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2授课\2019年\"/>
    </mc:Choice>
  </mc:AlternateContent>
  <bookViews>
    <workbookView xWindow="0" yWindow="0" windowWidth="15360" windowHeight="7845" activeTab="3"/>
  </bookViews>
  <sheets>
    <sheet name="使用说明" sheetId="7" r:id="rId1"/>
    <sheet name="薪酬区间" sheetId="13" r:id="rId2"/>
    <sheet name="基础参数" sheetId="8" r:id="rId3"/>
    <sheet name="年终奖最优求解" sheetId="16" r:id="rId4"/>
    <sheet name="年终奖实测" sheetId="17" r:id="rId5"/>
    <sheet name="模拟表" sheetId="9" r:id="rId6"/>
  </sheets>
  <calcPr calcId="152511"/>
</workbook>
</file>

<file path=xl/calcChain.xml><?xml version="1.0" encoding="utf-8"?>
<calcChain xmlns="http://schemas.openxmlformats.org/spreadsheetml/2006/main">
  <c r="F17" i="16" l="1"/>
  <c r="F16" i="16"/>
  <c r="F15" i="16"/>
  <c r="Q78" i="17" l="1"/>
  <c r="I16" i="16" l="1"/>
  <c r="D5" i="13" l="1"/>
  <c r="H602" i="17" l="1"/>
  <c r="G602" i="17"/>
  <c r="H601" i="17"/>
  <c r="G601" i="17"/>
  <c r="H600" i="17"/>
  <c r="G600" i="17"/>
  <c r="H599" i="17"/>
  <c r="G599" i="17"/>
  <c r="H598" i="17"/>
  <c r="G598" i="17"/>
  <c r="H597" i="17"/>
  <c r="G597" i="17"/>
  <c r="H596" i="17"/>
  <c r="G596" i="17"/>
  <c r="H595" i="17"/>
  <c r="G595" i="17"/>
  <c r="H594" i="17"/>
  <c r="G594" i="17"/>
  <c r="H593" i="17"/>
  <c r="G593" i="17"/>
  <c r="H592" i="17"/>
  <c r="G592" i="17"/>
  <c r="H591" i="17"/>
  <c r="G591" i="17"/>
  <c r="H590" i="17"/>
  <c r="G590" i="17"/>
  <c r="H589" i="17"/>
  <c r="G589" i="17"/>
  <c r="H588" i="17"/>
  <c r="G588" i="17"/>
  <c r="H587" i="17"/>
  <c r="G587" i="17"/>
  <c r="H586" i="17"/>
  <c r="G586" i="17"/>
  <c r="H585" i="17"/>
  <c r="G585" i="17"/>
  <c r="H584" i="17"/>
  <c r="G584" i="17"/>
  <c r="H583" i="17"/>
  <c r="G583" i="17"/>
  <c r="H582" i="17"/>
  <c r="G582" i="17"/>
  <c r="H581" i="17"/>
  <c r="G581" i="17"/>
  <c r="H580" i="17"/>
  <c r="G580" i="17"/>
  <c r="H579" i="17"/>
  <c r="G579" i="17"/>
  <c r="H578" i="17"/>
  <c r="G578" i="17"/>
  <c r="H577" i="17"/>
  <c r="G577" i="17"/>
  <c r="H576" i="17"/>
  <c r="G576" i="17"/>
  <c r="H575" i="17"/>
  <c r="G575" i="17"/>
  <c r="H574" i="17"/>
  <c r="G574" i="17"/>
  <c r="H573" i="17"/>
  <c r="G573" i="17"/>
  <c r="H572" i="17"/>
  <c r="G572" i="17"/>
  <c r="H571" i="17"/>
  <c r="G571" i="17"/>
  <c r="H570" i="17"/>
  <c r="G570" i="17"/>
  <c r="H569" i="17"/>
  <c r="G569" i="17"/>
  <c r="H568" i="17"/>
  <c r="G568" i="17"/>
  <c r="H567" i="17"/>
  <c r="G567" i="17"/>
  <c r="H566" i="17"/>
  <c r="G566" i="17"/>
  <c r="H565" i="17"/>
  <c r="G565" i="17"/>
  <c r="H564" i="17"/>
  <c r="G564" i="17"/>
  <c r="H563" i="17"/>
  <c r="G563" i="17"/>
  <c r="H562" i="17"/>
  <c r="G562" i="17"/>
  <c r="H561" i="17"/>
  <c r="G561" i="17"/>
  <c r="H560" i="17"/>
  <c r="G560" i="17"/>
  <c r="H559" i="17"/>
  <c r="G559" i="17"/>
  <c r="H558" i="17"/>
  <c r="G558" i="17"/>
  <c r="H557" i="17"/>
  <c r="G557" i="17"/>
  <c r="H556" i="17"/>
  <c r="G556" i="17"/>
  <c r="H555" i="17"/>
  <c r="G555" i="17"/>
  <c r="H554" i="17"/>
  <c r="G554" i="17"/>
  <c r="H553" i="17"/>
  <c r="G553" i="17"/>
  <c r="H552" i="17"/>
  <c r="G552" i="17"/>
  <c r="H551" i="17"/>
  <c r="G551" i="17"/>
  <c r="H550" i="17"/>
  <c r="G550" i="17"/>
  <c r="H549" i="17"/>
  <c r="G549" i="17"/>
  <c r="H548" i="17"/>
  <c r="G548" i="17"/>
  <c r="H547" i="17"/>
  <c r="G547" i="17"/>
  <c r="H546" i="17"/>
  <c r="G546" i="17"/>
  <c r="H545" i="17"/>
  <c r="G545" i="17"/>
  <c r="H544" i="17"/>
  <c r="G544" i="17"/>
  <c r="H543" i="17"/>
  <c r="G543" i="17"/>
  <c r="H542" i="17"/>
  <c r="G542" i="17"/>
  <c r="H541" i="17"/>
  <c r="G541" i="17"/>
  <c r="H540" i="17"/>
  <c r="G540" i="17"/>
  <c r="H539" i="17"/>
  <c r="G539" i="17"/>
  <c r="H538" i="17"/>
  <c r="G538" i="17"/>
  <c r="H537" i="17"/>
  <c r="G537" i="17"/>
  <c r="H536" i="17"/>
  <c r="G536" i="17"/>
  <c r="H535" i="17"/>
  <c r="G535" i="17"/>
  <c r="H534" i="17"/>
  <c r="G534" i="17"/>
  <c r="H533" i="17"/>
  <c r="G533" i="17"/>
  <c r="H532" i="17"/>
  <c r="G532" i="17"/>
  <c r="H531" i="17"/>
  <c r="G531" i="17"/>
  <c r="H530" i="17"/>
  <c r="G530" i="17"/>
  <c r="H529" i="17"/>
  <c r="G529" i="17"/>
  <c r="H528" i="17"/>
  <c r="G528" i="17"/>
  <c r="H527" i="17"/>
  <c r="G527" i="17"/>
  <c r="H526" i="17"/>
  <c r="G526" i="17"/>
  <c r="H525" i="17"/>
  <c r="G525" i="17"/>
  <c r="H524" i="17"/>
  <c r="G524" i="17"/>
  <c r="H523" i="17"/>
  <c r="G523" i="17"/>
  <c r="H522" i="17"/>
  <c r="G522" i="17"/>
  <c r="H521" i="17"/>
  <c r="G521" i="17"/>
  <c r="H520" i="17"/>
  <c r="G520" i="17"/>
  <c r="H519" i="17"/>
  <c r="G519" i="17"/>
  <c r="H518" i="17"/>
  <c r="G518" i="17"/>
  <c r="H517" i="17"/>
  <c r="G517" i="17"/>
  <c r="H516" i="17"/>
  <c r="G516" i="17"/>
  <c r="H515" i="17"/>
  <c r="G515" i="17"/>
  <c r="H514" i="17"/>
  <c r="G514" i="17"/>
  <c r="H513" i="17"/>
  <c r="G513" i="17"/>
  <c r="H512" i="17"/>
  <c r="G512" i="17"/>
  <c r="H511" i="17"/>
  <c r="G511" i="17"/>
  <c r="H510" i="17"/>
  <c r="G510" i="17"/>
  <c r="H509" i="17"/>
  <c r="G509" i="17"/>
  <c r="H508" i="17"/>
  <c r="G508" i="17"/>
  <c r="H507" i="17"/>
  <c r="G507" i="17"/>
  <c r="H506" i="17"/>
  <c r="G506" i="17"/>
  <c r="H505" i="17"/>
  <c r="G505" i="17"/>
  <c r="H504" i="17"/>
  <c r="G504" i="17"/>
  <c r="H503" i="17"/>
  <c r="G503" i="17"/>
  <c r="H502" i="17"/>
  <c r="G502" i="17"/>
  <c r="H501" i="17"/>
  <c r="G501" i="17"/>
  <c r="H500" i="17"/>
  <c r="G500" i="17"/>
  <c r="H499" i="17"/>
  <c r="G499" i="17"/>
  <c r="H498" i="17"/>
  <c r="G498" i="17"/>
  <c r="H497" i="17"/>
  <c r="G497" i="17"/>
  <c r="H496" i="17"/>
  <c r="G496" i="17"/>
  <c r="H495" i="17"/>
  <c r="G495" i="17"/>
  <c r="H494" i="17"/>
  <c r="G494" i="17"/>
  <c r="H493" i="17"/>
  <c r="G493" i="17"/>
  <c r="H492" i="17"/>
  <c r="G492" i="17"/>
  <c r="H491" i="17"/>
  <c r="G491" i="17"/>
  <c r="H490" i="17"/>
  <c r="G490" i="17"/>
  <c r="H489" i="17"/>
  <c r="G489" i="17"/>
  <c r="H488" i="17"/>
  <c r="G488" i="17"/>
  <c r="H487" i="17"/>
  <c r="G487" i="17"/>
  <c r="H486" i="17"/>
  <c r="G486" i="17"/>
  <c r="H485" i="17"/>
  <c r="G485" i="17"/>
  <c r="H484" i="17"/>
  <c r="G484" i="17"/>
  <c r="H483" i="17"/>
  <c r="G483" i="17"/>
  <c r="H482" i="17"/>
  <c r="G482" i="17"/>
  <c r="H481" i="17"/>
  <c r="G481" i="17"/>
  <c r="H480" i="17"/>
  <c r="G480" i="17"/>
  <c r="H479" i="17"/>
  <c r="G479" i="17"/>
  <c r="H478" i="17"/>
  <c r="G478" i="17"/>
  <c r="H477" i="17"/>
  <c r="G477" i="17"/>
  <c r="H476" i="17"/>
  <c r="G476" i="17"/>
  <c r="H475" i="17"/>
  <c r="G475" i="17"/>
  <c r="H474" i="17"/>
  <c r="G474" i="17"/>
  <c r="H473" i="17"/>
  <c r="G473" i="17"/>
  <c r="H472" i="17"/>
  <c r="G472" i="17"/>
  <c r="H471" i="17"/>
  <c r="G471" i="17"/>
  <c r="H470" i="17"/>
  <c r="G470" i="17"/>
  <c r="H469" i="17"/>
  <c r="G469" i="17"/>
  <c r="H468" i="17"/>
  <c r="G468" i="17"/>
  <c r="H467" i="17"/>
  <c r="G467" i="17"/>
  <c r="H466" i="17"/>
  <c r="G466" i="17"/>
  <c r="H465" i="17"/>
  <c r="G465" i="17"/>
  <c r="H464" i="17"/>
  <c r="G464" i="17"/>
  <c r="H463" i="17"/>
  <c r="G463" i="17"/>
  <c r="H462" i="17"/>
  <c r="G462" i="17"/>
  <c r="H461" i="17"/>
  <c r="G461" i="17"/>
  <c r="H460" i="17"/>
  <c r="G460" i="17"/>
  <c r="H459" i="17"/>
  <c r="G459" i="17"/>
  <c r="H458" i="17"/>
  <c r="G458" i="17"/>
  <c r="H457" i="17"/>
  <c r="G457" i="17"/>
  <c r="H456" i="17"/>
  <c r="G456" i="17"/>
  <c r="H455" i="17"/>
  <c r="G455" i="17"/>
  <c r="H454" i="17"/>
  <c r="G454" i="17"/>
  <c r="H453" i="17"/>
  <c r="G453" i="17"/>
  <c r="H452" i="17"/>
  <c r="G452" i="17"/>
  <c r="H451" i="17"/>
  <c r="G451" i="17"/>
  <c r="H450" i="17"/>
  <c r="G450" i="17"/>
  <c r="H449" i="17"/>
  <c r="G449" i="17"/>
  <c r="H448" i="17"/>
  <c r="G448" i="17"/>
  <c r="H447" i="17"/>
  <c r="G447" i="17"/>
  <c r="H446" i="17"/>
  <c r="G446" i="17"/>
  <c r="H445" i="17"/>
  <c r="G445" i="17"/>
  <c r="H444" i="17"/>
  <c r="G444" i="17"/>
  <c r="H443" i="17"/>
  <c r="G443" i="17"/>
  <c r="H442" i="17"/>
  <c r="G442" i="17"/>
  <c r="H441" i="17"/>
  <c r="G441" i="17"/>
  <c r="H440" i="17"/>
  <c r="G440" i="17"/>
  <c r="H439" i="17"/>
  <c r="G439" i="17"/>
  <c r="H438" i="17"/>
  <c r="G438" i="17"/>
  <c r="H437" i="17"/>
  <c r="G437" i="17"/>
  <c r="H436" i="17"/>
  <c r="G436" i="17"/>
  <c r="H435" i="17"/>
  <c r="G435" i="17"/>
  <c r="H434" i="17"/>
  <c r="G434" i="17"/>
  <c r="H433" i="17"/>
  <c r="G433" i="17"/>
  <c r="H432" i="17"/>
  <c r="G432" i="17"/>
  <c r="H431" i="17"/>
  <c r="G431" i="17"/>
  <c r="H430" i="17"/>
  <c r="G430" i="17"/>
  <c r="H429" i="17"/>
  <c r="G429" i="17"/>
  <c r="H428" i="17"/>
  <c r="G428" i="17"/>
  <c r="H427" i="17"/>
  <c r="G427" i="17"/>
  <c r="H426" i="17"/>
  <c r="G426" i="17"/>
  <c r="H425" i="17"/>
  <c r="G425" i="17"/>
  <c r="H424" i="17"/>
  <c r="G424" i="17"/>
  <c r="H423" i="17"/>
  <c r="G423" i="17"/>
  <c r="H422" i="17"/>
  <c r="G422" i="17"/>
  <c r="H421" i="17"/>
  <c r="G421" i="17"/>
  <c r="H420" i="17"/>
  <c r="G420" i="17"/>
  <c r="H419" i="17"/>
  <c r="G419" i="17"/>
  <c r="H418" i="17"/>
  <c r="G418" i="17"/>
  <c r="H417" i="17"/>
  <c r="G417" i="17"/>
  <c r="H416" i="17"/>
  <c r="G416" i="17"/>
  <c r="H415" i="17"/>
  <c r="G415" i="17"/>
  <c r="H414" i="17"/>
  <c r="G414" i="17"/>
  <c r="H413" i="17"/>
  <c r="G413" i="17"/>
  <c r="H412" i="17"/>
  <c r="G412" i="17"/>
  <c r="H411" i="17"/>
  <c r="G411" i="17"/>
  <c r="H410" i="17"/>
  <c r="G410" i="17"/>
  <c r="H409" i="17"/>
  <c r="G409" i="17"/>
  <c r="H408" i="17"/>
  <c r="G408" i="17"/>
  <c r="H407" i="17"/>
  <c r="G407" i="17"/>
  <c r="H406" i="17"/>
  <c r="G406" i="17"/>
  <c r="H405" i="17"/>
  <c r="G405" i="17"/>
  <c r="H404" i="17"/>
  <c r="G404" i="17"/>
  <c r="H403" i="17"/>
  <c r="G403" i="17"/>
  <c r="H402" i="17"/>
  <c r="G402" i="17"/>
  <c r="H401" i="17"/>
  <c r="G401" i="17"/>
  <c r="H400" i="17"/>
  <c r="G400" i="17"/>
  <c r="H399" i="17"/>
  <c r="G399" i="17"/>
  <c r="H398" i="17"/>
  <c r="G398" i="17"/>
  <c r="H397" i="17"/>
  <c r="G397" i="17"/>
  <c r="H396" i="17"/>
  <c r="G396" i="17"/>
  <c r="H395" i="17"/>
  <c r="G395" i="17"/>
  <c r="H394" i="17"/>
  <c r="G394" i="17"/>
  <c r="H393" i="17"/>
  <c r="G393" i="17"/>
  <c r="H392" i="17"/>
  <c r="G392" i="17"/>
  <c r="H391" i="17"/>
  <c r="G391" i="17"/>
  <c r="H390" i="17"/>
  <c r="G390" i="17"/>
  <c r="H389" i="17"/>
  <c r="G389" i="17"/>
  <c r="H388" i="17"/>
  <c r="G388" i="17"/>
  <c r="H387" i="17"/>
  <c r="G387" i="17"/>
  <c r="H386" i="17"/>
  <c r="G386" i="17"/>
  <c r="H385" i="17"/>
  <c r="G385" i="17"/>
  <c r="H384" i="17"/>
  <c r="G384" i="17"/>
  <c r="H383" i="17"/>
  <c r="G383" i="17"/>
  <c r="H382" i="17"/>
  <c r="G382" i="17"/>
  <c r="H381" i="17"/>
  <c r="G381" i="17"/>
  <c r="H380" i="17"/>
  <c r="G380" i="17"/>
  <c r="H379" i="17"/>
  <c r="G379" i="17"/>
  <c r="H378" i="17"/>
  <c r="G378" i="17"/>
  <c r="H377" i="17"/>
  <c r="G377" i="17"/>
  <c r="H376" i="17"/>
  <c r="G376" i="17"/>
  <c r="H375" i="17"/>
  <c r="G375" i="17"/>
  <c r="H374" i="17"/>
  <c r="G374" i="17"/>
  <c r="H373" i="17"/>
  <c r="G373" i="17"/>
  <c r="H372" i="17"/>
  <c r="G372" i="17"/>
  <c r="H371" i="17"/>
  <c r="G371" i="17"/>
  <c r="H370" i="17"/>
  <c r="G370" i="17"/>
  <c r="H369" i="17"/>
  <c r="G369" i="17"/>
  <c r="H368" i="17"/>
  <c r="G368" i="17"/>
  <c r="H367" i="17"/>
  <c r="G367" i="17"/>
  <c r="H366" i="17"/>
  <c r="G366" i="17"/>
  <c r="H365" i="17"/>
  <c r="G365" i="17"/>
  <c r="H364" i="17"/>
  <c r="G364" i="17"/>
  <c r="H363" i="17"/>
  <c r="G363" i="17"/>
  <c r="H362" i="17"/>
  <c r="G362" i="17"/>
  <c r="H361" i="17"/>
  <c r="G361" i="17"/>
  <c r="H360" i="17"/>
  <c r="G360" i="17"/>
  <c r="H359" i="17"/>
  <c r="G359" i="17"/>
  <c r="H358" i="17"/>
  <c r="G358" i="17"/>
  <c r="H357" i="17"/>
  <c r="G357" i="17"/>
  <c r="H356" i="17"/>
  <c r="G356" i="17"/>
  <c r="H355" i="17"/>
  <c r="G355" i="17"/>
  <c r="H354" i="17"/>
  <c r="G354" i="17"/>
  <c r="H353" i="17"/>
  <c r="G353" i="17"/>
  <c r="H352" i="17"/>
  <c r="G352" i="17"/>
  <c r="H351" i="17"/>
  <c r="G351" i="17"/>
  <c r="H350" i="17"/>
  <c r="G350" i="17"/>
  <c r="H349" i="17"/>
  <c r="G349" i="17"/>
  <c r="H348" i="17"/>
  <c r="G348" i="17"/>
  <c r="H347" i="17"/>
  <c r="G347" i="17"/>
  <c r="H346" i="17"/>
  <c r="G346" i="17"/>
  <c r="H345" i="17"/>
  <c r="G345" i="17"/>
  <c r="H344" i="17"/>
  <c r="G344" i="17"/>
  <c r="H343" i="17"/>
  <c r="G343" i="17"/>
  <c r="H342" i="17"/>
  <c r="G342" i="17"/>
  <c r="H341" i="17"/>
  <c r="G341" i="17"/>
  <c r="H340" i="17"/>
  <c r="G340" i="17"/>
  <c r="H339" i="17"/>
  <c r="G339" i="17"/>
  <c r="H338" i="17"/>
  <c r="G338" i="17"/>
  <c r="H337" i="17"/>
  <c r="G337" i="17"/>
  <c r="H336" i="17"/>
  <c r="G336" i="17"/>
  <c r="H335" i="17"/>
  <c r="G335" i="17"/>
  <c r="H334" i="17"/>
  <c r="G334" i="17"/>
  <c r="H333" i="17"/>
  <c r="G333" i="17"/>
  <c r="H332" i="17"/>
  <c r="G332" i="17"/>
  <c r="H331" i="17"/>
  <c r="G331" i="17"/>
  <c r="H330" i="17"/>
  <c r="G330" i="17"/>
  <c r="H329" i="17"/>
  <c r="G329" i="17"/>
  <c r="H328" i="17"/>
  <c r="G328" i="17"/>
  <c r="H327" i="17"/>
  <c r="G327" i="17"/>
  <c r="H326" i="17"/>
  <c r="G326" i="17"/>
  <c r="H325" i="17"/>
  <c r="G325" i="17"/>
  <c r="H324" i="17"/>
  <c r="G324" i="17"/>
  <c r="H323" i="17"/>
  <c r="G323" i="17"/>
  <c r="H322" i="17"/>
  <c r="G322" i="17"/>
  <c r="H321" i="17"/>
  <c r="G321" i="17"/>
  <c r="H320" i="17"/>
  <c r="G320" i="17"/>
  <c r="H319" i="17"/>
  <c r="G319" i="17"/>
  <c r="H318" i="17"/>
  <c r="G318" i="17"/>
  <c r="H317" i="17"/>
  <c r="G317" i="17"/>
  <c r="H316" i="17"/>
  <c r="G316" i="17"/>
  <c r="H315" i="17"/>
  <c r="G315" i="17"/>
  <c r="H314" i="17"/>
  <c r="G314" i="17"/>
  <c r="H313" i="17"/>
  <c r="G313" i="17"/>
  <c r="H312" i="17"/>
  <c r="G312" i="17"/>
  <c r="H311" i="17"/>
  <c r="G311" i="17"/>
  <c r="H310" i="17"/>
  <c r="G310" i="17"/>
  <c r="H309" i="17"/>
  <c r="G309" i="17"/>
  <c r="H308" i="17"/>
  <c r="G308" i="17"/>
  <c r="H307" i="17"/>
  <c r="G307" i="17"/>
  <c r="H306" i="17"/>
  <c r="G306" i="17"/>
  <c r="H305" i="17"/>
  <c r="G305" i="17"/>
  <c r="H304" i="17"/>
  <c r="G304" i="17"/>
  <c r="H303" i="17"/>
  <c r="G303" i="17"/>
  <c r="H302" i="17"/>
  <c r="G302" i="17"/>
  <c r="H301" i="17"/>
  <c r="G301" i="17"/>
  <c r="H300" i="17"/>
  <c r="G300" i="17"/>
  <c r="H299" i="17"/>
  <c r="G299" i="17"/>
  <c r="H298" i="17"/>
  <c r="G298" i="17"/>
  <c r="H297" i="17"/>
  <c r="G297" i="17"/>
  <c r="H296" i="17"/>
  <c r="G296" i="17"/>
  <c r="H295" i="17"/>
  <c r="G295" i="17"/>
  <c r="H294" i="17"/>
  <c r="G294" i="17"/>
  <c r="H293" i="17"/>
  <c r="G293" i="17"/>
  <c r="H292" i="17"/>
  <c r="G292" i="17"/>
  <c r="H291" i="17"/>
  <c r="G291" i="17"/>
  <c r="H290" i="17"/>
  <c r="G290" i="17"/>
  <c r="H289" i="17"/>
  <c r="G289" i="17"/>
  <c r="H288" i="17"/>
  <c r="G288" i="17"/>
  <c r="H287" i="17"/>
  <c r="G287" i="17"/>
  <c r="H286" i="17"/>
  <c r="G286" i="17"/>
  <c r="H285" i="17"/>
  <c r="G285" i="17"/>
  <c r="H284" i="17"/>
  <c r="G284" i="17"/>
  <c r="H283" i="17"/>
  <c r="G283" i="17"/>
  <c r="H282" i="17"/>
  <c r="G282" i="17"/>
  <c r="H281" i="17"/>
  <c r="G281" i="17"/>
  <c r="H280" i="17"/>
  <c r="G280" i="17"/>
  <c r="H279" i="17"/>
  <c r="G279" i="17"/>
  <c r="H278" i="17"/>
  <c r="G278" i="17"/>
  <c r="H277" i="17"/>
  <c r="G277" i="17"/>
  <c r="H276" i="17"/>
  <c r="G276" i="17"/>
  <c r="H275" i="17"/>
  <c r="G275" i="17"/>
  <c r="H274" i="17"/>
  <c r="G274" i="17"/>
  <c r="H273" i="17"/>
  <c r="G273" i="17"/>
  <c r="H272" i="17"/>
  <c r="G272" i="17"/>
  <c r="H271" i="17"/>
  <c r="G271" i="17"/>
  <c r="H270" i="17"/>
  <c r="G270" i="17"/>
  <c r="H269" i="17"/>
  <c r="G269" i="17"/>
  <c r="H268" i="17"/>
  <c r="G268" i="17"/>
  <c r="H267" i="17"/>
  <c r="G267" i="17"/>
  <c r="H266" i="17"/>
  <c r="G266" i="17"/>
  <c r="H265" i="17"/>
  <c r="G265" i="17"/>
  <c r="H264" i="17"/>
  <c r="G264" i="17"/>
  <c r="H263" i="17"/>
  <c r="G263" i="17"/>
  <c r="H262" i="17"/>
  <c r="G262" i="17"/>
  <c r="H261" i="17"/>
  <c r="G261" i="17"/>
  <c r="H260" i="17"/>
  <c r="G260" i="17"/>
  <c r="H259" i="17"/>
  <c r="G259" i="17"/>
  <c r="H258" i="17"/>
  <c r="G258" i="17"/>
  <c r="H257" i="17"/>
  <c r="G257" i="17"/>
  <c r="H256" i="17"/>
  <c r="G256" i="17"/>
  <c r="H255" i="17"/>
  <c r="G255" i="17"/>
  <c r="H254" i="17"/>
  <c r="G254" i="17"/>
  <c r="H253" i="17"/>
  <c r="G253" i="17"/>
  <c r="H252" i="17"/>
  <c r="G252" i="17"/>
  <c r="H251" i="17"/>
  <c r="G251" i="17"/>
  <c r="H250" i="17"/>
  <c r="G250" i="17"/>
  <c r="H249" i="17"/>
  <c r="G249" i="17"/>
  <c r="H248" i="17"/>
  <c r="G248" i="17"/>
  <c r="H247" i="17"/>
  <c r="G247" i="17"/>
  <c r="H246" i="17"/>
  <c r="G246" i="17"/>
  <c r="H245" i="17"/>
  <c r="G245" i="17"/>
  <c r="H244" i="17"/>
  <c r="G244" i="17"/>
  <c r="H243" i="17"/>
  <c r="G243" i="17"/>
  <c r="H242" i="17"/>
  <c r="G242" i="17"/>
  <c r="H241" i="17"/>
  <c r="G241" i="17"/>
  <c r="H240" i="17"/>
  <c r="G240" i="17"/>
  <c r="H239" i="17"/>
  <c r="G239" i="17"/>
  <c r="H238" i="17"/>
  <c r="G238" i="17"/>
  <c r="H237" i="17"/>
  <c r="G237" i="17"/>
  <c r="H236" i="17"/>
  <c r="G236" i="17"/>
  <c r="H235" i="17"/>
  <c r="G235" i="17"/>
  <c r="H234" i="17"/>
  <c r="G234" i="17"/>
  <c r="H233" i="17"/>
  <c r="G233" i="17"/>
  <c r="H232" i="17"/>
  <c r="G232" i="17"/>
  <c r="H231" i="17"/>
  <c r="G231" i="17"/>
  <c r="H230" i="17"/>
  <c r="G230" i="17"/>
  <c r="H229" i="17"/>
  <c r="G229" i="17"/>
  <c r="H228" i="17"/>
  <c r="G228" i="17"/>
  <c r="H227" i="17"/>
  <c r="G227" i="17"/>
  <c r="H226" i="17"/>
  <c r="G226" i="17"/>
  <c r="H225" i="17"/>
  <c r="G225" i="17"/>
  <c r="H224" i="17"/>
  <c r="G224" i="17"/>
  <c r="H223" i="17"/>
  <c r="G223" i="17"/>
  <c r="H222" i="17"/>
  <c r="G222" i="17"/>
  <c r="H221" i="17"/>
  <c r="G221" i="17"/>
  <c r="H220" i="17"/>
  <c r="G220" i="17"/>
  <c r="H219" i="17"/>
  <c r="G219" i="17"/>
  <c r="H218" i="17"/>
  <c r="G218" i="17"/>
  <c r="H217" i="17"/>
  <c r="G217" i="17"/>
  <c r="H216" i="17"/>
  <c r="G216" i="17"/>
  <c r="H215" i="17"/>
  <c r="G215" i="17"/>
  <c r="H214" i="17"/>
  <c r="G214" i="17"/>
  <c r="H213" i="17"/>
  <c r="G213" i="17"/>
  <c r="H212" i="17"/>
  <c r="G212" i="17"/>
  <c r="H211" i="17"/>
  <c r="G211" i="17"/>
  <c r="H210" i="17"/>
  <c r="G210" i="17"/>
  <c r="H209" i="17"/>
  <c r="G209" i="17"/>
  <c r="H208" i="17"/>
  <c r="G208" i="17"/>
  <c r="H207" i="17"/>
  <c r="G207" i="17"/>
  <c r="H206" i="17"/>
  <c r="G206" i="17"/>
  <c r="H205" i="17"/>
  <c r="G205" i="17"/>
  <c r="H204" i="17"/>
  <c r="G204" i="17"/>
  <c r="H203" i="17"/>
  <c r="G203" i="17"/>
  <c r="H202" i="17"/>
  <c r="G202" i="17"/>
  <c r="H201" i="17"/>
  <c r="G201" i="17"/>
  <c r="H200" i="17"/>
  <c r="G200" i="17"/>
  <c r="H199" i="17"/>
  <c r="G199" i="17"/>
  <c r="H198" i="17"/>
  <c r="G198" i="17"/>
  <c r="H197" i="17"/>
  <c r="G197" i="17"/>
  <c r="H196" i="17"/>
  <c r="G196" i="17"/>
  <c r="H195" i="17"/>
  <c r="G195" i="17"/>
  <c r="H194" i="17"/>
  <c r="G194" i="17"/>
  <c r="H193" i="17"/>
  <c r="G193" i="17"/>
  <c r="H192" i="17"/>
  <c r="G192" i="17"/>
  <c r="H191" i="17"/>
  <c r="G191" i="17"/>
  <c r="H190" i="17"/>
  <c r="G190" i="17"/>
  <c r="H189" i="17"/>
  <c r="G189" i="17"/>
  <c r="H188" i="17"/>
  <c r="G188" i="17"/>
  <c r="H187" i="17"/>
  <c r="G187" i="17"/>
  <c r="H186" i="17"/>
  <c r="G186" i="17"/>
  <c r="H185" i="17"/>
  <c r="G185" i="17"/>
  <c r="H184" i="17"/>
  <c r="G184" i="17"/>
  <c r="H183" i="17"/>
  <c r="G183" i="17"/>
  <c r="H182" i="17"/>
  <c r="G182" i="17"/>
  <c r="H181" i="17"/>
  <c r="G181" i="17"/>
  <c r="H180" i="17"/>
  <c r="G180" i="17"/>
  <c r="H179" i="17"/>
  <c r="G179" i="17"/>
  <c r="H178" i="17"/>
  <c r="G178" i="17"/>
  <c r="H177" i="17"/>
  <c r="G177" i="17"/>
  <c r="H176" i="17"/>
  <c r="G176" i="17"/>
  <c r="H175" i="17"/>
  <c r="G175" i="17"/>
  <c r="H174" i="17"/>
  <c r="G174" i="17"/>
  <c r="H173" i="17"/>
  <c r="G173" i="17"/>
  <c r="H172" i="17"/>
  <c r="G172" i="17"/>
  <c r="H171" i="17"/>
  <c r="G171" i="17"/>
  <c r="H170" i="17"/>
  <c r="G170" i="17"/>
  <c r="H169" i="17"/>
  <c r="G169" i="17"/>
  <c r="H168" i="17"/>
  <c r="G168" i="17"/>
  <c r="H167" i="17"/>
  <c r="G167" i="17"/>
  <c r="H166" i="17"/>
  <c r="G166" i="17"/>
  <c r="H165" i="17"/>
  <c r="G165" i="17"/>
  <c r="H164" i="17"/>
  <c r="G164" i="17"/>
  <c r="H163" i="17"/>
  <c r="G163" i="17"/>
  <c r="H162" i="17"/>
  <c r="G162" i="17"/>
  <c r="H161" i="17"/>
  <c r="G161" i="17"/>
  <c r="H160" i="17"/>
  <c r="G160" i="17"/>
  <c r="H159" i="17"/>
  <c r="G159" i="17"/>
  <c r="H158" i="17"/>
  <c r="G158" i="17"/>
  <c r="H157" i="17"/>
  <c r="G157" i="17"/>
  <c r="H156" i="17"/>
  <c r="G156" i="17"/>
  <c r="H155" i="17"/>
  <c r="G155" i="17"/>
  <c r="H154" i="17"/>
  <c r="G154" i="17"/>
  <c r="H153" i="17"/>
  <c r="G153" i="17"/>
  <c r="H152" i="17"/>
  <c r="G152" i="17"/>
  <c r="H151" i="17"/>
  <c r="G151" i="17"/>
  <c r="H150" i="17"/>
  <c r="G150" i="17"/>
  <c r="H149" i="17"/>
  <c r="G149" i="17"/>
  <c r="H148" i="17"/>
  <c r="G148" i="17"/>
  <c r="H147" i="17"/>
  <c r="G147" i="17"/>
  <c r="H146" i="17"/>
  <c r="G146" i="17"/>
  <c r="H145" i="17"/>
  <c r="G145" i="17"/>
  <c r="H144" i="17"/>
  <c r="G144" i="17"/>
  <c r="H143" i="17"/>
  <c r="G143" i="17"/>
  <c r="H142" i="17"/>
  <c r="G142" i="17"/>
  <c r="H141" i="17"/>
  <c r="G141" i="17"/>
  <c r="H140" i="17"/>
  <c r="G140" i="17"/>
  <c r="H139" i="17"/>
  <c r="G139" i="17"/>
  <c r="H138" i="17"/>
  <c r="G138" i="17"/>
  <c r="H137" i="17"/>
  <c r="G137" i="17"/>
  <c r="H136" i="17"/>
  <c r="G136" i="17"/>
  <c r="H135" i="17"/>
  <c r="G135" i="17"/>
  <c r="H134" i="17"/>
  <c r="G134" i="17"/>
  <c r="H133" i="17"/>
  <c r="G133" i="17"/>
  <c r="H132" i="17"/>
  <c r="G132" i="17"/>
  <c r="H131" i="17"/>
  <c r="G131" i="17"/>
  <c r="H130" i="17"/>
  <c r="G130" i="17"/>
  <c r="H129" i="17"/>
  <c r="G129" i="17"/>
  <c r="H128" i="17"/>
  <c r="G128" i="17"/>
  <c r="H127" i="17"/>
  <c r="G127" i="17"/>
  <c r="H126" i="17"/>
  <c r="G126" i="17"/>
  <c r="H125" i="17"/>
  <c r="G125" i="17"/>
  <c r="H124" i="17"/>
  <c r="G124" i="17"/>
  <c r="H123" i="17"/>
  <c r="G123" i="17"/>
  <c r="H122" i="17"/>
  <c r="G122" i="17"/>
  <c r="H121" i="17"/>
  <c r="G121" i="17"/>
  <c r="H120" i="17"/>
  <c r="G120" i="17"/>
  <c r="H119" i="17"/>
  <c r="G119" i="17"/>
  <c r="H118" i="17"/>
  <c r="G118" i="17"/>
  <c r="H117" i="17"/>
  <c r="G117" i="17"/>
  <c r="H116" i="17"/>
  <c r="G116" i="17"/>
  <c r="H115" i="17"/>
  <c r="G115" i="17"/>
  <c r="H114" i="17"/>
  <c r="G114" i="17"/>
  <c r="H113" i="17"/>
  <c r="G113" i="17"/>
  <c r="H112" i="17"/>
  <c r="G112" i="17"/>
  <c r="H111" i="17"/>
  <c r="G111" i="17"/>
  <c r="H110" i="17"/>
  <c r="G110" i="17"/>
  <c r="H109" i="17"/>
  <c r="G109" i="17"/>
  <c r="H108" i="17"/>
  <c r="G108" i="17"/>
  <c r="H107" i="17"/>
  <c r="G107" i="17"/>
  <c r="H106" i="17"/>
  <c r="G106" i="17"/>
  <c r="H105" i="17"/>
  <c r="G105" i="17"/>
  <c r="H104" i="17"/>
  <c r="G104" i="17"/>
  <c r="H103" i="17"/>
  <c r="G103" i="17"/>
  <c r="H102" i="17"/>
  <c r="G102" i="17"/>
  <c r="H101" i="17"/>
  <c r="G101" i="17"/>
  <c r="H100" i="17"/>
  <c r="G100" i="17"/>
  <c r="H99" i="17"/>
  <c r="G99" i="17"/>
  <c r="H98" i="17"/>
  <c r="G98" i="17"/>
  <c r="H97" i="17"/>
  <c r="G97" i="17"/>
  <c r="H96" i="17"/>
  <c r="G96" i="17"/>
  <c r="H95" i="17"/>
  <c r="G95" i="17"/>
  <c r="H94" i="17"/>
  <c r="G94" i="17"/>
  <c r="H93" i="17"/>
  <c r="G93" i="17"/>
  <c r="H92" i="17"/>
  <c r="G92" i="17"/>
  <c r="H91" i="17"/>
  <c r="G91" i="17"/>
  <c r="H90" i="17"/>
  <c r="G90" i="17"/>
  <c r="H89" i="17"/>
  <c r="G89" i="17"/>
  <c r="H88" i="17"/>
  <c r="G88" i="17"/>
  <c r="H87" i="17"/>
  <c r="G87" i="17"/>
  <c r="H86" i="17"/>
  <c r="G86" i="17"/>
  <c r="H85" i="17"/>
  <c r="G85" i="17"/>
  <c r="H84" i="17"/>
  <c r="G84" i="17"/>
  <c r="H83" i="17"/>
  <c r="G83" i="17"/>
  <c r="H82" i="17"/>
  <c r="G82" i="17"/>
  <c r="H81" i="17"/>
  <c r="G81" i="17"/>
  <c r="H80" i="17"/>
  <c r="G80" i="17"/>
  <c r="H79" i="17"/>
  <c r="G79" i="17"/>
  <c r="H78" i="17"/>
  <c r="G78" i="17"/>
  <c r="H77" i="17"/>
  <c r="G77" i="17"/>
  <c r="H76" i="17"/>
  <c r="G76" i="17"/>
  <c r="H75" i="17"/>
  <c r="G75" i="17"/>
  <c r="H74" i="17"/>
  <c r="G74" i="17"/>
  <c r="H73" i="17"/>
  <c r="G73" i="17"/>
  <c r="H72" i="17"/>
  <c r="G72" i="17"/>
  <c r="H71" i="17"/>
  <c r="G71" i="17"/>
  <c r="H70" i="17"/>
  <c r="G70" i="17"/>
  <c r="H69" i="17"/>
  <c r="G69" i="17"/>
  <c r="H68" i="17"/>
  <c r="G68" i="17"/>
  <c r="H67" i="17"/>
  <c r="G67" i="17"/>
  <c r="H66" i="17"/>
  <c r="G66" i="17"/>
  <c r="H65" i="17"/>
  <c r="G65" i="17"/>
  <c r="H64" i="17"/>
  <c r="G64" i="17"/>
  <c r="H63" i="17"/>
  <c r="G63" i="17"/>
  <c r="H62" i="17"/>
  <c r="G62" i="17"/>
  <c r="H61" i="17"/>
  <c r="G61" i="17"/>
  <c r="H60" i="17"/>
  <c r="G60" i="17"/>
  <c r="H59" i="17"/>
  <c r="G59" i="17"/>
  <c r="H58" i="17"/>
  <c r="G58" i="17"/>
  <c r="H57" i="17"/>
  <c r="G57" i="17"/>
  <c r="H56" i="17"/>
  <c r="G56" i="17"/>
  <c r="H55" i="17"/>
  <c r="G55" i="17"/>
  <c r="H54" i="17"/>
  <c r="G54" i="17"/>
  <c r="H53" i="17"/>
  <c r="G53" i="17"/>
  <c r="H52" i="17"/>
  <c r="G52" i="17"/>
  <c r="H51" i="17"/>
  <c r="G51" i="17"/>
  <c r="H50" i="17"/>
  <c r="G50" i="17"/>
  <c r="H49" i="17"/>
  <c r="G49" i="17"/>
  <c r="H48" i="17"/>
  <c r="G48" i="17"/>
  <c r="H47" i="17"/>
  <c r="G47" i="17"/>
  <c r="H46" i="17"/>
  <c r="G46" i="17"/>
  <c r="H45" i="17"/>
  <c r="G45" i="17"/>
  <c r="H44" i="17"/>
  <c r="G44" i="17"/>
  <c r="H43" i="17"/>
  <c r="G43" i="17"/>
  <c r="H42" i="17"/>
  <c r="G42" i="17"/>
  <c r="H41" i="17"/>
  <c r="G41" i="17"/>
  <c r="H40" i="17"/>
  <c r="G40" i="17"/>
  <c r="H39" i="17"/>
  <c r="G39" i="17"/>
  <c r="H38" i="17"/>
  <c r="G38" i="17"/>
  <c r="H37" i="17"/>
  <c r="G37" i="17"/>
  <c r="H36" i="17"/>
  <c r="G36" i="17"/>
  <c r="H35" i="17"/>
  <c r="G35" i="17"/>
  <c r="H34" i="17"/>
  <c r="G34" i="17"/>
  <c r="H33" i="17"/>
  <c r="G33" i="17"/>
  <c r="H32" i="17"/>
  <c r="G32" i="17"/>
  <c r="H31" i="17"/>
  <c r="G31" i="17"/>
  <c r="H30" i="17"/>
  <c r="G30" i="17"/>
  <c r="H29" i="17"/>
  <c r="G29" i="17"/>
  <c r="H28" i="17"/>
  <c r="G28" i="17"/>
  <c r="H27" i="17"/>
  <c r="G27" i="17"/>
  <c r="H26" i="17"/>
  <c r="G26" i="17"/>
  <c r="H25" i="17"/>
  <c r="G25" i="17"/>
  <c r="H24" i="17"/>
  <c r="G24" i="17"/>
  <c r="H23" i="17"/>
  <c r="G23" i="17"/>
  <c r="H22" i="17"/>
  <c r="G22" i="17"/>
  <c r="H21" i="17"/>
  <c r="G21" i="17"/>
  <c r="H20" i="17"/>
  <c r="G20" i="17"/>
  <c r="H19" i="17"/>
  <c r="G19" i="17"/>
  <c r="H18" i="17"/>
  <c r="G18" i="17"/>
  <c r="H17" i="17"/>
  <c r="G17" i="17"/>
  <c r="H16" i="17"/>
  <c r="G16" i="17"/>
  <c r="H15" i="17"/>
  <c r="G15" i="17"/>
  <c r="H14" i="17"/>
  <c r="G14" i="17"/>
  <c r="H13" i="17"/>
  <c r="G13" i="17"/>
  <c r="H12" i="17"/>
  <c r="G12" i="17"/>
  <c r="H11" i="17"/>
  <c r="G11" i="17"/>
  <c r="H10" i="17"/>
  <c r="G10" i="17"/>
  <c r="H9" i="17"/>
  <c r="G9" i="17"/>
  <c r="H8" i="17"/>
  <c r="G8" i="17"/>
  <c r="H7" i="17"/>
  <c r="G7" i="17"/>
  <c r="H6" i="17"/>
  <c r="G6" i="17"/>
  <c r="H5" i="17"/>
  <c r="G5" i="17"/>
  <c r="H4" i="17"/>
  <c r="G4" i="17"/>
  <c r="AK3" i="17"/>
  <c r="AI3" i="17"/>
  <c r="AC3" i="17"/>
  <c r="AE3" i="17" s="1"/>
  <c r="U3" i="17"/>
  <c r="H3" i="17"/>
  <c r="G3" i="17"/>
  <c r="F3" i="17"/>
  <c r="F4" i="17" s="1"/>
  <c r="H602" i="9"/>
  <c r="G602" i="9"/>
  <c r="H601" i="9"/>
  <c r="G601" i="9"/>
  <c r="H600" i="9"/>
  <c r="G600" i="9"/>
  <c r="H599" i="9"/>
  <c r="G599" i="9"/>
  <c r="H598" i="9"/>
  <c r="G598" i="9"/>
  <c r="H597" i="9"/>
  <c r="G597" i="9"/>
  <c r="H596" i="9"/>
  <c r="G596" i="9"/>
  <c r="H595" i="9"/>
  <c r="G595" i="9"/>
  <c r="H594" i="9"/>
  <c r="G594" i="9"/>
  <c r="H593" i="9"/>
  <c r="G593" i="9"/>
  <c r="H592" i="9"/>
  <c r="G592" i="9"/>
  <c r="H591" i="9"/>
  <c r="G591" i="9"/>
  <c r="H590" i="9"/>
  <c r="G590" i="9"/>
  <c r="H589" i="9"/>
  <c r="G589" i="9"/>
  <c r="H588" i="9"/>
  <c r="G588" i="9"/>
  <c r="H587" i="9"/>
  <c r="G587" i="9"/>
  <c r="H586" i="9"/>
  <c r="G586" i="9"/>
  <c r="H585" i="9"/>
  <c r="G585" i="9"/>
  <c r="H584" i="9"/>
  <c r="G584" i="9"/>
  <c r="H583" i="9"/>
  <c r="G583" i="9"/>
  <c r="H582" i="9"/>
  <c r="G582" i="9"/>
  <c r="H581" i="9"/>
  <c r="G581" i="9"/>
  <c r="H580" i="9"/>
  <c r="G580" i="9"/>
  <c r="H579" i="9"/>
  <c r="G579" i="9"/>
  <c r="H578" i="9"/>
  <c r="G578" i="9"/>
  <c r="H577" i="9"/>
  <c r="G577" i="9"/>
  <c r="H576" i="9"/>
  <c r="G576" i="9"/>
  <c r="H575" i="9"/>
  <c r="G575" i="9"/>
  <c r="H574" i="9"/>
  <c r="G574" i="9"/>
  <c r="H573" i="9"/>
  <c r="G573" i="9"/>
  <c r="H572" i="9"/>
  <c r="G572" i="9"/>
  <c r="H571" i="9"/>
  <c r="G571" i="9"/>
  <c r="H570" i="9"/>
  <c r="G570" i="9"/>
  <c r="H569" i="9"/>
  <c r="G569" i="9"/>
  <c r="H568" i="9"/>
  <c r="G568" i="9"/>
  <c r="H567" i="9"/>
  <c r="G567" i="9"/>
  <c r="H566" i="9"/>
  <c r="G566" i="9"/>
  <c r="H565" i="9"/>
  <c r="G565" i="9"/>
  <c r="H564" i="9"/>
  <c r="G564" i="9"/>
  <c r="H563" i="9"/>
  <c r="G563" i="9"/>
  <c r="H562" i="9"/>
  <c r="G562" i="9"/>
  <c r="H561" i="9"/>
  <c r="G561" i="9"/>
  <c r="H560" i="9"/>
  <c r="G560" i="9"/>
  <c r="H559" i="9"/>
  <c r="G559" i="9"/>
  <c r="H558" i="9"/>
  <c r="G558" i="9"/>
  <c r="H557" i="9"/>
  <c r="G557" i="9"/>
  <c r="H556" i="9"/>
  <c r="G556" i="9"/>
  <c r="H555" i="9"/>
  <c r="G555" i="9"/>
  <c r="H554" i="9"/>
  <c r="G554" i="9"/>
  <c r="H553" i="9"/>
  <c r="G553" i="9"/>
  <c r="H552" i="9"/>
  <c r="G552" i="9"/>
  <c r="H551" i="9"/>
  <c r="G551" i="9"/>
  <c r="H550" i="9"/>
  <c r="G550" i="9"/>
  <c r="H549" i="9"/>
  <c r="G549" i="9"/>
  <c r="H548" i="9"/>
  <c r="G548" i="9"/>
  <c r="H547" i="9"/>
  <c r="G547" i="9"/>
  <c r="H546" i="9"/>
  <c r="G546" i="9"/>
  <c r="H545" i="9"/>
  <c r="G545" i="9"/>
  <c r="H544" i="9"/>
  <c r="G544" i="9"/>
  <c r="H543" i="9"/>
  <c r="G543" i="9"/>
  <c r="H542" i="9"/>
  <c r="G542" i="9"/>
  <c r="H541" i="9"/>
  <c r="G541" i="9"/>
  <c r="H540" i="9"/>
  <c r="G540" i="9"/>
  <c r="H539" i="9"/>
  <c r="G539" i="9"/>
  <c r="H538" i="9"/>
  <c r="G538" i="9"/>
  <c r="H537" i="9"/>
  <c r="G537" i="9"/>
  <c r="H536" i="9"/>
  <c r="G536" i="9"/>
  <c r="H535" i="9"/>
  <c r="G535" i="9"/>
  <c r="H534" i="9"/>
  <c r="G534" i="9"/>
  <c r="H533" i="9"/>
  <c r="G533" i="9"/>
  <c r="H532" i="9"/>
  <c r="G532" i="9"/>
  <c r="H531" i="9"/>
  <c r="G531" i="9"/>
  <c r="H530" i="9"/>
  <c r="G530" i="9"/>
  <c r="H529" i="9"/>
  <c r="G529" i="9"/>
  <c r="H528" i="9"/>
  <c r="G528" i="9"/>
  <c r="H527" i="9"/>
  <c r="G527" i="9"/>
  <c r="H526" i="9"/>
  <c r="G526" i="9"/>
  <c r="H525" i="9"/>
  <c r="G525" i="9"/>
  <c r="H524" i="9"/>
  <c r="G524" i="9"/>
  <c r="H523" i="9"/>
  <c r="G523" i="9"/>
  <c r="H522" i="9"/>
  <c r="G522" i="9"/>
  <c r="H521" i="9"/>
  <c r="G521" i="9"/>
  <c r="H520" i="9"/>
  <c r="G520" i="9"/>
  <c r="H519" i="9"/>
  <c r="G519" i="9"/>
  <c r="H518" i="9"/>
  <c r="G518" i="9"/>
  <c r="H517" i="9"/>
  <c r="G517" i="9"/>
  <c r="H516" i="9"/>
  <c r="G516" i="9"/>
  <c r="H515" i="9"/>
  <c r="G515" i="9"/>
  <c r="H514" i="9"/>
  <c r="G514" i="9"/>
  <c r="H513" i="9"/>
  <c r="G513" i="9"/>
  <c r="H512" i="9"/>
  <c r="G512" i="9"/>
  <c r="H511" i="9"/>
  <c r="G511" i="9"/>
  <c r="H510" i="9"/>
  <c r="G510" i="9"/>
  <c r="H509" i="9"/>
  <c r="G509" i="9"/>
  <c r="H508" i="9"/>
  <c r="G508" i="9"/>
  <c r="H507" i="9"/>
  <c r="G507" i="9"/>
  <c r="H506" i="9"/>
  <c r="G506" i="9"/>
  <c r="H505" i="9"/>
  <c r="G505" i="9"/>
  <c r="H504" i="9"/>
  <c r="G504" i="9"/>
  <c r="H503" i="9"/>
  <c r="G503" i="9"/>
  <c r="H502" i="9"/>
  <c r="G502" i="9"/>
  <c r="H501" i="9"/>
  <c r="G501" i="9"/>
  <c r="H500" i="9"/>
  <c r="G500" i="9"/>
  <c r="H499" i="9"/>
  <c r="G499" i="9"/>
  <c r="H498" i="9"/>
  <c r="G498" i="9"/>
  <c r="H497" i="9"/>
  <c r="G497" i="9"/>
  <c r="H496" i="9"/>
  <c r="G496" i="9"/>
  <c r="H495" i="9"/>
  <c r="G495" i="9"/>
  <c r="H494" i="9"/>
  <c r="G494" i="9"/>
  <c r="H493" i="9"/>
  <c r="G493" i="9"/>
  <c r="H492" i="9"/>
  <c r="G492" i="9"/>
  <c r="H491" i="9"/>
  <c r="G491" i="9"/>
  <c r="H490" i="9"/>
  <c r="G490" i="9"/>
  <c r="H489" i="9"/>
  <c r="G489" i="9"/>
  <c r="H488" i="9"/>
  <c r="G488" i="9"/>
  <c r="H487" i="9"/>
  <c r="G487" i="9"/>
  <c r="H486" i="9"/>
  <c r="G486" i="9"/>
  <c r="H485" i="9"/>
  <c r="G485" i="9"/>
  <c r="H484" i="9"/>
  <c r="G484" i="9"/>
  <c r="H483" i="9"/>
  <c r="G483" i="9"/>
  <c r="H482" i="9"/>
  <c r="G482" i="9"/>
  <c r="H481" i="9"/>
  <c r="G481" i="9"/>
  <c r="H480" i="9"/>
  <c r="G480" i="9"/>
  <c r="H479" i="9"/>
  <c r="G479" i="9"/>
  <c r="H478" i="9"/>
  <c r="G478" i="9"/>
  <c r="H477" i="9"/>
  <c r="G477" i="9"/>
  <c r="H476" i="9"/>
  <c r="G476" i="9"/>
  <c r="H475" i="9"/>
  <c r="G475" i="9"/>
  <c r="H474" i="9"/>
  <c r="G474" i="9"/>
  <c r="H473" i="9"/>
  <c r="G473" i="9"/>
  <c r="H472" i="9"/>
  <c r="G472" i="9"/>
  <c r="H471" i="9"/>
  <c r="G471" i="9"/>
  <c r="H470" i="9"/>
  <c r="G470" i="9"/>
  <c r="H469" i="9"/>
  <c r="G469" i="9"/>
  <c r="H468" i="9"/>
  <c r="G468" i="9"/>
  <c r="H467" i="9"/>
  <c r="G467" i="9"/>
  <c r="H466" i="9"/>
  <c r="G466" i="9"/>
  <c r="H465" i="9"/>
  <c r="G465" i="9"/>
  <c r="H464" i="9"/>
  <c r="G464" i="9"/>
  <c r="H463" i="9"/>
  <c r="G463" i="9"/>
  <c r="H462" i="9"/>
  <c r="G462" i="9"/>
  <c r="H461" i="9"/>
  <c r="G461" i="9"/>
  <c r="H460" i="9"/>
  <c r="G460" i="9"/>
  <c r="H459" i="9"/>
  <c r="G459" i="9"/>
  <c r="H458" i="9"/>
  <c r="G458" i="9"/>
  <c r="H457" i="9"/>
  <c r="G457" i="9"/>
  <c r="H456" i="9"/>
  <c r="G456" i="9"/>
  <c r="H455" i="9"/>
  <c r="G455" i="9"/>
  <c r="H454" i="9"/>
  <c r="G454" i="9"/>
  <c r="H453" i="9"/>
  <c r="G453" i="9"/>
  <c r="H452" i="9"/>
  <c r="G452" i="9"/>
  <c r="H451" i="9"/>
  <c r="G451" i="9"/>
  <c r="H450" i="9"/>
  <c r="G450" i="9"/>
  <c r="H449" i="9"/>
  <c r="G449" i="9"/>
  <c r="H448" i="9"/>
  <c r="G448" i="9"/>
  <c r="H447" i="9"/>
  <c r="G447" i="9"/>
  <c r="H446" i="9"/>
  <c r="G446" i="9"/>
  <c r="H445" i="9"/>
  <c r="G445" i="9"/>
  <c r="H444" i="9"/>
  <c r="G444" i="9"/>
  <c r="H443" i="9"/>
  <c r="G443" i="9"/>
  <c r="H442" i="9"/>
  <c r="G442" i="9"/>
  <c r="H441" i="9"/>
  <c r="G441" i="9"/>
  <c r="H440" i="9"/>
  <c r="G440" i="9"/>
  <c r="H439" i="9"/>
  <c r="G439" i="9"/>
  <c r="H438" i="9"/>
  <c r="G438" i="9"/>
  <c r="H437" i="9"/>
  <c r="G437" i="9"/>
  <c r="H436" i="9"/>
  <c r="G436" i="9"/>
  <c r="H435" i="9"/>
  <c r="G435" i="9"/>
  <c r="H434" i="9"/>
  <c r="G434" i="9"/>
  <c r="H433" i="9"/>
  <c r="G433" i="9"/>
  <c r="H432" i="9"/>
  <c r="G432" i="9"/>
  <c r="H431" i="9"/>
  <c r="G431" i="9"/>
  <c r="H430" i="9"/>
  <c r="G430" i="9"/>
  <c r="H429" i="9"/>
  <c r="G429" i="9"/>
  <c r="H428" i="9"/>
  <c r="G428" i="9"/>
  <c r="H427" i="9"/>
  <c r="G427" i="9"/>
  <c r="H426" i="9"/>
  <c r="G426" i="9"/>
  <c r="H425" i="9"/>
  <c r="G425" i="9"/>
  <c r="H424" i="9"/>
  <c r="G424" i="9"/>
  <c r="H423" i="9"/>
  <c r="G423" i="9"/>
  <c r="H422" i="9"/>
  <c r="G422" i="9"/>
  <c r="H421" i="9"/>
  <c r="G421" i="9"/>
  <c r="H420" i="9"/>
  <c r="G420" i="9"/>
  <c r="H419" i="9"/>
  <c r="G419" i="9"/>
  <c r="H418" i="9"/>
  <c r="G418" i="9"/>
  <c r="H417" i="9"/>
  <c r="G417" i="9"/>
  <c r="H416" i="9"/>
  <c r="G416" i="9"/>
  <c r="H415" i="9"/>
  <c r="G415" i="9"/>
  <c r="H414" i="9"/>
  <c r="G414" i="9"/>
  <c r="H413" i="9"/>
  <c r="G413" i="9"/>
  <c r="H412" i="9"/>
  <c r="G412" i="9"/>
  <c r="H411" i="9"/>
  <c r="G411" i="9"/>
  <c r="H410" i="9"/>
  <c r="G410" i="9"/>
  <c r="H409" i="9"/>
  <c r="G409" i="9"/>
  <c r="H408" i="9"/>
  <c r="G408" i="9"/>
  <c r="H407" i="9"/>
  <c r="G407" i="9"/>
  <c r="H406" i="9"/>
  <c r="G406" i="9"/>
  <c r="H405" i="9"/>
  <c r="G405" i="9"/>
  <c r="H404" i="9"/>
  <c r="G404" i="9"/>
  <c r="H403" i="9"/>
  <c r="G403" i="9"/>
  <c r="H402" i="9"/>
  <c r="G402" i="9"/>
  <c r="H401" i="9"/>
  <c r="G401" i="9"/>
  <c r="H400" i="9"/>
  <c r="G400" i="9"/>
  <c r="H399" i="9"/>
  <c r="G399" i="9"/>
  <c r="H398" i="9"/>
  <c r="G398" i="9"/>
  <c r="H397" i="9"/>
  <c r="G397" i="9"/>
  <c r="H396" i="9"/>
  <c r="G396" i="9"/>
  <c r="H395" i="9"/>
  <c r="G395" i="9"/>
  <c r="H394" i="9"/>
  <c r="G394" i="9"/>
  <c r="H393" i="9"/>
  <c r="G393" i="9"/>
  <c r="H392" i="9"/>
  <c r="G392" i="9"/>
  <c r="H391" i="9"/>
  <c r="G391" i="9"/>
  <c r="H390" i="9"/>
  <c r="G390" i="9"/>
  <c r="H389" i="9"/>
  <c r="G389" i="9"/>
  <c r="H388" i="9"/>
  <c r="G388" i="9"/>
  <c r="H387" i="9"/>
  <c r="G387" i="9"/>
  <c r="H386" i="9"/>
  <c r="G386" i="9"/>
  <c r="H385" i="9"/>
  <c r="G385" i="9"/>
  <c r="H384" i="9"/>
  <c r="G384" i="9"/>
  <c r="H383" i="9"/>
  <c r="G383" i="9"/>
  <c r="H382" i="9"/>
  <c r="G382" i="9"/>
  <c r="H381" i="9"/>
  <c r="G381" i="9"/>
  <c r="H380" i="9"/>
  <c r="G380" i="9"/>
  <c r="H379" i="9"/>
  <c r="G379" i="9"/>
  <c r="H378" i="9"/>
  <c r="G378" i="9"/>
  <c r="H377" i="9"/>
  <c r="G377" i="9"/>
  <c r="H376" i="9"/>
  <c r="G376" i="9"/>
  <c r="H375" i="9"/>
  <c r="G375" i="9"/>
  <c r="H374" i="9"/>
  <c r="G374" i="9"/>
  <c r="H373" i="9"/>
  <c r="G373" i="9"/>
  <c r="H372" i="9"/>
  <c r="G372" i="9"/>
  <c r="H371" i="9"/>
  <c r="G371" i="9"/>
  <c r="H370" i="9"/>
  <c r="G370" i="9"/>
  <c r="H369" i="9"/>
  <c r="G369" i="9"/>
  <c r="H368" i="9"/>
  <c r="G368" i="9"/>
  <c r="H367" i="9"/>
  <c r="G367" i="9"/>
  <c r="H366" i="9"/>
  <c r="G366" i="9"/>
  <c r="H365" i="9"/>
  <c r="G365" i="9"/>
  <c r="H364" i="9"/>
  <c r="G364" i="9"/>
  <c r="H363" i="9"/>
  <c r="G363" i="9"/>
  <c r="H362" i="9"/>
  <c r="G362" i="9"/>
  <c r="H361" i="9"/>
  <c r="G361" i="9"/>
  <c r="H360" i="9"/>
  <c r="G360" i="9"/>
  <c r="H359" i="9"/>
  <c r="G359" i="9"/>
  <c r="H358" i="9"/>
  <c r="G358" i="9"/>
  <c r="H357" i="9"/>
  <c r="G357" i="9"/>
  <c r="H356" i="9"/>
  <c r="G356" i="9"/>
  <c r="H355" i="9"/>
  <c r="G355" i="9"/>
  <c r="H354" i="9"/>
  <c r="G354" i="9"/>
  <c r="H353" i="9"/>
  <c r="G353" i="9"/>
  <c r="H352" i="9"/>
  <c r="G352" i="9"/>
  <c r="H351" i="9"/>
  <c r="G351" i="9"/>
  <c r="H350" i="9"/>
  <c r="G350" i="9"/>
  <c r="H349" i="9"/>
  <c r="G349" i="9"/>
  <c r="H348" i="9"/>
  <c r="G348" i="9"/>
  <c r="H347" i="9"/>
  <c r="G347" i="9"/>
  <c r="H346" i="9"/>
  <c r="G346" i="9"/>
  <c r="H345" i="9"/>
  <c r="G345" i="9"/>
  <c r="H344" i="9"/>
  <c r="G344" i="9"/>
  <c r="H343" i="9"/>
  <c r="G343" i="9"/>
  <c r="H342" i="9"/>
  <c r="G342" i="9"/>
  <c r="H341" i="9"/>
  <c r="G341" i="9"/>
  <c r="H340" i="9"/>
  <c r="G340" i="9"/>
  <c r="H339" i="9"/>
  <c r="G339" i="9"/>
  <c r="H338" i="9"/>
  <c r="G338" i="9"/>
  <c r="H337" i="9"/>
  <c r="G337" i="9"/>
  <c r="H336" i="9"/>
  <c r="G336" i="9"/>
  <c r="H335" i="9"/>
  <c r="G335" i="9"/>
  <c r="H334" i="9"/>
  <c r="G334" i="9"/>
  <c r="H333" i="9"/>
  <c r="G333" i="9"/>
  <c r="H332" i="9"/>
  <c r="G332" i="9"/>
  <c r="H331" i="9"/>
  <c r="G331" i="9"/>
  <c r="H330" i="9"/>
  <c r="G330" i="9"/>
  <c r="H329" i="9"/>
  <c r="G329" i="9"/>
  <c r="H328" i="9"/>
  <c r="G328" i="9"/>
  <c r="H327" i="9"/>
  <c r="G327" i="9"/>
  <c r="H326" i="9"/>
  <c r="G326" i="9"/>
  <c r="H325" i="9"/>
  <c r="G325" i="9"/>
  <c r="H324" i="9"/>
  <c r="G324" i="9"/>
  <c r="H323" i="9"/>
  <c r="G323" i="9"/>
  <c r="H322" i="9"/>
  <c r="G322" i="9"/>
  <c r="H321" i="9"/>
  <c r="G321" i="9"/>
  <c r="H320" i="9"/>
  <c r="G320" i="9"/>
  <c r="H319" i="9"/>
  <c r="G319" i="9"/>
  <c r="H318" i="9"/>
  <c r="G318" i="9"/>
  <c r="H317" i="9"/>
  <c r="G317" i="9"/>
  <c r="H316" i="9"/>
  <c r="G316" i="9"/>
  <c r="H315" i="9"/>
  <c r="G315" i="9"/>
  <c r="H314" i="9"/>
  <c r="G314" i="9"/>
  <c r="H313" i="9"/>
  <c r="G313" i="9"/>
  <c r="H312" i="9"/>
  <c r="G312" i="9"/>
  <c r="H311" i="9"/>
  <c r="G311" i="9"/>
  <c r="H310" i="9"/>
  <c r="G310" i="9"/>
  <c r="H309" i="9"/>
  <c r="G309" i="9"/>
  <c r="H308" i="9"/>
  <c r="G308" i="9"/>
  <c r="H307" i="9"/>
  <c r="G307" i="9"/>
  <c r="H306" i="9"/>
  <c r="G306" i="9"/>
  <c r="H305" i="9"/>
  <c r="G305" i="9"/>
  <c r="H304" i="9"/>
  <c r="G304" i="9"/>
  <c r="H303" i="9"/>
  <c r="G303" i="9"/>
  <c r="H302" i="9"/>
  <c r="G302" i="9"/>
  <c r="H301" i="9"/>
  <c r="G301" i="9"/>
  <c r="H300" i="9"/>
  <c r="G300" i="9"/>
  <c r="H299" i="9"/>
  <c r="G299" i="9"/>
  <c r="H298" i="9"/>
  <c r="G298" i="9"/>
  <c r="H297" i="9"/>
  <c r="G297" i="9"/>
  <c r="H296" i="9"/>
  <c r="G296" i="9"/>
  <c r="H295" i="9"/>
  <c r="G295" i="9"/>
  <c r="H294" i="9"/>
  <c r="G294" i="9"/>
  <c r="H293" i="9"/>
  <c r="G293" i="9"/>
  <c r="H292" i="9"/>
  <c r="G292" i="9"/>
  <c r="H291" i="9"/>
  <c r="G291" i="9"/>
  <c r="H290" i="9"/>
  <c r="G290" i="9"/>
  <c r="H289" i="9"/>
  <c r="G289" i="9"/>
  <c r="H288" i="9"/>
  <c r="G288" i="9"/>
  <c r="H287" i="9"/>
  <c r="G287" i="9"/>
  <c r="H286" i="9"/>
  <c r="G286" i="9"/>
  <c r="H285" i="9"/>
  <c r="G285" i="9"/>
  <c r="H284" i="9"/>
  <c r="G284" i="9"/>
  <c r="H283" i="9"/>
  <c r="G283" i="9"/>
  <c r="H282" i="9"/>
  <c r="G282" i="9"/>
  <c r="H281" i="9"/>
  <c r="G281" i="9"/>
  <c r="H280" i="9"/>
  <c r="G280" i="9"/>
  <c r="H279" i="9"/>
  <c r="G279" i="9"/>
  <c r="H278" i="9"/>
  <c r="G278" i="9"/>
  <c r="H277" i="9"/>
  <c r="G277" i="9"/>
  <c r="H276" i="9"/>
  <c r="G276" i="9"/>
  <c r="H275" i="9"/>
  <c r="G275" i="9"/>
  <c r="H274" i="9"/>
  <c r="G274" i="9"/>
  <c r="H273" i="9"/>
  <c r="G273" i="9"/>
  <c r="H272" i="9"/>
  <c r="G272" i="9"/>
  <c r="H271" i="9"/>
  <c r="G271" i="9"/>
  <c r="H270" i="9"/>
  <c r="G270" i="9"/>
  <c r="H269" i="9"/>
  <c r="G269" i="9"/>
  <c r="H268" i="9"/>
  <c r="G268" i="9"/>
  <c r="H267" i="9"/>
  <c r="G267" i="9"/>
  <c r="H266" i="9"/>
  <c r="G266" i="9"/>
  <c r="H265" i="9"/>
  <c r="G265" i="9"/>
  <c r="H264" i="9"/>
  <c r="G264" i="9"/>
  <c r="H263" i="9"/>
  <c r="G263" i="9"/>
  <c r="H262" i="9"/>
  <c r="G262" i="9"/>
  <c r="H261" i="9"/>
  <c r="G261" i="9"/>
  <c r="H260" i="9"/>
  <c r="G260" i="9"/>
  <c r="H259" i="9"/>
  <c r="G259" i="9"/>
  <c r="H258" i="9"/>
  <c r="G258" i="9"/>
  <c r="H257" i="9"/>
  <c r="G257" i="9"/>
  <c r="H256" i="9"/>
  <c r="G256" i="9"/>
  <c r="H255" i="9"/>
  <c r="G255" i="9"/>
  <c r="H254" i="9"/>
  <c r="G254" i="9"/>
  <c r="H253" i="9"/>
  <c r="G253" i="9"/>
  <c r="H252" i="9"/>
  <c r="G252" i="9"/>
  <c r="H251" i="9"/>
  <c r="G251" i="9"/>
  <c r="H250" i="9"/>
  <c r="G250" i="9"/>
  <c r="H249" i="9"/>
  <c r="G249" i="9"/>
  <c r="H248" i="9"/>
  <c r="G248" i="9"/>
  <c r="H247" i="9"/>
  <c r="G247" i="9"/>
  <c r="H246" i="9"/>
  <c r="G246" i="9"/>
  <c r="H245" i="9"/>
  <c r="G245" i="9"/>
  <c r="H244" i="9"/>
  <c r="G244" i="9"/>
  <c r="H243" i="9"/>
  <c r="G243" i="9"/>
  <c r="H242" i="9"/>
  <c r="G242" i="9"/>
  <c r="H241" i="9"/>
  <c r="G241" i="9"/>
  <c r="H240" i="9"/>
  <c r="G240" i="9"/>
  <c r="H239" i="9"/>
  <c r="G239" i="9"/>
  <c r="H238" i="9"/>
  <c r="G238" i="9"/>
  <c r="H237" i="9"/>
  <c r="G237" i="9"/>
  <c r="H236" i="9"/>
  <c r="G236" i="9"/>
  <c r="H235" i="9"/>
  <c r="G235" i="9"/>
  <c r="H234" i="9"/>
  <c r="G234" i="9"/>
  <c r="H233" i="9"/>
  <c r="G233" i="9"/>
  <c r="H232" i="9"/>
  <c r="G232" i="9"/>
  <c r="H231" i="9"/>
  <c r="G231" i="9"/>
  <c r="H230" i="9"/>
  <c r="G230" i="9"/>
  <c r="H229" i="9"/>
  <c r="G229" i="9"/>
  <c r="H228" i="9"/>
  <c r="G228" i="9"/>
  <c r="H227" i="9"/>
  <c r="G227" i="9"/>
  <c r="H226" i="9"/>
  <c r="G226" i="9"/>
  <c r="H225" i="9"/>
  <c r="G225" i="9"/>
  <c r="H224" i="9"/>
  <c r="G224" i="9"/>
  <c r="H223" i="9"/>
  <c r="G223" i="9"/>
  <c r="H222" i="9"/>
  <c r="G222" i="9"/>
  <c r="H221" i="9"/>
  <c r="G221" i="9"/>
  <c r="H220" i="9"/>
  <c r="G220" i="9"/>
  <c r="H219" i="9"/>
  <c r="G219" i="9"/>
  <c r="H218" i="9"/>
  <c r="G218" i="9"/>
  <c r="H217" i="9"/>
  <c r="G217" i="9"/>
  <c r="H216" i="9"/>
  <c r="G216" i="9"/>
  <c r="H215" i="9"/>
  <c r="G215" i="9"/>
  <c r="H214" i="9"/>
  <c r="G214" i="9"/>
  <c r="H213" i="9"/>
  <c r="G213" i="9"/>
  <c r="H212" i="9"/>
  <c r="G212" i="9"/>
  <c r="H211" i="9"/>
  <c r="G211" i="9"/>
  <c r="H210" i="9"/>
  <c r="G210" i="9"/>
  <c r="H209" i="9"/>
  <c r="G209" i="9"/>
  <c r="H208" i="9"/>
  <c r="G208" i="9"/>
  <c r="H207" i="9"/>
  <c r="G207" i="9"/>
  <c r="H206" i="9"/>
  <c r="G206" i="9"/>
  <c r="H205" i="9"/>
  <c r="G205" i="9"/>
  <c r="H204" i="9"/>
  <c r="G204" i="9"/>
  <c r="H203" i="9"/>
  <c r="G203" i="9"/>
  <c r="H202" i="9"/>
  <c r="G202" i="9"/>
  <c r="H201" i="9"/>
  <c r="G201" i="9"/>
  <c r="H200" i="9"/>
  <c r="G200" i="9"/>
  <c r="H199" i="9"/>
  <c r="G199" i="9"/>
  <c r="H198" i="9"/>
  <c r="G198" i="9"/>
  <c r="H197" i="9"/>
  <c r="G197" i="9"/>
  <c r="H196" i="9"/>
  <c r="G196" i="9"/>
  <c r="H195" i="9"/>
  <c r="G195" i="9"/>
  <c r="H194" i="9"/>
  <c r="G194" i="9"/>
  <c r="H193" i="9"/>
  <c r="G193" i="9"/>
  <c r="H192" i="9"/>
  <c r="G192" i="9"/>
  <c r="H191" i="9"/>
  <c r="G191" i="9"/>
  <c r="H190" i="9"/>
  <c r="G190" i="9"/>
  <c r="H189" i="9"/>
  <c r="G189" i="9"/>
  <c r="H188" i="9"/>
  <c r="G188" i="9"/>
  <c r="H187" i="9"/>
  <c r="G187" i="9"/>
  <c r="H186" i="9"/>
  <c r="G186" i="9"/>
  <c r="H185" i="9"/>
  <c r="G185" i="9"/>
  <c r="H184" i="9"/>
  <c r="G184" i="9"/>
  <c r="H183" i="9"/>
  <c r="G183" i="9"/>
  <c r="H182" i="9"/>
  <c r="G182" i="9"/>
  <c r="H181" i="9"/>
  <c r="G181" i="9"/>
  <c r="H180" i="9"/>
  <c r="G180" i="9"/>
  <c r="H179" i="9"/>
  <c r="G179" i="9"/>
  <c r="H178" i="9"/>
  <c r="G178" i="9"/>
  <c r="H177" i="9"/>
  <c r="G177" i="9"/>
  <c r="H176" i="9"/>
  <c r="G176" i="9"/>
  <c r="H175" i="9"/>
  <c r="G175" i="9"/>
  <c r="H174" i="9"/>
  <c r="G174" i="9"/>
  <c r="H173" i="9"/>
  <c r="G173" i="9"/>
  <c r="H172" i="9"/>
  <c r="G172" i="9"/>
  <c r="H171" i="9"/>
  <c r="G171" i="9"/>
  <c r="H170" i="9"/>
  <c r="G170" i="9"/>
  <c r="H169" i="9"/>
  <c r="G169" i="9"/>
  <c r="H168" i="9"/>
  <c r="G168" i="9"/>
  <c r="H167" i="9"/>
  <c r="G167" i="9"/>
  <c r="H166" i="9"/>
  <c r="G166" i="9"/>
  <c r="H165" i="9"/>
  <c r="G165" i="9"/>
  <c r="H164" i="9"/>
  <c r="G164" i="9"/>
  <c r="H163" i="9"/>
  <c r="G163" i="9"/>
  <c r="H162" i="9"/>
  <c r="G162" i="9"/>
  <c r="H161" i="9"/>
  <c r="G161" i="9"/>
  <c r="H160" i="9"/>
  <c r="G160" i="9"/>
  <c r="H159" i="9"/>
  <c r="G159" i="9"/>
  <c r="H158" i="9"/>
  <c r="G158" i="9"/>
  <c r="H157" i="9"/>
  <c r="G157" i="9"/>
  <c r="H156" i="9"/>
  <c r="G156" i="9"/>
  <c r="H155" i="9"/>
  <c r="G155" i="9"/>
  <c r="H154" i="9"/>
  <c r="G154" i="9"/>
  <c r="H153" i="9"/>
  <c r="G153" i="9"/>
  <c r="H152" i="9"/>
  <c r="G152" i="9"/>
  <c r="H151" i="9"/>
  <c r="G151" i="9"/>
  <c r="H150" i="9"/>
  <c r="G150" i="9"/>
  <c r="H149" i="9"/>
  <c r="G149" i="9"/>
  <c r="H148" i="9"/>
  <c r="G148" i="9"/>
  <c r="H147" i="9"/>
  <c r="G147" i="9"/>
  <c r="H146" i="9"/>
  <c r="G146" i="9"/>
  <c r="H145" i="9"/>
  <c r="G145" i="9"/>
  <c r="H144" i="9"/>
  <c r="G144" i="9"/>
  <c r="H143" i="9"/>
  <c r="G143" i="9"/>
  <c r="H142" i="9"/>
  <c r="G142" i="9"/>
  <c r="H141" i="9"/>
  <c r="G141" i="9"/>
  <c r="H140" i="9"/>
  <c r="G140" i="9"/>
  <c r="H139" i="9"/>
  <c r="G139" i="9"/>
  <c r="H138" i="9"/>
  <c r="G138" i="9"/>
  <c r="H137" i="9"/>
  <c r="G137" i="9"/>
  <c r="H136" i="9"/>
  <c r="G136" i="9"/>
  <c r="H135" i="9"/>
  <c r="G135" i="9"/>
  <c r="H134" i="9"/>
  <c r="G134" i="9"/>
  <c r="H133" i="9"/>
  <c r="G133" i="9"/>
  <c r="H132" i="9"/>
  <c r="G132" i="9"/>
  <c r="H131" i="9"/>
  <c r="G131" i="9"/>
  <c r="H130" i="9"/>
  <c r="G130" i="9"/>
  <c r="H129" i="9"/>
  <c r="G129" i="9"/>
  <c r="H128" i="9"/>
  <c r="G128" i="9"/>
  <c r="H127" i="9"/>
  <c r="G127" i="9"/>
  <c r="H126" i="9"/>
  <c r="G126" i="9"/>
  <c r="H125" i="9"/>
  <c r="G125" i="9"/>
  <c r="H124" i="9"/>
  <c r="G124" i="9"/>
  <c r="H123" i="9"/>
  <c r="G123" i="9"/>
  <c r="H122" i="9"/>
  <c r="G122" i="9"/>
  <c r="H121" i="9"/>
  <c r="G121" i="9"/>
  <c r="H120" i="9"/>
  <c r="G120" i="9"/>
  <c r="H119" i="9"/>
  <c r="G119" i="9"/>
  <c r="H118" i="9"/>
  <c r="G118" i="9"/>
  <c r="H117" i="9"/>
  <c r="G117" i="9"/>
  <c r="H116" i="9"/>
  <c r="G116" i="9"/>
  <c r="H115" i="9"/>
  <c r="G115" i="9"/>
  <c r="H114" i="9"/>
  <c r="G114" i="9"/>
  <c r="H113" i="9"/>
  <c r="G113" i="9"/>
  <c r="H112" i="9"/>
  <c r="G112" i="9"/>
  <c r="H111" i="9"/>
  <c r="G111" i="9"/>
  <c r="H110" i="9"/>
  <c r="G110" i="9"/>
  <c r="H109" i="9"/>
  <c r="G109" i="9"/>
  <c r="H108" i="9"/>
  <c r="G108" i="9"/>
  <c r="H107" i="9"/>
  <c r="G107" i="9"/>
  <c r="H106" i="9"/>
  <c r="G106" i="9"/>
  <c r="H105" i="9"/>
  <c r="G105" i="9"/>
  <c r="H104" i="9"/>
  <c r="G104" i="9"/>
  <c r="H103" i="9"/>
  <c r="G103" i="9"/>
  <c r="H102" i="9"/>
  <c r="G102" i="9"/>
  <c r="H101" i="9"/>
  <c r="G101" i="9"/>
  <c r="H100" i="9"/>
  <c r="G100" i="9"/>
  <c r="H99" i="9"/>
  <c r="G99" i="9"/>
  <c r="H98" i="9"/>
  <c r="G98" i="9"/>
  <c r="H97" i="9"/>
  <c r="G97" i="9"/>
  <c r="H96" i="9"/>
  <c r="G96" i="9"/>
  <c r="H95" i="9"/>
  <c r="G95" i="9"/>
  <c r="H94" i="9"/>
  <c r="G94" i="9"/>
  <c r="H93" i="9"/>
  <c r="G93" i="9"/>
  <c r="H92" i="9"/>
  <c r="G92" i="9"/>
  <c r="H91" i="9"/>
  <c r="G91" i="9"/>
  <c r="H90" i="9"/>
  <c r="G90" i="9"/>
  <c r="H89" i="9"/>
  <c r="G89" i="9"/>
  <c r="H88" i="9"/>
  <c r="G88" i="9"/>
  <c r="H87" i="9"/>
  <c r="G87" i="9"/>
  <c r="H86" i="9"/>
  <c r="G86" i="9"/>
  <c r="H85" i="9"/>
  <c r="G85" i="9"/>
  <c r="H84" i="9"/>
  <c r="G84" i="9"/>
  <c r="H83" i="9"/>
  <c r="G83" i="9"/>
  <c r="H82" i="9"/>
  <c r="G82" i="9"/>
  <c r="H81" i="9"/>
  <c r="G81" i="9"/>
  <c r="H80" i="9"/>
  <c r="G80" i="9"/>
  <c r="H79" i="9"/>
  <c r="G79" i="9"/>
  <c r="H78" i="9"/>
  <c r="G78" i="9"/>
  <c r="H77" i="9"/>
  <c r="G77" i="9"/>
  <c r="H76" i="9"/>
  <c r="G76" i="9"/>
  <c r="H75" i="9"/>
  <c r="G75" i="9"/>
  <c r="H74" i="9"/>
  <c r="G74" i="9"/>
  <c r="H73" i="9"/>
  <c r="G73" i="9"/>
  <c r="H72" i="9"/>
  <c r="G72" i="9"/>
  <c r="H71" i="9"/>
  <c r="G71" i="9"/>
  <c r="H70" i="9"/>
  <c r="G70" i="9"/>
  <c r="H69" i="9"/>
  <c r="G69" i="9"/>
  <c r="H68" i="9"/>
  <c r="G68" i="9"/>
  <c r="H67" i="9"/>
  <c r="G67" i="9"/>
  <c r="H66" i="9"/>
  <c r="G66" i="9"/>
  <c r="H65" i="9"/>
  <c r="G65" i="9"/>
  <c r="H64" i="9"/>
  <c r="G64" i="9"/>
  <c r="H63" i="9"/>
  <c r="G63" i="9"/>
  <c r="H62" i="9"/>
  <c r="G62" i="9"/>
  <c r="H61" i="9"/>
  <c r="G61" i="9"/>
  <c r="H60" i="9"/>
  <c r="G60" i="9"/>
  <c r="H59" i="9"/>
  <c r="G59" i="9"/>
  <c r="H58" i="9"/>
  <c r="G58" i="9"/>
  <c r="H57" i="9"/>
  <c r="G57" i="9"/>
  <c r="H56" i="9"/>
  <c r="G56" i="9"/>
  <c r="H55" i="9"/>
  <c r="G55" i="9"/>
  <c r="H54" i="9"/>
  <c r="G54" i="9"/>
  <c r="H53" i="9"/>
  <c r="G53" i="9"/>
  <c r="H52" i="9"/>
  <c r="G52" i="9"/>
  <c r="H51" i="9"/>
  <c r="G51" i="9"/>
  <c r="H50" i="9"/>
  <c r="G50" i="9"/>
  <c r="H49" i="9"/>
  <c r="G49" i="9"/>
  <c r="H48" i="9"/>
  <c r="G48" i="9"/>
  <c r="H47" i="9"/>
  <c r="G47" i="9"/>
  <c r="H46" i="9"/>
  <c r="G46" i="9"/>
  <c r="H45" i="9"/>
  <c r="G45" i="9"/>
  <c r="H44" i="9"/>
  <c r="G44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5" i="9"/>
  <c r="G25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AK3" i="9"/>
  <c r="AI3" i="9"/>
  <c r="AC3" i="9"/>
  <c r="AE3" i="9" s="1"/>
  <c r="U3" i="9"/>
  <c r="K3" i="9"/>
  <c r="L3" i="9" s="1"/>
  <c r="I3" i="9"/>
  <c r="J3" i="9" s="1"/>
  <c r="H3" i="9"/>
  <c r="G3" i="9"/>
  <c r="F3" i="9"/>
  <c r="E3" i="9"/>
  <c r="D3" i="9" s="1"/>
  <c r="B3" i="9"/>
  <c r="H15" i="16"/>
  <c r="K10" i="16"/>
  <c r="K9" i="16"/>
  <c r="G9" i="16"/>
  <c r="D8" i="16"/>
  <c r="D4" i="16"/>
  <c r="D6" i="16" s="1"/>
  <c r="B14" i="8"/>
  <c r="B13" i="8"/>
  <c r="B10" i="8"/>
  <c r="L4" i="13" s="1"/>
  <c r="B7" i="8"/>
  <c r="B6" i="8"/>
  <c r="B8" i="13"/>
  <c r="K7" i="13"/>
  <c r="J7" i="13"/>
  <c r="D7" i="13"/>
  <c r="B7" i="13"/>
  <c r="K6" i="13"/>
  <c r="J6" i="13"/>
  <c r="D6" i="13"/>
  <c r="B6" i="13"/>
  <c r="K5" i="13"/>
  <c r="J5" i="13"/>
  <c r="B5" i="13"/>
  <c r="K4" i="13"/>
  <c r="J4" i="13"/>
  <c r="M4" i="13" s="1"/>
  <c r="G4" i="13" s="1"/>
  <c r="E5" i="13" s="1"/>
  <c r="D4" i="13"/>
  <c r="B4" i="13"/>
  <c r="J3" i="13"/>
  <c r="K3" i="13" s="1"/>
  <c r="D3" i="13"/>
  <c r="M5" i="13" l="1"/>
  <c r="G5" i="13" s="1"/>
  <c r="E6" i="13" s="1"/>
  <c r="Y3" i="9"/>
  <c r="AQ3" i="9" s="1"/>
  <c r="M3" i="9"/>
  <c r="O3" i="9" s="1"/>
  <c r="C3" i="9"/>
  <c r="L3" i="13"/>
  <c r="L5" i="13"/>
  <c r="L6" i="13"/>
  <c r="M6" i="13" s="1"/>
  <c r="G6" i="13" s="1"/>
  <c r="E7" i="13" s="1"/>
  <c r="L7" i="13"/>
  <c r="M7" i="13" s="1"/>
  <c r="G7" i="13" s="1"/>
  <c r="E8" i="13" s="1"/>
  <c r="M3" i="13"/>
  <c r="G3" i="13" s="1"/>
  <c r="E4" i="13" s="1"/>
  <c r="G10" i="16"/>
  <c r="N3" i="9"/>
  <c r="P3" i="9" s="1"/>
  <c r="AJ3" i="9"/>
  <c r="AR3" i="9"/>
  <c r="I9" i="16"/>
  <c r="D9" i="16" s="1"/>
  <c r="I10" i="16"/>
  <c r="D10" i="16" s="1"/>
  <c r="AO3" i="9"/>
  <c r="F4" i="9"/>
  <c r="AL3" i="9"/>
  <c r="AN3" i="9" s="1"/>
  <c r="AP3" i="9"/>
  <c r="AM3" i="9"/>
  <c r="I4" i="17"/>
  <c r="J4" i="17" s="1"/>
  <c r="Y4" i="17" s="1"/>
  <c r="E4" i="17"/>
  <c r="N4" i="17" s="1"/>
  <c r="P4" i="17" s="1"/>
  <c r="D4" i="17"/>
  <c r="F5" i="17"/>
  <c r="K4" i="17"/>
  <c r="L4" i="17" s="1"/>
  <c r="K3" i="17"/>
  <c r="L3" i="17" s="1"/>
  <c r="E3" i="17"/>
  <c r="N3" i="17" s="1"/>
  <c r="P3" i="17" s="1"/>
  <c r="I3" i="17"/>
  <c r="J3" i="17" s="1"/>
  <c r="Y3" i="17" s="1"/>
  <c r="D11" i="16" l="1"/>
  <c r="F12" i="16" s="1"/>
  <c r="AR3" i="17"/>
  <c r="AJ3" i="17"/>
  <c r="AB3" i="17"/>
  <c r="AD3" i="17" s="1"/>
  <c r="AF3" i="17" s="1"/>
  <c r="R3" i="17"/>
  <c r="T3" i="17" s="1"/>
  <c r="V3" i="17" s="1"/>
  <c r="Z3" i="17"/>
  <c r="AQ3" i="17"/>
  <c r="AO3" i="17"/>
  <c r="AL3" i="17"/>
  <c r="AN3" i="17" s="1"/>
  <c r="AM3" i="17"/>
  <c r="AP3" i="17"/>
  <c r="Z4" i="17"/>
  <c r="S4" i="17"/>
  <c r="R4" i="17" s="1"/>
  <c r="T4" i="17" s="1"/>
  <c r="I5" i="17"/>
  <c r="J5" i="17" s="1"/>
  <c r="Y5" i="17" s="1"/>
  <c r="E5" i="17"/>
  <c r="N5" i="17" s="1"/>
  <c r="P5" i="17" s="1"/>
  <c r="F6" i="17"/>
  <c r="K5" i="17"/>
  <c r="L5" i="17" s="1"/>
  <c r="M4" i="17"/>
  <c r="O4" i="17" s="1"/>
  <c r="Q4" i="17" s="1"/>
  <c r="C4" i="17"/>
  <c r="F5" i="9"/>
  <c r="K4" i="9"/>
  <c r="L4" i="9" s="1"/>
  <c r="B4" i="9"/>
  <c r="I4" i="9"/>
  <c r="J4" i="9" s="1"/>
  <c r="Y4" i="9" s="1"/>
  <c r="E4" i="9"/>
  <c r="N4" i="9" s="1"/>
  <c r="P4" i="9" s="1"/>
  <c r="Q3" i="9"/>
  <c r="D3" i="17"/>
  <c r="Z3" i="9"/>
  <c r="AB3" i="9"/>
  <c r="AD3" i="9" s="1"/>
  <c r="AF3" i="9" s="1"/>
  <c r="R3" i="9"/>
  <c r="T3" i="9" s="1"/>
  <c r="V3" i="9" s="1"/>
  <c r="G15" i="16" l="1"/>
  <c r="E15" i="16" s="1"/>
  <c r="D15" i="16" s="1"/>
  <c r="D12" i="16"/>
  <c r="H17" i="16" s="1"/>
  <c r="G17" i="16" s="1"/>
  <c r="G16" i="16"/>
  <c r="E16" i="16" s="1"/>
  <c r="D16" i="16" s="1"/>
  <c r="G12" i="16"/>
  <c r="H12" i="16"/>
  <c r="S4" i="9"/>
  <c r="Z4" i="9"/>
  <c r="S5" i="17"/>
  <c r="Z5" i="17"/>
  <c r="AH3" i="9"/>
  <c r="AG3" i="9"/>
  <c r="X3" i="9"/>
  <c r="AG3" i="17"/>
  <c r="D4" i="9"/>
  <c r="M3" i="17"/>
  <c r="O3" i="17" s="1"/>
  <c r="Q3" i="17" s="1"/>
  <c r="W3" i="17" s="1"/>
  <c r="C3" i="17"/>
  <c r="B5" i="9"/>
  <c r="I5" i="9"/>
  <c r="J5" i="9" s="1"/>
  <c r="Y5" i="9" s="1"/>
  <c r="E5" i="9"/>
  <c r="N5" i="9" s="1"/>
  <c r="P5" i="9" s="1"/>
  <c r="F6" i="9"/>
  <c r="D5" i="9"/>
  <c r="K5" i="9"/>
  <c r="L5" i="9" s="1"/>
  <c r="D6" i="17"/>
  <c r="F7" i="17"/>
  <c r="K6" i="17"/>
  <c r="L6" i="17" s="1"/>
  <c r="Y6" i="17"/>
  <c r="I6" i="17"/>
  <c r="J6" i="17" s="1"/>
  <c r="E6" i="17"/>
  <c r="N6" i="17" s="1"/>
  <c r="P6" i="17" s="1"/>
  <c r="W3" i="9"/>
  <c r="D5" i="17"/>
  <c r="AI4" i="17"/>
  <c r="U4" i="17"/>
  <c r="V4" i="17" s="1"/>
  <c r="AK4" i="17"/>
  <c r="AC4" i="17"/>
  <c r="X3" i="17"/>
  <c r="I17" i="16" l="1"/>
  <c r="E17" i="16"/>
  <c r="D17" i="16" s="1"/>
  <c r="D19" i="16" s="1"/>
  <c r="E12" i="16"/>
  <c r="I12" i="16" s="1"/>
  <c r="Z5" i="9"/>
  <c r="S5" i="9"/>
  <c r="X4" i="17"/>
  <c r="W4" i="17"/>
  <c r="M5" i="9"/>
  <c r="O5" i="9" s="1"/>
  <c r="Q5" i="9" s="1"/>
  <c r="C5" i="9"/>
  <c r="C4" i="9"/>
  <c r="M4" i="9"/>
  <c r="O4" i="9" s="1"/>
  <c r="Q4" i="9" s="1"/>
  <c r="AH3" i="17"/>
  <c r="U5" i="17"/>
  <c r="AK5" i="17"/>
  <c r="AC5" i="17"/>
  <c r="AI5" i="17"/>
  <c r="AK4" i="9"/>
  <c r="AC4" i="9"/>
  <c r="AI4" i="9"/>
  <c r="U4" i="9"/>
  <c r="F8" i="17"/>
  <c r="K7" i="17"/>
  <c r="L7" i="17" s="1"/>
  <c r="I7" i="17"/>
  <c r="J7" i="17" s="1"/>
  <c r="Y7" i="17" s="1"/>
  <c r="E7" i="17"/>
  <c r="N7" i="17" s="1"/>
  <c r="P7" i="17" s="1"/>
  <c r="F7" i="9"/>
  <c r="K6" i="9"/>
  <c r="L6" i="9" s="1"/>
  <c r="B6" i="9"/>
  <c r="I6" i="9"/>
  <c r="J6" i="9" s="1"/>
  <c r="Y6" i="9" s="1"/>
  <c r="E6" i="9"/>
  <c r="N6" i="9" s="1"/>
  <c r="P6" i="9" s="1"/>
  <c r="AQ4" i="17"/>
  <c r="AM4" i="17"/>
  <c r="AP4" i="17"/>
  <c r="AL4" i="17"/>
  <c r="AO4" i="17"/>
  <c r="AR4" i="17"/>
  <c r="AJ4" i="17"/>
  <c r="S6" i="17"/>
  <c r="Z6" i="17"/>
  <c r="R6" i="17"/>
  <c r="T6" i="17" s="1"/>
  <c r="AE4" i="17"/>
  <c r="AB4" i="17"/>
  <c r="AD4" i="17" s="1"/>
  <c r="M5" i="17"/>
  <c r="O5" i="17" s="1"/>
  <c r="Q5" i="17" s="1"/>
  <c r="W5" i="17" s="1"/>
  <c r="C5" i="17"/>
  <c r="C6" i="17"/>
  <c r="M6" i="17"/>
  <c r="O6" i="17" s="1"/>
  <c r="Q6" i="17" s="1"/>
  <c r="R5" i="17"/>
  <c r="T5" i="17" s="1"/>
  <c r="V5" i="17" s="1"/>
  <c r="X5" i="17" s="1"/>
  <c r="R4" i="9"/>
  <c r="T4" i="9" s="1"/>
  <c r="V4" i="9" s="1"/>
  <c r="X4" i="9" s="1"/>
  <c r="D18" i="16" l="1"/>
  <c r="S6" i="9"/>
  <c r="R6" i="9" s="1"/>
  <c r="T6" i="9" s="1"/>
  <c r="Z6" i="9"/>
  <c r="S7" i="17"/>
  <c r="R7" i="17" s="1"/>
  <c r="T7" i="17" s="1"/>
  <c r="Z7" i="17"/>
  <c r="I8" i="17"/>
  <c r="J8" i="17" s="1"/>
  <c r="Y8" i="17" s="1"/>
  <c r="E8" i="17"/>
  <c r="N8" i="17" s="1"/>
  <c r="P8" i="17" s="1"/>
  <c r="F9" i="17"/>
  <c r="K8" i="17"/>
  <c r="L8" i="17" s="1"/>
  <c r="AO4" i="9"/>
  <c r="AR4" i="9"/>
  <c r="AJ4" i="9"/>
  <c r="AQ4" i="9"/>
  <c r="AM4" i="9"/>
  <c r="AP4" i="9"/>
  <c r="AL4" i="9"/>
  <c r="AI5" i="9"/>
  <c r="U5" i="9"/>
  <c r="AK5" i="9"/>
  <c r="AC5" i="9"/>
  <c r="W5" i="9"/>
  <c r="AF4" i="17"/>
  <c r="AK6" i="17"/>
  <c r="AC6" i="17"/>
  <c r="AI6" i="17"/>
  <c r="U6" i="17"/>
  <c r="V6" i="17" s="1"/>
  <c r="B7" i="9"/>
  <c r="Y7" i="9"/>
  <c r="I7" i="9"/>
  <c r="J7" i="9" s="1"/>
  <c r="E7" i="9"/>
  <c r="N7" i="9" s="1"/>
  <c r="P7" i="9" s="1"/>
  <c r="F8" i="9"/>
  <c r="D7" i="9"/>
  <c r="K7" i="9"/>
  <c r="L7" i="9" s="1"/>
  <c r="AE5" i="17"/>
  <c r="AB5" i="17"/>
  <c r="AD5" i="17" s="1"/>
  <c r="AF5" i="17" s="1"/>
  <c r="W4" i="9"/>
  <c r="R5" i="9"/>
  <c r="T5" i="9" s="1"/>
  <c r="V5" i="9" s="1"/>
  <c r="D6" i="9"/>
  <c r="AN4" i="17"/>
  <c r="D7" i="17"/>
  <c r="AE4" i="9"/>
  <c r="AB4" i="9"/>
  <c r="AD4" i="9" s="1"/>
  <c r="AF4" i="9" s="1"/>
  <c r="AP5" i="17"/>
  <c r="AL5" i="17"/>
  <c r="AN5" i="17" s="1"/>
  <c r="AO5" i="17"/>
  <c r="AR5" i="17"/>
  <c r="AJ5" i="17"/>
  <c r="AQ5" i="17"/>
  <c r="AM5" i="17"/>
  <c r="X5" i="9"/>
  <c r="W6" i="17" l="1"/>
  <c r="X6" i="17"/>
  <c r="Z8" i="17"/>
  <c r="S8" i="17"/>
  <c r="V6" i="9"/>
  <c r="X6" i="9" s="1"/>
  <c r="C7" i="17"/>
  <c r="M7" i="17"/>
  <c r="O7" i="17" s="1"/>
  <c r="Q7" i="17" s="1"/>
  <c r="M7" i="9"/>
  <c r="O7" i="9" s="1"/>
  <c r="Q7" i="9" s="1"/>
  <c r="C7" i="9"/>
  <c r="Z7" i="9"/>
  <c r="R7" i="9"/>
  <c r="T7" i="9" s="1"/>
  <c r="S7" i="9"/>
  <c r="AE6" i="17"/>
  <c r="AB6" i="17"/>
  <c r="AD6" i="17" s="1"/>
  <c r="AF6" i="17" s="1"/>
  <c r="AH5" i="17"/>
  <c r="AG5" i="17"/>
  <c r="AO6" i="17"/>
  <c r="AR6" i="17"/>
  <c r="AJ6" i="17"/>
  <c r="AQ6" i="17"/>
  <c r="AM6" i="17"/>
  <c r="AP6" i="17"/>
  <c r="AL6" i="17"/>
  <c r="AN6" i="17" s="1"/>
  <c r="F9" i="9"/>
  <c r="K8" i="9"/>
  <c r="L8" i="9" s="1"/>
  <c r="B8" i="9"/>
  <c r="Y8" i="9"/>
  <c r="I8" i="9"/>
  <c r="J8" i="9" s="1"/>
  <c r="E8" i="9"/>
  <c r="N8" i="9" s="1"/>
  <c r="P8" i="9" s="1"/>
  <c r="C6" i="9"/>
  <c r="M6" i="9"/>
  <c r="O6" i="9" s="1"/>
  <c r="Q6" i="9" s="1"/>
  <c r="W6" i="9" s="1"/>
  <c r="AH4" i="17"/>
  <c r="AG4" i="17"/>
  <c r="AE5" i="9"/>
  <c r="AB5" i="9"/>
  <c r="AD5" i="9" s="1"/>
  <c r="AF5" i="9" s="1"/>
  <c r="AN4" i="9"/>
  <c r="Y9" i="17"/>
  <c r="I9" i="17"/>
  <c r="J9" i="17" s="1"/>
  <c r="E9" i="17"/>
  <c r="N9" i="17" s="1"/>
  <c r="P9" i="17" s="1"/>
  <c r="F10" i="17"/>
  <c r="K9" i="17"/>
  <c r="L9" i="17" s="1"/>
  <c r="AI7" i="17"/>
  <c r="U7" i="17"/>
  <c r="V7" i="17" s="1"/>
  <c r="X7" i="17" s="1"/>
  <c r="AK7" i="17"/>
  <c r="AC7" i="17"/>
  <c r="AK6" i="9"/>
  <c r="AC6" i="9"/>
  <c r="AI6" i="9"/>
  <c r="U6" i="9"/>
  <c r="AG4" i="9"/>
  <c r="AH4" i="9"/>
  <c r="AQ5" i="9"/>
  <c r="AM5" i="9"/>
  <c r="AP5" i="9"/>
  <c r="AL5" i="9"/>
  <c r="AN5" i="9" s="1"/>
  <c r="AO5" i="9"/>
  <c r="AR5" i="9"/>
  <c r="AJ5" i="9"/>
  <c r="D8" i="17"/>
  <c r="AO6" i="9" l="1"/>
  <c r="AR6" i="9"/>
  <c r="AJ6" i="9"/>
  <c r="AQ6" i="9"/>
  <c r="AM6" i="9"/>
  <c r="AP6" i="9"/>
  <c r="AL6" i="9"/>
  <c r="AN6" i="9" s="1"/>
  <c r="AR7" i="17"/>
  <c r="AJ7" i="17"/>
  <c r="AQ7" i="17"/>
  <c r="AM7" i="17"/>
  <c r="AP7" i="17"/>
  <c r="AL7" i="17"/>
  <c r="AO7" i="17"/>
  <c r="D10" i="17"/>
  <c r="F11" i="17"/>
  <c r="K10" i="17"/>
  <c r="L10" i="17" s="1"/>
  <c r="I10" i="17"/>
  <c r="J10" i="17" s="1"/>
  <c r="Y10" i="17" s="1"/>
  <c r="E10" i="17"/>
  <c r="N10" i="17" s="1"/>
  <c r="P10" i="17" s="1"/>
  <c r="S9" i="17"/>
  <c r="Z9" i="17"/>
  <c r="AI7" i="9"/>
  <c r="U7" i="9"/>
  <c r="AK7" i="9"/>
  <c r="AC7" i="9"/>
  <c r="M8" i="17"/>
  <c r="O8" i="17" s="1"/>
  <c r="Q8" i="17" s="1"/>
  <c r="C8" i="17"/>
  <c r="AE6" i="9"/>
  <c r="AB6" i="9"/>
  <c r="AD6" i="9" s="1"/>
  <c r="D9" i="17"/>
  <c r="D8" i="9"/>
  <c r="W7" i="9"/>
  <c r="AI8" i="17"/>
  <c r="U8" i="17"/>
  <c r="AK8" i="17"/>
  <c r="AC8" i="17"/>
  <c r="W7" i="17"/>
  <c r="AH5" i="9"/>
  <c r="AG5" i="9"/>
  <c r="S8" i="9"/>
  <c r="Z8" i="9"/>
  <c r="R8" i="9"/>
  <c r="T8" i="9" s="1"/>
  <c r="B9" i="9"/>
  <c r="I9" i="9"/>
  <c r="J9" i="9" s="1"/>
  <c r="Y9" i="9" s="1"/>
  <c r="E9" i="9"/>
  <c r="N9" i="9" s="1"/>
  <c r="P9" i="9" s="1"/>
  <c r="F10" i="9"/>
  <c r="K9" i="9"/>
  <c r="L9" i="9" s="1"/>
  <c r="AG6" i="17"/>
  <c r="AH6" i="17"/>
  <c r="V7" i="9"/>
  <c r="AE7" i="17"/>
  <c r="AB7" i="17"/>
  <c r="AD7" i="17" s="1"/>
  <c r="X7" i="9"/>
  <c r="R8" i="17"/>
  <c r="T8" i="17" s="1"/>
  <c r="Z9" i="9" l="1"/>
  <c r="S9" i="9"/>
  <c r="S10" i="17"/>
  <c r="Z10" i="17"/>
  <c r="R10" i="17"/>
  <c r="T10" i="17" s="1"/>
  <c r="AE8" i="17"/>
  <c r="AB8" i="17"/>
  <c r="AD8" i="17" s="1"/>
  <c r="AF8" i="17" s="1"/>
  <c r="AF7" i="17"/>
  <c r="V8" i="9"/>
  <c r="X8" i="9" s="1"/>
  <c r="AQ8" i="17"/>
  <c r="AM8" i="17"/>
  <c r="AP8" i="17"/>
  <c r="AL8" i="17"/>
  <c r="AN8" i="17" s="1"/>
  <c r="AO8" i="17"/>
  <c r="AR8" i="17"/>
  <c r="AJ8" i="17"/>
  <c r="C8" i="9"/>
  <c r="M8" i="9"/>
  <c r="O8" i="9" s="1"/>
  <c r="Q8" i="9" s="1"/>
  <c r="U9" i="17"/>
  <c r="AK9" i="17"/>
  <c r="AC9" i="17"/>
  <c r="AI9" i="17"/>
  <c r="AQ7" i="9"/>
  <c r="AM7" i="9"/>
  <c r="AP7" i="9"/>
  <c r="AL7" i="9"/>
  <c r="AO7" i="9"/>
  <c r="AR7" i="9"/>
  <c r="AJ7" i="9"/>
  <c r="AN7" i="17"/>
  <c r="F11" i="9"/>
  <c r="K10" i="9"/>
  <c r="L10" i="9" s="1"/>
  <c r="B10" i="9"/>
  <c r="Y10" i="9"/>
  <c r="I10" i="9"/>
  <c r="J10" i="9" s="1"/>
  <c r="E10" i="9"/>
  <c r="N10" i="9" s="1"/>
  <c r="P10" i="9" s="1"/>
  <c r="C10" i="17"/>
  <c r="M10" i="17"/>
  <c r="O10" i="17" s="1"/>
  <c r="Q10" i="17" s="1"/>
  <c r="M9" i="17"/>
  <c r="O9" i="17" s="1"/>
  <c r="Q9" i="17" s="1"/>
  <c r="W9" i="17" s="1"/>
  <c r="C9" i="17"/>
  <c r="V8" i="17"/>
  <c r="X8" i="17" s="1"/>
  <c r="D9" i="9"/>
  <c r="AK8" i="9"/>
  <c r="AC8" i="9"/>
  <c r="AI8" i="9"/>
  <c r="U8" i="9"/>
  <c r="AF6" i="9"/>
  <c r="AE7" i="9"/>
  <c r="AB7" i="9"/>
  <c r="AD7" i="9" s="1"/>
  <c r="AF7" i="9" s="1"/>
  <c r="R9" i="17"/>
  <c r="T9" i="17" s="1"/>
  <c r="V9" i="17" s="1"/>
  <c r="X9" i="17" s="1"/>
  <c r="F12" i="17"/>
  <c r="K11" i="17"/>
  <c r="L11" i="17" s="1"/>
  <c r="Y11" i="17"/>
  <c r="I11" i="17"/>
  <c r="J11" i="17" s="1"/>
  <c r="E11" i="17"/>
  <c r="N11" i="17" s="1"/>
  <c r="P11" i="17" s="1"/>
  <c r="AH7" i="9" l="1"/>
  <c r="AG7" i="9"/>
  <c r="S10" i="9"/>
  <c r="Z10" i="9"/>
  <c r="AI9" i="9"/>
  <c r="U9" i="9"/>
  <c r="AK9" i="9"/>
  <c r="AC9" i="9"/>
  <c r="D11" i="17"/>
  <c r="AE8" i="9"/>
  <c r="AB8" i="9"/>
  <c r="AD8" i="9" s="1"/>
  <c r="AF8" i="9" s="1"/>
  <c r="AP9" i="17"/>
  <c r="AL9" i="17"/>
  <c r="AN9" i="17" s="1"/>
  <c r="AO9" i="17"/>
  <c r="AR9" i="17"/>
  <c r="AJ9" i="17"/>
  <c r="AQ9" i="17"/>
  <c r="AM9" i="17"/>
  <c r="AH7" i="17"/>
  <c r="AG7" i="17"/>
  <c r="S11" i="17"/>
  <c r="R11" i="17" s="1"/>
  <c r="T11" i="17" s="1"/>
  <c r="Z11" i="17"/>
  <c r="AE9" i="17"/>
  <c r="AB9" i="17"/>
  <c r="AD9" i="17" s="1"/>
  <c r="AF9" i="17" s="1"/>
  <c r="I12" i="17"/>
  <c r="J12" i="17" s="1"/>
  <c r="Y12" i="17" s="1"/>
  <c r="E12" i="17"/>
  <c r="N12" i="17" s="1"/>
  <c r="P12" i="17" s="1"/>
  <c r="D12" i="17"/>
  <c r="F13" i="17"/>
  <c r="K12" i="17"/>
  <c r="L12" i="17" s="1"/>
  <c r="AG6" i="9"/>
  <c r="AH6" i="9"/>
  <c r="AO8" i="9"/>
  <c r="AR8" i="9"/>
  <c r="AJ8" i="9"/>
  <c r="AQ8" i="9"/>
  <c r="AM8" i="9"/>
  <c r="AP8" i="9"/>
  <c r="AL8" i="9"/>
  <c r="W8" i="17"/>
  <c r="AH8" i="17"/>
  <c r="AG8" i="17"/>
  <c r="AK10" i="17"/>
  <c r="AC10" i="17"/>
  <c r="AI10" i="17"/>
  <c r="U10" i="17"/>
  <c r="V10" i="17" s="1"/>
  <c r="R9" i="9"/>
  <c r="T9" i="9" s="1"/>
  <c r="V9" i="9" s="1"/>
  <c r="B11" i="9"/>
  <c r="I11" i="9"/>
  <c r="J11" i="9" s="1"/>
  <c r="Y11" i="9" s="1"/>
  <c r="E11" i="9"/>
  <c r="N11" i="9" s="1"/>
  <c r="P11" i="9" s="1"/>
  <c r="F12" i="9"/>
  <c r="D11" i="9"/>
  <c r="K11" i="9"/>
  <c r="L11" i="9" s="1"/>
  <c r="M9" i="9"/>
  <c r="O9" i="9" s="1"/>
  <c r="Q9" i="9" s="1"/>
  <c r="W9" i="9" s="1"/>
  <c r="C9" i="9"/>
  <c r="D10" i="9"/>
  <c r="AN7" i="9"/>
  <c r="W8" i="9"/>
  <c r="X9" i="9"/>
  <c r="Z11" i="9" l="1"/>
  <c r="S11" i="9"/>
  <c r="W10" i="17"/>
  <c r="X10" i="17"/>
  <c r="Z12" i="17"/>
  <c r="S12" i="17"/>
  <c r="R12" i="17" s="1"/>
  <c r="T12" i="17" s="1"/>
  <c r="C11" i="17"/>
  <c r="M11" i="17"/>
  <c r="O11" i="17" s="1"/>
  <c r="Q11" i="17" s="1"/>
  <c r="AK10" i="9"/>
  <c r="AC10" i="9"/>
  <c r="AI10" i="9"/>
  <c r="U10" i="9"/>
  <c r="M11" i="9"/>
  <c r="O11" i="9" s="1"/>
  <c r="Q11" i="9" s="1"/>
  <c r="C11" i="9"/>
  <c r="I13" i="17"/>
  <c r="J13" i="17" s="1"/>
  <c r="Y13" i="17" s="1"/>
  <c r="E13" i="17"/>
  <c r="N13" i="17" s="1"/>
  <c r="P13" i="17" s="1"/>
  <c r="F14" i="17"/>
  <c r="K13" i="17"/>
  <c r="L13" i="17" s="1"/>
  <c r="AE9" i="9"/>
  <c r="AB9" i="9"/>
  <c r="AD9" i="9" s="1"/>
  <c r="F13" i="9"/>
  <c r="K12" i="9"/>
  <c r="L12" i="9" s="1"/>
  <c r="B12" i="9"/>
  <c r="I12" i="9"/>
  <c r="J12" i="9" s="1"/>
  <c r="Y12" i="9" s="1"/>
  <c r="E12" i="9"/>
  <c r="N12" i="9" s="1"/>
  <c r="P12" i="9" s="1"/>
  <c r="AE10" i="17"/>
  <c r="AB10" i="17"/>
  <c r="AD10" i="17" s="1"/>
  <c r="AF10" i="17" s="1"/>
  <c r="M12" i="17"/>
  <c r="O12" i="17" s="1"/>
  <c r="Q12" i="17" s="1"/>
  <c r="C12" i="17"/>
  <c r="AH9" i="17"/>
  <c r="AG9" i="17"/>
  <c r="AI11" i="17"/>
  <c r="U11" i="17"/>
  <c r="V11" i="17" s="1"/>
  <c r="X11" i="17" s="1"/>
  <c r="AK11" i="17"/>
  <c r="AC11" i="17"/>
  <c r="AG8" i="9"/>
  <c r="AH8" i="9"/>
  <c r="AQ9" i="9"/>
  <c r="AM9" i="9"/>
  <c r="AP9" i="9"/>
  <c r="AL9" i="9"/>
  <c r="AN9" i="9" s="1"/>
  <c r="AO9" i="9"/>
  <c r="AR9" i="9"/>
  <c r="AJ9" i="9"/>
  <c r="R10" i="9"/>
  <c r="T10" i="9" s="1"/>
  <c r="V10" i="9" s="1"/>
  <c r="X10" i="9" s="1"/>
  <c r="C10" i="9"/>
  <c r="M10" i="9"/>
  <c r="O10" i="9" s="1"/>
  <c r="Q10" i="9" s="1"/>
  <c r="AO10" i="17"/>
  <c r="AR10" i="17"/>
  <c r="AJ10" i="17"/>
  <c r="AQ10" i="17"/>
  <c r="AM10" i="17"/>
  <c r="AP10" i="17"/>
  <c r="AL10" i="17"/>
  <c r="AN8" i="9"/>
  <c r="S12" i="9" l="1"/>
  <c r="Z12" i="9"/>
  <c r="R12" i="9"/>
  <c r="T12" i="9" s="1"/>
  <c r="S13" i="17"/>
  <c r="Z13" i="17"/>
  <c r="R13" i="17"/>
  <c r="T13" i="17" s="1"/>
  <c r="W10" i="9"/>
  <c r="AN10" i="17"/>
  <c r="AR11" i="17"/>
  <c r="AJ11" i="17"/>
  <c r="AQ11" i="17"/>
  <c r="AM11" i="17"/>
  <c r="AP11" i="17"/>
  <c r="AL11" i="17"/>
  <c r="AO11" i="17"/>
  <c r="AF9" i="9"/>
  <c r="D14" i="17"/>
  <c r="F15" i="17"/>
  <c r="K14" i="17"/>
  <c r="L14" i="17" s="1"/>
  <c r="I14" i="17"/>
  <c r="J14" i="17" s="1"/>
  <c r="Y14" i="17" s="1"/>
  <c r="E14" i="17"/>
  <c r="N14" i="17" s="1"/>
  <c r="P14" i="17" s="1"/>
  <c r="AI11" i="9"/>
  <c r="U11" i="9"/>
  <c r="AK11" i="9"/>
  <c r="AC11" i="9"/>
  <c r="D13" i="17"/>
  <c r="AE10" i="9"/>
  <c r="AB10" i="9"/>
  <c r="AD10" i="9" s="1"/>
  <c r="AF10" i="9" s="1"/>
  <c r="D12" i="9"/>
  <c r="AO10" i="9"/>
  <c r="AR10" i="9"/>
  <c r="AJ10" i="9"/>
  <c r="AQ10" i="9"/>
  <c r="AM10" i="9"/>
  <c r="AP10" i="9"/>
  <c r="AL10" i="9"/>
  <c r="AN10" i="9" s="1"/>
  <c r="AI12" i="17"/>
  <c r="U12" i="17"/>
  <c r="V12" i="17" s="1"/>
  <c r="AK12" i="17"/>
  <c r="AC12" i="17"/>
  <c r="R11" i="9"/>
  <c r="T11" i="9" s="1"/>
  <c r="V11" i="9" s="1"/>
  <c r="X11" i="9" s="1"/>
  <c r="AE11" i="17"/>
  <c r="AB11" i="17"/>
  <c r="AD11" i="17" s="1"/>
  <c r="AF11" i="17" s="1"/>
  <c r="AG10" i="17"/>
  <c r="AH10" i="17"/>
  <c r="B13" i="9"/>
  <c r="I13" i="9"/>
  <c r="J13" i="9" s="1"/>
  <c r="Y13" i="9" s="1"/>
  <c r="E13" i="9"/>
  <c r="N13" i="9" s="1"/>
  <c r="P13" i="9" s="1"/>
  <c r="F14" i="9"/>
  <c r="K13" i="9"/>
  <c r="L13" i="9" s="1"/>
  <c r="W11" i="17"/>
  <c r="S14" i="17" l="1"/>
  <c r="R14" i="17" s="1"/>
  <c r="T14" i="17" s="1"/>
  <c r="Z14" i="17"/>
  <c r="X12" i="17"/>
  <c r="W12" i="17"/>
  <c r="Z13" i="9"/>
  <c r="S13" i="9"/>
  <c r="R13" i="9" s="1"/>
  <c r="T13" i="9" s="1"/>
  <c r="W11" i="9"/>
  <c r="C14" i="17"/>
  <c r="M14" i="17"/>
  <c r="O14" i="17" s="1"/>
  <c r="Q14" i="17" s="1"/>
  <c r="AG10" i="9"/>
  <c r="AH10" i="9"/>
  <c r="AQ11" i="9"/>
  <c r="AM11" i="9"/>
  <c r="AP11" i="9"/>
  <c r="AL11" i="9"/>
  <c r="AO11" i="9"/>
  <c r="AR11" i="9"/>
  <c r="AJ11" i="9"/>
  <c r="AE12" i="17"/>
  <c r="AB12" i="17"/>
  <c r="AD12" i="17" s="1"/>
  <c r="AH9" i="9"/>
  <c r="AG9" i="9"/>
  <c r="D13" i="9"/>
  <c r="AQ12" i="17"/>
  <c r="AM12" i="17"/>
  <c r="AP12" i="17"/>
  <c r="AL12" i="17"/>
  <c r="AN12" i="17" s="1"/>
  <c r="AO12" i="17"/>
  <c r="AR12" i="17"/>
  <c r="AJ12" i="17"/>
  <c r="M13" i="17"/>
  <c r="O13" i="17" s="1"/>
  <c r="Q13" i="17" s="1"/>
  <c r="C13" i="17"/>
  <c r="U13" i="17"/>
  <c r="V13" i="17" s="1"/>
  <c r="X13" i="17" s="1"/>
  <c r="AK13" i="17"/>
  <c r="AC13" i="17"/>
  <c r="AI13" i="17"/>
  <c r="AK12" i="9"/>
  <c r="AC12" i="9"/>
  <c r="AI12" i="9"/>
  <c r="U12" i="9"/>
  <c r="V12" i="9" s="1"/>
  <c r="X12" i="9" s="1"/>
  <c r="C12" i="9"/>
  <c r="M12" i="9"/>
  <c r="O12" i="9" s="1"/>
  <c r="Q12" i="9" s="1"/>
  <c r="AH11" i="17"/>
  <c r="AG11" i="17"/>
  <c r="F15" i="9"/>
  <c r="K14" i="9"/>
  <c r="L14" i="9" s="1"/>
  <c r="B14" i="9"/>
  <c r="I14" i="9"/>
  <c r="J14" i="9" s="1"/>
  <c r="Y14" i="9" s="1"/>
  <c r="E14" i="9"/>
  <c r="N14" i="9" s="1"/>
  <c r="P14" i="9" s="1"/>
  <c r="AE11" i="9"/>
  <c r="AB11" i="9"/>
  <c r="AD11" i="9" s="1"/>
  <c r="AF11" i="9" s="1"/>
  <c r="F16" i="17"/>
  <c r="K15" i="17"/>
  <c r="L15" i="17" s="1"/>
  <c r="I15" i="17"/>
  <c r="J15" i="17" s="1"/>
  <c r="Y15" i="17" s="1"/>
  <c r="E15" i="17"/>
  <c r="N15" i="17" s="1"/>
  <c r="P15" i="17" s="1"/>
  <c r="D15" i="17"/>
  <c r="AN11" i="17"/>
  <c r="S14" i="9" l="1"/>
  <c r="Z14" i="9"/>
  <c r="R14" i="9"/>
  <c r="T14" i="9" s="1"/>
  <c r="S15" i="17"/>
  <c r="Z15" i="17"/>
  <c r="AE13" i="17"/>
  <c r="AB13" i="17"/>
  <c r="AD13" i="17" s="1"/>
  <c r="AF13" i="17" s="1"/>
  <c r="AF12" i="17"/>
  <c r="W13" i="17"/>
  <c r="M13" i="9"/>
  <c r="O13" i="9" s="1"/>
  <c r="Q13" i="9" s="1"/>
  <c r="C13" i="9"/>
  <c r="C15" i="17"/>
  <c r="M15" i="17"/>
  <c r="O15" i="17" s="1"/>
  <c r="Q15" i="17" s="1"/>
  <c r="W12" i="9"/>
  <c r="AE12" i="9"/>
  <c r="AB12" i="9"/>
  <c r="AD12" i="9" s="1"/>
  <c r="AF12" i="9" s="1"/>
  <c r="AP13" i="17"/>
  <c r="AL13" i="17"/>
  <c r="AO13" i="17"/>
  <c r="AR13" i="17"/>
  <c r="AJ13" i="17"/>
  <c r="AQ13" i="17"/>
  <c r="AM13" i="17"/>
  <c r="AI13" i="9"/>
  <c r="U13" i="9"/>
  <c r="V13" i="9" s="1"/>
  <c r="X13" i="9" s="1"/>
  <c r="AK13" i="9"/>
  <c r="AC13" i="9"/>
  <c r="AK14" i="17"/>
  <c r="AC14" i="17"/>
  <c r="AI14" i="17"/>
  <c r="U14" i="17"/>
  <c r="V14" i="17" s="1"/>
  <c r="I16" i="17"/>
  <c r="J16" i="17" s="1"/>
  <c r="Y16" i="17" s="1"/>
  <c r="E16" i="17"/>
  <c r="N16" i="17" s="1"/>
  <c r="P16" i="17" s="1"/>
  <c r="D16" i="17"/>
  <c r="F17" i="17"/>
  <c r="K16" i="17"/>
  <c r="L16" i="17" s="1"/>
  <c r="D14" i="9"/>
  <c r="AH11" i="9"/>
  <c r="AG11" i="9"/>
  <c r="B15" i="9"/>
  <c r="I15" i="9"/>
  <c r="J15" i="9" s="1"/>
  <c r="Y15" i="9" s="1"/>
  <c r="E15" i="9"/>
  <c r="N15" i="9" s="1"/>
  <c r="P15" i="9" s="1"/>
  <c r="F16" i="9"/>
  <c r="K15" i="9"/>
  <c r="L15" i="9" s="1"/>
  <c r="AO12" i="9"/>
  <c r="AR12" i="9"/>
  <c r="AJ12" i="9"/>
  <c r="AQ12" i="9"/>
  <c r="AM12" i="9"/>
  <c r="AP12" i="9"/>
  <c r="AL12" i="9"/>
  <c r="AN11" i="9"/>
  <c r="Z16" i="17" l="1"/>
  <c r="S16" i="17"/>
  <c r="X14" i="17"/>
  <c r="W14" i="17"/>
  <c r="Z15" i="9"/>
  <c r="R15" i="9"/>
  <c r="T15" i="9" s="1"/>
  <c r="S15" i="9"/>
  <c r="F17" i="9"/>
  <c r="K16" i="9"/>
  <c r="L16" i="9" s="1"/>
  <c r="B16" i="9"/>
  <c r="I16" i="9"/>
  <c r="J16" i="9" s="1"/>
  <c r="Y16" i="9" s="1"/>
  <c r="E16" i="9"/>
  <c r="N16" i="9" s="1"/>
  <c r="P16" i="9" s="1"/>
  <c r="AE14" i="17"/>
  <c r="AB14" i="17"/>
  <c r="AD14" i="17" s="1"/>
  <c r="AF14" i="17" s="1"/>
  <c r="AH13" i="17"/>
  <c r="AG13" i="17"/>
  <c r="AG12" i="9"/>
  <c r="AH12" i="9"/>
  <c r="W13" i="9"/>
  <c r="AI15" i="17"/>
  <c r="U15" i="17"/>
  <c r="AK15" i="17"/>
  <c r="AC15" i="17"/>
  <c r="AO14" i="17"/>
  <c r="AR14" i="17"/>
  <c r="AJ14" i="17"/>
  <c r="AQ14" i="17"/>
  <c r="AM14" i="17"/>
  <c r="AP14" i="17"/>
  <c r="AL14" i="17"/>
  <c r="AN14" i="17" s="1"/>
  <c r="M16" i="17"/>
  <c r="O16" i="17" s="1"/>
  <c r="Q16" i="17" s="1"/>
  <c r="C16" i="17"/>
  <c r="AE13" i="9"/>
  <c r="AB13" i="9"/>
  <c r="AD13" i="9" s="1"/>
  <c r="AF13" i="9" s="1"/>
  <c r="AK14" i="9"/>
  <c r="AC14" i="9"/>
  <c r="AI14" i="9"/>
  <c r="U14" i="9"/>
  <c r="V14" i="9" s="1"/>
  <c r="X14" i="9" s="1"/>
  <c r="I17" i="17"/>
  <c r="J17" i="17" s="1"/>
  <c r="Y17" i="17" s="1"/>
  <c r="E17" i="17"/>
  <c r="N17" i="17" s="1"/>
  <c r="P17" i="17" s="1"/>
  <c r="D17" i="17"/>
  <c r="F18" i="17"/>
  <c r="K17" i="17"/>
  <c r="L17" i="17" s="1"/>
  <c r="AN12" i="9"/>
  <c r="D15" i="9"/>
  <c r="C14" i="9"/>
  <c r="M14" i="9"/>
  <c r="O14" i="9" s="1"/>
  <c r="Q14" i="9" s="1"/>
  <c r="AQ13" i="9"/>
  <c r="AM13" i="9"/>
  <c r="AP13" i="9"/>
  <c r="AL13" i="9"/>
  <c r="AN13" i="9" s="1"/>
  <c r="AO13" i="9"/>
  <c r="AR13" i="9"/>
  <c r="AJ13" i="9"/>
  <c r="AN13" i="17"/>
  <c r="AH12" i="17"/>
  <c r="AG12" i="17"/>
  <c r="R15" i="17"/>
  <c r="T15" i="17" s="1"/>
  <c r="V15" i="17" s="1"/>
  <c r="X15" i="17" s="1"/>
  <c r="S17" i="17" l="1"/>
  <c r="Z17" i="17"/>
  <c r="R17" i="17"/>
  <c r="T17" i="17" s="1"/>
  <c r="S16" i="9"/>
  <c r="Z16" i="9"/>
  <c r="R16" i="9"/>
  <c r="T16" i="9" s="1"/>
  <c r="W14" i="9"/>
  <c r="F19" i="17"/>
  <c r="K18" i="17"/>
  <c r="L18" i="17" s="1"/>
  <c r="I18" i="17"/>
  <c r="J18" i="17" s="1"/>
  <c r="Y18" i="17" s="1"/>
  <c r="E18" i="17"/>
  <c r="N18" i="17" s="1"/>
  <c r="P18" i="17" s="1"/>
  <c r="AO14" i="9"/>
  <c r="AR14" i="9"/>
  <c r="AJ14" i="9"/>
  <c r="AQ14" i="9"/>
  <c r="AM14" i="9"/>
  <c r="AP14" i="9"/>
  <c r="AL14" i="9"/>
  <c r="W15" i="17"/>
  <c r="D16" i="9"/>
  <c r="AI16" i="17"/>
  <c r="U16" i="17"/>
  <c r="AK16" i="17"/>
  <c r="AC16" i="17"/>
  <c r="M17" i="17"/>
  <c r="O17" i="17" s="1"/>
  <c r="Q17" i="17" s="1"/>
  <c r="C17" i="17"/>
  <c r="AH13" i="9"/>
  <c r="AG13" i="9"/>
  <c r="AE15" i="17"/>
  <c r="AB15" i="17"/>
  <c r="AD15" i="17" s="1"/>
  <c r="AG14" i="17"/>
  <c r="AH14" i="17"/>
  <c r="B17" i="9"/>
  <c r="Y17" i="9"/>
  <c r="I17" i="9"/>
  <c r="J17" i="9" s="1"/>
  <c r="E17" i="9"/>
  <c r="N17" i="9" s="1"/>
  <c r="P17" i="9" s="1"/>
  <c r="F18" i="9"/>
  <c r="D17" i="9"/>
  <c r="K17" i="9"/>
  <c r="L17" i="9" s="1"/>
  <c r="M15" i="9"/>
  <c r="O15" i="9" s="1"/>
  <c r="Q15" i="9" s="1"/>
  <c r="C15" i="9"/>
  <c r="AR15" i="17"/>
  <c r="AJ15" i="17"/>
  <c r="AQ15" i="17"/>
  <c r="AM15" i="17"/>
  <c r="AP15" i="17"/>
  <c r="AL15" i="17"/>
  <c r="AO15" i="17"/>
  <c r="AI15" i="9"/>
  <c r="U15" i="9"/>
  <c r="V15" i="9" s="1"/>
  <c r="X15" i="9" s="1"/>
  <c r="AK15" i="9"/>
  <c r="AC15" i="9"/>
  <c r="R16" i="17"/>
  <c r="T16" i="17" s="1"/>
  <c r="V16" i="17" s="1"/>
  <c r="W16" i="17" s="1"/>
  <c r="AE14" i="9"/>
  <c r="AB14" i="9"/>
  <c r="AD14" i="9" s="1"/>
  <c r="AF14" i="9" s="1"/>
  <c r="S18" i="17" l="1"/>
  <c r="Z18" i="17"/>
  <c r="R18" i="17"/>
  <c r="T18" i="17" s="1"/>
  <c r="M17" i="9"/>
  <c r="O17" i="9" s="1"/>
  <c r="Q17" i="9" s="1"/>
  <c r="C17" i="9"/>
  <c r="Z17" i="9"/>
  <c r="R17" i="9"/>
  <c r="T17" i="9" s="1"/>
  <c r="S17" i="9"/>
  <c r="AF15" i="17"/>
  <c r="X16" i="17"/>
  <c r="F19" i="9"/>
  <c r="D18" i="9"/>
  <c r="K18" i="9"/>
  <c r="L18" i="9" s="1"/>
  <c r="B18" i="9"/>
  <c r="I18" i="9"/>
  <c r="J18" i="9" s="1"/>
  <c r="Y18" i="9" s="1"/>
  <c r="E18" i="9"/>
  <c r="N18" i="9" s="1"/>
  <c r="P18" i="9" s="1"/>
  <c r="F20" i="17"/>
  <c r="K19" i="17"/>
  <c r="L19" i="17" s="1"/>
  <c r="Y19" i="17" s="1"/>
  <c r="I19" i="17"/>
  <c r="J19" i="17" s="1"/>
  <c r="E19" i="17"/>
  <c r="N19" i="17" s="1"/>
  <c r="P19" i="17" s="1"/>
  <c r="D19" i="17"/>
  <c r="W15" i="9"/>
  <c r="AG14" i="9"/>
  <c r="AH14" i="9"/>
  <c r="AQ15" i="9"/>
  <c r="AM15" i="9"/>
  <c r="AP15" i="9"/>
  <c r="AL15" i="9"/>
  <c r="AO15" i="9"/>
  <c r="AR15" i="9"/>
  <c r="AJ15" i="9"/>
  <c r="AN15" i="17"/>
  <c r="AE16" i="17"/>
  <c r="AB16" i="17"/>
  <c r="AD16" i="17" s="1"/>
  <c r="AF16" i="17" s="1"/>
  <c r="AN14" i="9"/>
  <c r="D18" i="17"/>
  <c r="AK16" i="9"/>
  <c r="AC16" i="9"/>
  <c r="AI16" i="9"/>
  <c r="U16" i="9"/>
  <c r="V16" i="9" s="1"/>
  <c r="X16" i="9" s="1"/>
  <c r="U17" i="17"/>
  <c r="V17" i="17" s="1"/>
  <c r="AK17" i="17"/>
  <c r="AC17" i="17"/>
  <c r="AI17" i="17"/>
  <c r="AE15" i="9"/>
  <c r="AB15" i="9"/>
  <c r="AD15" i="9" s="1"/>
  <c r="AF15" i="9" s="1"/>
  <c r="AQ16" i="17"/>
  <c r="AM16" i="17"/>
  <c r="AP16" i="17"/>
  <c r="AL16" i="17"/>
  <c r="AN16" i="17" s="1"/>
  <c r="AO16" i="17"/>
  <c r="AR16" i="17"/>
  <c r="AJ16" i="17"/>
  <c r="C16" i="9"/>
  <c r="M16" i="9"/>
  <c r="O16" i="9" s="1"/>
  <c r="Q16" i="9" s="1"/>
  <c r="S18" i="9" l="1"/>
  <c r="Z18" i="9"/>
  <c r="R18" i="9"/>
  <c r="T18" i="9" s="1"/>
  <c r="S19" i="17"/>
  <c r="Z19" i="17"/>
  <c r="R19" i="17"/>
  <c r="T19" i="17" s="1"/>
  <c r="W17" i="17"/>
  <c r="X17" i="17"/>
  <c r="C19" i="17"/>
  <c r="M19" i="17"/>
  <c r="O19" i="17" s="1"/>
  <c r="Q19" i="17" s="1"/>
  <c r="C18" i="9"/>
  <c r="M18" i="9"/>
  <c r="O18" i="9" s="1"/>
  <c r="Q18" i="9" s="1"/>
  <c r="V18" i="17"/>
  <c r="X18" i="17" s="1"/>
  <c r="AE16" i="9"/>
  <c r="AB16" i="9"/>
  <c r="AD16" i="9" s="1"/>
  <c r="AF16" i="9" s="1"/>
  <c r="I20" i="17"/>
  <c r="J20" i="17" s="1"/>
  <c r="Y20" i="17" s="1"/>
  <c r="E20" i="17"/>
  <c r="N20" i="17" s="1"/>
  <c r="P20" i="17" s="1"/>
  <c r="D20" i="17"/>
  <c r="F21" i="17"/>
  <c r="K20" i="17"/>
  <c r="L20" i="17" s="1"/>
  <c r="B19" i="9"/>
  <c r="I19" i="9"/>
  <c r="J19" i="9" s="1"/>
  <c r="Y19" i="9" s="1"/>
  <c r="E19" i="9"/>
  <c r="N19" i="9" s="1"/>
  <c r="P19" i="9" s="1"/>
  <c r="F20" i="9"/>
  <c r="K19" i="9"/>
  <c r="L19" i="9" s="1"/>
  <c r="AH15" i="17"/>
  <c r="AG15" i="17"/>
  <c r="W16" i="9"/>
  <c r="AE17" i="17"/>
  <c r="AB17" i="17"/>
  <c r="AD17" i="17" s="1"/>
  <c r="AF17" i="17" s="1"/>
  <c r="AH15" i="9"/>
  <c r="AG15" i="9"/>
  <c r="AP17" i="17"/>
  <c r="AL17" i="17"/>
  <c r="AO17" i="17"/>
  <c r="AR17" i="17"/>
  <c r="AJ17" i="17"/>
  <c r="AQ17" i="17"/>
  <c r="AM17" i="17"/>
  <c r="AO16" i="9"/>
  <c r="AR16" i="9"/>
  <c r="AJ16" i="9"/>
  <c r="AQ16" i="9"/>
  <c r="AM16" i="9"/>
  <c r="AP16" i="9"/>
  <c r="AL16" i="9"/>
  <c r="AI17" i="9"/>
  <c r="U17" i="9"/>
  <c r="V17" i="9" s="1"/>
  <c r="AK17" i="9"/>
  <c r="AC17" i="9"/>
  <c r="AK18" i="17"/>
  <c r="AC18" i="17"/>
  <c r="AI18" i="17"/>
  <c r="U18" i="17"/>
  <c r="AH16" i="17"/>
  <c r="AG16" i="17"/>
  <c r="C18" i="17"/>
  <c r="M18" i="17"/>
  <c r="O18" i="17" s="1"/>
  <c r="Q18" i="17" s="1"/>
  <c r="AN15" i="9"/>
  <c r="W17" i="9" l="1"/>
  <c r="X17" i="9"/>
  <c r="Z19" i="9"/>
  <c r="R19" i="9"/>
  <c r="T19" i="9" s="1"/>
  <c r="S19" i="9"/>
  <c r="Z20" i="17"/>
  <c r="R20" i="17"/>
  <c r="T20" i="17" s="1"/>
  <c r="S20" i="17"/>
  <c r="X18" i="9"/>
  <c r="AE18" i="17"/>
  <c r="AB18" i="17"/>
  <c r="AD18" i="17" s="1"/>
  <c r="AF18" i="17" s="1"/>
  <c r="Y21" i="17"/>
  <c r="I21" i="17"/>
  <c r="J21" i="17" s="1"/>
  <c r="E21" i="17"/>
  <c r="N21" i="17" s="1"/>
  <c r="P21" i="17" s="1"/>
  <c r="D21" i="17"/>
  <c r="F22" i="17"/>
  <c r="K21" i="17"/>
  <c r="L21" i="17" s="1"/>
  <c r="AE17" i="9"/>
  <c r="AB17" i="9"/>
  <c r="AD17" i="9" s="1"/>
  <c r="AF17" i="9" s="1"/>
  <c r="AN16" i="9"/>
  <c r="AN17" i="17"/>
  <c r="AH17" i="17"/>
  <c r="AG17" i="17"/>
  <c r="D19" i="9"/>
  <c r="M20" i="17"/>
  <c r="O20" i="17" s="1"/>
  <c r="Q20" i="17" s="1"/>
  <c r="C20" i="17"/>
  <c r="AG16" i="9"/>
  <c r="AH16" i="9"/>
  <c r="AI19" i="17"/>
  <c r="U19" i="17"/>
  <c r="V19" i="17" s="1"/>
  <c r="AK19" i="17"/>
  <c r="AC19" i="17"/>
  <c r="AK18" i="9"/>
  <c r="AC18" i="9"/>
  <c r="AI18" i="9"/>
  <c r="U18" i="9"/>
  <c r="V18" i="9"/>
  <c r="W18" i="9" s="1"/>
  <c r="AO18" i="17"/>
  <c r="AR18" i="17"/>
  <c r="AJ18" i="17"/>
  <c r="AQ18" i="17"/>
  <c r="AM18" i="17"/>
  <c r="AP18" i="17"/>
  <c r="AL18" i="17"/>
  <c r="W18" i="17"/>
  <c r="AQ17" i="9"/>
  <c r="AM17" i="9"/>
  <c r="AP17" i="9"/>
  <c r="AL17" i="9"/>
  <c r="AO17" i="9"/>
  <c r="AR17" i="9"/>
  <c r="AJ17" i="9"/>
  <c r="F21" i="9"/>
  <c r="K20" i="9"/>
  <c r="L20" i="9" s="1"/>
  <c r="B20" i="9"/>
  <c r="I20" i="9"/>
  <c r="J20" i="9" s="1"/>
  <c r="Y20" i="9" s="1"/>
  <c r="E20" i="9"/>
  <c r="N20" i="9" s="1"/>
  <c r="P20" i="9" s="1"/>
  <c r="S20" i="9" l="1"/>
  <c r="Z20" i="9"/>
  <c r="R20" i="9"/>
  <c r="T20" i="9" s="1"/>
  <c r="W19" i="17"/>
  <c r="X19" i="17"/>
  <c r="F23" i="17"/>
  <c r="K22" i="17"/>
  <c r="L22" i="17" s="1"/>
  <c r="I22" i="17"/>
  <c r="J22" i="17" s="1"/>
  <c r="Y22" i="17" s="1"/>
  <c r="E22" i="17"/>
  <c r="N22" i="17" s="1"/>
  <c r="P22" i="17" s="1"/>
  <c r="B21" i="9"/>
  <c r="I21" i="9"/>
  <c r="J21" i="9" s="1"/>
  <c r="Y21" i="9" s="1"/>
  <c r="E21" i="9"/>
  <c r="N21" i="9" s="1"/>
  <c r="P21" i="9" s="1"/>
  <c r="F22" i="9"/>
  <c r="D21" i="9"/>
  <c r="K21" i="9"/>
  <c r="L21" i="9" s="1"/>
  <c r="AE18" i="9"/>
  <c r="AB18" i="9"/>
  <c r="AD18" i="9" s="1"/>
  <c r="AF18" i="9" s="1"/>
  <c r="AH17" i="9"/>
  <c r="AG17" i="9"/>
  <c r="M21" i="17"/>
  <c r="O21" i="17" s="1"/>
  <c r="Q21" i="17" s="1"/>
  <c r="C21" i="17"/>
  <c r="D20" i="9"/>
  <c r="AR19" i="17"/>
  <c r="AJ19" i="17"/>
  <c r="AQ19" i="17"/>
  <c r="AM19" i="17"/>
  <c r="AP19" i="17"/>
  <c r="AL19" i="17"/>
  <c r="AN19" i="17" s="1"/>
  <c r="AO19" i="17"/>
  <c r="M19" i="9"/>
  <c r="O19" i="9" s="1"/>
  <c r="Q19" i="9" s="1"/>
  <c r="C19" i="9"/>
  <c r="S21" i="17"/>
  <c r="Z21" i="17"/>
  <c r="AN17" i="9"/>
  <c r="AN18" i="17"/>
  <c r="AO18" i="9"/>
  <c r="AR18" i="9"/>
  <c r="AJ18" i="9"/>
  <c r="AQ18" i="9"/>
  <c r="AM18" i="9"/>
  <c r="AP18" i="9"/>
  <c r="AL18" i="9"/>
  <c r="AN18" i="9" s="1"/>
  <c r="AG18" i="17"/>
  <c r="AH18" i="17"/>
  <c r="AI20" i="17"/>
  <c r="U20" i="17"/>
  <c r="V20" i="17" s="1"/>
  <c r="AK20" i="17"/>
  <c r="AC20" i="17"/>
  <c r="AI19" i="9"/>
  <c r="U19" i="9"/>
  <c r="V19" i="9" s="1"/>
  <c r="X19" i="9" s="1"/>
  <c r="AK19" i="9"/>
  <c r="AC19" i="9"/>
  <c r="AE19" i="17"/>
  <c r="AB19" i="17"/>
  <c r="AD19" i="17" s="1"/>
  <c r="AF19" i="17" s="1"/>
  <c r="S22" i="17" l="1"/>
  <c r="Z22" i="17"/>
  <c r="R22" i="17"/>
  <c r="T22" i="17" s="1"/>
  <c r="Z21" i="9"/>
  <c r="S21" i="9"/>
  <c r="W20" i="17"/>
  <c r="X20" i="17"/>
  <c r="AH19" i="17"/>
  <c r="AG19" i="17"/>
  <c r="U21" i="17"/>
  <c r="AK21" i="17"/>
  <c r="AC21" i="17"/>
  <c r="AI21" i="17"/>
  <c r="F24" i="17"/>
  <c r="K23" i="17"/>
  <c r="L23" i="17" s="1"/>
  <c r="I23" i="17"/>
  <c r="J23" i="17" s="1"/>
  <c r="Y23" i="17" s="1"/>
  <c r="E23" i="17"/>
  <c r="N23" i="17" s="1"/>
  <c r="P23" i="17" s="1"/>
  <c r="D23" i="17"/>
  <c r="M21" i="9"/>
  <c r="O21" i="9" s="1"/>
  <c r="Q21" i="9" s="1"/>
  <c r="C21" i="9"/>
  <c r="D22" i="17"/>
  <c r="AE19" i="9"/>
  <c r="AB19" i="9"/>
  <c r="AD19" i="9" s="1"/>
  <c r="AE20" i="17"/>
  <c r="AB20" i="17"/>
  <c r="AD20" i="17" s="1"/>
  <c r="AF20" i="17" s="1"/>
  <c r="R21" i="17"/>
  <c r="T21" i="17" s="1"/>
  <c r="V21" i="17" s="1"/>
  <c r="AG18" i="9"/>
  <c r="AH18" i="9"/>
  <c r="F23" i="9"/>
  <c r="D22" i="9"/>
  <c r="K22" i="9"/>
  <c r="L22" i="9" s="1"/>
  <c r="B22" i="9"/>
  <c r="I22" i="9"/>
  <c r="J22" i="9" s="1"/>
  <c r="Y22" i="9" s="1"/>
  <c r="E22" i="9"/>
  <c r="N22" i="9" s="1"/>
  <c r="P22" i="9" s="1"/>
  <c r="AK20" i="9"/>
  <c r="AC20" i="9"/>
  <c r="AI20" i="9"/>
  <c r="U20" i="9"/>
  <c r="V20" i="9" s="1"/>
  <c r="X20" i="9" s="1"/>
  <c r="AQ19" i="9"/>
  <c r="AM19" i="9"/>
  <c r="AP19" i="9"/>
  <c r="AL19" i="9"/>
  <c r="AO19" i="9"/>
  <c r="AR19" i="9"/>
  <c r="AJ19" i="9"/>
  <c r="AQ20" i="17"/>
  <c r="AM20" i="17"/>
  <c r="AP20" i="17"/>
  <c r="AL20" i="17"/>
  <c r="AN20" i="17" s="1"/>
  <c r="AO20" i="17"/>
  <c r="AR20" i="17"/>
  <c r="AJ20" i="17"/>
  <c r="X21" i="17"/>
  <c r="W19" i="9"/>
  <c r="C20" i="9"/>
  <c r="M20" i="9"/>
  <c r="O20" i="9" s="1"/>
  <c r="Q20" i="9" s="1"/>
  <c r="W21" i="17"/>
  <c r="S23" i="17" l="1"/>
  <c r="R23" i="17" s="1"/>
  <c r="T23" i="17" s="1"/>
  <c r="Z23" i="17"/>
  <c r="S22" i="9"/>
  <c r="R22" i="9" s="1"/>
  <c r="T22" i="9" s="1"/>
  <c r="Z22" i="9"/>
  <c r="C22" i="9"/>
  <c r="M22" i="9"/>
  <c r="O22" i="9" s="1"/>
  <c r="Q22" i="9" s="1"/>
  <c r="AI21" i="9"/>
  <c r="U21" i="9"/>
  <c r="AK21" i="9"/>
  <c r="AC21" i="9"/>
  <c r="AE20" i="9"/>
  <c r="AB20" i="9"/>
  <c r="AD20" i="9" s="1"/>
  <c r="AF20" i="9" s="1"/>
  <c r="B23" i="9"/>
  <c r="I23" i="9"/>
  <c r="J23" i="9" s="1"/>
  <c r="Y23" i="9" s="1"/>
  <c r="E23" i="9"/>
  <c r="N23" i="9" s="1"/>
  <c r="P23" i="9" s="1"/>
  <c r="F24" i="9"/>
  <c r="K23" i="9"/>
  <c r="L23" i="9" s="1"/>
  <c r="AH20" i="17"/>
  <c r="AG20" i="17"/>
  <c r="AE21" i="17"/>
  <c r="AB21" i="17"/>
  <c r="AD21" i="17" s="1"/>
  <c r="AF21" i="17" s="1"/>
  <c r="W20" i="9"/>
  <c r="AO20" i="9"/>
  <c r="AR20" i="9"/>
  <c r="AJ20" i="9"/>
  <c r="AQ20" i="9"/>
  <c r="AM20" i="9"/>
  <c r="AP20" i="9"/>
  <c r="AL20" i="9"/>
  <c r="AN20" i="9" s="1"/>
  <c r="C22" i="17"/>
  <c r="M22" i="17"/>
  <c r="O22" i="17" s="1"/>
  <c r="Q22" i="17" s="1"/>
  <c r="C23" i="17"/>
  <c r="M23" i="17"/>
  <c r="O23" i="17" s="1"/>
  <c r="Q23" i="17" s="1"/>
  <c r="AP21" i="17"/>
  <c r="AL21" i="17"/>
  <c r="AO21" i="17"/>
  <c r="AR21" i="17"/>
  <c r="AJ21" i="17"/>
  <c r="AQ21" i="17"/>
  <c r="AM21" i="17"/>
  <c r="R21" i="9"/>
  <c r="T21" i="9" s="1"/>
  <c r="V21" i="9" s="1"/>
  <c r="W21" i="9" s="1"/>
  <c r="AK22" i="17"/>
  <c r="AC22" i="17"/>
  <c r="AI22" i="17"/>
  <c r="U22" i="17"/>
  <c r="V22" i="17" s="1"/>
  <c r="X22" i="17" s="1"/>
  <c r="AN19" i="9"/>
  <c r="AF19" i="9"/>
  <c r="I24" i="17"/>
  <c r="J24" i="17" s="1"/>
  <c r="Y24" i="17" s="1"/>
  <c r="E24" i="17"/>
  <c r="N24" i="17" s="1"/>
  <c r="P24" i="17" s="1"/>
  <c r="F25" i="17"/>
  <c r="K24" i="17"/>
  <c r="L24" i="17" s="1"/>
  <c r="X21" i="9"/>
  <c r="Z23" i="9" l="1"/>
  <c r="R23" i="9"/>
  <c r="T23" i="9" s="1"/>
  <c r="S23" i="9"/>
  <c r="Z24" i="17"/>
  <c r="R24" i="17"/>
  <c r="T24" i="17" s="1"/>
  <c r="S24" i="17"/>
  <c r="I25" i="17"/>
  <c r="J25" i="17" s="1"/>
  <c r="E25" i="17"/>
  <c r="N25" i="17" s="1"/>
  <c r="P25" i="17" s="1"/>
  <c r="D25" i="17"/>
  <c r="F26" i="17"/>
  <c r="K25" i="17"/>
  <c r="L25" i="17" s="1"/>
  <c r="Y25" i="17" s="1"/>
  <c r="D24" i="17"/>
  <c r="AH19" i="9"/>
  <c r="AG19" i="9"/>
  <c r="AE22" i="17"/>
  <c r="AB22" i="17"/>
  <c r="AD22" i="17" s="1"/>
  <c r="AN21" i="17"/>
  <c r="W22" i="17"/>
  <c r="D23" i="9"/>
  <c r="AO22" i="17"/>
  <c r="AR22" i="17"/>
  <c r="AJ22" i="17"/>
  <c r="AQ22" i="17"/>
  <c r="AM22" i="17"/>
  <c r="AP22" i="17"/>
  <c r="AL22" i="17"/>
  <c r="AN22" i="17" s="1"/>
  <c r="F25" i="9"/>
  <c r="K24" i="9"/>
  <c r="L24" i="9" s="1"/>
  <c r="B24" i="9"/>
  <c r="Y24" i="9"/>
  <c r="I24" i="9"/>
  <c r="J24" i="9" s="1"/>
  <c r="E24" i="9"/>
  <c r="N24" i="9" s="1"/>
  <c r="P24" i="9" s="1"/>
  <c r="AE21" i="9"/>
  <c r="AB21" i="9"/>
  <c r="AD21" i="9" s="1"/>
  <c r="AF21" i="9" s="1"/>
  <c r="AG20" i="9"/>
  <c r="AH20" i="9"/>
  <c r="AQ21" i="9"/>
  <c r="AM21" i="9"/>
  <c r="AP21" i="9"/>
  <c r="AL21" i="9"/>
  <c r="AN21" i="9" s="1"/>
  <c r="AO21" i="9"/>
  <c r="AR21" i="9"/>
  <c r="AJ21" i="9"/>
  <c r="AK22" i="9"/>
  <c r="AC22" i="9"/>
  <c r="AI22" i="9"/>
  <c r="U22" i="9"/>
  <c r="V22" i="9" s="1"/>
  <c r="AI23" i="17"/>
  <c r="U23" i="17"/>
  <c r="V23" i="17" s="1"/>
  <c r="AK23" i="17"/>
  <c r="AC23" i="17"/>
  <c r="AH21" i="17"/>
  <c r="AG21" i="17"/>
  <c r="X22" i="9" l="1"/>
  <c r="W22" i="9"/>
  <c r="S25" i="17"/>
  <c r="Z25" i="17"/>
  <c r="W23" i="17"/>
  <c r="X23" i="17"/>
  <c r="AH21" i="9"/>
  <c r="AG21" i="9"/>
  <c r="S24" i="9"/>
  <c r="Z24" i="9"/>
  <c r="B25" i="9"/>
  <c r="I25" i="9"/>
  <c r="J25" i="9" s="1"/>
  <c r="Y25" i="9" s="1"/>
  <c r="E25" i="9"/>
  <c r="N25" i="9" s="1"/>
  <c r="P25" i="9" s="1"/>
  <c r="F26" i="9"/>
  <c r="D25" i="9"/>
  <c r="K25" i="9"/>
  <c r="L25" i="9" s="1"/>
  <c r="M23" i="9"/>
  <c r="O23" i="9" s="1"/>
  <c r="Q23" i="9" s="1"/>
  <c r="C23" i="9"/>
  <c r="F27" i="17"/>
  <c r="K26" i="17"/>
  <c r="L26" i="17" s="1"/>
  <c r="I26" i="17"/>
  <c r="J26" i="17" s="1"/>
  <c r="Y26" i="17" s="1"/>
  <c r="E26" i="17"/>
  <c r="N26" i="17" s="1"/>
  <c r="P26" i="17" s="1"/>
  <c r="AE23" i="17"/>
  <c r="AB23" i="17"/>
  <c r="AD23" i="17" s="1"/>
  <c r="AF23" i="17" s="1"/>
  <c r="M25" i="17"/>
  <c r="O25" i="17" s="1"/>
  <c r="Q25" i="17" s="1"/>
  <c r="C25" i="17"/>
  <c r="AR23" i="17"/>
  <c r="AJ23" i="17"/>
  <c r="AQ23" i="17"/>
  <c r="AM23" i="17"/>
  <c r="AL23" i="17"/>
  <c r="AE22" i="9"/>
  <c r="AB22" i="9"/>
  <c r="AD22" i="9" s="1"/>
  <c r="AF22" i="9" s="1"/>
  <c r="AO22" i="9"/>
  <c r="AR22" i="9"/>
  <c r="AJ22" i="9"/>
  <c r="AQ22" i="9"/>
  <c r="AM22" i="9"/>
  <c r="AP22" i="9"/>
  <c r="AL22" i="9"/>
  <c r="AN22" i="9" s="1"/>
  <c r="D24" i="9"/>
  <c r="AF22" i="17"/>
  <c r="M24" i="17"/>
  <c r="O24" i="17" s="1"/>
  <c r="Q24" i="17" s="1"/>
  <c r="C24" i="17"/>
  <c r="AI24" i="17"/>
  <c r="U24" i="17"/>
  <c r="V24" i="17" s="1"/>
  <c r="X24" i="17" s="1"/>
  <c r="AK24" i="17"/>
  <c r="AC24" i="17"/>
  <c r="AI23" i="9"/>
  <c r="U23" i="9"/>
  <c r="V23" i="9" s="1"/>
  <c r="X23" i="9" s="1"/>
  <c r="AK23" i="9"/>
  <c r="AC23" i="9"/>
  <c r="Z25" i="9" l="1"/>
  <c r="S25" i="9"/>
  <c r="S26" i="17"/>
  <c r="Z26" i="17"/>
  <c r="R26" i="17"/>
  <c r="T26" i="17" s="1"/>
  <c r="C24" i="9"/>
  <c r="M24" i="9"/>
  <c r="O24" i="9" s="1"/>
  <c r="Q24" i="9" s="1"/>
  <c r="W24" i="17"/>
  <c r="D26" i="17"/>
  <c r="M25" i="9"/>
  <c r="O25" i="9" s="1"/>
  <c r="Q25" i="9" s="1"/>
  <c r="C25" i="9"/>
  <c r="AK24" i="9"/>
  <c r="AC24" i="9"/>
  <c r="AI24" i="9"/>
  <c r="U24" i="9"/>
  <c r="U25" i="17"/>
  <c r="AK25" i="17"/>
  <c r="AC25" i="17"/>
  <c r="AI25" i="17"/>
  <c r="AQ23" i="9"/>
  <c r="AM23" i="9"/>
  <c r="AR23" i="9"/>
  <c r="AJ23" i="9"/>
  <c r="AL23" i="9" s="1"/>
  <c r="AN23" i="9" s="1"/>
  <c r="AQ24" i="17"/>
  <c r="AM24" i="17"/>
  <c r="AR24" i="17"/>
  <c r="AJ24" i="17"/>
  <c r="AL24" i="17" s="1"/>
  <c r="AN24" i="17" s="1"/>
  <c r="AG22" i="17"/>
  <c r="AH22" i="17"/>
  <c r="AN23" i="17"/>
  <c r="F27" i="9"/>
  <c r="K26" i="9"/>
  <c r="L26" i="9" s="1"/>
  <c r="B26" i="9"/>
  <c r="Y26" i="9"/>
  <c r="I26" i="9"/>
  <c r="J26" i="9" s="1"/>
  <c r="E26" i="9"/>
  <c r="N26" i="9" s="1"/>
  <c r="P26" i="9" s="1"/>
  <c r="AG22" i="9"/>
  <c r="AH22" i="9"/>
  <c r="W23" i="9"/>
  <c r="R24" i="9"/>
  <c r="T24" i="9" s="1"/>
  <c r="V24" i="9" s="1"/>
  <c r="X24" i="9" s="1"/>
  <c r="R25" i="17"/>
  <c r="T25" i="17" s="1"/>
  <c r="V25" i="17" s="1"/>
  <c r="W25" i="17" s="1"/>
  <c r="AE23" i="9"/>
  <c r="AB23" i="9"/>
  <c r="AD23" i="9" s="1"/>
  <c r="AF23" i="9" s="1"/>
  <c r="AE24" i="17"/>
  <c r="AB24" i="17"/>
  <c r="AD24" i="17" s="1"/>
  <c r="AF24" i="17" s="1"/>
  <c r="AH23" i="17"/>
  <c r="AG23" i="17"/>
  <c r="F28" i="17"/>
  <c r="K27" i="17"/>
  <c r="L27" i="17" s="1"/>
  <c r="I27" i="17"/>
  <c r="J27" i="17" s="1"/>
  <c r="Y27" i="17" s="1"/>
  <c r="E27" i="17"/>
  <c r="N27" i="17" s="1"/>
  <c r="P27" i="17" s="1"/>
  <c r="D27" i="17"/>
  <c r="AO24" i="17" l="1"/>
  <c r="AP24" i="17"/>
  <c r="AP23" i="9"/>
  <c r="AO23" i="9"/>
  <c r="S27" i="17"/>
  <c r="Z27" i="17"/>
  <c r="R27" i="17"/>
  <c r="T27" i="17" s="1"/>
  <c r="C27" i="17"/>
  <c r="M27" i="17"/>
  <c r="O27" i="17" s="1"/>
  <c r="Q27" i="17" s="1"/>
  <c r="S26" i="9"/>
  <c r="Z26" i="9"/>
  <c r="B27" i="9"/>
  <c r="Y27" i="9"/>
  <c r="I27" i="9"/>
  <c r="J27" i="9" s="1"/>
  <c r="E27" i="9"/>
  <c r="N27" i="9" s="1"/>
  <c r="P27" i="9" s="1"/>
  <c r="F28" i="9"/>
  <c r="D27" i="9"/>
  <c r="K27" i="9"/>
  <c r="L27" i="9" s="1"/>
  <c r="AL25" i="17"/>
  <c r="AR25" i="17"/>
  <c r="AJ25" i="17"/>
  <c r="AQ25" i="17"/>
  <c r="AM25" i="17"/>
  <c r="AE24" i="9"/>
  <c r="AB24" i="9"/>
  <c r="AD24" i="9" s="1"/>
  <c r="AF24" i="9" s="1"/>
  <c r="C26" i="17"/>
  <c r="M26" i="17"/>
  <c r="O26" i="17" s="1"/>
  <c r="Q26" i="17" s="1"/>
  <c r="AI25" i="9"/>
  <c r="U25" i="9"/>
  <c r="AK25" i="9"/>
  <c r="AC25" i="9"/>
  <c r="AP23" i="17"/>
  <c r="AO23" i="17"/>
  <c r="AR24" i="9"/>
  <c r="AJ24" i="9"/>
  <c r="AQ24" i="9"/>
  <c r="AM24" i="9"/>
  <c r="AL24" i="9"/>
  <c r="Y28" i="17"/>
  <c r="I28" i="17"/>
  <c r="J28" i="17" s="1"/>
  <c r="E28" i="17"/>
  <c r="N28" i="17" s="1"/>
  <c r="P28" i="17" s="1"/>
  <c r="D28" i="17"/>
  <c r="F29" i="17"/>
  <c r="K28" i="17"/>
  <c r="L28" i="17" s="1"/>
  <c r="AH23" i="9"/>
  <c r="AG23" i="9"/>
  <c r="W24" i="9"/>
  <c r="AK26" i="17"/>
  <c r="AC26" i="17"/>
  <c r="AI26" i="17"/>
  <c r="U26" i="17"/>
  <c r="V26" i="17" s="1"/>
  <c r="X26" i="17" s="1"/>
  <c r="R25" i="9"/>
  <c r="T25" i="9" s="1"/>
  <c r="V25" i="9" s="1"/>
  <c r="AH24" i="17"/>
  <c r="AG24" i="17"/>
  <c r="X25" i="17"/>
  <c r="D26" i="9"/>
  <c r="AE25" i="17"/>
  <c r="AB25" i="17"/>
  <c r="AD25" i="17" s="1"/>
  <c r="AF25" i="17" s="1"/>
  <c r="W25" i="9"/>
  <c r="X25" i="9"/>
  <c r="I29" i="17" l="1"/>
  <c r="J29" i="17" s="1"/>
  <c r="Y29" i="17" s="1"/>
  <c r="E29" i="17"/>
  <c r="N29" i="17" s="1"/>
  <c r="P29" i="17" s="1"/>
  <c r="F30" i="17"/>
  <c r="K29" i="17"/>
  <c r="L29" i="17" s="1"/>
  <c r="AQ25" i="9"/>
  <c r="AM25" i="9"/>
  <c r="AL25" i="9"/>
  <c r="AN25" i="9" s="1"/>
  <c r="AP25" i="9" s="1"/>
  <c r="AR25" i="9"/>
  <c r="AJ25" i="9"/>
  <c r="W26" i="17"/>
  <c r="M27" i="9"/>
  <c r="O27" i="9" s="1"/>
  <c r="Q27" i="9" s="1"/>
  <c r="C27" i="9"/>
  <c r="Z27" i="9"/>
  <c r="R27" i="9"/>
  <c r="T27" i="9" s="1"/>
  <c r="S27" i="9"/>
  <c r="AK26" i="9"/>
  <c r="AC26" i="9"/>
  <c r="AI26" i="9"/>
  <c r="U26" i="9"/>
  <c r="AH25" i="17"/>
  <c r="AG25" i="17"/>
  <c r="M28" i="17"/>
  <c r="O28" i="17" s="1"/>
  <c r="Q28" i="17" s="1"/>
  <c r="C28" i="17"/>
  <c r="AN25" i="17"/>
  <c r="F29" i="9"/>
  <c r="D28" i="9"/>
  <c r="K28" i="9"/>
  <c r="L28" i="9" s="1"/>
  <c r="B28" i="9"/>
  <c r="I28" i="9"/>
  <c r="J28" i="9" s="1"/>
  <c r="Y28" i="9" s="1"/>
  <c r="E28" i="9"/>
  <c r="N28" i="9" s="1"/>
  <c r="P28" i="9" s="1"/>
  <c r="Z28" i="17"/>
  <c r="R28" i="17"/>
  <c r="T28" i="17" s="1"/>
  <c r="S28" i="17"/>
  <c r="AE26" i="17"/>
  <c r="AB26" i="17"/>
  <c r="AD26" i="17" s="1"/>
  <c r="AF26" i="17" s="1"/>
  <c r="AN24" i="9"/>
  <c r="AG24" i="9"/>
  <c r="AH24" i="9"/>
  <c r="R26" i="9"/>
  <c r="T26" i="9" s="1"/>
  <c r="V26" i="9" s="1"/>
  <c r="X26" i="9" s="1"/>
  <c r="AI27" i="17"/>
  <c r="U27" i="17"/>
  <c r="V27" i="17" s="1"/>
  <c r="AK27" i="17"/>
  <c r="AC27" i="17"/>
  <c r="C26" i="9"/>
  <c r="M26" i="9"/>
  <c r="O26" i="9" s="1"/>
  <c r="Q26" i="9" s="1"/>
  <c r="AR26" i="17"/>
  <c r="AJ26" i="17"/>
  <c r="AQ26" i="17"/>
  <c r="AM26" i="17"/>
  <c r="AL26" i="17"/>
  <c r="AE25" i="9"/>
  <c r="AB25" i="9"/>
  <c r="AD25" i="9" s="1"/>
  <c r="AF25" i="9" s="1"/>
  <c r="W27" i="17" l="1"/>
  <c r="X27" i="17"/>
  <c r="S28" i="9"/>
  <c r="Z28" i="9"/>
  <c r="S29" i="17"/>
  <c r="Z29" i="17"/>
  <c r="AG26" i="17"/>
  <c r="AH26" i="17"/>
  <c r="C28" i="9"/>
  <c r="M28" i="9"/>
  <c r="O28" i="9" s="1"/>
  <c r="Q28" i="9" s="1"/>
  <c r="AI27" i="9"/>
  <c r="U27" i="9"/>
  <c r="AK27" i="9"/>
  <c r="AC27" i="9"/>
  <c r="D29" i="17"/>
  <c r="AR27" i="17"/>
  <c r="AJ27" i="17"/>
  <c r="AQ27" i="17"/>
  <c r="AM27" i="17"/>
  <c r="AL27" i="17"/>
  <c r="AN27" i="17" s="1"/>
  <c r="AP27" i="17" s="1"/>
  <c r="B29" i="9"/>
  <c r="I29" i="9"/>
  <c r="J29" i="9" s="1"/>
  <c r="E29" i="9"/>
  <c r="N29" i="9" s="1"/>
  <c r="P29" i="9" s="1"/>
  <c r="F30" i="9"/>
  <c r="D29" i="9"/>
  <c r="K29" i="9"/>
  <c r="L29" i="9" s="1"/>
  <c r="Y29" i="9" s="1"/>
  <c r="AO25" i="9"/>
  <c r="AH25" i="9"/>
  <c r="AG25" i="9"/>
  <c r="W26" i="9"/>
  <c r="AI28" i="17"/>
  <c r="U28" i="17"/>
  <c r="V28" i="17" s="1"/>
  <c r="AK28" i="17"/>
  <c r="AC28" i="17"/>
  <c r="AP25" i="17"/>
  <c r="AO25" i="17"/>
  <c r="AE26" i="9"/>
  <c r="AB26" i="9"/>
  <c r="AD26" i="9" s="1"/>
  <c r="V27" i="9"/>
  <c r="W27" i="9" s="1"/>
  <c r="AN26" i="17"/>
  <c r="AE27" i="17"/>
  <c r="AB27" i="17"/>
  <c r="AD27" i="17" s="1"/>
  <c r="AP24" i="9"/>
  <c r="AO24" i="9"/>
  <c r="AR26" i="9"/>
  <c r="AJ26" i="9"/>
  <c r="AQ26" i="9"/>
  <c r="AM26" i="9"/>
  <c r="AL26" i="9"/>
  <c r="X27" i="9"/>
  <c r="F31" i="17"/>
  <c r="K30" i="17"/>
  <c r="L30" i="17" s="1"/>
  <c r="I30" i="17"/>
  <c r="J30" i="17" s="1"/>
  <c r="Y30" i="17" s="1"/>
  <c r="E30" i="17"/>
  <c r="N30" i="17" s="1"/>
  <c r="P30" i="17" s="1"/>
  <c r="X28" i="17" l="1"/>
  <c r="W28" i="17"/>
  <c r="Z29" i="9"/>
  <c r="R29" i="9"/>
  <c r="T29" i="9" s="1"/>
  <c r="S29" i="9"/>
  <c r="S30" i="17"/>
  <c r="Z30" i="17"/>
  <c r="AQ28" i="17"/>
  <c r="AM28" i="17"/>
  <c r="AP28" i="17"/>
  <c r="AL28" i="17"/>
  <c r="AO28" i="17"/>
  <c r="AR28" i="17"/>
  <c r="AJ28" i="17"/>
  <c r="AO27" i="17"/>
  <c r="AE27" i="9"/>
  <c r="AB27" i="9"/>
  <c r="AD27" i="9" s="1"/>
  <c r="AF27" i="9" s="1"/>
  <c r="U29" i="17"/>
  <c r="AK29" i="17"/>
  <c r="AC29" i="17"/>
  <c r="AI29" i="17"/>
  <c r="AK28" i="9"/>
  <c r="AC28" i="9"/>
  <c r="AI28" i="9"/>
  <c r="U28" i="9"/>
  <c r="D30" i="17"/>
  <c r="AP26" i="17"/>
  <c r="AO26" i="17"/>
  <c r="M29" i="9"/>
  <c r="O29" i="9" s="1"/>
  <c r="Q29" i="9" s="1"/>
  <c r="C29" i="9"/>
  <c r="AQ27" i="9"/>
  <c r="AM27" i="9"/>
  <c r="AR27" i="9"/>
  <c r="AJ27" i="9"/>
  <c r="AL27" i="9" s="1"/>
  <c r="AN27" i="9" s="1"/>
  <c r="AN26" i="9"/>
  <c r="F31" i="9"/>
  <c r="D30" i="9"/>
  <c r="K30" i="9"/>
  <c r="L30" i="9" s="1"/>
  <c r="B30" i="9"/>
  <c r="I30" i="9"/>
  <c r="J30" i="9" s="1"/>
  <c r="Y30" i="9" s="1"/>
  <c r="E30" i="9"/>
  <c r="N30" i="9" s="1"/>
  <c r="P30" i="9" s="1"/>
  <c r="R29" i="17"/>
  <c r="T29" i="17" s="1"/>
  <c r="V29" i="17" s="1"/>
  <c r="R28" i="9"/>
  <c r="T28" i="9" s="1"/>
  <c r="V28" i="9" s="1"/>
  <c r="W28" i="9" s="1"/>
  <c r="F32" i="17"/>
  <c r="K31" i="17"/>
  <c r="L31" i="17" s="1"/>
  <c r="I31" i="17"/>
  <c r="J31" i="17" s="1"/>
  <c r="Y31" i="17" s="1"/>
  <c r="E31" i="17"/>
  <c r="N31" i="17" s="1"/>
  <c r="P31" i="17" s="1"/>
  <c r="AF27" i="17"/>
  <c r="AF26" i="9"/>
  <c r="AE28" i="17"/>
  <c r="AB28" i="17"/>
  <c r="AD28" i="17" s="1"/>
  <c r="M29" i="17"/>
  <c r="O29" i="17" s="1"/>
  <c r="Q29" i="17" s="1"/>
  <c r="W29" i="17" s="1"/>
  <c r="C29" i="17"/>
  <c r="X29" i="17"/>
  <c r="S31" i="17" l="1"/>
  <c r="Z31" i="17"/>
  <c r="R31" i="17"/>
  <c r="T31" i="17" s="1"/>
  <c r="S30" i="9"/>
  <c r="Z30" i="9"/>
  <c r="R30" i="9"/>
  <c r="T30" i="9" s="1"/>
  <c r="AO27" i="9"/>
  <c r="AP27" i="9"/>
  <c r="I32" i="17"/>
  <c r="J32" i="17" s="1"/>
  <c r="Y32" i="17" s="1"/>
  <c r="E32" i="17"/>
  <c r="N32" i="17" s="1"/>
  <c r="P32" i="17" s="1"/>
  <c r="D32" i="17"/>
  <c r="F33" i="17"/>
  <c r="K32" i="17"/>
  <c r="L32" i="17" s="1"/>
  <c r="C30" i="9"/>
  <c r="M30" i="9"/>
  <c r="O30" i="9" s="1"/>
  <c r="Q30" i="9" s="1"/>
  <c r="AH27" i="9"/>
  <c r="AG27" i="9"/>
  <c r="AK30" i="17"/>
  <c r="AC30" i="17"/>
  <c r="AI30" i="17"/>
  <c r="U30" i="17"/>
  <c r="B31" i="9"/>
  <c r="Y31" i="9"/>
  <c r="I31" i="9"/>
  <c r="J31" i="9" s="1"/>
  <c r="E31" i="9"/>
  <c r="N31" i="9" s="1"/>
  <c r="P31" i="9" s="1"/>
  <c r="F32" i="9"/>
  <c r="D31" i="9"/>
  <c r="K31" i="9"/>
  <c r="L31" i="9" s="1"/>
  <c r="AE29" i="17"/>
  <c r="AB29" i="17"/>
  <c r="AD29" i="17" s="1"/>
  <c r="AF29" i="17" s="1"/>
  <c r="AH27" i="17"/>
  <c r="AG27" i="17"/>
  <c r="AP26" i="9"/>
  <c r="AO26" i="9"/>
  <c r="AE28" i="9"/>
  <c r="AB28" i="9"/>
  <c r="AD28" i="9" s="1"/>
  <c r="AF28" i="9" s="1"/>
  <c r="AP29" i="17"/>
  <c r="AL29" i="17"/>
  <c r="AN29" i="17" s="1"/>
  <c r="AO29" i="17"/>
  <c r="AR29" i="17"/>
  <c r="AJ29" i="17"/>
  <c r="AQ29" i="17"/>
  <c r="AM29" i="17"/>
  <c r="AN28" i="17"/>
  <c r="R30" i="17"/>
  <c r="T30" i="17" s="1"/>
  <c r="V30" i="17" s="1"/>
  <c r="X30" i="17" s="1"/>
  <c r="AI29" i="9"/>
  <c r="U29" i="9"/>
  <c r="V29" i="9" s="1"/>
  <c r="AK29" i="9"/>
  <c r="AC29" i="9"/>
  <c r="AG26" i="9"/>
  <c r="AH26" i="9"/>
  <c r="X28" i="9"/>
  <c r="AF28" i="17"/>
  <c r="D31" i="17"/>
  <c r="C30" i="17"/>
  <c r="M30" i="17"/>
  <c r="O30" i="17" s="1"/>
  <c r="Q30" i="17" s="1"/>
  <c r="W30" i="17" s="1"/>
  <c r="AO28" i="9"/>
  <c r="AR28" i="9"/>
  <c r="AJ28" i="9"/>
  <c r="AQ28" i="9"/>
  <c r="AM28" i="9"/>
  <c r="AP28" i="9"/>
  <c r="AL28" i="9"/>
  <c r="X29" i="9" l="1"/>
  <c r="W29" i="9"/>
  <c r="Z32" i="17"/>
  <c r="R32" i="17"/>
  <c r="T32" i="17" s="1"/>
  <c r="S32" i="17"/>
  <c r="Z31" i="9"/>
  <c r="R31" i="9"/>
  <c r="T31" i="9" s="1"/>
  <c r="S31" i="9"/>
  <c r="AH28" i="17"/>
  <c r="AG28" i="17"/>
  <c r="AH29" i="17"/>
  <c r="AG29" i="17"/>
  <c r="F33" i="9"/>
  <c r="D32" i="9"/>
  <c r="K32" i="9"/>
  <c r="L32" i="9" s="1"/>
  <c r="B32" i="9"/>
  <c r="I32" i="9"/>
  <c r="J32" i="9" s="1"/>
  <c r="Y32" i="9" s="1"/>
  <c r="E32" i="9"/>
  <c r="N32" i="9" s="1"/>
  <c r="P32" i="9" s="1"/>
  <c r="AE30" i="17"/>
  <c r="AB30" i="17"/>
  <c r="AD30" i="17" s="1"/>
  <c r="AF30" i="17" s="1"/>
  <c r="Y33" i="17"/>
  <c r="I33" i="17"/>
  <c r="J33" i="17" s="1"/>
  <c r="E33" i="17"/>
  <c r="N33" i="17" s="1"/>
  <c r="P33" i="17" s="1"/>
  <c r="D33" i="17"/>
  <c r="F34" i="17"/>
  <c r="K33" i="17"/>
  <c r="L33" i="17" s="1"/>
  <c r="M31" i="9"/>
  <c r="O31" i="9" s="1"/>
  <c r="Q31" i="9" s="1"/>
  <c r="C31" i="9"/>
  <c r="AE29" i="9"/>
  <c r="AB29" i="9"/>
  <c r="AD29" i="9" s="1"/>
  <c r="AF29" i="9" s="1"/>
  <c r="AQ29" i="9"/>
  <c r="AM29" i="9"/>
  <c r="AP29" i="9"/>
  <c r="AL29" i="9"/>
  <c r="AN29" i="9" s="1"/>
  <c r="AO29" i="9"/>
  <c r="AR29" i="9"/>
  <c r="AJ29" i="9"/>
  <c r="AG28" i="9"/>
  <c r="AH28" i="9"/>
  <c r="AO30" i="17"/>
  <c r="AR30" i="17"/>
  <c r="AJ30" i="17"/>
  <c r="AQ30" i="17"/>
  <c r="AM30" i="17"/>
  <c r="AP30" i="17"/>
  <c r="AL30" i="17"/>
  <c r="AN30" i="17" s="1"/>
  <c r="M32" i="17"/>
  <c r="O32" i="17" s="1"/>
  <c r="Q32" i="17" s="1"/>
  <c r="C32" i="17"/>
  <c r="AK30" i="9"/>
  <c r="AC30" i="9"/>
  <c r="AI30" i="9"/>
  <c r="U30" i="9"/>
  <c r="V30" i="9" s="1"/>
  <c r="AI31" i="17"/>
  <c r="U31" i="17"/>
  <c r="V31" i="17" s="1"/>
  <c r="X31" i="17" s="1"/>
  <c r="AK31" i="17"/>
  <c r="AC31" i="17"/>
  <c r="C31" i="17"/>
  <c r="M31" i="17"/>
  <c r="O31" i="17" s="1"/>
  <c r="Q31" i="17" s="1"/>
  <c r="AN28" i="9"/>
  <c r="W30" i="9" l="1"/>
  <c r="X30" i="9"/>
  <c r="S32" i="9"/>
  <c r="Z32" i="9"/>
  <c r="C32" i="9"/>
  <c r="M32" i="9"/>
  <c r="O32" i="9" s="1"/>
  <c r="Q32" i="9" s="1"/>
  <c r="AE31" i="17"/>
  <c r="AB31" i="17"/>
  <c r="AD31" i="17" s="1"/>
  <c r="M33" i="17"/>
  <c r="O33" i="17" s="1"/>
  <c r="Q33" i="17" s="1"/>
  <c r="C33" i="17"/>
  <c r="AG30" i="17"/>
  <c r="AH30" i="17"/>
  <c r="B33" i="9"/>
  <c r="Y33" i="9"/>
  <c r="I33" i="9"/>
  <c r="J33" i="9" s="1"/>
  <c r="E33" i="9"/>
  <c r="N33" i="9" s="1"/>
  <c r="P33" i="9" s="1"/>
  <c r="F34" i="9"/>
  <c r="D33" i="9"/>
  <c r="K33" i="9"/>
  <c r="L33" i="9" s="1"/>
  <c r="F35" i="17"/>
  <c r="K34" i="17"/>
  <c r="L34" i="17" s="1"/>
  <c r="Y34" i="17" s="1"/>
  <c r="I34" i="17"/>
  <c r="J34" i="17" s="1"/>
  <c r="E34" i="17"/>
  <c r="N34" i="17" s="1"/>
  <c r="P34" i="17" s="1"/>
  <c r="V32" i="17"/>
  <c r="X32" i="17" s="1"/>
  <c r="AR31" i="17"/>
  <c r="AJ31" i="17"/>
  <c r="AQ31" i="17"/>
  <c r="AM31" i="17"/>
  <c r="AP31" i="17"/>
  <c r="AL31" i="17"/>
  <c r="AO31" i="17"/>
  <c r="W32" i="17"/>
  <c r="AI31" i="9"/>
  <c r="U31" i="9"/>
  <c r="AK31" i="9"/>
  <c r="AC31" i="9"/>
  <c r="AI32" i="17"/>
  <c r="U32" i="17"/>
  <c r="AK32" i="17"/>
  <c r="AC32" i="17"/>
  <c r="AO30" i="9"/>
  <c r="AR30" i="9"/>
  <c r="AJ30" i="9"/>
  <c r="AQ30" i="9"/>
  <c r="AM30" i="9"/>
  <c r="AP30" i="9"/>
  <c r="AL30" i="9"/>
  <c r="AH29" i="9"/>
  <c r="AG29" i="9"/>
  <c r="S33" i="17"/>
  <c r="Z33" i="17"/>
  <c r="R33" i="17"/>
  <c r="T33" i="17" s="1"/>
  <c r="V31" i="9"/>
  <c r="X31" i="9" s="1"/>
  <c r="W31" i="17"/>
  <c r="AE30" i="9"/>
  <c r="AB30" i="9"/>
  <c r="AD30" i="9" s="1"/>
  <c r="AF30" i="9" s="1"/>
  <c r="S34" i="17" l="1"/>
  <c r="R34" i="17" s="1"/>
  <c r="T34" i="17" s="1"/>
  <c r="Z34" i="17"/>
  <c r="AG30" i="9"/>
  <c r="AH30" i="9"/>
  <c r="W31" i="9"/>
  <c r="M33" i="9"/>
  <c r="O33" i="9" s="1"/>
  <c r="Q33" i="9" s="1"/>
  <c r="C33" i="9"/>
  <c r="Z33" i="9"/>
  <c r="R33" i="9"/>
  <c r="T33" i="9" s="1"/>
  <c r="S33" i="9"/>
  <c r="AK32" i="9"/>
  <c r="AC32" i="9"/>
  <c r="AI32" i="9"/>
  <c r="U32" i="9"/>
  <c r="AE31" i="9"/>
  <c r="AB31" i="9"/>
  <c r="AD31" i="9" s="1"/>
  <c r="F35" i="9"/>
  <c r="K34" i="9"/>
  <c r="L34" i="9" s="1"/>
  <c r="B34" i="9"/>
  <c r="I34" i="9"/>
  <c r="J34" i="9" s="1"/>
  <c r="Y34" i="9" s="1"/>
  <c r="E34" i="9"/>
  <c r="N34" i="9" s="1"/>
  <c r="P34" i="9" s="1"/>
  <c r="AE32" i="17"/>
  <c r="AB32" i="17"/>
  <c r="AD32" i="17" s="1"/>
  <c r="AF32" i="17" s="1"/>
  <c r="U33" i="17"/>
  <c r="AK33" i="17"/>
  <c r="AC33" i="17"/>
  <c r="AI33" i="17"/>
  <c r="AN30" i="9"/>
  <c r="AQ32" i="17"/>
  <c r="AM32" i="17"/>
  <c r="AP32" i="17"/>
  <c r="AL32" i="17"/>
  <c r="AO32" i="17"/>
  <c r="AR32" i="17"/>
  <c r="AJ32" i="17"/>
  <c r="AQ31" i="9"/>
  <c r="AM31" i="9"/>
  <c r="AP31" i="9"/>
  <c r="AL31" i="9"/>
  <c r="AN31" i="9" s="1"/>
  <c r="AO31" i="9"/>
  <c r="AR31" i="9"/>
  <c r="AJ31" i="9"/>
  <c r="F36" i="17"/>
  <c r="K35" i="17"/>
  <c r="L35" i="17" s="1"/>
  <c r="I35" i="17"/>
  <c r="J35" i="17" s="1"/>
  <c r="Y35" i="17" s="1"/>
  <c r="E35" i="17"/>
  <c r="N35" i="17" s="1"/>
  <c r="P35" i="17" s="1"/>
  <c r="AF31" i="17"/>
  <c r="R32" i="9"/>
  <c r="T32" i="9" s="1"/>
  <c r="V32" i="9" s="1"/>
  <c r="W32" i="9" s="1"/>
  <c r="V33" i="17"/>
  <c r="X33" i="17" s="1"/>
  <c r="AN31" i="17"/>
  <c r="D34" i="17"/>
  <c r="X32" i="9"/>
  <c r="S35" i="17" l="1"/>
  <c r="R35" i="17" s="1"/>
  <c r="T35" i="17" s="1"/>
  <c r="Z35" i="17"/>
  <c r="S34" i="9"/>
  <c r="R34" i="9" s="1"/>
  <c r="T34" i="9" s="1"/>
  <c r="Z34" i="9"/>
  <c r="D35" i="17"/>
  <c r="AN32" i="17"/>
  <c r="W33" i="17"/>
  <c r="AF31" i="9"/>
  <c r="AE32" i="9"/>
  <c r="AB32" i="9"/>
  <c r="AD32" i="9" s="1"/>
  <c r="AF32" i="9" s="1"/>
  <c r="AH32" i="17"/>
  <c r="AG32" i="17"/>
  <c r="AO32" i="9"/>
  <c r="AR32" i="9"/>
  <c r="AJ32" i="9"/>
  <c r="AQ32" i="9"/>
  <c r="AM32" i="9"/>
  <c r="AP32" i="9"/>
  <c r="AL32" i="9"/>
  <c r="AE33" i="17"/>
  <c r="AB33" i="17"/>
  <c r="AD33" i="17" s="1"/>
  <c r="D34" i="9"/>
  <c r="AK34" i="17"/>
  <c r="AC34" i="17"/>
  <c r="AI34" i="17"/>
  <c r="U34" i="17"/>
  <c r="V34" i="17" s="1"/>
  <c r="X34" i="17" s="1"/>
  <c r="I36" i="17"/>
  <c r="J36" i="17" s="1"/>
  <c r="E36" i="17"/>
  <c r="N36" i="17" s="1"/>
  <c r="P36" i="17" s="1"/>
  <c r="D36" i="17"/>
  <c r="F37" i="17"/>
  <c r="K36" i="17"/>
  <c r="L36" i="17" s="1"/>
  <c r="Y36" i="17" s="1"/>
  <c r="C34" i="17"/>
  <c r="M34" i="17"/>
  <c r="O34" i="17" s="1"/>
  <c r="Q34" i="17" s="1"/>
  <c r="AH31" i="17"/>
  <c r="AG31" i="17"/>
  <c r="AP33" i="17"/>
  <c r="AL33" i="17"/>
  <c r="AN33" i="17" s="1"/>
  <c r="AO33" i="17"/>
  <c r="AR33" i="17"/>
  <c r="AJ33" i="17"/>
  <c r="AQ33" i="17"/>
  <c r="AM33" i="17"/>
  <c r="B35" i="9"/>
  <c r="I35" i="9"/>
  <c r="J35" i="9" s="1"/>
  <c r="Y35" i="9" s="1"/>
  <c r="E35" i="9"/>
  <c r="N35" i="9" s="1"/>
  <c r="P35" i="9" s="1"/>
  <c r="F36" i="9"/>
  <c r="D35" i="9"/>
  <c r="K35" i="9"/>
  <c r="L35" i="9" s="1"/>
  <c r="AI33" i="9"/>
  <c r="U33" i="9"/>
  <c r="V33" i="9" s="1"/>
  <c r="AK33" i="9"/>
  <c r="AC33" i="9"/>
  <c r="Z35" i="9" l="1"/>
  <c r="R35" i="9"/>
  <c r="T35" i="9" s="1"/>
  <c r="S35" i="9"/>
  <c r="Z36" i="17"/>
  <c r="R36" i="17"/>
  <c r="T36" i="17" s="1"/>
  <c r="S36" i="17"/>
  <c r="X33" i="9"/>
  <c r="W33" i="9"/>
  <c r="I37" i="17"/>
  <c r="J37" i="17" s="1"/>
  <c r="Y37" i="17" s="1"/>
  <c r="E37" i="17"/>
  <c r="N37" i="17" s="1"/>
  <c r="P37" i="17" s="1"/>
  <c r="D37" i="17"/>
  <c r="F38" i="17"/>
  <c r="K37" i="17"/>
  <c r="L37" i="17" s="1"/>
  <c r="AO34" i="17"/>
  <c r="AR34" i="17"/>
  <c r="AJ34" i="17"/>
  <c r="AQ34" i="17"/>
  <c r="AM34" i="17"/>
  <c r="AP34" i="17"/>
  <c r="AL34" i="17"/>
  <c r="W34" i="17"/>
  <c r="M36" i="17"/>
  <c r="O36" i="17" s="1"/>
  <c r="Q36" i="17" s="1"/>
  <c r="C36" i="17"/>
  <c r="AG32" i="9"/>
  <c r="AH32" i="9"/>
  <c r="AE33" i="9"/>
  <c r="AB33" i="9"/>
  <c r="AD33" i="9" s="1"/>
  <c r="C34" i="9"/>
  <c r="M34" i="9"/>
  <c r="O34" i="9" s="1"/>
  <c r="Q34" i="9" s="1"/>
  <c r="C35" i="17"/>
  <c r="M35" i="17"/>
  <c r="O35" i="17" s="1"/>
  <c r="Q35" i="17" s="1"/>
  <c r="AK34" i="9"/>
  <c r="AC34" i="9"/>
  <c r="AI34" i="9"/>
  <c r="U34" i="9"/>
  <c r="V34" i="9" s="1"/>
  <c r="X34" i="9" s="1"/>
  <c r="AI35" i="17"/>
  <c r="U35" i="17"/>
  <c r="V35" i="17" s="1"/>
  <c r="X35" i="17" s="1"/>
  <c r="AK35" i="17"/>
  <c r="AC35" i="17"/>
  <c r="AQ33" i="9"/>
  <c r="AM33" i="9"/>
  <c r="AP33" i="9"/>
  <c r="AL33" i="9"/>
  <c r="AO33" i="9"/>
  <c r="AR33" i="9"/>
  <c r="AJ33" i="9"/>
  <c r="M35" i="9"/>
  <c r="O35" i="9" s="1"/>
  <c r="Q35" i="9" s="1"/>
  <c r="C35" i="9"/>
  <c r="F37" i="9"/>
  <c r="D36" i="9"/>
  <c r="K36" i="9"/>
  <c r="L36" i="9" s="1"/>
  <c r="B36" i="9"/>
  <c r="I36" i="9"/>
  <c r="J36" i="9" s="1"/>
  <c r="Y36" i="9" s="1"/>
  <c r="E36" i="9"/>
  <c r="N36" i="9" s="1"/>
  <c r="P36" i="9" s="1"/>
  <c r="AE34" i="17"/>
  <c r="AB34" i="17"/>
  <c r="AD34" i="17" s="1"/>
  <c r="AF34" i="17" s="1"/>
  <c r="AF33" i="17"/>
  <c r="AN32" i="9"/>
  <c r="AH31" i="9"/>
  <c r="AG31" i="9"/>
  <c r="S36" i="9" l="1"/>
  <c r="Z36" i="9"/>
  <c r="R36" i="9"/>
  <c r="T36" i="9" s="1"/>
  <c r="S37" i="17"/>
  <c r="Z37" i="17"/>
  <c r="R37" i="17"/>
  <c r="T37" i="17" s="1"/>
  <c r="AG34" i="17"/>
  <c r="AH34" i="17"/>
  <c r="B37" i="9"/>
  <c r="Y37" i="9"/>
  <c r="I37" i="9"/>
  <c r="J37" i="9" s="1"/>
  <c r="E37" i="9"/>
  <c r="N37" i="9" s="1"/>
  <c r="P37" i="9" s="1"/>
  <c r="F38" i="9"/>
  <c r="D37" i="9"/>
  <c r="K37" i="9"/>
  <c r="L37" i="9" s="1"/>
  <c r="W34" i="9"/>
  <c r="M37" i="17"/>
  <c r="O37" i="17" s="1"/>
  <c r="Q37" i="17" s="1"/>
  <c r="C37" i="17"/>
  <c r="AH33" i="17"/>
  <c r="AG33" i="17"/>
  <c r="AE34" i="9"/>
  <c r="AB34" i="9"/>
  <c r="AD34" i="9" s="1"/>
  <c r="AF34" i="9" s="1"/>
  <c r="AO34" i="9"/>
  <c r="AR34" i="9"/>
  <c r="AJ34" i="9"/>
  <c r="AQ34" i="9"/>
  <c r="AM34" i="9"/>
  <c r="AP34" i="9"/>
  <c r="AL34" i="9"/>
  <c r="AN33" i="9"/>
  <c r="AE35" i="17"/>
  <c r="AB35" i="17"/>
  <c r="AD35" i="17" s="1"/>
  <c r="AF35" i="17" s="1"/>
  <c r="W35" i="17"/>
  <c r="AF33" i="9"/>
  <c r="C36" i="9"/>
  <c r="M36" i="9"/>
  <c r="O36" i="9" s="1"/>
  <c r="Q36" i="9" s="1"/>
  <c r="AR35" i="17"/>
  <c r="AJ35" i="17"/>
  <c r="AQ35" i="17"/>
  <c r="AM35" i="17"/>
  <c r="AP35" i="17"/>
  <c r="AL35" i="17"/>
  <c r="AO35" i="17"/>
  <c r="AN34" i="17"/>
  <c r="F39" i="17"/>
  <c r="K38" i="17"/>
  <c r="L38" i="17" s="1"/>
  <c r="Y38" i="17"/>
  <c r="I38" i="17"/>
  <c r="J38" i="17" s="1"/>
  <c r="E38" i="17"/>
  <c r="N38" i="17" s="1"/>
  <c r="P38" i="17" s="1"/>
  <c r="AI36" i="17"/>
  <c r="U36" i="17"/>
  <c r="V36" i="17" s="1"/>
  <c r="AK36" i="17"/>
  <c r="AC36" i="17"/>
  <c r="AI35" i="9"/>
  <c r="U35" i="9"/>
  <c r="V35" i="9" s="1"/>
  <c r="AK35" i="9"/>
  <c r="AC35" i="9"/>
  <c r="X35" i="9" l="1"/>
  <c r="W35" i="9"/>
  <c r="W36" i="17"/>
  <c r="X36" i="17"/>
  <c r="S38" i="17"/>
  <c r="Z38" i="17"/>
  <c r="R38" i="17"/>
  <c r="T38" i="17" s="1"/>
  <c r="AH33" i="9"/>
  <c r="AG33" i="9"/>
  <c r="AG34" i="9"/>
  <c r="AH34" i="9"/>
  <c r="U37" i="17"/>
  <c r="V37" i="17" s="1"/>
  <c r="AK37" i="17"/>
  <c r="AC37" i="17"/>
  <c r="AI37" i="17"/>
  <c r="AK36" i="9"/>
  <c r="AC36" i="9"/>
  <c r="AI36" i="9"/>
  <c r="U36" i="9"/>
  <c r="M37" i="9"/>
  <c r="O37" i="9" s="1"/>
  <c r="Q37" i="9" s="1"/>
  <c r="C37" i="9"/>
  <c r="Z37" i="9"/>
  <c r="S37" i="9"/>
  <c r="V36" i="9"/>
  <c r="W36" i="9" s="1"/>
  <c r="F39" i="9"/>
  <c r="D38" i="9"/>
  <c r="K38" i="9"/>
  <c r="L38" i="9" s="1"/>
  <c r="B38" i="9"/>
  <c r="I38" i="9"/>
  <c r="J38" i="9" s="1"/>
  <c r="Y38" i="9" s="1"/>
  <c r="E38" i="9"/>
  <c r="N38" i="9" s="1"/>
  <c r="P38" i="9" s="1"/>
  <c r="AE35" i="9"/>
  <c r="AB35" i="9"/>
  <c r="AD35" i="9" s="1"/>
  <c r="AE36" i="17"/>
  <c r="AB36" i="17"/>
  <c r="AD36" i="17" s="1"/>
  <c r="F40" i="17"/>
  <c r="K39" i="17"/>
  <c r="L39" i="17" s="1"/>
  <c r="I39" i="17"/>
  <c r="J39" i="17" s="1"/>
  <c r="Y39" i="17" s="1"/>
  <c r="E39" i="17"/>
  <c r="N39" i="17" s="1"/>
  <c r="P39" i="17" s="1"/>
  <c r="AN35" i="17"/>
  <c r="AH35" i="17"/>
  <c r="AG35" i="17"/>
  <c r="AN34" i="9"/>
  <c r="AQ35" i="9"/>
  <c r="AM35" i="9"/>
  <c r="AP35" i="9"/>
  <c r="AL35" i="9"/>
  <c r="AN35" i="9" s="1"/>
  <c r="AO35" i="9"/>
  <c r="AR35" i="9"/>
  <c r="AJ35" i="9"/>
  <c r="AQ36" i="17"/>
  <c r="AM36" i="17"/>
  <c r="AP36" i="17"/>
  <c r="AL36" i="17"/>
  <c r="AN36" i="17" s="1"/>
  <c r="AO36" i="17"/>
  <c r="AR36" i="17"/>
  <c r="AJ36" i="17"/>
  <c r="D38" i="17"/>
  <c r="W37" i="17" l="1"/>
  <c r="X37" i="17"/>
  <c r="S39" i="17"/>
  <c r="Z39" i="17"/>
  <c r="S38" i="9"/>
  <c r="Z38" i="9"/>
  <c r="C38" i="17"/>
  <c r="M38" i="17"/>
  <c r="O38" i="17" s="1"/>
  <c r="Q38" i="17" s="1"/>
  <c r="I40" i="17"/>
  <c r="J40" i="17" s="1"/>
  <c r="E40" i="17"/>
  <c r="N40" i="17" s="1"/>
  <c r="P40" i="17" s="1"/>
  <c r="D40" i="17"/>
  <c r="F41" i="17"/>
  <c r="K40" i="17"/>
  <c r="L40" i="17" s="1"/>
  <c r="Y40" i="17" s="1"/>
  <c r="C38" i="9"/>
  <c r="M38" i="9"/>
  <c r="O38" i="9" s="1"/>
  <c r="Q38" i="9" s="1"/>
  <c r="AI37" i="9"/>
  <c r="U37" i="9"/>
  <c r="AK37" i="9"/>
  <c r="AC37" i="9"/>
  <c r="AE37" i="17"/>
  <c r="AB37" i="17"/>
  <c r="AD37" i="17" s="1"/>
  <c r="AF37" i="17" s="1"/>
  <c r="AF36" i="17"/>
  <c r="X36" i="9"/>
  <c r="B39" i="9"/>
  <c r="I39" i="9"/>
  <c r="J39" i="9" s="1"/>
  <c r="Y39" i="9" s="1"/>
  <c r="E39" i="9"/>
  <c r="N39" i="9" s="1"/>
  <c r="P39" i="9" s="1"/>
  <c r="F40" i="9"/>
  <c r="D39" i="9"/>
  <c r="K39" i="9"/>
  <c r="L39" i="9" s="1"/>
  <c r="AE36" i="9"/>
  <c r="AB36" i="9"/>
  <c r="AD36" i="9" s="1"/>
  <c r="AP37" i="17"/>
  <c r="AL37" i="17"/>
  <c r="AO37" i="17"/>
  <c r="AR37" i="17"/>
  <c r="AJ37" i="17"/>
  <c r="AQ37" i="17"/>
  <c r="AM37" i="17"/>
  <c r="R37" i="9"/>
  <c r="T37" i="9" s="1"/>
  <c r="V37" i="9" s="1"/>
  <c r="W37" i="9" s="1"/>
  <c r="AO36" i="9"/>
  <c r="AR36" i="9"/>
  <c r="AJ36" i="9"/>
  <c r="AQ36" i="9"/>
  <c r="AM36" i="9"/>
  <c r="AP36" i="9"/>
  <c r="AL36" i="9"/>
  <c r="AN36" i="9" s="1"/>
  <c r="AK38" i="17"/>
  <c r="AC38" i="17"/>
  <c r="AI38" i="17"/>
  <c r="U38" i="17"/>
  <c r="V38" i="17" s="1"/>
  <c r="X38" i="17" s="1"/>
  <c r="D39" i="17"/>
  <c r="AF35" i="9"/>
  <c r="Z39" i="9" l="1"/>
  <c r="S39" i="9"/>
  <c r="Z40" i="17"/>
  <c r="S40" i="17"/>
  <c r="AR38" i="17"/>
  <c r="AJ38" i="17"/>
  <c r="AQ38" i="17"/>
  <c r="AM38" i="17"/>
  <c r="AL38" i="17"/>
  <c r="AH36" i="17"/>
  <c r="AG36" i="17"/>
  <c r="AE37" i="9"/>
  <c r="AB37" i="9"/>
  <c r="AD37" i="9" s="1"/>
  <c r="AF37" i="9" s="1"/>
  <c r="M40" i="17"/>
  <c r="O40" i="17" s="1"/>
  <c r="Q40" i="17" s="1"/>
  <c r="C40" i="17"/>
  <c r="W38" i="17"/>
  <c r="AK38" i="9"/>
  <c r="AC38" i="9"/>
  <c r="AI38" i="9"/>
  <c r="U38" i="9"/>
  <c r="AI39" i="17"/>
  <c r="U39" i="17"/>
  <c r="AK39" i="17"/>
  <c r="AC39" i="17"/>
  <c r="C39" i="17"/>
  <c r="M39" i="17"/>
  <c r="O39" i="17" s="1"/>
  <c r="Q39" i="17" s="1"/>
  <c r="AF36" i="9"/>
  <c r="M39" i="9"/>
  <c r="O39" i="9" s="1"/>
  <c r="Q39" i="9" s="1"/>
  <c r="C39" i="9"/>
  <c r="AQ37" i="9"/>
  <c r="AM37" i="9"/>
  <c r="AP37" i="9"/>
  <c r="AL37" i="9"/>
  <c r="AN37" i="9" s="1"/>
  <c r="AO37" i="9"/>
  <c r="AR37" i="9"/>
  <c r="AJ37" i="9"/>
  <c r="F41" i="9"/>
  <c r="D40" i="9"/>
  <c r="K40" i="9"/>
  <c r="L40" i="9" s="1"/>
  <c r="B40" i="9"/>
  <c r="I40" i="9"/>
  <c r="J40" i="9" s="1"/>
  <c r="Y40" i="9" s="1"/>
  <c r="E40" i="9"/>
  <c r="N40" i="9" s="1"/>
  <c r="P40" i="9" s="1"/>
  <c r="AH37" i="17"/>
  <c r="AG37" i="17"/>
  <c r="R38" i="9"/>
  <c r="T38" i="9" s="1"/>
  <c r="V38" i="9" s="1"/>
  <c r="X38" i="9" s="1"/>
  <c r="R39" i="17"/>
  <c r="T39" i="17" s="1"/>
  <c r="V39" i="17" s="1"/>
  <c r="X39" i="17" s="1"/>
  <c r="X37" i="9"/>
  <c r="AH35" i="9"/>
  <c r="AG35" i="9"/>
  <c r="AE38" i="17"/>
  <c r="AB38" i="17"/>
  <c r="AD38" i="17" s="1"/>
  <c r="AN37" i="17"/>
  <c r="I41" i="17"/>
  <c r="J41" i="17" s="1"/>
  <c r="Y41" i="17" s="1"/>
  <c r="E41" i="17"/>
  <c r="N41" i="17" s="1"/>
  <c r="P41" i="17" s="1"/>
  <c r="F42" i="17"/>
  <c r="K41" i="17"/>
  <c r="L41" i="17" s="1"/>
  <c r="S41" i="17" l="1"/>
  <c r="Z41" i="17"/>
  <c r="R41" i="17"/>
  <c r="T41" i="17" s="1"/>
  <c r="S40" i="9"/>
  <c r="Z40" i="9"/>
  <c r="R40" i="9"/>
  <c r="T40" i="9" s="1"/>
  <c r="D41" i="17"/>
  <c r="B41" i="9"/>
  <c r="I41" i="9"/>
  <c r="J41" i="9" s="1"/>
  <c r="Y41" i="9" s="1"/>
  <c r="E41" i="9"/>
  <c r="N41" i="9" s="1"/>
  <c r="P41" i="9" s="1"/>
  <c r="F42" i="9"/>
  <c r="D41" i="9"/>
  <c r="K41" i="9"/>
  <c r="L41" i="9" s="1"/>
  <c r="AR38" i="9"/>
  <c r="AJ38" i="9"/>
  <c r="AQ38" i="9"/>
  <c r="AM38" i="9"/>
  <c r="AL38" i="9"/>
  <c r="AN38" i="9" s="1"/>
  <c r="AO38" i="9" s="1"/>
  <c r="W38" i="9"/>
  <c r="AI40" i="17"/>
  <c r="U40" i="17"/>
  <c r="AK40" i="17"/>
  <c r="AC40" i="17"/>
  <c r="AI39" i="9"/>
  <c r="U39" i="9"/>
  <c r="AK39" i="9"/>
  <c r="AC39" i="9"/>
  <c r="AF38" i="17"/>
  <c r="AE39" i="17"/>
  <c r="AB39" i="17"/>
  <c r="AD39" i="17" s="1"/>
  <c r="AF39" i="17" s="1"/>
  <c r="AH37" i="9"/>
  <c r="AG37" i="9"/>
  <c r="AN38" i="17"/>
  <c r="AG36" i="9"/>
  <c r="AH36" i="9"/>
  <c r="AR39" i="17"/>
  <c r="AJ39" i="17"/>
  <c r="AQ39" i="17"/>
  <c r="AM39" i="17"/>
  <c r="AL39" i="17"/>
  <c r="AN39" i="17" s="1"/>
  <c r="AP39" i="17" s="1"/>
  <c r="AO39" i="17"/>
  <c r="R40" i="17"/>
  <c r="T40" i="17" s="1"/>
  <c r="V40" i="17" s="1"/>
  <c r="R39" i="9"/>
  <c r="T39" i="9" s="1"/>
  <c r="V39" i="9" s="1"/>
  <c r="W39" i="9" s="1"/>
  <c r="F43" i="17"/>
  <c r="K42" i="17"/>
  <c r="L42" i="17" s="1"/>
  <c r="I42" i="17"/>
  <c r="J42" i="17" s="1"/>
  <c r="Y42" i="17" s="1"/>
  <c r="E42" i="17"/>
  <c r="N42" i="17" s="1"/>
  <c r="P42" i="17" s="1"/>
  <c r="C40" i="9"/>
  <c r="M40" i="9"/>
  <c r="O40" i="9" s="1"/>
  <c r="Q40" i="9" s="1"/>
  <c r="W39" i="17"/>
  <c r="AE38" i="9"/>
  <c r="AB38" i="9"/>
  <c r="AD38" i="9" s="1"/>
  <c r="AF38" i="9" s="1"/>
  <c r="W40" i="17"/>
  <c r="X40" i="17"/>
  <c r="X39" i="9"/>
  <c r="S42" i="17" l="1"/>
  <c r="Z42" i="17"/>
  <c r="R42" i="17"/>
  <c r="T42" i="17" s="1"/>
  <c r="Z41" i="9"/>
  <c r="S41" i="9"/>
  <c r="AH39" i="17"/>
  <c r="AG39" i="17"/>
  <c r="AE39" i="9"/>
  <c r="AB39" i="9"/>
  <c r="AD39" i="9" s="1"/>
  <c r="AF39" i="9" s="1"/>
  <c r="AE40" i="17"/>
  <c r="AB40" i="17"/>
  <c r="AD40" i="17" s="1"/>
  <c r="AF40" i="17" s="1"/>
  <c r="F44" i="17"/>
  <c r="K43" i="17"/>
  <c r="L43" i="17" s="1"/>
  <c r="I43" i="17"/>
  <c r="J43" i="17" s="1"/>
  <c r="Y43" i="17" s="1"/>
  <c r="E43" i="17"/>
  <c r="N43" i="17" s="1"/>
  <c r="P43" i="17" s="1"/>
  <c r="D43" i="17"/>
  <c r="D42" i="17"/>
  <c r="AO38" i="17"/>
  <c r="AP38" i="17"/>
  <c r="AQ39" i="9"/>
  <c r="AM39" i="9"/>
  <c r="AR39" i="9"/>
  <c r="AJ39" i="9"/>
  <c r="AL39" i="9" s="1"/>
  <c r="AN39" i="9" s="1"/>
  <c r="AQ40" i="17"/>
  <c r="AM40" i="17"/>
  <c r="AL40" i="17"/>
  <c r="AN40" i="17" s="1"/>
  <c r="AO40" i="17" s="1"/>
  <c r="AR40" i="17"/>
  <c r="AJ40" i="17"/>
  <c r="M41" i="9"/>
  <c r="O41" i="9" s="1"/>
  <c r="Q41" i="9" s="1"/>
  <c r="C41" i="9"/>
  <c r="AP38" i="9"/>
  <c r="F43" i="9"/>
  <c r="K42" i="9"/>
  <c r="L42" i="9" s="1"/>
  <c r="B42" i="9"/>
  <c r="I42" i="9"/>
  <c r="J42" i="9" s="1"/>
  <c r="Y42" i="9" s="1"/>
  <c r="E42" i="9"/>
  <c r="N42" i="9" s="1"/>
  <c r="P42" i="9" s="1"/>
  <c r="AK40" i="9"/>
  <c r="AC40" i="9"/>
  <c r="AI40" i="9"/>
  <c r="U40" i="9"/>
  <c r="V40" i="9" s="1"/>
  <c r="U41" i="17"/>
  <c r="V41" i="17" s="1"/>
  <c r="X41" i="17" s="1"/>
  <c r="AK41" i="17"/>
  <c r="AC41" i="17"/>
  <c r="AI41" i="17"/>
  <c r="AG38" i="9"/>
  <c r="AH38" i="9"/>
  <c r="AG38" i="17"/>
  <c r="AH38" i="17"/>
  <c r="M41" i="17"/>
  <c r="O41" i="17" s="1"/>
  <c r="Q41" i="17" s="1"/>
  <c r="C41" i="17"/>
  <c r="W40" i="9" l="1"/>
  <c r="X40" i="9"/>
  <c r="S42" i="9"/>
  <c r="Z42" i="9"/>
  <c r="S43" i="17"/>
  <c r="Z43" i="17"/>
  <c r="AO39" i="9"/>
  <c r="AP39" i="9"/>
  <c r="AH39" i="9"/>
  <c r="AG39" i="9"/>
  <c r="AI41" i="9"/>
  <c r="U41" i="9"/>
  <c r="AK41" i="9"/>
  <c r="AC41" i="9"/>
  <c r="D42" i="9"/>
  <c r="AP40" i="17"/>
  <c r="C42" i="17"/>
  <c r="M42" i="17"/>
  <c r="O42" i="17" s="1"/>
  <c r="Q42" i="17" s="1"/>
  <c r="AE41" i="17"/>
  <c r="AB41" i="17"/>
  <c r="AD41" i="17" s="1"/>
  <c r="AF41" i="17" s="1"/>
  <c r="AR41" i="17"/>
  <c r="AJ41" i="17"/>
  <c r="AL41" i="17" s="1"/>
  <c r="AN41" i="17" s="1"/>
  <c r="AQ41" i="17"/>
  <c r="AM41" i="17"/>
  <c r="AE40" i="9"/>
  <c r="AB40" i="9"/>
  <c r="AD40" i="9" s="1"/>
  <c r="AF40" i="9" s="1"/>
  <c r="B43" i="9"/>
  <c r="I43" i="9"/>
  <c r="J43" i="9" s="1"/>
  <c r="Y43" i="9" s="1"/>
  <c r="E43" i="9"/>
  <c r="N43" i="9" s="1"/>
  <c r="P43" i="9" s="1"/>
  <c r="F44" i="9"/>
  <c r="K43" i="9"/>
  <c r="L43" i="9" s="1"/>
  <c r="C43" i="17"/>
  <c r="M43" i="17"/>
  <c r="O43" i="17" s="1"/>
  <c r="Q43" i="17" s="1"/>
  <c r="AH40" i="17"/>
  <c r="AG40" i="17"/>
  <c r="R41" i="9"/>
  <c r="T41" i="9" s="1"/>
  <c r="V41" i="9" s="1"/>
  <c r="W41" i="9" s="1"/>
  <c r="AK42" i="17"/>
  <c r="AC42" i="17"/>
  <c r="AI42" i="17"/>
  <c r="U42" i="17"/>
  <c r="V42" i="17" s="1"/>
  <c r="X42" i="17" s="1"/>
  <c r="W41" i="17"/>
  <c r="AR40" i="9"/>
  <c r="AJ40" i="9"/>
  <c r="AQ40" i="9"/>
  <c r="AM40" i="9"/>
  <c r="AL40" i="9"/>
  <c r="AN40" i="9" s="1"/>
  <c r="AO40" i="9" s="1"/>
  <c r="I44" i="17"/>
  <c r="J44" i="17" s="1"/>
  <c r="E44" i="17"/>
  <c r="N44" i="17" s="1"/>
  <c r="P44" i="17" s="1"/>
  <c r="D44" i="17"/>
  <c r="F45" i="17"/>
  <c r="K44" i="17"/>
  <c r="L44" i="17" s="1"/>
  <c r="Y44" i="17" s="1"/>
  <c r="Z44" i="17" l="1"/>
  <c r="S44" i="17"/>
  <c r="Z43" i="9"/>
  <c r="S43" i="9"/>
  <c r="AO41" i="17"/>
  <c r="AP41" i="17"/>
  <c r="AG40" i="9"/>
  <c r="AH40" i="9"/>
  <c r="W42" i="17"/>
  <c r="AI43" i="17"/>
  <c r="U43" i="17"/>
  <c r="AK43" i="17"/>
  <c r="AC43" i="17"/>
  <c r="AK42" i="9"/>
  <c r="AC42" i="9"/>
  <c r="AI42" i="9"/>
  <c r="U42" i="9"/>
  <c r="M44" i="17"/>
  <c r="O44" i="17" s="1"/>
  <c r="Q44" i="17" s="1"/>
  <c r="C44" i="17"/>
  <c r="X41" i="9"/>
  <c r="AP40" i="9"/>
  <c r="AH41" i="17"/>
  <c r="AG41" i="17"/>
  <c r="AE41" i="9"/>
  <c r="AB41" i="9"/>
  <c r="AD41" i="9" s="1"/>
  <c r="AE42" i="17"/>
  <c r="AB42" i="17"/>
  <c r="AD42" i="17" s="1"/>
  <c r="AF42" i="17" s="1"/>
  <c r="D43" i="9"/>
  <c r="AQ41" i="9"/>
  <c r="AM41" i="9"/>
  <c r="AR41" i="9"/>
  <c r="AJ41" i="9"/>
  <c r="AL41" i="9" s="1"/>
  <c r="AN41" i="9" s="1"/>
  <c r="R43" i="17"/>
  <c r="T43" i="17" s="1"/>
  <c r="V43" i="17" s="1"/>
  <c r="R42" i="9"/>
  <c r="T42" i="9" s="1"/>
  <c r="V42" i="9" s="1"/>
  <c r="I45" i="17"/>
  <c r="J45" i="17" s="1"/>
  <c r="Y45" i="17" s="1"/>
  <c r="E45" i="17"/>
  <c r="N45" i="17" s="1"/>
  <c r="P45" i="17" s="1"/>
  <c r="F46" i="17"/>
  <c r="K45" i="17"/>
  <c r="L45" i="17" s="1"/>
  <c r="AR42" i="17"/>
  <c r="AJ42" i="17"/>
  <c r="AQ42" i="17"/>
  <c r="AM42" i="17"/>
  <c r="AL42" i="17"/>
  <c r="W43" i="17"/>
  <c r="F45" i="9"/>
  <c r="K44" i="9"/>
  <c r="L44" i="9" s="1"/>
  <c r="B44" i="9"/>
  <c r="Y44" i="9"/>
  <c r="I44" i="9"/>
  <c r="J44" i="9" s="1"/>
  <c r="E44" i="9"/>
  <c r="N44" i="9" s="1"/>
  <c r="P44" i="9" s="1"/>
  <c r="C42" i="9"/>
  <c r="M42" i="9"/>
  <c r="O42" i="9" s="1"/>
  <c r="Q42" i="9" s="1"/>
  <c r="W42" i="9" s="1"/>
  <c r="X43" i="17"/>
  <c r="X42" i="9"/>
  <c r="AO41" i="9" l="1"/>
  <c r="AP41" i="9"/>
  <c r="S45" i="17"/>
  <c r="Z45" i="17"/>
  <c r="S44" i="9"/>
  <c r="Z44" i="9"/>
  <c r="B45" i="9"/>
  <c r="I45" i="9"/>
  <c r="J45" i="9" s="1"/>
  <c r="Y45" i="9" s="1"/>
  <c r="E45" i="9"/>
  <c r="N45" i="9" s="1"/>
  <c r="P45" i="9" s="1"/>
  <c r="F46" i="9"/>
  <c r="D45" i="9"/>
  <c r="K45" i="9"/>
  <c r="L45" i="9" s="1"/>
  <c r="M43" i="9"/>
  <c r="O43" i="9" s="1"/>
  <c r="Q43" i="9" s="1"/>
  <c r="C43" i="9"/>
  <c r="AR43" i="17"/>
  <c r="AJ43" i="17"/>
  <c r="AQ43" i="17"/>
  <c r="AM43" i="17"/>
  <c r="AL43" i="17"/>
  <c r="AN43" i="17" s="1"/>
  <c r="AO43" i="17" s="1"/>
  <c r="AI43" i="9"/>
  <c r="U43" i="9"/>
  <c r="AK43" i="9"/>
  <c r="AC43" i="9"/>
  <c r="AI44" i="17"/>
  <c r="U44" i="17"/>
  <c r="AK44" i="17"/>
  <c r="AC44" i="17"/>
  <c r="AG42" i="17"/>
  <c r="AH42" i="17"/>
  <c r="AE42" i="9"/>
  <c r="AB42" i="9"/>
  <c r="AD42" i="9" s="1"/>
  <c r="AN42" i="17"/>
  <c r="F47" i="17"/>
  <c r="K46" i="17"/>
  <c r="L46" i="17" s="1"/>
  <c r="I46" i="17"/>
  <c r="J46" i="17" s="1"/>
  <c r="Y46" i="17" s="1"/>
  <c r="E46" i="17"/>
  <c r="N46" i="17" s="1"/>
  <c r="P46" i="17" s="1"/>
  <c r="W44" i="17"/>
  <c r="AR42" i="9"/>
  <c r="AJ42" i="9"/>
  <c r="AL42" i="9" s="1"/>
  <c r="AN42" i="9" s="1"/>
  <c r="AQ42" i="9"/>
  <c r="AM42" i="9"/>
  <c r="R43" i="9"/>
  <c r="T43" i="9" s="1"/>
  <c r="V43" i="9" s="1"/>
  <c r="X43" i="9" s="1"/>
  <c r="R44" i="17"/>
  <c r="T44" i="17" s="1"/>
  <c r="V44" i="17" s="1"/>
  <c r="D44" i="9"/>
  <c r="D45" i="17"/>
  <c r="AF41" i="9"/>
  <c r="AE43" i="17"/>
  <c r="AB43" i="17"/>
  <c r="AD43" i="17" s="1"/>
  <c r="AF43" i="17" s="1"/>
  <c r="X44" i="17"/>
  <c r="Z45" i="9" l="1"/>
  <c r="S45" i="9"/>
  <c r="S46" i="17"/>
  <c r="Z46" i="17"/>
  <c r="R46" i="17"/>
  <c r="T46" i="17" s="1"/>
  <c r="AO42" i="9"/>
  <c r="AP42" i="9"/>
  <c r="AH41" i="9"/>
  <c r="AG41" i="9"/>
  <c r="M45" i="17"/>
  <c r="O45" i="17" s="1"/>
  <c r="Q45" i="17" s="1"/>
  <c r="C45" i="17"/>
  <c r="C44" i="9"/>
  <c r="M44" i="9"/>
  <c r="O44" i="9" s="1"/>
  <c r="Q44" i="9" s="1"/>
  <c r="D46" i="17"/>
  <c r="AP43" i="17"/>
  <c r="M45" i="9"/>
  <c r="O45" i="9" s="1"/>
  <c r="Q45" i="9" s="1"/>
  <c r="C45" i="9"/>
  <c r="AK44" i="9"/>
  <c r="AC44" i="9"/>
  <c r="AI44" i="9"/>
  <c r="U44" i="9"/>
  <c r="U45" i="17"/>
  <c r="AK45" i="17"/>
  <c r="AC45" i="17"/>
  <c r="AI45" i="17"/>
  <c r="AH43" i="17"/>
  <c r="AG43" i="17"/>
  <c r="AP42" i="17"/>
  <c r="AO42" i="17"/>
  <c r="F47" i="9"/>
  <c r="K46" i="9"/>
  <c r="L46" i="9" s="1"/>
  <c r="Y46" i="9" s="1"/>
  <c r="B46" i="9"/>
  <c r="I46" i="9"/>
  <c r="J46" i="9" s="1"/>
  <c r="E46" i="9"/>
  <c r="N46" i="9" s="1"/>
  <c r="P46" i="9" s="1"/>
  <c r="AF42" i="9"/>
  <c r="AE44" i="17"/>
  <c r="AB44" i="17"/>
  <c r="AD44" i="17" s="1"/>
  <c r="AF44" i="17" s="1"/>
  <c r="AE43" i="9"/>
  <c r="AB43" i="9"/>
  <c r="AD43" i="9" s="1"/>
  <c r="AF43" i="9" s="1"/>
  <c r="W43" i="9"/>
  <c r="R44" i="9"/>
  <c r="T44" i="9" s="1"/>
  <c r="V44" i="9" s="1"/>
  <c r="R45" i="17"/>
  <c r="T45" i="17" s="1"/>
  <c r="V45" i="17" s="1"/>
  <c r="F48" i="17"/>
  <c r="K47" i="17"/>
  <c r="L47" i="17" s="1"/>
  <c r="I47" i="17"/>
  <c r="J47" i="17" s="1"/>
  <c r="Y47" i="17" s="1"/>
  <c r="E47" i="17"/>
  <c r="N47" i="17" s="1"/>
  <c r="P47" i="17" s="1"/>
  <c r="AQ44" i="17"/>
  <c r="AM44" i="17"/>
  <c r="AR44" i="17"/>
  <c r="AJ44" i="17"/>
  <c r="AL44" i="17" s="1"/>
  <c r="AN44" i="17" s="1"/>
  <c r="AQ43" i="9"/>
  <c r="AM43" i="9"/>
  <c r="AL43" i="9"/>
  <c r="AN43" i="9" s="1"/>
  <c r="AO43" i="9" s="1"/>
  <c r="AR43" i="9"/>
  <c r="AJ43" i="9"/>
  <c r="X44" i="9"/>
  <c r="X45" i="17"/>
  <c r="S46" i="9" l="1"/>
  <c r="R46" i="9" s="1"/>
  <c r="T46" i="9" s="1"/>
  <c r="Z46" i="9"/>
  <c r="AO44" i="17"/>
  <c r="AP44" i="17"/>
  <c r="S47" i="17"/>
  <c r="Z47" i="17"/>
  <c r="R47" i="17"/>
  <c r="T47" i="17" s="1"/>
  <c r="I48" i="17"/>
  <c r="J48" i="17" s="1"/>
  <c r="E48" i="17"/>
  <c r="N48" i="17" s="1"/>
  <c r="P48" i="17" s="1"/>
  <c r="D48" i="17"/>
  <c r="F49" i="17"/>
  <c r="K48" i="17"/>
  <c r="L48" i="17" s="1"/>
  <c r="Y48" i="17" s="1"/>
  <c r="AH43" i="9"/>
  <c r="AG43" i="9"/>
  <c r="AG42" i="9"/>
  <c r="AH42" i="9"/>
  <c r="W44" i="9"/>
  <c r="AI45" i="9"/>
  <c r="U45" i="9"/>
  <c r="AK45" i="9"/>
  <c r="AC45" i="9"/>
  <c r="AE45" i="17"/>
  <c r="AB45" i="17"/>
  <c r="AD45" i="17" s="1"/>
  <c r="AF45" i="17" s="1"/>
  <c r="AH44" i="17"/>
  <c r="AG44" i="17"/>
  <c r="D46" i="9"/>
  <c r="AR45" i="17"/>
  <c r="AJ45" i="17"/>
  <c r="AL45" i="17" s="1"/>
  <c r="AN45" i="17" s="1"/>
  <c r="AQ45" i="17"/>
  <c r="AM45" i="17"/>
  <c r="AE44" i="9"/>
  <c r="AB44" i="9"/>
  <c r="AD44" i="9" s="1"/>
  <c r="AF44" i="9" s="1"/>
  <c r="AK46" i="17"/>
  <c r="AC46" i="17"/>
  <c r="AI46" i="17"/>
  <c r="U46" i="17"/>
  <c r="V46" i="17" s="1"/>
  <c r="X46" i="17" s="1"/>
  <c r="R45" i="9"/>
  <c r="T45" i="9" s="1"/>
  <c r="V45" i="9" s="1"/>
  <c r="W45" i="9" s="1"/>
  <c r="AP43" i="9"/>
  <c r="D47" i="17"/>
  <c r="B47" i="9"/>
  <c r="I47" i="9"/>
  <c r="J47" i="9" s="1"/>
  <c r="Y47" i="9" s="1"/>
  <c r="E47" i="9"/>
  <c r="N47" i="9" s="1"/>
  <c r="P47" i="9" s="1"/>
  <c r="F48" i="9"/>
  <c r="D47" i="9"/>
  <c r="K47" i="9"/>
  <c r="L47" i="9" s="1"/>
  <c r="AR44" i="9"/>
  <c r="AJ44" i="9"/>
  <c r="AQ44" i="9"/>
  <c r="AM44" i="9"/>
  <c r="AL44" i="9"/>
  <c r="AN44" i="9" s="1"/>
  <c r="AO44" i="9" s="1"/>
  <c r="C46" i="17"/>
  <c r="M46" i="17"/>
  <c r="O46" i="17" s="1"/>
  <c r="Q46" i="17" s="1"/>
  <c r="W45" i="17"/>
  <c r="X45" i="9"/>
  <c r="AP45" i="17" l="1"/>
  <c r="AO45" i="17"/>
  <c r="Z48" i="17"/>
  <c r="R48" i="17"/>
  <c r="T48" i="17" s="1"/>
  <c r="S48" i="17"/>
  <c r="Z47" i="9"/>
  <c r="R47" i="9"/>
  <c r="T47" i="9" s="1"/>
  <c r="S47" i="9"/>
  <c r="AE46" i="17"/>
  <c r="AB46" i="17"/>
  <c r="AD46" i="17" s="1"/>
  <c r="AH45" i="17"/>
  <c r="AG45" i="17"/>
  <c r="AI47" i="17"/>
  <c r="U47" i="17"/>
  <c r="AK47" i="17"/>
  <c r="AC47" i="17"/>
  <c r="M47" i="9"/>
  <c r="O47" i="9" s="1"/>
  <c r="Q47" i="9" s="1"/>
  <c r="C47" i="9"/>
  <c r="AR46" i="17"/>
  <c r="AJ46" i="17"/>
  <c r="AQ46" i="17"/>
  <c r="AM46" i="17"/>
  <c r="AL46" i="17"/>
  <c r="AN46" i="17" s="1"/>
  <c r="AO46" i="17" s="1"/>
  <c r="I49" i="17"/>
  <c r="J49" i="17" s="1"/>
  <c r="Y49" i="17" s="1"/>
  <c r="E49" i="17"/>
  <c r="N49" i="17" s="1"/>
  <c r="P49" i="17" s="1"/>
  <c r="D49" i="17"/>
  <c r="F50" i="17"/>
  <c r="K49" i="17"/>
  <c r="L49" i="17" s="1"/>
  <c r="F49" i="9"/>
  <c r="K48" i="9"/>
  <c r="L48" i="9" s="1"/>
  <c r="B48" i="9"/>
  <c r="Y48" i="9"/>
  <c r="I48" i="9"/>
  <c r="J48" i="9" s="1"/>
  <c r="E48" i="9"/>
  <c r="N48" i="9" s="1"/>
  <c r="P48" i="9" s="1"/>
  <c r="AG44" i="9"/>
  <c r="AH44" i="9"/>
  <c r="AE45" i="9"/>
  <c r="AB45" i="9"/>
  <c r="AD45" i="9" s="1"/>
  <c r="AF45" i="9" s="1"/>
  <c r="M48" i="17"/>
  <c r="O48" i="17" s="1"/>
  <c r="Q48" i="17" s="1"/>
  <c r="C48" i="17"/>
  <c r="V47" i="17"/>
  <c r="AK46" i="9"/>
  <c r="AC46" i="9"/>
  <c r="AI46" i="9"/>
  <c r="U46" i="9"/>
  <c r="V46" i="9" s="1"/>
  <c r="X46" i="9" s="1"/>
  <c r="AP44" i="9"/>
  <c r="W46" i="17"/>
  <c r="C47" i="17"/>
  <c r="M47" i="17"/>
  <c r="O47" i="17" s="1"/>
  <c r="Q47" i="17" s="1"/>
  <c r="W47" i="17" s="1"/>
  <c r="C46" i="9"/>
  <c r="M46" i="9"/>
  <c r="O46" i="9" s="1"/>
  <c r="Q46" i="9" s="1"/>
  <c r="AQ45" i="9"/>
  <c r="AM45" i="9"/>
  <c r="AR45" i="9"/>
  <c r="AJ45" i="9"/>
  <c r="AL45" i="9" s="1"/>
  <c r="AN45" i="9" s="1"/>
  <c r="X47" i="17"/>
  <c r="S49" i="17" l="1"/>
  <c r="R49" i="17" s="1"/>
  <c r="T49" i="17" s="1"/>
  <c r="Z49" i="17"/>
  <c r="AP45" i="9"/>
  <c r="AO45" i="9"/>
  <c r="S48" i="9"/>
  <c r="Z48" i="9"/>
  <c r="R48" i="9"/>
  <c r="T48" i="9" s="1"/>
  <c r="B49" i="9"/>
  <c r="I49" i="9"/>
  <c r="J49" i="9" s="1"/>
  <c r="Y49" i="9" s="1"/>
  <c r="E49" i="9"/>
  <c r="N49" i="9" s="1"/>
  <c r="P49" i="9" s="1"/>
  <c r="F50" i="9"/>
  <c r="K49" i="9"/>
  <c r="L49" i="9" s="1"/>
  <c r="M49" i="17"/>
  <c r="O49" i="17" s="1"/>
  <c r="Q49" i="17" s="1"/>
  <c r="C49" i="17"/>
  <c r="W46" i="9"/>
  <c r="AE46" i="9"/>
  <c r="AB46" i="9"/>
  <c r="AD46" i="9" s="1"/>
  <c r="AF46" i="9" s="1"/>
  <c r="AP46" i="17"/>
  <c r="AE47" i="17"/>
  <c r="AB47" i="17"/>
  <c r="AD47" i="17" s="1"/>
  <c r="AF47" i="17" s="1"/>
  <c r="AR46" i="9"/>
  <c r="AJ46" i="9"/>
  <c r="AQ46" i="9"/>
  <c r="AM46" i="9"/>
  <c r="AL46" i="9"/>
  <c r="AN46" i="9" s="1"/>
  <c r="AO46" i="9" s="1"/>
  <c r="AH45" i="9"/>
  <c r="AG45" i="9"/>
  <c r="AR47" i="17"/>
  <c r="AJ47" i="17"/>
  <c r="AQ47" i="17"/>
  <c r="AM47" i="17"/>
  <c r="AL47" i="17"/>
  <c r="AN47" i="17" s="1"/>
  <c r="AP47" i="17" s="1"/>
  <c r="AI47" i="9"/>
  <c r="U47" i="9"/>
  <c r="V47" i="9" s="1"/>
  <c r="AK47" i="9"/>
  <c r="AC47" i="9"/>
  <c r="AI48" i="17"/>
  <c r="U48" i="17"/>
  <c r="V48" i="17" s="1"/>
  <c r="AK48" i="17"/>
  <c r="AC48" i="17"/>
  <c r="D48" i="9"/>
  <c r="F51" i="17"/>
  <c r="K50" i="17"/>
  <c r="L50" i="17" s="1"/>
  <c r="I50" i="17"/>
  <c r="J50" i="17" s="1"/>
  <c r="Y50" i="17" s="1"/>
  <c r="E50" i="17"/>
  <c r="N50" i="17" s="1"/>
  <c r="P50" i="17" s="1"/>
  <c r="AF46" i="17"/>
  <c r="S50" i="17" l="1"/>
  <c r="R50" i="17" s="1"/>
  <c r="T50" i="17" s="1"/>
  <c r="Z50" i="17"/>
  <c r="Z49" i="9"/>
  <c r="R49" i="9"/>
  <c r="T49" i="9" s="1"/>
  <c r="S49" i="9"/>
  <c r="W48" i="17"/>
  <c r="X48" i="17"/>
  <c r="X47" i="9"/>
  <c r="W47" i="9"/>
  <c r="AQ48" i="17"/>
  <c r="AM48" i="17"/>
  <c r="AR48" i="17"/>
  <c r="AJ48" i="17"/>
  <c r="AL48" i="17" s="1"/>
  <c r="AN48" i="17" s="1"/>
  <c r="AP46" i="9"/>
  <c r="C48" i="9"/>
  <c r="M48" i="9"/>
  <c r="O48" i="9" s="1"/>
  <c r="Q48" i="9" s="1"/>
  <c r="D49" i="9"/>
  <c r="AK48" i="9"/>
  <c r="AC48" i="9"/>
  <c r="AI48" i="9"/>
  <c r="U48" i="9"/>
  <c r="AG46" i="17"/>
  <c r="AH46" i="17"/>
  <c r="AE48" i="17"/>
  <c r="AB48" i="17"/>
  <c r="AD48" i="17" s="1"/>
  <c r="AE47" i="9"/>
  <c r="AB47" i="9"/>
  <c r="AD47" i="9" s="1"/>
  <c r="AF47" i="9" s="1"/>
  <c r="AO47" i="17"/>
  <c r="F51" i="9"/>
  <c r="K50" i="9"/>
  <c r="L50" i="9" s="1"/>
  <c r="Y50" i="9" s="1"/>
  <c r="B50" i="9"/>
  <c r="I50" i="9"/>
  <c r="J50" i="9" s="1"/>
  <c r="E50" i="9"/>
  <c r="N50" i="9" s="1"/>
  <c r="P50" i="9" s="1"/>
  <c r="F52" i="17"/>
  <c r="K51" i="17"/>
  <c r="L51" i="17" s="1"/>
  <c r="I51" i="17"/>
  <c r="J51" i="17" s="1"/>
  <c r="Y51" i="17" s="1"/>
  <c r="E51" i="17"/>
  <c r="N51" i="17" s="1"/>
  <c r="P51" i="17" s="1"/>
  <c r="AQ47" i="9"/>
  <c r="AM47" i="9"/>
  <c r="AR47" i="9"/>
  <c r="AJ47" i="9"/>
  <c r="AL47" i="9" s="1"/>
  <c r="AN47" i="9" s="1"/>
  <c r="V48" i="9"/>
  <c r="X48" i="9" s="1"/>
  <c r="U49" i="17"/>
  <c r="V49" i="17" s="1"/>
  <c r="AK49" i="17"/>
  <c r="AC49" i="17"/>
  <c r="AI49" i="17"/>
  <c r="D50" i="17"/>
  <c r="AH47" i="17"/>
  <c r="AG47" i="17"/>
  <c r="AG46" i="9"/>
  <c r="AH46" i="9"/>
  <c r="AO47" i="9" l="1"/>
  <c r="AP47" i="9"/>
  <c r="W49" i="17"/>
  <c r="X49" i="17"/>
  <c r="S51" i="17"/>
  <c r="Z51" i="17"/>
  <c r="R51" i="17"/>
  <c r="T51" i="17" s="1"/>
  <c r="S50" i="9"/>
  <c r="Z50" i="9"/>
  <c r="R50" i="9"/>
  <c r="T50" i="9" s="1"/>
  <c r="AO48" i="17"/>
  <c r="AP48" i="17"/>
  <c r="AR49" i="17"/>
  <c r="AJ49" i="17"/>
  <c r="AL49" i="17" s="1"/>
  <c r="AN49" i="17" s="1"/>
  <c r="AQ49" i="17"/>
  <c r="AM49" i="17"/>
  <c r="I52" i="17"/>
  <c r="J52" i="17" s="1"/>
  <c r="Y52" i="17" s="1"/>
  <c r="E52" i="17"/>
  <c r="N52" i="17" s="1"/>
  <c r="P52" i="17" s="1"/>
  <c r="D52" i="17"/>
  <c r="F53" i="17"/>
  <c r="K52" i="17"/>
  <c r="L52" i="17" s="1"/>
  <c r="B51" i="9"/>
  <c r="I51" i="9"/>
  <c r="J51" i="9" s="1"/>
  <c r="Y51" i="9" s="1"/>
  <c r="E51" i="9"/>
  <c r="N51" i="9" s="1"/>
  <c r="P51" i="9" s="1"/>
  <c r="F52" i="9"/>
  <c r="K51" i="9"/>
  <c r="L51" i="9" s="1"/>
  <c r="AF48" i="17"/>
  <c r="M49" i="9"/>
  <c r="O49" i="9" s="1"/>
  <c r="Q49" i="9" s="1"/>
  <c r="C49" i="9"/>
  <c r="AI49" i="9"/>
  <c r="U49" i="9"/>
  <c r="V49" i="9" s="1"/>
  <c r="X49" i="9" s="1"/>
  <c r="AK49" i="9"/>
  <c r="AC49" i="9"/>
  <c r="W48" i="9"/>
  <c r="AH47" i="9"/>
  <c r="AG47" i="9"/>
  <c r="AE48" i="9"/>
  <c r="AB48" i="9"/>
  <c r="AD48" i="9" s="1"/>
  <c r="AF48" i="9" s="1"/>
  <c r="AK50" i="17"/>
  <c r="AC50" i="17"/>
  <c r="AI50" i="17"/>
  <c r="U50" i="17"/>
  <c r="V50" i="17" s="1"/>
  <c r="X50" i="17" s="1"/>
  <c r="C50" i="17"/>
  <c r="M50" i="17"/>
  <c r="O50" i="17" s="1"/>
  <c r="Q50" i="17" s="1"/>
  <c r="AE49" i="17"/>
  <c r="AB49" i="17"/>
  <c r="AD49" i="17" s="1"/>
  <c r="D51" i="17"/>
  <c r="D50" i="9"/>
  <c r="AR48" i="9"/>
  <c r="AJ48" i="9"/>
  <c r="AQ48" i="9"/>
  <c r="AM48" i="9"/>
  <c r="AL48" i="9"/>
  <c r="Z51" i="9" l="1"/>
  <c r="S51" i="9"/>
  <c r="R51" i="9" s="1"/>
  <c r="T51" i="9" s="1"/>
  <c r="AP49" i="17"/>
  <c r="AO49" i="17"/>
  <c r="Z52" i="17"/>
  <c r="R52" i="17"/>
  <c r="T52" i="17" s="1"/>
  <c r="S52" i="17"/>
  <c r="AH48" i="17"/>
  <c r="AG48" i="17"/>
  <c r="AE50" i="17"/>
  <c r="AB50" i="17"/>
  <c r="AD50" i="17" s="1"/>
  <c r="AF50" i="17" s="1"/>
  <c r="Y53" i="17"/>
  <c r="I53" i="17"/>
  <c r="J53" i="17" s="1"/>
  <c r="E53" i="17"/>
  <c r="N53" i="17" s="1"/>
  <c r="P53" i="17" s="1"/>
  <c r="D53" i="17"/>
  <c r="F54" i="17"/>
  <c r="K53" i="17"/>
  <c r="L53" i="17" s="1"/>
  <c r="V50" i="9"/>
  <c r="X50" i="9" s="1"/>
  <c r="C50" i="9"/>
  <c r="M50" i="9"/>
  <c r="O50" i="9" s="1"/>
  <c r="Q50" i="9" s="1"/>
  <c r="AN48" i="9"/>
  <c r="C51" i="17"/>
  <c r="M51" i="17"/>
  <c r="O51" i="17" s="1"/>
  <c r="Q51" i="17" s="1"/>
  <c r="AR50" i="17"/>
  <c r="AJ50" i="17"/>
  <c r="AQ50" i="17"/>
  <c r="AM50" i="17"/>
  <c r="AL50" i="17"/>
  <c r="AN50" i="17" s="1"/>
  <c r="AO50" i="17" s="1"/>
  <c r="AE49" i="9"/>
  <c r="AB49" i="9"/>
  <c r="AD49" i="9" s="1"/>
  <c r="AF49" i="9" s="1"/>
  <c r="D51" i="9"/>
  <c r="M52" i="17"/>
  <c r="O52" i="17" s="1"/>
  <c r="Q52" i="17" s="1"/>
  <c r="C52" i="17"/>
  <c r="AK50" i="9"/>
  <c r="AC50" i="9"/>
  <c r="AI50" i="9"/>
  <c r="U50" i="9"/>
  <c r="AI51" i="17"/>
  <c r="U51" i="17"/>
  <c r="V51" i="17" s="1"/>
  <c r="X51" i="17" s="1"/>
  <c r="AK51" i="17"/>
  <c r="AC51" i="17"/>
  <c r="AG48" i="9"/>
  <c r="AH48" i="9"/>
  <c r="W50" i="17"/>
  <c r="AF49" i="17"/>
  <c r="AQ49" i="9"/>
  <c r="AM49" i="9"/>
  <c r="AR49" i="9"/>
  <c r="AJ49" i="9"/>
  <c r="AL49" i="9" s="1"/>
  <c r="AN49" i="9" s="1"/>
  <c r="W49" i="9"/>
  <c r="F53" i="9"/>
  <c r="K52" i="9"/>
  <c r="L52" i="9" s="1"/>
  <c r="B52" i="9"/>
  <c r="I52" i="9"/>
  <c r="J52" i="9" s="1"/>
  <c r="Y52" i="9" s="1"/>
  <c r="E52" i="9"/>
  <c r="N52" i="9" s="1"/>
  <c r="P52" i="9" s="1"/>
  <c r="S52" i="9" l="1"/>
  <c r="Z52" i="9"/>
  <c r="R52" i="9"/>
  <c r="T52" i="9" s="1"/>
  <c r="AO49" i="9"/>
  <c r="AP49" i="9"/>
  <c r="AI52" i="17"/>
  <c r="U52" i="17"/>
  <c r="AK52" i="17"/>
  <c r="AC52" i="17"/>
  <c r="AR51" i="17"/>
  <c r="AJ51" i="17"/>
  <c r="AQ51" i="17"/>
  <c r="AM51" i="17"/>
  <c r="AL51" i="17"/>
  <c r="W52" i="17"/>
  <c r="D54" i="17"/>
  <c r="F55" i="17"/>
  <c r="K54" i="17"/>
  <c r="L54" i="17" s="1"/>
  <c r="I54" i="17"/>
  <c r="J54" i="17" s="1"/>
  <c r="Y54" i="17" s="1"/>
  <c r="E54" i="17"/>
  <c r="N54" i="17" s="1"/>
  <c r="P54" i="17" s="1"/>
  <c r="S53" i="17"/>
  <c r="Z53" i="17"/>
  <c r="V52" i="17"/>
  <c r="AI51" i="9"/>
  <c r="U51" i="9"/>
  <c r="V51" i="9" s="1"/>
  <c r="X51" i="9" s="1"/>
  <c r="AK51" i="9"/>
  <c r="AC51" i="9"/>
  <c r="D52" i="9"/>
  <c r="AE50" i="9"/>
  <c r="AB50" i="9"/>
  <c r="AD50" i="9" s="1"/>
  <c r="M51" i="9"/>
  <c r="O51" i="9" s="1"/>
  <c r="Q51" i="9" s="1"/>
  <c r="C51" i="9"/>
  <c r="AP50" i="17"/>
  <c r="AP48" i="9"/>
  <c r="AO48" i="9"/>
  <c r="M53" i="17"/>
  <c r="O53" i="17" s="1"/>
  <c r="Q53" i="17" s="1"/>
  <c r="C53" i="17"/>
  <c r="AG50" i="17"/>
  <c r="AH50" i="17"/>
  <c r="X52" i="17"/>
  <c r="B53" i="9"/>
  <c r="Y53" i="9"/>
  <c r="I53" i="9"/>
  <c r="J53" i="9" s="1"/>
  <c r="E53" i="9"/>
  <c r="N53" i="9" s="1"/>
  <c r="P53" i="9" s="1"/>
  <c r="F54" i="9"/>
  <c r="K53" i="9"/>
  <c r="L53" i="9" s="1"/>
  <c r="AR50" i="9"/>
  <c r="AJ50" i="9"/>
  <c r="AQ50" i="9"/>
  <c r="AM50" i="9"/>
  <c r="AL50" i="9"/>
  <c r="AH49" i="9"/>
  <c r="AG49" i="9"/>
  <c r="W50" i="9"/>
  <c r="AH49" i="17"/>
  <c r="AG49" i="17"/>
  <c r="AE51" i="17"/>
  <c r="AB51" i="17"/>
  <c r="AD51" i="17" s="1"/>
  <c r="AF51" i="17" s="1"/>
  <c r="W51" i="17"/>
  <c r="S54" i="17" l="1"/>
  <c r="Z54" i="17"/>
  <c r="R54" i="17"/>
  <c r="T54" i="17" s="1"/>
  <c r="F55" i="9"/>
  <c r="K54" i="9"/>
  <c r="L54" i="9" s="1"/>
  <c r="B54" i="9"/>
  <c r="I54" i="9"/>
  <c r="J54" i="9" s="1"/>
  <c r="Y54" i="9" s="1"/>
  <c r="E54" i="9"/>
  <c r="N54" i="9" s="1"/>
  <c r="P54" i="9" s="1"/>
  <c r="C54" i="17"/>
  <c r="M54" i="17"/>
  <c r="O54" i="17" s="1"/>
  <c r="Q54" i="17" s="1"/>
  <c r="AH51" i="17"/>
  <c r="AG51" i="17"/>
  <c r="C52" i="9"/>
  <c r="M52" i="9"/>
  <c r="O52" i="9" s="1"/>
  <c r="Q52" i="9" s="1"/>
  <c r="U53" i="17"/>
  <c r="AK53" i="17"/>
  <c r="AC53" i="17"/>
  <c r="AI53" i="17"/>
  <c r="AE52" i="17"/>
  <c r="AB52" i="17"/>
  <c r="AD52" i="17" s="1"/>
  <c r="W51" i="9"/>
  <c r="AE51" i="9"/>
  <c r="AB51" i="9"/>
  <c r="AD51" i="9" s="1"/>
  <c r="AF51" i="9" s="1"/>
  <c r="AQ52" i="17"/>
  <c r="AM52" i="17"/>
  <c r="AL52" i="17"/>
  <c r="AN52" i="17" s="1"/>
  <c r="AO52" i="17" s="1"/>
  <c r="AR52" i="17"/>
  <c r="AJ52" i="17"/>
  <c r="AK52" i="9"/>
  <c r="AC52" i="9"/>
  <c r="AI52" i="9"/>
  <c r="U52" i="9"/>
  <c r="V52" i="9" s="1"/>
  <c r="X52" i="9" s="1"/>
  <c r="AN50" i="9"/>
  <c r="D53" i="9"/>
  <c r="Z53" i="9"/>
  <c r="R53" i="9"/>
  <c r="T53" i="9" s="1"/>
  <c r="S53" i="9"/>
  <c r="AF50" i="9"/>
  <c r="AQ51" i="9"/>
  <c r="AM51" i="9"/>
  <c r="AL51" i="9"/>
  <c r="AN51" i="9" s="1"/>
  <c r="AP51" i="9" s="1"/>
  <c r="AO51" i="9"/>
  <c r="AR51" i="9"/>
  <c r="AJ51" i="9"/>
  <c r="R53" i="17"/>
  <c r="T53" i="17" s="1"/>
  <c r="V53" i="17" s="1"/>
  <c r="W53" i="17" s="1"/>
  <c r="F56" i="17"/>
  <c r="K55" i="17"/>
  <c r="L55" i="17" s="1"/>
  <c r="I55" i="17"/>
  <c r="J55" i="17" s="1"/>
  <c r="Y55" i="17" s="1"/>
  <c r="E55" i="17"/>
  <c r="N55" i="17" s="1"/>
  <c r="P55" i="17" s="1"/>
  <c r="AN51" i="17"/>
  <c r="S55" i="17" l="1"/>
  <c r="Z55" i="17"/>
  <c r="R55" i="17"/>
  <c r="T55" i="17" s="1"/>
  <c r="S54" i="9"/>
  <c r="Z54" i="9"/>
  <c r="R54" i="9"/>
  <c r="T54" i="9" s="1"/>
  <c r="M53" i="9"/>
  <c r="O53" i="9" s="1"/>
  <c r="Q53" i="9" s="1"/>
  <c r="C53" i="9"/>
  <c r="Y56" i="17"/>
  <c r="I56" i="17"/>
  <c r="J56" i="17" s="1"/>
  <c r="E56" i="17"/>
  <c r="N56" i="17" s="1"/>
  <c r="P56" i="17" s="1"/>
  <c r="D56" i="17"/>
  <c r="F57" i="17"/>
  <c r="K56" i="17"/>
  <c r="L56" i="17" s="1"/>
  <c r="AG50" i="9"/>
  <c r="AH50" i="9"/>
  <c r="X53" i="9"/>
  <c r="AP52" i="17"/>
  <c r="W52" i="9"/>
  <c r="V54" i="17"/>
  <c r="W54" i="17" s="1"/>
  <c r="AO51" i="17"/>
  <c r="AP51" i="17"/>
  <c r="AI53" i="9"/>
  <c r="U53" i="9"/>
  <c r="AK53" i="9"/>
  <c r="AC53" i="9"/>
  <c r="AE53" i="17"/>
  <c r="AB53" i="17"/>
  <c r="AD53" i="17" s="1"/>
  <c r="AF53" i="17" s="1"/>
  <c r="D55" i="17"/>
  <c r="AO50" i="9"/>
  <c r="AP50" i="9"/>
  <c r="AE52" i="9"/>
  <c r="AB52" i="9"/>
  <c r="AD52" i="9" s="1"/>
  <c r="AF52" i="9" s="1"/>
  <c r="AF52" i="17"/>
  <c r="AL53" i="17"/>
  <c r="AR53" i="17"/>
  <c r="AJ53" i="17"/>
  <c r="AQ53" i="17"/>
  <c r="AM53" i="17"/>
  <c r="X53" i="17"/>
  <c r="D54" i="9"/>
  <c r="AK54" i="17"/>
  <c r="AC54" i="17"/>
  <c r="AI54" i="17"/>
  <c r="U54" i="17"/>
  <c r="V53" i="9"/>
  <c r="AR52" i="9"/>
  <c r="AJ52" i="9"/>
  <c r="AQ52" i="9"/>
  <c r="AM52" i="9"/>
  <c r="AL52" i="9"/>
  <c r="AH51" i="9"/>
  <c r="AG51" i="9"/>
  <c r="B55" i="9"/>
  <c r="I55" i="9"/>
  <c r="J55" i="9" s="1"/>
  <c r="Y55" i="9" s="1"/>
  <c r="E55" i="9"/>
  <c r="N55" i="9" s="1"/>
  <c r="P55" i="9" s="1"/>
  <c r="F56" i="9"/>
  <c r="D55" i="9"/>
  <c r="K55" i="9"/>
  <c r="L55" i="9" s="1"/>
  <c r="Z55" i="9" l="1"/>
  <c r="S55" i="9"/>
  <c r="R55" i="9" s="1"/>
  <c r="T55" i="9" s="1"/>
  <c r="AN53" i="17"/>
  <c r="AN52" i="9"/>
  <c r="C54" i="9"/>
  <c r="M54" i="9"/>
  <c r="O54" i="9" s="1"/>
  <c r="Q54" i="9" s="1"/>
  <c r="AK54" i="9"/>
  <c r="AC54" i="9"/>
  <c r="AI54" i="9"/>
  <c r="U54" i="9"/>
  <c r="AI55" i="17"/>
  <c r="U55" i="17"/>
  <c r="V55" i="17" s="1"/>
  <c r="X55" i="17" s="1"/>
  <c r="AK55" i="17"/>
  <c r="AC55" i="17"/>
  <c r="AE54" i="17"/>
  <c r="AB54" i="17"/>
  <c r="AD54" i="17" s="1"/>
  <c r="AF54" i="17" s="1"/>
  <c r="AG52" i="9"/>
  <c r="AH52" i="9"/>
  <c r="C55" i="17"/>
  <c r="M55" i="17"/>
  <c r="O55" i="17" s="1"/>
  <c r="Q55" i="17" s="1"/>
  <c r="AQ53" i="9"/>
  <c r="AM53" i="9"/>
  <c r="AL53" i="9"/>
  <c r="AN53" i="9" s="1"/>
  <c r="AO53" i="9" s="1"/>
  <c r="AR53" i="9"/>
  <c r="AJ53" i="9"/>
  <c r="Y57" i="17"/>
  <c r="I57" i="17"/>
  <c r="J57" i="17" s="1"/>
  <c r="E57" i="17"/>
  <c r="N57" i="17" s="1"/>
  <c r="P57" i="17" s="1"/>
  <c r="D57" i="17"/>
  <c r="F58" i="17"/>
  <c r="K57" i="17"/>
  <c r="L57" i="17" s="1"/>
  <c r="Z56" i="17"/>
  <c r="R56" i="17"/>
  <c r="T56" i="17" s="1"/>
  <c r="S56" i="17"/>
  <c r="V54" i="9"/>
  <c r="X54" i="9" s="1"/>
  <c r="M55" i="9"/>
  <c r="O55" i="9" s="1"/>
  <c r="Q55" i="9" s="1"/>
  <c r="C55" i="9"/>
  <c r="AR54" i="17"/>
  <c r="AJ54" i="17"/>
  <c r="AQ54" i="17"/>
  <c r="AM54" i="17"/>
  <c r="AL54" i="17"/>
  <c r="AN54" i="17" s="1"/>
  <c r="AO54" i="17" s="1"/>
  <c r="AH53" i="17"/>
  <c r="AG53" i="17"/>
  <c r="M56" i="17"/>
  <c r="O56" i="17" s="1"/>
  <c r="Q56" i="17" s="1"/>
  <c r="C56" i="17"/>
  <c r="X54" i="17"/>
  <c r="F57" i="9"/>
  <c r="K56" i="9"/>
  <c r="L56" i="9" s="1"/>
  <c r="B56" i="9"/>
  <c r="I56" i="9"/>
  <c r="J56" i="9" s="1"/>
  <c r="Y56" i="9" s="1"/>
  <c r="E56" i="9"/>
  <c r="N56" i="9" s="1"/>
  <c r="P56" i="9" s="1"/>
  <c r="AH52" i="17"/>
  <c r="AG52" i="17"/>
  <c r="AE53" i="9"/>
  <c r="AB53" i="9"/>
  <c r="AD53" i="9" s="1"/>
  <c r="AF53" i="9" s="1"/>
  <c r="W53" i="9"/>
  <c r="S56" i="9" l="1"/>
  <c r="Z56" i="9"/>
  <c r="AH53" i="9"/>
  <c r="AG53" i="9"/>
  <c r="D58" i="17"/>
  <c r="F59" i="17"/>
  <c r="K58" i="17"/>
  <c r="L58" i="17" s="1"/>
  <c r="I58" i="17"/>
  <c r="J58" i="17" s="1"/>
  <c r="Y58" i="17" s="1"/>
  <c r="E58" i="17"/>
  <c r="N58" i="17" s="1"/>
  <c r="P58" i="17" s="1"/>
  <c r="S57" i="17"/>
  <c r="Z57" i="17"/>
  <c r="AG54" i="17"/>
  <c r="AH54" i="17"/>
  <c r="AE54" i="9"/>
  <c r="AB54" i="9"/>
  <c r="AD54" i="9" s="1"/>
  <c r="AP52" i="9"/>
  <c r="AO52" i="9"/>
  <c r="AE55" i="17"/>
  <c r="AB55" i="17"/>
  <c r="AD55" i="17" s="1"/>
  <c r="W54" i="9"/>
  <c r="AP53" i="17"/>
  <c r="AO53" i="17"/>
  <c r="W55" i="17"/>
  <c r="AI55" i="9"/>
  <c r="U55" i="9"/>
  <c r="V55" i="9" s="1"/>
  <c r="AK55" i="9"/>
  <c r="AC55" i="9"/>
  <c r="D56" i="9"/>
  <c r="V56" i="17"/>
  <c r="W56" i="17" s="1"/>
  <c r="M57" i="17"/>
  <c r="O57" i="17" s="1"/>
  <c r="Q57" i="17" s="1"/>
  <c r="C57" i="17"/>
  <c r="AP53" i="9"/>
  <c r="AR54" i="9"/>
  <c r="AJ54" i="9"/>
  <c r="AL54" i="9" s="1"/>
  <c r="AN54" i="9" s="1"/>
  <c r="AQ54" i="9"/>
  <c r="AM54" i="9"/>
  <c r="B57" i="9"/>
  <c r="Y57" i="9"/>
  <c r="I57" i="9"/>
  <c r="J57" i="9" s="1"/>
  <c r="E57" i="9"/>
  <c r="N57" i="9" s="1"/>
  <c r="P57" i="9" s="1"/>
  <c r="F58" i="9"/>
  <c r="D57" i="9"/>
  <c r="K57" i="9"/>
  <c r="L57" i="9" s="1"/>
  <c r="AP54" i="17"/>
  <c r="X56" i="17"/>
  <c r="AI56" i="17"/>
  <c r="U56" i="17"/>
  <c r="AK56" i="17"/>
  <c r="AC56" i="17"/>
  <c r="AR55" i="17"/>
  <c r="AJ55" i="17"/>
  <c r="AQ55" i="17"/>
  <c r="AM55" i="17"/>
  <c r="AL55" i="17"/>
  <c r="S58" i="17" l="1"/>
  <c r="Z58" i="17"/>
  <c r="R58" i="17"/>
  <c r="T58" i="17" s="1"/>
  <c r="AP54" i="9"/>
  <c r="AO54" i="9"/>
  <c r="W55" i="9"/>
  <c r="X55" i="9"/>
  <c r="AE56" i="17"/>
  <c r="AB56" i="17"/>
  <c r="AD56" i="17" s="1"/>
  <c r="AF56" i="17" s="1"/>
  <c r="M57" i="9"/>
  <c r="O57" i="9" s="1"/>
  <c r="Q57" i="9" s="1"/>
  <c r="C57" i="9"/>
  <c r="Z57" i="9"/>
  <c r="S57" i="9"/>
  <c r="U57" i="17"/>
  <c r="AK57" i="17"/>
  <c r="AC57" i="17"/>
  <c r="AI57" i="17"/>
  <c r="AK56" i="9"/>
  <c r="AC56" i="9"/>
  <c r="AI56" i="9"/>
  <c r="U56" i="9"/>
  <c r="AQ56" i="17"/>
  <c r="AM56" i="17"/>
  <c r="AL56" i="17"/>
  <c r="AR56" i="17"/>
  <c r="AJ56" i="17"/>
  <c r="F59" i="9"/>
  <c r="K58" i="9"/>
  <c r="L58" i="9" s="1"/>
  <c r="B58" i="9"/>
  <c r="I58" i="9"/>
  <c r="J58" i="9" s="1"/>
  <c r="Y58" i="9" s="1"/>
  <c r="E58" i="9"/>
  <c r="N58" i="9" s="1"/>
  <c r="P58" i="9" s="1"/>
  <c r="AE55" i="9"/>
  <c r="AB55" i="9"/>
  <c r="AD55" i="9" s="1"/>
  <c r="AF55" i="9" s="1"/>
  <c r="AF55" i="17"/>
  <c r="C58" i="17"/>
  <c r="M58" i="17"/>
  <c r="O58" i="17" s="1"/>
  <c r="Q58" i="17" s="1"/>
  <c r="C56" i="9"/>
  <c r="M56" i="9"/>
  <c r="O56" i="9" s="1"/>
  <c r="Q56" i="9" s="1"/>
  <c r="AN55" i="17"/>
  <c r="W57" i="17"/>
  <c r="AQ55" i="9"/>
  <c r="AM55" i="9"/>
  <c r="AL55" i="9"/>
  <c r="AN55" i="9" s="1"/>
  <c r="AO55" i="9" s="1"/>
  <c r="AR55" i="9"/>
  <c r="AJ55" i="9"/>
  <c r="AF54" i="9"/>
  <c r="R57" i="17"/>
  <c r="T57" i="17" s="1"/>
  <c r="V57" i="17" s="1"/>
  <c r="X57" i="17" s="1"/>
  <c r="F60" i="17"/>
  <c r="K59" i="17"/>
  <c r="L59" i="17" s="1"/>
  <c r="Y59" i="17"/>
  <c r="I59" i="17"/>
  <c r="J59" i="17" s="1"/>
  <c r="E59" i="17"/>
  <c r="N59" i="17" s="1"/>
  <c r="P59" i="17" s="1"/>
  <c r="D59" i="17"/>
  <c r="R56" i="9"/>
  <c r="T56" i="9" s="1"/>
  <c r="V56" i="9" s="1"/>
  <c r="X56" i="9" s="1"/>
  <c r="S58" i="9" l="1"/>
  <c r="Z58" i="9"/>
  <c r="R58" i="9"/>
  <c r="T58" i="9" s="1"/>
  <c r="C59" i="17"/>
  <c r="M59" i="17"/>
  <c r="O59" i="17" s="1"/>
  <c r="Q59" i="17" s="1"/>
  <c r="AP55" i="9"/>
  <c r="AP55" i="17"/>
  <c r="AO55" i="17"/>
  <c r="AI57" i="9"/>
  <c r="U57" i="9"/>
  <c r="AK57" i="9"/>
  <c r="AC57" i="9"/>
  <c r="I60" i="17"/>
  <c r="J60" i="17" s="1"/>
  <c r="Y60" i="17" s="1"/>
  <c r="E60" i="17"/>
  <c r="N60" i="17" s="1"/>
  <c r="P60" i="17" s="1"/>
  <c r="D60" i="17"/>
  <c r="F61" i="17"/>
  <c r="K60" i="17"/>
  <c r="L60" i="17" s="1"/>
  <c r="W56" i="9"/>
  <c r="AH55" i="17"/>
  <c r="AG55" i="17"/>
  <c r="D58" i="9"/>
  <c r="AE57" i="17"/>
  <c r="AB57" i="17"/>
  <c r="AD57" i="17" s="1"/>
  <c r="AF57" i="17" s="1"/>
  <c r="AH55" i="9"/>
  <c r="AG55" i="9"/>
  <c r="B59" i="9"/>
  <c r="Y59" i="9"/>
  <c r="I59" i="9"/>
  <c r="J59" i="9" s="1"/>
  <c r="E59" i="9"/>
  <c r="N59" i="9" s="1"/>
  <c r="P59" i="9" s="1"/>
  <c r="F60" i="9"/>
  <c r="D59" i="9"/>
  <c r="K59" i="9"/>
  <c r="L59" i="9" s="1"/>
  <c r="AN56" i="17"/>
  <c r="AE56" i="9"/>
  <c r="AB56" i="9"/>
  <c r="AD56" i="9" s="1"/>
  <c r="AF56" i="9" s="1"/>
  <c r="AL57" i="17"/>
  <c r="AR57" i="17"/>
  <c r="AJ57" i="17"/>
  <c r="AQ57" i="17"/>
  <c r="AM57" i="17"/>
  <c r="R57" i="9"/>
  <c r="T57" i="9" s="1"/>
  <c r="V57" i="9" s="1"/>
  <c r="X57" i="9" s="1"/>
  <c r="AH56" i="17"/>
  <c r="AG56" i="17"/>
  <c r="AK58" i="17"/>
  <c r="AC58" i="17"/>
  <c r="AI58" i="17"/>
  <c r="U58" i="17"/>
  <c r="V58" i="17" s="1"/>
  <c r="S59" i="17"/>
  <c r="Z59" i="17"/>
  <c r="AG54" i="9"/>
  <c r="AH54" i="9"/>
  <c r="AR56" i="9"/>
  <c r="AJ56" i="9"/>
  <c r="AQ56" i="9"/>
  <c r="AM56" i="9"/>
  <c r="AL56" i="9"/>
  <c r="AN56" i="9" s="1"/>
  <c r="AO56" i="9" s="1"/>
  <c r="W58" i="17" l="1"/>
  <c r="X58" i="17"/>
  <c r="Z60" i="17"/>
  <c r="R60" i="17"/>
  <c r="T60" i="17" s="1"/>
  <c r="S60" i="17"/>
  <c r="Z59" i="9"/>
  <c r="R59" i="9"/>
  <c r="T59" i="9" s="1"/>
  <c r="S59" i="9"/>
  <c r="C58" i="9"/>
  <c r="M58" i="9"/>
  <c r="O58" i="9" s="1"/>
  <c r="Q58" i="9" s="1"/>
  <c r="AP56" i="9"/>
  <c r="AR58" i="17"/>
  <c r="AJ58" i="17"/>
  <c r="AQ58" i="17"/>
  <c r="AM58" i="17"/>
  <c r="AL58" i="17"/>
  <c r="F61" i="9"/>
  <c r="K60" i="9"/>
  <c r="L60" i="9" s="1"/>
  <c r="B60" i="9"/>
  <c r="I60" i="9"/>
  <c r="J60" i="9" s="1"/>
  <c r="Y60" i="9" s="1"/>
  <c r="E60" i="9"/>
  <c r="N60" i="9" s="1"/>
  <c r="P60" i="9" s="1"/>
  <c r="AP56" i="17"/>
  <c r="AO56" i="17"/>
  <c r="AH57" i="17"/>
  <c r="AG57" i="17"/>
  <c r="M60" i="17"/>
  <c r="O60" i="17" s="1"/>
  <c r="Q60" i="17" s="1"/>
  <c r="C60" i="17"/>
  <c r="W59" i="17"/>
  <c r="AK58" i="9"/>
  <c r="AC58" i="9"/>
  <c r="AI58" i="9"/>
  <c r="U58" i="9"/>
  <c r="V58" i="9" s="1"/>
  <c r="X58" i="9" s="1"/>
  <c r="AI59" i="17"/>
  <c r="U59" i="17"/>
  <c r="AK59" i="17"/>
  <c r="AC59" i="17"/>
  <c r="AE58" i="17"/>
  <c r="AB58" i="17"/>
  <c r="AD58" i="17" s="1"/>
  <c r="AG56" i="9"/>
  <c r="AH56" i="9"/>
  <c r="M59" i="9"/>
  <c r="O59" i="9" s="1"/>
  <c r="Q59" i="9" s="1"/>
  <c r="C59" i="9"/>
  <c r="AQ57" i="9"/>
  <c r="AM57" i="9"/>
  <c r="AR57" i="9"/>
  <c r="AJ57" i="9"/>
  <c r="AL57" i="9" s="1"/>
  <c r="AN57" i="9" s="1"/>
  <c r="W57" i="9"/>
  <c r="I61" i="17"/>
  <c r="J61" i="17" s="1"/>
  <c r="Y61" i="17" s="1"/>
  <c r="E61" i="17"/>
  <c r="N61" i="17" s="1"/>
  <c r="P61" i="17" s="1"/>
  <c r="F62" i="17"/>
  <c r="K61" i="17"/>
  <c r="L61" i="17" s="1"/>
  <c r="R59" i="17"/>
  <c r="T59" i="17" s="1"/>
  <c r="V59" i="17" s="1"/>
  <c r="AN57" i="17"/>
  <c r="X59" i="17"/>
  <c r="AE57" i="9"/>
  <c r="AB57" i="9"/>
  <c r="AD57" i="9" s="1"/>
  <c r="S61" i="17" l="1"/>
  <c r="Z61" i="17"/>
  <c r="R61" i="17"/>
  <c r="T61" i="17" s="1"/>
  <c r="S60" i="9"/>
  <c r="Z60" i="9"/>
  <c r="R60" i="9"/>
  <c r="T60" i="9" s="1"/>
  <c r="AP57" i="9"/>
  <c r="AO57" i="9"/>
  <c r="AE59" i="17"/>
  <c r="AB59" i="17"/>
  <c r="AD59" i="17" s="1"/>
  <c r="AP57" i="17"/>
  <c r="AO57" i="17"/>
  <c r="AR59" i="17"/>
  <c r="AJ59" i="17"/>
  <c r="AQ59" i="17"/>
  <c r="AM59" i="17"/>
  <c r="AL59" i="17"/>
  <c r="B61" i="9"/>
  <c r="I61" i="9"/>
  <c r="J61" i="9" s="1"/>
  <c r="Y61" i="9" s="1"/>
  <c r="E61" i="9"/>
  <c r="N61" i="9" s="1"/>
  <c r="P61" i="9" s="1"/>
  <c r="F62" i="9"/>
  <c r="K61" i="9"/>
  <c r="L61" i="9" s="1"/>
  <c r="AI59" i="9"/>
  <c r="U59" i="9"/>
  <c r="V59" i="9" s="1"/>
  <c r="AK59" i="9"/>
  <c r="AC59" i="9"/>
  <c r="AI60" i="17"/>
  <c r="U60" i="17"/>
  <c r="V60" i="17" s="1"/>
  <c r="AK60" i="17"/>
  <c r="AC60" i="17"/>
  <c r="AR58" i="9"/>
  <c r="AJ58" i="9"/>
  <c r="AQ58" i="9"/>
  <c r="AM58" i="9"/>
  <c r="AL58" i="9"/>
  <c r="W58" i="9"/>
  <c r="D60" i="9"/>
  <c r="F63" i="17"/>
  <c r="K62" i="17"/>
  <c r="L62" i="17" s="1"/>
  <c r="I62" i="17"/>
  <c r="J62" i="17" s="1"/>
  <c r="Y62" i="17" s="1"/>
  <c r="E62" i="17"/>
  <c r="N62" i="17" s="1"/>
  <c r="P62" i="17" s="1"/>
  <c r="AF57" i="9"/>
  <c r="D61" i="17"/>
  <c r="AF58" i="17"/>
  <c r="AE58" i="9"/>
  <c r="AB58" i="9"/>
  <c r="AD58" i="9" s="1"/>
  <c r="AN58" i="17"/>
  <c r="S62" i="17" l="1"/>
  <c r="Z62" i="17"/>
  <c r="R62" i="17"/>
  <c r="T62" i="17" s="1"/>
  <c r="W60" i="17"/>
  <c r="X60" i="17"/>
  <c r="X59" i="9"/>
  <c r="W59" i="9"/>
  <c r="Z61" i="9"/>
  <c r="S61" i="9"/>
  <c r="AO58" i="17"/>
  <c r="AP58" i="17"/>
  <c r="D62" i="17"/>
  <c r="M61" i="17"/>
  <c r="O61" i="17" s="1"/>
  <c r="Q61" i="17" s="1"/>
  <c r="C61" i="17"/>
  <c r="AE60" i="17"/>
  <c r="AB60" i="17"/>
  <c r="AD60" i="17" s="1"/>
  <c r="AF60" i="17" s="1"/>
  <c r="AE59" i="9"/>
  <c r="AB59" i="9"/>
  <c r="AD59" i="9" s="1"/>
  <c r="AF59" i="9" s="1"/>
  <c r="AN59" i="17"/>
  <c r="AK60" i="9"/>
  <c r="AC60" i="9"/>
  <c r="AI60" i="9"/>
  <c r="U60" i="9"/>
  <c r="V60" i="9" s="1"/>
  <c r="X60" i="9" s="1"/>
  <c r="U61" i="17"/>
  <c r="AK61" i="17"/>
  <c r="AC61" i="17"/>
  <c r="AI61" i="17"/>
  <c r="F64" i="17"/>
  <c r="K63" i="17"/>
  <c r="L63" i="17" s="1"/>
  <c r="Y63" i="17"/>
  <c r="I63" i="17"/>
  <c r="J63" i="17" s="1"/>
  <c r="E63" i="17"/>
  <c r="N63" i="17" s="1"/>
  <c r="P63" i="17" s="1"/>
  <c r="D63" i="17"/>
  <c r="F63" i="9"/>
  <c r="K62" i="9"/>
  <c r="L62" i="9" s="1"/>
  <c r="B62" i="9"/>
  <c r="Y62" i="9"/>
  <c r="I62" i="9"/>
  <c r="J62" i="9" s="1"/>
  <c r="E62" i="9"/>
  <c r="N62" i="9" s="1"/>
  <c r="P62" i="9" s="1"/>
  <c r="V61" i="17"/>
  <c r="X61" i="17" s="1"/>
  <c r="AG58" i="17"/>
  <c r="AH58" i="17"/>
  <c r="AF58" i="9"/>
  <c r="AH57" i="9"/>
  <c r="AG57" i="9"/>
  <c r="C60" i="9"/>
  <c r="M60" i="9"/>
  <c r="O60" i="9" s="1"/>
  <c r="Q60" i="9" s="1"/>
  <c r="AN58" i="9"/>
  <c r="AQ60" i="17"/>
  <c r="AM60" i="17"/>
  <c r="AR60" i="17"/>
  <c r="AJ60" i="17"/>
  <c r="AL60" i="17" s="1"/>
  <c r="AN60" i="17" s="1"/>
  <c r="AQ59" i="9"/>
  <c r="AM59" i="9"/>
  <c r="AL59" i="9"/>
  <c r="AR59" i="9"/>
  <c r="AJ59" i="9"/>
  <c r="D61" i="9"/>
  <c r="AF59" i="17"/>
  <c r="AP60" i="17" l="1"/>
  <c r="AO60" i="17"/>
  <c r="AH59" i="9"/>
  <c r="AG59" i="9"/>
  <c r="C62" i="17"/>
  <c r="M62" i="17"/>
  <c r="O62" i="17" s="1"/>
  <c r="Q62" i="17" s="1"/>
  <c r="AO58" i="9"/>
  <c r="AP58" i="9"/>
  <c r="C63" i="17"/>
  <c r="M63" i="17"/>
  <c r="O63" i="17" s="1"/>
  <c r="Q63" i="17" s="1"/>
  <c r="AL61" i="17"/>
  <c r="AN61" i="17" s="1"/>
  <c r="AO61" i="17" s="1"/>
  <c r="AR61" i="17"/>
  <c r="AJ61" i="17"/>
  <c r="AQ61" i="17"/>
  <c r="AM61" i="17"/>
  <c r="AE60" i="9"/>
  <c r="AB60" i="9"/>
  <c r="AD60" i="9" s="1"/>
  <c r="W61" i="17"/>
  <c r="S62" i="9"/>
  <c r="Z62" i="9"/>
  <c r="S63" i="17"/>
  <c r="Z63" i="17"/>
  <c r="AI61" i="9"/>
  <c r="U61" i="9"/>
  <c r="AK61" i="9"/>
  <c r="AC61" i="9"/>
  <c r="AN59" i="9"/>
  <c r="W60" i="9"/>
  <c r="AG58" i="9"/>
  <c r="AH58" i="9"/>
  <c r="I64" i="17"/>
  <c r="J64" i="17" s="1"/>
  <c r="Y64" i="17" s="1"/>
  <c r="E64" i="17"/>
  <c r="N64" i="17" s="1"/>
  <c r="P64" i="17" s="1"/>
  <c r="F65" i="17"/>
  <c r="K64" i="17"/>
  <c r="L64" i="17" s="1"/>
  <c r="AR60" i="9"/>
  <c r="AJ60" i="9"/>
  <c r="AQ60" i="9"/>
  <c r="AM60" i="9"/>
  <c r="AL60" i="9"/>
  <c r="AH60" i="17"/>
  <c r="AG60" i="17"/>
  <c r="R61" i="9"/>
  <c r="T61" i="9" s="1"/>
  <c r="AK62" i="17"/>
  <c r="AC62" i="17"/>
  <c r="AI62" i="17"/>
  <c r="U62" i="17"/>
  <c r="B63" i="9"/>
  <c r="I63" i="9"/>
  <c r="J63" i="9" s="1"/>
  <c r="Y63" i="9" s="1"/>
  <c r="E63" i="9"/>
  <c r="N63" i="9" s="1"/>
  <c r="P63" i="9" s="1"/>
  <c r="F64" i="9"/>
  <c r="D63" i="9"/>
  <c r="K63" i="9"/>
  <c r="L63" i="9" s="1"/>
  <c r="AE61" i="17"/>
  <c r="AB61" i="17"/>
  <c r="AD61" i="17" s="1"/>
  <c r="AF61" i="17" s="1"/>
  <c r="V62" i="17"/>
  <c r="X62" i="17" s="1"/>
  <c r="AH59" i="17"/>
  <c r="AG59" i="17"/>
  <c r="M61" i="9"/>
  <c r="O61" i="9" s="1"/>
  <c r="Q61" i="9" s="1"/>
  <c r="C61" i="9"/>
  <c r="D62" i="9"/>
  <c r="AP59" i="17"/>
  <c r="AO59" i="17"/>
  <c r="Z63" i="9" l="1"/>
  <c r="S63" i="9"/>
  <c r="Z64" i="17"/>
  <c r="S64" i="17"/>
  <c r="C62" i="9"/>
  <c r="M62" i="9"/>
  <c r="O62" i="9" s="1"/>
  <c r="Q62" i="9" s="1"/>
  <c r="AQ61" i="9"/>
  <c r="AM61" i="9"/>
  <c r="AR61" i="9"/>
  <c r="AJ61" i="9"/>
  <c r="AL61" i="9" s="1"/>
  <c r="AN61" i="9" s="1"/>
  <c r="M63" i="9"/>
  <c r="O63" i="9" s="1"/>
  <c r="Q63" i="9" s="1"/>
  <c r="C63" i="9"/>
  <c r="AI63" i="17"/>
  <c r="U63" i="17"/>
  <c r="AK63" i="17"/>
  <c r="AC63" i="17"/>
  <c r="AK62" i="9"/>
  <c r="AC62" i="9"/>
  <c r="AI62" i="9"/>
  <c r="U62" i="9"/>
  <c r="AF60" i="9"/>
  <c r="AP61" i="17"/>
  <c r="AH61" i="17"/>
  <c r="AG61" i="17"/>
  <c r="AR62" i="17"/>
  <c r="AJ62" i="17"/>
  <c r="AQ62" i="17"/>
  <c r="AM62" i="17"/>
  <c r="AP62" i="17"/>
  <c r="AL62" i="17"/>
  <c r="AN62" i="17" s="1"/>
  <c r="AO62" i="17" s="1"/>
  <c r="AN60" i="9"/>
  <c r="I65" i="17"/>
  <c r="J65" i="17" s="1"/>
  <c r="Y65" i="17" s="1"/>
  <c r="E65" i="17"/>
  <c r="N65" i="17" s="1"/>
  <c r="P65" i="17" s="1"/>
  <c r="D65" i="17"/>
  <c r="F66" i="17"/>
  <c r="K65" i="17"/>
  <c r="L65" i="17" s="1"/>
  <c r="AP59" i="9"/>
  <c r="AO59" i="9"/>
  <c r="W62" i="17"/>
  <c r="AE62" i="17"/>
  <c r="AB62" i="17"/>
  <c r="AD62" i="17" s="1"/>
  <c r="F65" i="9"/>
  <c r="D64" i="9"/>
  <c r="K64" i="9"/>
  <c r="L64" i="9" s="1"/>
  <c r="B64" i="9"/>
  <c r="I64" i="9"/>
  <c r="J64" i="9" s="1"/>
  <c r="Y64" i="9" s="1"/>
  <c r="E64" i="9"/>
  <c r="N64" i="9" s="1"/>
  <c r="P64" i="9" s="1"/>
  <c r="V61" i="9"/>
  <c r="X61" i="9" s="1"/>
  <c r="D64" i="17"/>
  <c r="AE61" i="9"/>
  <c r="AB61" i="9"/>
  <c r="AD61" i="9" s="1"/>
  <c r="R63" i="17"/>
  <c r="T63" i="17" s="1"/>
  <c r="V63" i="17" s="1"/>
  <c r="W63" i="17" s="1"/>
  <c r="R62" i="9"/>
  <c r="T62" i="9" s="1"/>
  <c r="V62" i="9" s="1"/>
  <c r="X62" i="9" s="1"/>
  <c r="S65" i="17" l="1"/>
  <c r="Z65" i="17"/>
  <c r="R65" i="17"/>
  <c r="T65" i="17" s="1"/>
  <c r="AP61" i="9"/>
  <c r="AO61" i="9"/>
  <c r="S64" i="9"/>
  <c r="R64" i="9" s="1"/>
  <c r="T64" i="9" s="1"/>
  <c r="Z64" i="9"/>
  <c r="M65" i="17"/>
  <c r="O65" i="17" s="1"/>
  <c r="Q65" i="17" s="1"/>
  <c r="C65" i="17"/>
  <c r="AG60" i="9"/>
  <c r="AH60" i="9"/>
  <c r="AR62" i="9"/>
  <c r="AJ62" i="9"/>
  <c r="AQ62" i="9"/>
  <c r="AM62" i="9"/>
  <c r="AL62" i="9"/>
  <c r="AI64" i="17"/>
  <c r="U64" i="17"/>
  <c r="AK64" i="17"/>
  <c r="AC64" i="17"/>
  <c r="AI63" i="9"/>
  <c r="U63" i="9"/>
  <c r="AK63" i="9"/>
  <c r="AC63" i="9"/>
  <c r="M64" i="17"/>
  <c r="O64" i="17" s="1"/>
  <c r="Q64" i="17" s="1"/>
  <c r="C64" i="17"/>
  <c r="B65" i="9"/>
  <c r="I65" i="9"/>
  <c r="J65" i="9" s="1"/>
  <c r="Y65" i="9" s="1"/>
  <c r="E65" i="9"/>
  <c r="N65" i="9" s="1"/>
  <c r="P65" i="9" s="1"/>
  <c r="F66" i="9"/>
  <c r="K65" i="9"/>
  <c r="L65" i="9" s="1"/>
  <c r="AE63" i="17"/>
  <c r="AB63" i="17"/>
  <c r="AD63" i="17" s="1"/>
  <c r="AF63" i="17" s="1"/>
  <c r="W61" i="9"/>
  <c r="X63" i="17"/>
  <c r="AR63" i="17"/>
  <c r="AJ63" i="17"/>
  <c r="AQ63" i="17"/>
  <c r="AM63" i="17"/>
  <c r="AL63" i="17"/>
  <c r="AN63" i="17" s="1"/>
  <c r="AO63" i="17" s="1"/>
  <c r="W63" i="9"/>
  <c r="W62" i="9"/>
  <c r="R64" i="17"/>
  <c r="T64" i="17" s="1"/>
  <c r="V64" i="17" s="1"/>
  <c r="R63" i="9"/>
  <c r="T63" i="9" s="1"/>
  <c r="V63" i="9" s="1"/>
  <c r="C64" i="9"/>
  <c r="M64" i="9"/>
  <c r="O64" i="9" s="1"/>
  <c r="Q64" i="9" s="1"/>
  <c r="AP60" i="9"/>
  <c r="AO60" i="9"/>
  <c r="AF61" i="9"/>
  <c r="AF62" i="17"/>
  <c r="D66" i="17"/>
  <c r="F67" i="17"/>
  <c r="K66" i="17"/>
  <c r="L66" i="17" s="1"/>
  <c r="I66" i="17"/>
  <c r="J66" i="17" s="1"/>
  <c r="Y66" i="17" s="1"/>
  <c r="E66" i="17"/>
  <c r="N66" i="17" s="1"/>
  <c r="P66" i="17" s="1"/>
  <c r="AE62" i="9"/>
  <c r="AB62" i="9"/>
  <c r="AD62" i="9" s="1"/>
  <c r="AF62" i="9" s="1"/>
  <c r="X64" i="17"/>
  <c r="X63" i="9"/>
  <c r="Z65" i="9" l="1"/>
  <c r="S65" i="9"/>
  <c r="R65" i="9" s="1"/>
  <c r="T65" i="9" s="1"/>
  <c r="S66" i="17"/>
  <c r="Z66" i="17"/>
  <c r="R66" i="17"/>
  <c r="T66" i="17" s="1"/>
  <c r="AH63" i="17"/>
  <c r="AG63" i="17"/>
  <c r="AQ64" i="17"/>
  <c r="AM64" i="17"/>
  <c r="AL64" i="17"/>
  <c r="AN64" i="17" s="1"/>
  <c r="AP64" i="17" s="1"/>
  <c r="AO64" i="17"/>
  <c r="AR64" i="17"/>
  <c r="AJ64" i="17"/>
  <c r="AG62" i="9"/>
  <c r="AH62" i="9"/>
  <c r="AG62" i="17"/>
  <c r="AH62" i="17"/>
  <c r="C66" i="17"/>
  <c r="M66" i="17"/>
  <c r="O66" i="17" s="1"/>
  <c r="Q66" i="17" s="1"/>
  <c r="F67" i="9"/>
  <c r="D66" i="9"/>
  <c r="K66" i="9"/>
  <c r="L66" i="9" s="1"/>
  <c r="B66" i="9"/>
  <c r="I66" i="9"/>
  <c r="J66" i="9" s="1"/>
  <c r="Y66" i="9" s="1"/>
  <c r="E66" i="9"/>
  <c r="N66" i="9" s="1"/>
  <c r="P66" i="9" s="1"/>
  <c r="AH61" i="9"/>
  <c r="AG61" i="9"/>
  <c r="W64" i="17"/>
  <c r="U65" i="17"/>
  <c r="V65" i="17" s="1"/>
  <c r="AK65" i="17"/>
  <c r="AC65" i="17"/>
  <c r="AI65" i="17"/>
  <c r="AQ63" i="9"/>
  <c r="AM63" i="9"/>
  <c r="AR63" i="9"/>
  <c r="AJ63" i="9"/>
  <c r="AL63" i="9" s="1"/>
  <c r="AN63" i="9" s="1"/>
  <c r="AK64" i="9"/>
  <c r="AC64" i="9"/>
  <c r="AI64" i="9"/>
  <c r="U64" i="9"/>
  <c r="V64" i="9" s="1"/>
  <c r="AP63" i="17"/>
  <c r="F68" i="17"/>
  <c r="K67" i="17"/>
  <c r="L67" i="17" s="1"/>
  <c r="I67" i="17"/>
  <c r="J67" i="17" s="1"/>
  <c r="Y67" i="17" s="1"/>
  <c r="E67" i="17"/>
  <c r="N67" i="17" s="1"/>
  <c r="P67" i="17" s="1"/>
  <c r="D67" i="17"/>
  <c r="D65" i="9"/>
  <c r="AE63" i="9"/>
  <c r="AB63" i="9"/>
  <c r="AD63" i="9" s="1"/>
  <c r="AF63" i="9" s="1"/>
  <c r="AE64" i="17"/>
  <c r="AB64" i="17"/>
  <c r="AD64" i="17" s="1"/>
  <c r="AN62" i="9"/>
  <c r="S67" i="17" l="1"/>
  <c r="Z67" i="17"/>
  <c r="R67" i="17"/>
  <c r="T67" i="17" s="1"/>
  <c r="W64" i="9"/>
  <c r="X64" i="9"/>
  <c r="S66" i="9"/>
  <c r="Z66" i="9"/>
  <c r="AO63" i="9"/>
  <c r="AP63" i="9"/>
  <c r="X65" i="17"/>
  <c r="W65" i="17"/>
  <c r="AH63" i="9"/>
  <c r="AG63" i="9"/>
  <c r="AL65" i="17"/>
  <c r="AR65" i="17"/>
  <c r="AJ65" i="17"/>
  <c r="AQ65" i="17"/>
  <c r="AM65" i="17"/>
  <c r="B67" i="9"/>
  <c r="I67" i="9"/>
  <c r="J67" i="9" s="1"/>
  <c r="Y67" i="9" s="1"/>
  <c r="E67" i="9"/>
  <c r="N67" i="9" s="1"/>
  <c r="P67" i="9" s="1"/>
  <c r="F68" i="9"/>
  <c r="K67" i="9"/>
  <c r="L67" i="9" s="1"/>
  <c r="C67" i="17"/>
  <c r="M67" i="17"/>
  <c r="O67" i="17" s="1"/>
  <c r="Q67" i="17" s="1"/>
  <c r="Y68" i="17"/>
  <c r="I68" i="17"/>
  <c r="J68" i="17" s="1"/>
  <c r="E68" i="17"/>
  <c r="N68" i="17" s="1"/>
  <c r="P68" i="17" s="1"/>
  <c r="D68" i="17"/>
  <c r="F69" i="17"/>
  <c r="K68" i="17"/>
  <c r="L68" i="17" s="1"/>
  <c r="AP62" i="9"/>
  <c r="AO62" i="9"/>
  <c r="AE64" i="9"/>
  <c r="AB64" i="9"/>
  <c r="AD64" i="9" s="1"/>
  <c r="AK66" i="17"/>
  <c r="AC66" i="17"/>
  <c r="AI66" i="17"/>
  <c r="U66" i="17"/>
  <c r="V66" i="17" s="1"/>
  <c r="AE65" i="17"/>
  <c r="AB65" i="17"/>
  <c r="AD65" i="17" s="1"/>
  <c r="AF65" i="17" s="1"/>
  <c r="C66" i="9"/>
  <c r="M66" i="9"/>
  <c r="O66" i="9" s="1"/>
  <c r="Q66" i="9" s="1"/>
  <c r="AI65" i="9"/>
  <c r="U65" i="9"/>
  <c r="V65" i="9" s="1"/>
  <c r="X65" i="9" s="1"/>
  <c r="AK65" i="9"/>
  <c r="AC65" i="9"/>
  <c r="AF64" i="17"/>
  <c r="M65" i="9"/>
  <c r="O65" i="9" s="1"/>
  <c r="Q65" i="9" s="1"/>
  <c r="C65" i="9"/>
  <c r="AR64" i="9"/>
  <c r="AJ64" i="9"/>
  <c r="AQ64" i="9"/>
  <c r="AM64" i="9"/>
  <c r="AL64" i="9"/>
  <c r="AN64" i="9" s="1"/>
  <c r="AP64" i="9" s="1"/>
  <c r="Z67" i="9" l="1"/>
  <c r="S67" i="9"/>
  <c r="X66" i="17"/>
  <c r="W66" i="17"/>
  <c r="AH65" i="17"/>
  <c r="AG65" i="17"/>
  <c r="Z68" i="17"/>
  <c r="S68" i="17"/>
  <c r="AK66" i="9"/>
  <c r="AC66" i="9"/>
  <c r="AI66" i="9"/>
  <c r="U66" i="9"/>
  <c r="AH64" i="17"/>
  <c r="AG64" i="17"/>
  <c r="AR66" i="17"/>
  <c r="AJ66" i="17"/>
  <c r="AQ66" i="17"/>
  <c r="AM66" i="17"/>
  <c r="AL66" i="17"/>
  <c r="M68" i="17"/>
  <c r="O68" i="17" s="1"/>
  <c r="Q68" i="17" s="1"/>
  <c r="C68" i="17"/>
  <c r="AN65" i="17"/>
  <c r="AO64" i="9"/>
  <c r="AE65" i="9"/>
  <c r="AB65" i="9"/>
  <c r="AD65" i="9" s="1"/>
  <c r="AF65" i="9" s="1"/>
  <c r="D67" i="9"/>
  <c r="R66" i="9"/>
  <c r="T66" i="9" s="1"/>
  <c r="V66" i="9" s="1"/>
  <c r="W66" i="9" s="1"/>
  <c r="AI67" i="17"/>
  <c r="U67" i="17"/>
  <c r="AK67" i="17"/>
  <c r="AC67" i="17"/>
  <c r="W65" i="9"/>
  <c r="AE66" i="17"/>
  <c r="AB66" i="17"/>
  <c r="AD66" i="17" s="1"/>
  <c r="AF66" i="17" s="1"/>
  <c r="Y69" i="17"/>
  <c r="I69" i="17"/>
  <c r="J69" i="17" s="1"/>
  <c r="E69" i="17"/>
  <c r="N69" i="17" s="1"/>
  <c r="P69" i="17" s="1"/>
  <c r="D69" i="17"/>
  <c r="F70" i="17"/>
  <c r="K69" i="17"/>
  <c r="L69" i="17" s="1"/>
  <c r="V67" i="17"/>
  <c r="X67" i="17" s="1"/>
  <c r="AQ65" i="9"/>
  <c r="AM65" i="9"/>
  <c r="AR65" i="9"/>
  <c r="AJ65" i="9"/>
  <c r="AL65" i="9" s="1"/>
  <c r="AN65" i="9" s="1"/>
  <c r="AF64" i="9"/>
  <c r="F69" i="9"/>
  <c r="D68" i="9"/>
  <c r="K68" i="9"/>
  <c r="L68" i="9" s="1"/>
  <c r="B68" i="9"/>
  <c r="I68" i="9"/>
  <c r="J68" i="9" s="1"/>
  <c r="Y68" i="9" s="1"/>
  <c r="E68" i="9"/>
  <c r="N68" i="9" s="1"/>
  <c r="P68" i="9" s="1"/>
  <c r="S68" i="9" l="1"/>
  <c r="Z68" i="9"/>
  <c r="R68" i="9"/>
  <c r="T68" i="9" s="1"/>
  <c r="AP65" i="9"/>
  <c r="AO65" i="9"/>
  <c r="AE67" i="17"/>
  <c r="AB67" i="17"/>
  <c r="AD67" i="17" s="1"/>
  <c r="AF67" i="17" s="1"/>
  <c r="AH65" i="9"/>
  <c r="AG65" i="9"/>
  <c r="AP65" i="17"/>
  <c r="AO65" i="17"/>
  <c r="AI68" i="17"/>
  <c r="U68" i="17"/>
  <c r="AK68" i="17"/>
  <c r="AC68" i="17"/>
  <c r="AI67" i="9"/>
  <c r="U67" i="9"/>
  <c r="AK67" i="9"/>
  <c r="AC67" i="9"/>
  <c r="C68" i="9"/>
  <c r="M68" i="9"/>
  <c r="O68" i="9" s="1"/>
  <c r="Q68" i="9" s="1"/>
  <c r="S69" i="17"/>
  <c r="Z69" i="17"/>
  <c r="B69" i="9"/>
  <c r="Y69" i="9"/>
  <c r="I69" i="9"/>
  <c r="J69" i="9" s="1"/>
  <c r="E69" i="9"/>
  <c r="N69" i="9" s="1"/>
  <c r="P69" i="9" s="1"/>
  <c r="F70" i="9"/>
  <c r="D69" i="9"/>
  <c r="K69" i="9"/>
  <c r="L69" i="9" s="1"/>
  <c r="M69" i="17"/>
  <c r="O69" i="17" s="1"/>
  <c r="Q69" i="17" s="1"/>
  <c r="C69" i="17"/>
  <c r="AR67" i="17"/>
  <c r="AJ67" i="17"/>
  <c r="AQ67" i="17"/>
  <c r="AM67" i="17"/>
  <c r="AP67" i="17"/>
  <c r="AL67" i="17"/>
  <c r="AN67" i="17" s="1"/>
  <c r="AO67" i="17"/>
  <c r="M67" i="9"/>
  <c r="O67" i="9" s="1"/>
  <c r="Q67" i="9" s="1"/>
  <c r="C67" i="9"/>
  <c r="AG66" i="17"/>
  <c r="AH66" i="17"/>
  <c r="X66" i="9"/>
  <c r="AG64" i="9"/>
  <c r="AH64" i="9"/>
  <c r="W67" i="17"/>
  <c r="AE66" i="9"/>
  <c r="AB66" i="9"/>
  <c r="AD66" i="9" s="1"/>
  <c r="R68" i="17"/>
  <c r="T68" i="17" s="1"/>
  <c r="V68" i="17" s="1"/>
  <c r="W68" i="17" s="1"/>
  <c r="R67" i="9"/>
  <c r="T67" i="9" s="1"/>
  <c r="V67" i="9" s="1"/>
  <c r="F71" i="17"/>
  <c r="K70" i="17"/>
  <c r="L70" i="17" s="1"/>
  <c r="I70" i="17"/>
  <c r="J70" i="17" s="1"/>
  <c r="Y70" i="17" s="1"/>
  <c r="E70" i="17"/>
  <c r="N70" i="17" s="1"/>
  <c r="P70" i="17" s="1"/>
  <c r="AN66" i="17"/>
  <c r="AR66" i="9"/>
  <c r="AJ66" i="9"/>
  <c r="AQ66" i="9"/>
  <c r="AM66" i="9"/>
  <c r="AL66" i="9"/>
  <c r="AN66" i="9" s="1"/>
  <c r="AO66" i="9" s="1"/>
  <c r="X68" i="17"/>
  <c r="X67" i="9"/>
  <c r="S70" i="17" l="1"/>
  <c r="Z70" i="17"/>
  <c r="R70" i="17"/>
  <c r="T70" i="17" s="1"/>
  <c r="M69" i="9"/>
  <c r="O69" i="9" s="1"/>
  <c r="Q69" i="9" s="1"/>
  <c r="C69" i="9"/>
  <c r="Z69" i="9"/>
  <c r="R69" i="9"/>
  <c r="T69" i="9" s="1"/>
  <c r="S69" i="9"/>
  <c r="U69" i="17"/>
  <c r="AK69" i="17"/>
  <c r="AC69" i="17"/>
  <c r="AI69" i="17"/>
  <c r="AE67" i="9"/>
  <c r="AB67" i="9"/>
  <c r="AD67" i="9" s="1"/>
  <c r="AF67" i="9" s="1"/>
  <c r="AE68" i="17"/>
  <c r="AB68" i="17"/>
  <c r="AD68" i="17" s="1"/>
  <c r="AF68" i="17" s="1"/>
  <c r="AH67" i="17"/>
  <c r="AG67" i="17"/>
  <c r="AO66" i="17"/>
  <c r="AP66" i="17"/>
  <c r="AP66" i="9"/>
  <c r="D70" i="17"/>
  <c r="W67" i="9"/>
  <c r="F71" i="9"/>
  <c r="D70" i="9"/>
  <c r="K70" i="9"/>
  <c r="L70" i="9" s="1"/>
  <c r="B70" i="9"/>
  <c r="I70" i="9"/>
  <c r="J70" i="9" s="1"/>
  <c r="Y70" i="9" s="1"/>
  <c r="E70" i="9"/>
  <c r="N70" i="9" s="1"/>
  <c r="P70" i="9" s="1"/>
  <c r="AQ67" i="9"/>
  <c r="AM67" i="9"/>
  <c r="AR67" i="9"/>
  <c r="AJ67" i="9"/>
  <c r="AL67" i="9" s="1"/>
  <c r="AN67" i="9" s="1"/>
  <c r="AQ68" i="17"/>
  <c r="AM68" i="17"/>
  <c r="AR68" i="17"/>
  <c r="AJ68" i="17"/>
  <c r="AL68" i="17" s="1"/>
  <c r="AN68" i="17" s="1"/>
  <c r="R69" i="17"/>
  <c r="T69" i="17" s="1"/>
  <c r="V69" i="17" s="1"/>
  <c r="W69" i="17" s="1"/>
  <c r="AK68" i="9"/>
  <c r="AC68" i="9"/>
  <c r="AI68" i="9"/>
  <c r="U68" i="9"/>
  <c r="V68" i="9" s="1"/>
  <c r="F72" i="17"/>
  <c r="K71" i="17"/>
  <c r="L71" i="17" s="1"/>
  <c r="I71" i="17"/>
  <c r="J71" i="17" s="1"/>
  <c r="Y71" i="17" s="1"/>
  <c r="E71" i="17"/>
  <c r="N71" i="17" s="1"/>
  <c r="P71" i="17" s="1"/>
  <c r="AF66" i="9"/>
  <c r="X69" i="17"/>
  <c r="S70" i="9" l="1"/>
  <c r="Z70" i="9"/>
  <c r="R70" i="9"/>
  <c r="T70" i="9" s="1"/>
  <c r="S71" i="17"/>
  <c r="Z71" i="17"/>
  <c r="R71" i="17"/>
  <c r="T71" i="17" s="1"/>
  <c r="W68" i="9"/>
  <c r="X68" i="9"/>
  <c r="AO68" i="17"/>
  <c r="AP68" i="17"/>
  <c r="AO67" i="9"/>
  <c r="AP67" i="9"/>
  <c r="I72" i="17"/>
  <c r="J72" i="17" s="1"/>
  <c r="Y72" i="17" s="1"/>
  <c r="E72" i="17"/>
  <c r="N72" i="17" s="1"/>
  <c r="P72" i="17" s="1"/>
  <c r="D72" i="17"/>
  <c r="F73" i="17"/>
  <c r="K72" i="17"/>
  <c r="L72" i="17" s="1"/>
  <c r="AR68" i="9"/>
  <c r="AJ68" i="9"/>
  <c r="AQ68" i="9"/>
  <c r="AM68" i="9"/>
  <c r="AL68" i="9"/>
  <c r="AN68" i="9" s="1"/>
  <c r="AO68" i="9" s="1"/>
  <c r="C70" i="9"/>
  <c r="M70" i="9"/>
  <c r="O70" i="9" s="1"/>
  <c r="Q70" i="9" s="1"/>
  <c r="AH67" i="9"/>
  <c r="AG67" i="9"/>
  <c r="AR69" i="17"/>
  <c r="AJ69" i="17"/>
  <c r="AL69" i="17" s="1"/>
  <c r="AN69" i="17" s="1"/>
  <c r="AQ69" i="17"/>
  <c r="AM69" i="17"/>
  <c r="V69" i="9"/>
  <c r="B71" i="9"/>
  <c r="I71" i="9"/>
  <c r="J71" i="9" s="1"/>
  <c r="Y71" i="9" s="1"/>
  <c r="E71" i="9"/>
  <c r="N71" i="9" s="1"/>
  <c r="P71" i="9" s="1"/>
  <c r="F72" i="9"/>
  <c r="K71" i="9"/>
  <c r="L71" i="9" s="1"/>
  <c r="X69" i="9"/>
  <c r="AH68" i="17"/>
  <c r="AG68" i="17"/>
  <c r="AI69" i="9"/>
  <c r="U69" i="9"/>
  <c r="AK69" i="9"/>
  <c r="AC69" i="9"/>
  <c r="AK70" i="17"/>
  <c r="AC70" i="17"/>
  <c r="AI70" i="17"/>
  <c r="U70" i="17"/>
  <c r="V70" i="17" s="1"/>
  <c r="X70" i="17" s="1"/>
  <c r="AG66" i="9"/>
  <c r="AH66" i="9"/>
  <c r="D71" i="17"/>
  <c r="AE68" i="9"/>
  <c r="AB68" i="9"/>
  <c r="AD68" i="9" s="1"/>
  <c r="AF68" i="9" s="1"/>
  <c r="C70" i="17"/>
  <c r="M70" i="17"/>
  <c r="O70" i="17" s="1"/>
  <c r="Q70" i="17" s="1"/>
  <c r="AE69" i="17"/>
  <c r="AB69" i="17"/>
  <c r="AD69" i="17" s="1"/>
  <c r="AF69" i="17" s="1"/>
  <c r="W69" i="9"/>
  <c r="AO69" i="17" l="1"/>
  <c r="AP69" i="17"/>
  <c r="Z71" i="9"/>
  <c r="S71" i="9"/>
  <c r="R71" i="9" s="1"/>
  <c r="T71" i="9" s="1"/>
  <c r="Z72" i="17"/>
  <c r="S72" i="17"/>
  <c r="R72" i="17" s="1"/>
  <c r="T72" i="17" s="1"/>
  <c r="AR70" i="17"/>
  <c r="AJ70" i="17"/>
  <c r="AQ70" i="17"/>
  <c r="AM70" i="17"/>
  <c r="AL70" i="17"/>
  <c r="AN70" i="17" s="1"/>
  <c r="AO70" i="17" s="1"/>
  <c r="I73" i="17"/>
  <c r="J73" i="17" s="1"/>
  <c r="Y73" i="17" s="1"/>
  <c r="E73" i="17"/>
  <c r="N73" i="17" s="1"/>
  <c r="P73" i="17" s="1"/>
  <c r="D73" i="17"/>
  <c r="F74" i="17"/>
  <c r="K73" i="17"/>
  <c r="L73" i="17" s="1"/>
  <c r="AH69" i="17"/>
  <c r="AG69" i="17"/>
  <c r="W70" i="17"/>
  <c r="C71" i="17"/>
  <c r="M71" i="17"/>
  <c r="O71" i="17" s="1"/>
  <c r="Q71" i="17" s="1"/>
  <c r="AQ69" i="9"/>
  <c r="AM69" i="9"/>
  <c r="AR69" i="9"/>
  <c r="AJ69" i="9"/>
  <c r="AL69" i="9" s="1"/>
  <c r="AN69" i="9" s="1"/>
  <c r="D71" i="9"/>
  <c r="AP68" i="9"/>
  <c r="M72" i="17"/>
  <c r="O72" i="17" s="1"/>
  <c r="Q72" i="17" s="1"/>
  <c r="C72" i="17"/>
  <c r="AI71" i="17"/>
  <c r="U71" i="17"/>
  <c r="V71" i="17" s="1"/>
  <c r="X71" i="17" s="1"/>
  <c r="AK71" i="17"/>
  <c r="AC71" i="17"/>
  <c r="AK70" i="9"/>
  <c r="AC70" i="9"/>
  <c r="AI70" i="9"/>
  <c r="U70" i="9"/>
  <c r="V70" i="9" s="1"/>
  <c r="AG68" i="9"/>
  <c r="AH68" i="9"/>
  <c r="AE69" i="9"/>
  <c r="AB69" i="9"/>
  <c r="AD69" i="9" s="1"/>
  <c r="AF69" i="9" s="1"/>
  <c r="AE70" i="17"/>
  <c r="AB70" i="17"/>
  <c r="AD70" i="17" s="1"/>
  <c r="AF70" i="17" s="1"/>
  <c r="F73" i="9"/>
  <c r="D72" i="9"/>
  <c r="K72" i="9"/>
  <c r="L72" i="9" s="1"/>
  <c r="B72" i="9"/>
  <c r="I72" i="9"/>
  <c r="J72" i="9" s="1"/>
  <c r="Y72" i="9" s="1"/>
  <c r="E72" i="9"/>
  <c r="N72" i="9" s="1"/>
  <c r="P72" i="9" s="1"/>
  <c r="S72" i="9" l="1"/>
  <c r="Z72" i="9"/>
  <c r="R72" i="9"/>
  <c r="T72" i="9" s="1"/>
  <c r="S73" i="17"/>
  <c r="Z73" i="17"/>
  <c r="R73" i="17"/>
  <c r="T73" i="17" s="1"/>
  <c r="W70" i="9"/>
  <c r="X70" i="9"/>
  <c r="AO69" i="9"/>
  <c r="AP69" i="9"/>
  <c r="C72" i="9"/>
  <c r="M72" i="9"/>
  <c r="O72" i="9" s="1"/>
  <c r="Q72" i="9" s="1"/>
  <c r="AR70" i="9"/>
  <c r="AJ70" i="9"/>
  <c r="AQ70" i="9"/>
  <c r="AM70" i="9"/>
  <c r="AL70" i="9"/>
  <c r="AN70" i="9" s="1"/>
  <c r="AO70" i="9" s="1"/>
  <c r="M71" i="9"/>
  <c r="O71" i="9" s="1"/>
  <c r="Q71" i="9" s="1"/>
  <c r="C71" i="9"/>
  <c r="W71" i="17"/>
  <c r="F75" i="17"/>
  <c r="K74" i="17"/>
  <c r="L74" i="17" s="1"/>
  <c r="I74" i="17"/>
  <c r="J74" i="17" s="1"/>
  <c r="Y74" i="17" s="1"/>
  <c r="E74" i="17"/>
  <c r="N74" i="17" s="1"/>
  <c r="P74" i="17" s="1"/>
  <c r="AH69" i="9"/>
  <c r="AG69" i="9"/>
  <c r="AE71" i="17"/>
  <c r="AB71" i="17"/>
  <c r="AD71" i="17" s="1"/>
  <c r="AF71" i="17" s="1"/>
  <c r="M73" i="17"/>
  <c r="O73" i="17" s="1"/>
  <c r="Q73" i="17" s="1"/>
  <c r="C73" i="17"/>
  <c r="B73" i="9"/>
  <c r="I73" i="9"/>
  <c r="J73" i="9" s="1"/>
  <c r="Y73" i="9" s="1"/>
  <c r="E73" i="9"/>
  <c r="N73" i="9" s="1"/>
  <c r="P73" i="9" s="1"/>
  <c r="F74" i="9"/>
  <c r="K73" i="9"/>
  <c r="L73" i="9" s="1"/>
  <c r="AR71" i="17"/>
  <c r="AJ71" i="17"/>
  <c r="AQ71" i="17"/>
  <c r="AM71" i="17"/>
  <c r="AL71" i="17"/>
  <c r="AP70" i="17"/>
  <c r="AI72" i="17"/>
  <c r="U72" i="17"/>
  <c r="V72" i="17" s="1"/>
  <c r="AK72" i="17"/>
  <c r="AC72" i="17"/>
  <c r="AI71" i="9"/>
  <c r="U71" i="9"/>
  <c r="V71" i="9" s="1"/>
  <c r="X71" i="9" s="1"/>
  <c r="AK71" i="9"/>
  <c r="AC71" i="9"/>
  <c r="AG70" i="17"/>
  <c r="AH70" i="17"/>
  <c r="AE70" i="9"/>
  <c r="AB70" i="9"/>
  <c r="AD70" i="9" s="1"/>
  <c r="AF70" i="9" s="1"/>
  <c r="S74" i="17" l="1"/>
  <c r="Z74" i="17"/>
  <c r="R74" i="17"/>
  <c r="T74" i="17" s="1"/>
  <c r="Z73" i="9"/>
  <c r="S73" i="9"/>
  <c r="X72" i="17"/>
  <c r="W72" i="17"/>
  <c r="AG70" i="9"/>
  <c r="AH70" i="9"/>
  <c r="AH71" i="17"/>
  <c r="AG71" i="17"/>
  <c r="F76" i="17"/>
  <c r="K75" i="17"/>
  <c r="L75" i="17" s="1"/>
  <c r="I75" i="17"/>
  <c r="J75" i="17" s="1"/>
  <c r="Y75" i="17" s="1"/>
  <c r="E75" i="17"/>
  <c r="N75" i="17" s="1"/>
  <c r="P75" i="17" s="1"/>
  <c r="D75" i="17"/>
  <c r="W71" i="9"/>
  <c r="AE71" i="9"/>
  <c r="AB71" i="9"/>
  <c r="AD71" i="9" s="1"/>
  <c r="AF71" i="9" s="1"/>
  <c r="D74" i="17"/>
  <c r="AE72" i="17"/>
  <c r="AB72" i="17"/>
  <c r="AD72" i="17" s="1"/>
  <c r="AQ71" i="9"/>
  <c r="AM71" i="9"/>
  <c r="AR71" i="9"/>
  <c r="AJ71" i="9"/>
  <c r="AL71" i="9" s="1"/>
  <c r="AN71" i="9" s="1"/>
  <c r="AQ72" i="17"/>
  <c r="AM72" i="17"/>
  <c r="AL72" i="17"/>
  <c r="AN72" i="17" s="1"/>
  <c r="AP72" i="17" s="1"/>
  <c r="AR72" i="17"/>
  <c r="AJ72" i="17"/>
  <c r="D73" i="9"/>
  <c r="AP70" i="9"/>
  <c r="U73" i="17"/>
  <c r="V73" i="17" s="1"/>
  <c r="AK73" i="17"/>
  <c r="AC73" i="17"/>
  <c r="AI73" i="17"/>
  <c r="AK72" i="9"/>
  <c r="AC72" i="9"/>
  <c r="AI72" i="9"/>
  <c r="U72" i="9"/>
  <c r="V72" i="9" s="1"/>
  <c r="AN71" i="17"/>
  <c r="F75" i="9"/>
  <c r="K74" i="9"/>
  <c r="L74" i="9" s="1"/>
  <c r="B74" i="9"/>
  <c r="I74" i="9"/>
  <c r="J74" i="9" s="1"/>
  <c r="Y74" i="9" s="1"/>
  <c r="E74" i="9"/>
  <c r="N74" i="9" s="1"/>
  <c r="P74" i="9" s="1"/>
  <c r="X73" i="17" l="1"/>
  <c r="W73" i="17"/>
  <c r="S74" i="9"/>
  <c r="Z74" i="9"/>
  <c r="S75" i="17"/>
  <c r="Z75" i="17"/>
  <c r="AP71" i="9"/>
  <c r="AO71" i="9"/>
  <c r="X72" i="9"/>
  <c r="W72" i="9"/>
  <c r="AP71" i="17"/>
  <c r="AO71" i="17"/>
  <c r="C75" i="17"/>
  <c r="M75" i="17"/>
  <c r="O75" i="17" s="1"/>
  <c r="Q75" i="17" s="1"/>
  <c r="AI73" i="9"/>
  <c r="U73" i="9"/>
  <c r="AK73" i="9"/>
  <c r="AC73" i="9"/>
  <c r="AR72" i="9"/>
  <c r="AJ72" i="9"/>
  <c r="AQ72" i="9"/>
  <c r="AM72" i="9"/>
  <c r="AL72" i="9"/>
  <c r="AO72" i="17"/>
  <c r="AF72" i="17"/>
  <c r="C74" i="17"/>
  <c r="M74" i="17"/>
  <c r="O74" i="17" s="1"/>
  <c r="Q74" i="17" s="1"/>
  <c r="I76" i="17"/>
  <c r="J76" i="17" s="1"/>
  <c r="Y76" i="17" s="1"/>
  <c r="E76" i="17"/>
  <c r="N76" i="17" s="1"/>
  <c r="P76" i="17" s="1"/>
  <c r="D76" i="17"/>
  <c r="F77" i="17"/>
  <c r="K76" i="17"/>
  <c r="L76" i="17" s="1"/>
  <c r="D74" i="9"/>
  <c r="AH71" i="9"/>
  <c r="AG71" i="9"/>
  <c r="R73" i="9"/>
  <c r="T73" i="9" s="1"/>
  <c r="V73" i="9" s="1"/>
  <c r="AK74" i="17"/>
  <c r="AC74" i="17"/>
  <c r="AI74" i="17"/>
  <c r="U74" i="17"/>
  <c r="V74" i="17" s="1"/>
  <c r="X74" i="17" s="1"/>
  <c r="AE73" i="17"/>
  <c r="AB73" i="17"/>
  <c r="AD73" i="17" s="1"/>
  <c r="M73" i="9"/>
  <c r="O73" i="9" s="1"/>
  <c r="Q73" i="9" s="1"/>
  <c r="W73" i="9" s="1"/>
  <c r="C73" i="9"/>
  <c r="B75" i="9"/>
  <c r="I75" i="9"/>
  <c r="J75" i="9" s="1"/>
  <c r="Y75" i="9" s="1"/>
  <c r="E75" i="9"/>
  <c r="N75" i="9" s="1"/>
  <c r="P75" i="9" s="1"/>
  <c r="F76" i="9"/>
  <c r="K75" i="9"/>
  <c r="L75" i="9" s="1"/>
  <c r="AE72" i="9"/>
  <c r="AB72" i="9"/>
  <c r="AD72" i="9" s="1"/>
  <c r="AL73" i="17"/>
  <c r="AR73" i="17"/>
  <c r="AJ73" i="17"/>
  <c r="AQ73" i="17"/>
  <c r="AM73" i="17"/>
  <c r="X73" i="9"/>
  <c r="Z76" i="17" l="1"/>
  <c r="S76" i="17"/>
  <c r="Z75" i="9"/>
  <c r="S75" i="9"/>
  <c r="AN73" i="17"/>
  <c r="AH72" i="17"/>
  <c r="AG72" i="17"/>
  <c r="AI75" i="17"/>
  <c r="U75" i="17"/>
  <c r="AK75" i="17"/>
  <c r="AC75" i="17"/>
  <c r="AK74" i="9"/>
  <c r="AC74" i="9"/>
  <c r="AI74" i="9"/>
  <c r="U74" i="9"/>
  <c r="D75" i="9"/>
  <c r="AF73" i="17"/>
  <c r="AE74" i="17"/>
  <c r="AB74" i="17"/>
  <c r="AD74" i="17" s="1"/>
  <c r="AF74" i="17" s="1"/>
  <c r="I77" i="17"/>
  <c r="J77" i="17" s="1"/>
  <c r="Y77" i="17" s="1"/>
  <c r="E77" i="17"/>
  <c r="N77" i="17" s="1"/>
  <c r="P77" i="17" s="1"/>
  <c r="D77" i="17"/>
  <c r="F78" i="17"/>
  <c r="K77" i="17"/>
  <c r="L77" i="17" s="1"/>
  <c r="AF72" i="9"/>
  <c r="F77" i="9"/>
  <c r="K76" i="9"/>
  <c r="L76" i="9" s="1"/>
  <c r="B76" i="9"/>
  <c r="I76" i="9"/>
  <c r="J76" i="9" s="1"/>
  <c r="Y76" i="9" s="1"/>
  <c r="E76" i="9"/>
  <c r="N76" i="9" s="1"/>
  <c r="P76" i="9" s="1"/>
  <c r="AR74" i="17"/>
  <c r="AJ74" i="17"/>
  <c r="AQ74" i="17"/>
  <c r="AM74" i="17"/>
  <c r="AL74" i="17"/>
  <c r="AN74" i="17" s="1"/>
  <c r="AO74" i="17" s="1"/>
  <c r="C74" i="9"/>
  <c r="M74" i="9"/>
  <c r="O74" i="9" s="1"/>
  <c r="Q74" i="9" s="1"/>
  <c r="M76" i="17"/>
  <c r="O76" i="17" s="1"/>
  <c r="Q76" i="17" s="1"/>
  <c r="C76" i="17"/>
  <c r="W74" i="17"/>
  <c r="AN72" i="9"/>
  <c r="AE73" i="9"/>
  <c r="AB73" i="9"/>
  <c r="AD73" i="9" s="1"/>
  <c r="AF73" i="9" s="1"/>
  <c r="W75" i="17"/>
  <c r="R75" i="17"/>
  <c r="T75" i="17" s="1"/>
  <c r="V75" i="17" s="1"/>
  <c r="R74" i="9"/>
  <c r="T74" i="9" s="1"/>
  <c r="V74" i="9" s="1"/>
  <c r="AQ73" i="9"/>
  <c r="AM73" i="9"/>
  <c r="AL73" i="9"/>
  <c r="AR73" i="9"/>
  <c r="AJ73" i="9"/>
  <c r="X75" i="17"/>
  <c r="X74" i="9"/>
  <c r="S77" i="17" l="1"/>
  <c r="R77" i="17" s="1"/>
  <c r="T77" i="17" s="1"/>
  <c r="Z77" i="17"/>
  <c r="S76" i="9"/>
  <c r="R76" i="9" s="1"/>
  <c r="T76" i="9" s="1"/>
  <c r="Z76" i="9"/>
  <c r="AH73" i="9"/>
  <c r="AG73" i="9"/>
  <c r="D76" i="9"/>
  <c r="F79" i="17"/>
  <c r="K78" i="17"/>
  <c r="L78" i="17" s="1"/>
  <c r="Y78" i="17"/>
  <c r="I78" i="17"/>
  <c r="J78" i="17" s="1"/>
  <c r="E78" i="17"/>
  <c r="N78" i="17" s="1"/>
  <c r="P78" i="17" s="1"/>
  <c r="M75" i="9"/>
  <c r="O75" i="9" s="1"/>
  <c r="Q75" i="9" s="1"/>
  <c r="C75" i="9"/>
  <c r="AR74" i="9"/>
  <c r="AJ74" i="9"/>
  <c r="AQ74" i="9"/>
  <c r="AM74" i="9"/>
  <c r="AL74" i="9"/>
  <c r="AN74" i="9" s="1"/>
  <c r="AP74" i="9" s="1"/>
  <c r="AI75" i="9"/>
  <c r="U75" i="9"/>
  <c r="AK75" i="9"/>
  <c r="AC75" i="9"/>
  <c r="AI76" i="17"/>
  <c r="U76" i="17"/>
  <c r="AK76" i="17"/>
  <c r="AC76" i="17"/>
  <c r="AP74" i="17"/>
  <c r="B77" i="9"/>
  <c r="I77" i="9"/>
  <c r="J77" i="9" s="1"/>
  <c r="E77" i="9"/>
  <c r="N77" i="9" s="1"/>
  <c r="P77" i="9" s="1"/>
  <c r="F78" i="9"/>
  <c r="D77" i="9"/>
  <c r="K77" i="9"/>
  <c r="L77" i="9" s="1"/>
  <c r="Y77" i="9" s="1"/>
  <c r="M77" i="17"/>
  <c r="O77" i="17" s="1"/>
  <c r="Q77" i="17" s="1"/>
  <c r="C77" i="17"/>
  <c r="AG74" i="17"/>
  <c r="AH74" i="17"/>
  <c r="AE75" i="17"/>
  <c r="AB75" i="17"/>
  <c r="AD75" i="17" s="1"/>
  <c r="AN73" i="9"/>
  <c r="AP72" i="9"/>
  <c r="AO72" i="9"/>
  <c r="W74" i="9"/>
  <c r="AG72" i="9"/>
  <c r="AH72" i="9"/>
  <c r="AR75" i="17"/>
  <c r="AJ75" i="17"/>
  <c r="AQ75" i="17"/>
  <c r="AM75" i="17"/>
  <c r="AL75" i="17"/>
  <c r="R75" i="9"/>
  <c r="T75" i="9" s="1"/>
  <c r="V75" i="9" s="1"/>
  <c r="X75" i="9" s="1"/>
  <c r="R76" i="17"/>
  <c r="T76" i="17" s="1"/>
  <c r="V76" i="17" s="1"/>
  <c r="W76" i="17" s="1"/>
  <c r="AH73" i="17"/>
  <c r="AG73" i="17"/>
  <c r="AE74" i="9"/>
  <c r="AB74" i="9"/>
  <c r="AD74" i="9" s="1"/>
  <c r="AF74" i="9" s="1"/>
  <c r="AO73" i="17"/>
  <c r="AP73" i="17"/>
  <c r="X76" i="17"/>
  <c r="Z77" i="9" l="1"/>
  <c r="R77" i="9"/>
  <c r="T77" i="9" s="1"/>
  <c r="S77" i="9"/>
  <c r="AO74" i="9"/>
  <c r="D78" i="17"/>
  <c r="AG74" i="9"/>
  <c r="AH74" i="9"/>
  <c r="S78" i="17"/>
  <c r="Z78" i="17"/>
  <c r="R78" i="17"/>
  <c r="T78" i="17" s="1"/>
  <c r="C76" i="9"/>
  <c r="M76" i="9"/>
  <c r="O76" i="9" s="1"/>
  <c r="Q76" i="9" s="1"/>
  <c r="AP73" i="9"/>
  <c r="AO73" i="9"/>
  <c r="M77" i="9"/>
  <c r="O77" i="9" s="1"/>
  <c r="Q77" i="9" s="1"/>
  <c r="C77" i="9"/>
  <c r="AE76" i="17"/>
  <c r="AB76" i="17"/>
  <c r="AD76" i="17" s="1"/>
  <c r="AE75" i="9"/>
  <c r="AB75" i="9"/>
  <c r="AD75" i="9" s="1"/>
  <c r="AF75" i="9" s="1"/>
  <c r="W75" i="9"/>
  <c r="AK76" i="9"/>
  <c r="AC76" i="9"/>
  <c r="AI76" i="9"/>
  <c r="U76" i="9"/>
  <c r="V76" i="9" s="1"/>
  <c r="X76" i="9" s="1"/>
  <c r="U77" i="17"/>
  <c r="V77" i="17" s="1"/>
  <c r="AK77" i="17"/>
  <c r="AC77" i="17"/>
  <c r="AI77" i="17"/>
  <c r="AN75" i="17"/>
  <c r="AF75" i="17"/>
  <c r="F79" i="9"/>
  <c r="K78" i="9"/>
  <c r="L78" i="9" s="1"/>
  <c r="B78" i="9"/>
  <c r="Y78" i="9"/>
  <c r="I78" i="9"/>
  <c r="J78" i="9" s="1"/>
  <c r="E78" i="9"/>
  <c r="N78" i="9" s="1"/>
  <c r="P78" i="9" s="1"/>
  <c r="AQ76" i="17"/>
  <c r="AM76" i="17"/>
  <c r="AR76" i="17"/>
  <c r="AJ76" i="17"/>
  <c r="AL76" i="17" s="1"/>
  <c r="AN76" i="17" s="1"/>
  <c r="AQ75" i="9"/>
  <c r="AM75" i="9"/>
  <c r="AR75" i="9"/>
  <c r="AJ75" i="9"/>
  <c r="AL75" i="9" s="1"/>
  <c r="AN75" i="9" s="1"/>
  <c r="F80" i="17"/>
  <c r="K79" i="17"/>
  <c r="L79" i="17" s="1"/>
  <c r="I79" i="17"/>
  <c r="J79" i="17" s="1"/>
  <c r="Y79" i="17" s="1"/>
  <c r="E79" i="17"/>
  <c r="N79" i="17" s="1"/>
  <c r="P79" i="17" s="1"/>
  <c r="D79" i="17"/>
  <c r="S79" i="17" l="1"/>
  <c r="Z79" i="17"/>
  <c r="R79" i="17"/>
  <c r="T79" i="17" s="1"/>
  <c r="W77" i="17"/>
  <c r="X77" i="17"/>
  <c r="AO75" i="9"/>
  <c r="AP75" i="9"/>
  <c r="AO76" i="17"/>
  <c r="AP76" i="17"/>
  <c r="I80" i="17"/>
  <c r="J80" i="17" s="1"/>
  <c r="Y80" i="17" s="1"/>
  <c r="E80" i="17"/>
  <c r="N80" i="17" s="1"/>
  <c r="P80" i="17" s="1"/>
  <c r="D80" i="17"/>
  <c r="F81" i="17"/>
  <c r="K80" i="17"/>
  <c r="L80" i="17" s="1"/>
  <c r="D78" i="9"/>
  <c r="S78" i="9"/>
  <c r="Z78" i="9"/>
  <c r="B79" i="9"/>
  <c r="I79" i="9"/>
  <c r="J79" i="9" s="1"/>
  <c r="Y79" i="9" s="1"/>
  <c r="E79" i="9"/>
  <c r="N79" i="9" s="1"/>
  <c r="P79" i="9" s="1"/>
  <c r="F80" i="9"/>
  <c r="D79" i="9"/>
  <c r="K79" i="9"/>
  <c r="L79" i="9" s="1"/>
  <c r="AE77" i="17"/>
  <c r="AB77" i="17"/>
  <c r="AD77" i="17" s="1"/>
  <c r="AF77" i="17" s="1"/>
  <c r="AH75" i="9"/>
  <c r="AG75" i="9"/>
  <c r="AH75" i="17"/>
  <c r="AG75" i="17"/>
  <c r="AL77" i="17"/>
  <c r="AR77" i="17"/>
  <c r="AJ77" i="17"/>
  <c r="AQ77" i="17"/>
  <c r="AM77" i="17"/>
  <c r="AE76" i="9"/>
  <c r="AB76" i="9"/>
  <c r="AD76" i="9" s="1"/>
  <c r="C79" i="17"/>
  <c r="M79" i="17"/>
  <c r="O79" i="17" s="1"/>
  <c r="Q79" i="17" s="1"/>
  <c r="AO75" i="17"/>
  <c r="AP75" i="17"/>
  <c r="AR76" i="9"/>
  <c r="AJ76" i="9"/>
  <c r="AQ76" i="9"/>
  <c r="AM76" i="9"/>
  <c r="AP76" i="9"/>
  <c r="AL76" i="9"/>
  <c r="AN76" i="9" s="1"/>
  <c r="AO76" i="9" s="1"/>
  <c r="AF76" i="17"/>
  <c r="W76" i="9"/>
  <c r="AK78" i="17"/>
  <c r="AC78" i="17"/>
  <c r="AI78" i="17"/>
  <c r="U78" i="17"/>
  <c r="V78" i="17" s="1"/>
  <c r="X78" i="17" s="1"/>
  <c r="C78" i="17"/>
  <c r="M78" i="17"/>
  <c r="O78" i="17" s="1"/>
  <c r="AI77" i="9"/>
  <c r="U77" i="9"/>
  <c r="V77" i="9" s="1"/>
  <c r="AK77" i="9"/>
  <c r="AC77" i="9"/>
  <c r="Z79" i="9" l="1"/>
  <c r="S79" i="9"/>
  <c r="Z80" i="17"/>
  <c r="S80" i="17"/>
  <c r="X77" i="9"/>
  <c r="W77" i="9"/>
  <c r="W78" i="17"/>
  <c r="AE78" i="17"/>
  <c r="AB78" i="17"/>
  <c r="AD78" i="17" s="1"/>
  <c r="M79" i="9"/>
  <c r="O79" i="9" s="1"/>
  <c r="Q79" i="9" s="1"/>
  <c r="C79" i="9"/>
  <c r="AK78" i="9"/>
  <c r="AC78" i="9"/>
  <c r="AI78" i="9"/>
  <c r="U78" i="9"/>
  <c r="Y81" i="17"/>
  <c r="I81" i="17"/>
  <c r="J81" i="17" s="1"/>
  <c r="E81" i="17"/>
  <c r="N81" i="17" s="1"/>
  <c r="P81" i="17" s="1"/>
  <c r="F82" i="17"/>
  <c r="K81" i="17"/>
  <c r="L81" i="17" s="1"/>
  <c r="AH76" i="17"/>
  <c r="AG76" i="17"/>
  <c r="AQ77" i="9"/>
  <c r="AM77" i="9"/>
  <c r="AR77" i="9"/>
  <c r="AJ77" i="9"/>
  <c r="AL77" i="9" s="1"/>
  <c r="AN77" i="9" s="1"/>
  <c r="AR78" i="17"/>
  <c r="AJ78" i="17"/>
  <c r="AQ78" i="17"/>
  <c r="AM78" i="17"/>
  <c r="AL78" i="17"/>
  <c r="AN78" i="17" s="1"/>
  <c r="AO78" i="17" s="1"/>
  <c r="AN77" i="17"/>
  <c r="AH77" i="17"/>
  <c r="AG77" i="17"/>
  <c r="F81" i="9"/>
  <c r="K80" i="9"/>
  <c r="L80" i="9" s="1"/>
  <c r="B80" i="9"/>
  <c r="Y80" i="9"/>
  <c r="I80" i="9"/>
  <c r="J80" i="9" s="1"/>
  <c r="E80" i="9"/>
  <c r="N80" i="9" s="1"/>
  <c r="P80" i="9" s="1"/>
  <c r="M80" i="17"/>
  <c r="O80" i="17" s="1"/>
  <c r="Q80" i="17" s="1"/>
  <c r="C80" i="17"/>
  <c r="AI79" i="17"/>
  <c r="U79" i="17"/>
  <c r="V79" i="17" s="1"/>
  <c r="AK79" i="17"/>
  <c r="AC79" i="17"/>
  <c r="AE77" i="9"/>
  <c r="AB77" i="9"/>
  <c r="AD77" i="9" s="1"/>
  <c r="AF77" i="9" s="1"/>
  <c r="AF76" i="9"/>
  <c r="R78" i="9"/>
  <c r="T78" i="9" s="1"/>
  <c r="V78" i="9" s="1"/>
  <c r="X78" i="9" s="1"/>
  <c r="C78" i="9"/>
  <c r="M78" i="9"/>
  <c r="O78" i="9" s="1"/>
  <c r="Q78" i="9" s="1"/>
  <c r="W79" i="17" l="1"/>
  <c r="X79" i="17"/>
  <c r="AP77" i="9"/>
  <c r="AO77" i="9"/>
  <c r="F83" i="17"/>
  <c r="K82" i="17"/>
  <c r="L82" i="17" s="1"/>
  <c r="Y82" i="17"/>
  <c r="I82" i="17"/>
  <c r="J82" i="17" s="1"/>
  <c r="E82" i="17"/>
  <c r="N82" i="17" s="1"/>
  <c r="P82" i="17" s="1"/>
  <c r="AR78" i="9"/>
  <c r="AJ78" i="9"/>
  <c r="AQ78" i="9"/>
  <c r="AM78" i="9"/>
  <c r="AL78" i="9"/>
  <c r="AI80" i="17"/>
  <c r="U80" i="17"/>
  <c r="AK80" i="17"/>
  <c r="AC80" i="17"/>
  <c r="AI79" i="9"/>
  <c r="U79" i="9"/>
  <c r="AK79" i="9"/>
  <c r="AC79" i="9"/>
  <c r="AH77" i="9"/>
  <c r="AG77" i="9"/>
  <c r="AP78" i="17"/>
  <c r="D81" i="17"/>
  <c r="S81" i="17"/>
  <c r="Z81" i="17"/>
  <c r="W78" i="9"/>
  <c r="D80" i="9"/>
  <c r="AP77" i="17"/>
  <c r="AO77" i="17"/>
  <c r="W79" i="9"/>
  <c r="R80" i="17"/>
  <c r="T80" i="17" s="1"/>
  <c r="V80" i="17" s="1"/>
  <c r="W80" i="17" s="1"/>
  <c r="R79" i="9"/>
  <c r="T79" i="9" s="1"/>
  <c r="V79" i="9" s="1"/>
  <c r="AG76" i="9"/>
  <c r="AH76" i="9"/>
  <c r="AR79" i="17"/>
  <c r="AJ79" i="17"/>
  <c r="AQ79" i="17"/>
  <c r="AM79" i="17"/>
  <c r="AL79" i="17"/>
  <c r="AE79" i="17"/>
  <c r="AB79" i="17"/>
  <c r="AD79" i="17" s="1"/>
  <c r="AF79" i="17" s="1"/>
  <c r="S80" i="9"/>
  <c r="Z80" i="9"/>
  <c r="R80" i="9"/>
  <c r="T80" i="9" s="1"/>
  <c r="B81" i="9"/>
  <c r="I81" i="9"/>
  <c r="J81" i="9" s="1"/>
  <c r="Y81" i="9" s="1"/>
  <c r="E81" i="9"/>
  <c r="N81" i="9" s="1"/>
  <c r="P81" i="9" s="1"/>
  <c r="F82" i="9"/>
  <c r="K81" i="9"/>
  <c r="L81" i="9" s="1"/>
  <c r="AE78" i="9"/>
  <c r="AB78" i="9"/>
  <c r="AD78" i="9" s="1"/>
  <c r="AF78" i="17"/>
  <c r="X79" i="9"/>
  <c r="Z81" i="9" l="1"/>
  <c r="S81" i="9"/>
  <c r="U81" i="17"/>
  <c r="AK81" i="17"/>
  <c r="AC81" i="17"/>
  <c r="AI81" i="17"/>
  <c r="X80" i="17"/>
  <c r="AQ80" i="17"/>
  <c r="AM80" i="17"/>
  <c r="AR80" i="17"/>
  <c r="AJ80" i="17"/>
  <c r="AL80" i="17" s="1"/>
  <c r="AN80" i="17" s="1"/>
  <c r="AG78" i="17"/>
  <c r="AH78" i="17"/>
  <c r="D81" i="9"/>
  <c r="AK80" i="9"/>
  <c r="AC80" i="9"/>
  <c r="AI80" i="9"/>
  <c r="U80" i="9"/>
  <c r="V80" i="9" s="1"/>
  <c r="X80" i="9" s="1"/>
  <c r="R81" i="17"/>
  <c r="T81" i="17" s="1"/>
  <c r="V81" i="17" s="1"/>
  <c r="F84" i="17"/>
  <c r="K83" i="17"/>
  <c r="L83" i="17" s="1"/>
  <c r="I83" i="17"/>
  <c r="J83" i="17" s="1"/>
  <c r="Y83" i="17" s="1"/>
  <c r="E83" i="17"/>
  <c r="N83" i="17" s="1"/>
  <c r="P83" i="17" s="1"/>
  <c r="D83" i="17"/>
  <c r="AH79" i="17"/>
  <c r="AG79" i="17"/>
  <c r="C80" i="9"/>
  <c r="M80" i="9"/>
  <c r="O80" i="9" s="1"/>
  <c r="Q80" i="9" s="1"/>
  <c r="AQ79" i="9"/>
  <c r="AM79" i="9"/>
  <c r="AL79" i="9"/>
  <c r="AN79" i="9" s="1"/>
  <c r="AO79" i="9" s="1"/>
  <c r="AR79" i="9"/>
  <c r="AJ79" i="9"/>
  <c r="S82" i="17"/>
  <c r="Z82" i="17"/>
  <c r="R82" i="17"/>
  <c r="T82" i="17" s="1"/>
  <c r="AF78" i="9"/>
  <c r="F83" i="9"/>
  <c r="K82" i="9"/>
  <c r="L82" i="9" s="1"/>
  <c r="B82" i="9"/>
  <c r="I82" i="9"/>
  <c r="J82" i="9" s="1"/>
  <c r="Y82" i="9" s="1"/>
  <c r="E82" i="9"/>
  <c r="N82" i="9" s="1"/>
  <c r="P82" i="9" s="1"/>
  <c r="AN79" i="17"/>
  <c r="X81" i="17"/>
  <c r="M81" i="17"/>
  <c r="O81" i="17" s="1"/>
  <c r="Q81" i="17" s="1"/>
  <c r="W81" i="17" s="1"/>
  <c r="C81" i="17"/>
  <c r="AE79" i="9"/>
  <c r="AB79" i="9"/>
  <c r="AD79" i="9" s="1"/>
  <c r="AE80" i="17"/>
  <c r="AB80" i="17"/>
  <c r="AD80" i="17" s="1"/>
  <c r="AF80" i="17" s="1"/>
  <c r="AN78" i="9"/>
  <c r="D82" i="17"/>
  <c r="S83" i="17" l="1"/>
  <c r="R83" i="17" s="1"/>
  <c r="T83" i="17" s="1"/>
  <c r="Z83" i="17"/>
  <c r="AP80" i="17"/>
  <c r="AO80" i="17"/>
  <c r="S82" i="9"/>
  <c r="Z82" i="9"/>
  <c r="R82" i="9"/>
  <c r="T82" i="9" s="1"/>
  <c r="W80" i="9"/>
  <c r="C83" i="17"/>
  <c r="M83" i="17"/>
  <c r="O83" i="17" s="1"/>
  <c r="Q83" i="17" s="1"/>
  <c r="AH80" i="17"/>
  <c r="AG80" i="17"/>
  <c r="AP79" i="9"/>
  <c r="I84" i="17"/>
  <c r="J84" i="17" s="1"/>
  <c r="Y84" i="17" s="1"/>
  <c r="E84" i="17"/>
  <c r="N84" i="17" s="1"/>
  <c r="P84" i="17" s="1"/>
  <c r="D84" i="17"/>
  <c r="F85" i="17"/>
  <c r="K84" i="17"/>
  <c r="L84" i="17" s="1"/>
  <c r="AE80" i="9"/>
  <c r="AB80" i="9"/>
  <c r="AD80" i="9" s="1"/>
  <c r="AF80" i="9" s="1"/>
  <c r="AE81" i="17"/>
  <c r="AB81" i="17"/>
  <c r="AD81" i="17" s="1"/>
  <c r="AF81" i="17" s="1"/>
  <c r="AP78" i="9"/>
  <c r="AO78" i="9"/>
  <c r="AO79" i="17"/>
  <c r="AP79" i="17"/>
  <c r="AG78" i="9"/>
  <c r="AH78" i="9"/>
  <c r="AI81" i="9"/>
  <c r="U81" i="9"/>
  <c r="AK81" i="9"/>
  <c r="AC81" i="9"/>
  <c r="AR80" i="9"/>
  <c r="AJ80" i="9"/>
  <c r="AQ80" i="9"/>
  <c r="AM80" i="9"/>
  <c r="AL80" i="9"/>
  <c r="AL81" i="17"/>
  <c r="AN81" i="17" s="1"/>
  <c r="AP81" i="17" s="1"/>
  <c r="AR81" i="17"/>
  <c r="AJ81" i="17"/>
  <c r="AQ81" i="17"/>
  <c r="AM81" i="17"/>
  <c r="R81" i="9"/>
  <c r="T81" i="9" s="1"/>
  <c r="V81" i="9" s="1"/>
  <c r="D82" i="9"/>
  <c r="C82" i="17"/>
  <c r="M82" i="17"/>
  <c r="O82" i="17" s="1"/>
  <c r="Q82" i="17" s="1"/>
  <c r="AF79" i="9"/>
  <c r="B83" i="9"/>
  <c r="I83" i="9"/>
  <c r="J83" i="9" s="1"/>
  <c r="E83" i="9"/>
  <c r="N83" i="9" s="1"/>
  <c r="P83" i="9" s="1"/>
  <c r="F84" i="9"/>
  <c r="D83" i="9"/>
  <c r="K83" i="9"/>
  <c r="L83" i="9" s="1"/>
  <c r="Y83" i="9" s="1"/>
  <c r="AK82" i="17"/>
  <c r="AC82" i="17"/>
  <c r="AI82" i="17"/>
  <c r="U82" i="17"/>
  <c r="V82" i="17" s="1"/>
  <c r="X82" i="17" s="1"/>
  <c r="M81" i="9"/>
  <c r="O81" i="9" s="1"/>
  <c r="Q81" i="9" s="1"/>
  <c r="W81" i="9" s="1"/>
  <c r="C81" i="9"/>
  <c r="X81" i="9"/>
  <c r="Z84" i="17" l="1"/>
  <c r="S84" i="17"/>
  <c r="Z83" i="9"/>
  <c r="S83" i="9"/>
  <c r="W82" i="17"/>
  <c r="AO81" i="17"/>
  <c r="AQ81" i="9"/>
  <c r="AM81" i="9"/>
  <c r="AR81" i="9"/>
  <c r="AJ81" i="9"/>
  <c r="AL81" i="9" s="1"/>
  <c r="AN81" i="9" s="1"/>
  <c r="AK82" i="9"/>
  <c r="AC82" i="9"/>
  <c r="AI82" i="9"/>
  <c r="U82" i="9"/>
  <c r="M83" i="9"/>
  <c r="O83" i="9" s="1"/>
  <c r="Q83" i="9" s="1"/>
  <c r="C83" i="9"/>
  <c r="AH81" i="17"/>
  <c r="AG81" i="17"/>
  <c r="AE82" i="17"/>
  <c r="AB82" i="17"/>
  <c r="AD82" i="17" s="1"/>
  <c r="AF82" i="17" s="1"/>
  <c r="F85" i="9"/>
  <c r="K84" i="9"/>
  <c r="L84" i="9" s="1"/>
  <c r="B84" i="9"/>
  <c r="I84" i="9"/>
  <c r="J84" i="9" s="1"/>
  <c r="Y84" i="9" s="1"/>
  <c r="E84" i="9"/>
  <c r="N84" i="9" s="1"/>
  <c r="P84" i="9" s="1"/>
  <c r="C82" i="9"/>
  <c r="M82" i="9"/>
  <c r="O82" i="9" s="1"/>
  <c r="Q82" i="9" s="1"/>
  <c r="I85" i="17"/>
  <c r="J85" i="17" s="1"/>
  <c r="Y85" i="17" s="1"/>
  <c r="E85" i="17"/>
  <c r="N85" i="17" s="1"/>
  <c r="P85" i="17" s="1"/>
  <c r="F86" i="17"/>
  <c r="K85" i="17"/>
  <c r="L85" i="17" s="1"/>
  <c r="V82" i="9"/>
  <c r="AI83" i="17"/>
  <c r="U83" i="17"/>
  <c r="V83" i="17" s="1"/>
  <c r="AK83" i="17"/>
  <c r="AC83" i="17"/>
  <c r="AR82" i="17"/>
  <c r="AJ82" i="17"/>
  <c r="AL82" i="17" s="1"/>
  <c r="AN82" i="17" s="1"/>
  <c r="AQ82" i="17"/>
  <c r="AM82" i="17"/>
  <c r="AH79" i="9"/>
  <c r="AG79" i="9"/>
  <c r="AN80" i="9"/>
  <c r="AE81" i="9"/>
  <c r="AB81" i="9"/>
  <c r="AD81" i="9" s="1"/>
  <c r="AF81" i="9" s="1"/>
  <c r="AG80" i="9"/>
  <c r="AH80" i="9"/>
  <c r="M84" i="17"/>
  <c r="O84" i="17" s="1"/>
  <c r="Q84" i="17" s="1"/>
  <c r="C84" i="17"/>
  <c r="X82" i="9"/>
  <c r="S85" i="17" l="1"/>
  <c r="Z85" i="17"/>
  <c r="R85" i="17"/>
  <c r="T85" i="17" s="1"/>
  <c r="AP81" i="9"/>
  <c r="AO81" i="9"/>
  <c r="S84" i="9"/>
  <c r="Z84" i="9"/>
  <c r="AO82" i="17"/>
  <c r="AP82" i="17"/>
  <c r="W83" i="17"/>
  <c r="X83" i="17"/>
  <c r="AE82" i="9"/>
  <c r="AB82" i="9"/>
  <c r="AD82" i="9" s="1"/>
  <c r="AF82" i="9" s="1"/>
  <c r="AI83" i="9"/>
  <c r="U83" i="9"/>
  <c r="AK83" i="9"/>
  <c r="AC83" i="9"/>
  <c r="AI84" i="17"/>
  <c r="U84" i="17"/>
  <c r="AK84" i="17"/>
  <c r="AC84" i="17"/>
  <c r="AO80" i="9"/>
  <c r="AP80" i="9"/>
  <c r="D86" i="17"/>
  <c r="F87" i="17"/>
  <c r="K86" i="17"/>
  <c r="L86" i="17" s="1"/>
  <c r="I86" i="17"/>
  <c r="J86" i="17" s="1"/>
  <c r="Y86" i="17" s="1"/>
  <c r="E86" i="17"/>
  <c r="N86" i="17" s="1"/>
  <c r="P86" i="17" s="1"/>
  <c r="D84" i="9"/>
  <c r="AR82" i="9"/>
  <c r="AJ82" i="9"/>
  <c r="AQ82" i="9"/>
  <c r="AM82" i="9"/>
  <c r="AL82" i="9"/>
  <c r="AR83" i="17"/>
  <c r="AJ83" i="17"/>
  <c r="AL83" i="17" s="1"/>
  <c r="AN83" i="17" s="1"/>
  <c r="AQ83" i="17"/>
  <c r="AM83" i="17"/>
  <c r="D85" i="17"/>
  <c r="W82" i="9"/>
  <c r="B85" i="9"/>
  <c r="I85" i="9"/>
  <c r="J85" i="9" s="1"/>
  <c r="Y85" i="9" s="1"/>
  <c r="E85" i="9"/>
  <c r="N85" i="9" s="1"/>
  <c r="P85" i="9" s="1"/>
  <c r="F86" i="9"/>
  <c r="K85" i="9"/>
  <c r="L85" i="9" s="1"/>
  <c r="R83" i="9"/>
  <c r="T83" i="9" s="1"/>
  <c r="V83" i="9" s="1"/>
  <c r="W83" i="9" s="1"/>
  <c r="R84" i="17"/>
  <c r="T84" i="17" s="1"/>
  <c r="V84" i="17" s="1"/>
  <c r="W84" i="17" s="1"/>
  <c r="AH81" i="9"/>
  <c r="AG81" i="9"/>
  <c r="AE83" i="17"/>
  <c r="AB83" i="17"/>
  <c r="AD83" i="17" s="1"/>
  <c r="AF83" i="17" s="1"/>
  <c r="AG82" i="17"/>
  <c r="AH82" i="17"/>
  <c r="S86" i="17" l="1"/>
  <c r="R86" i="17" s="1"/>
  <c r="T86" i="17" s="1"/>
  <c r="Z86" i="17"/>
  <c r="AO83" i="17"/>
  <c r="AP83" i="17"/>
  <c r="Z85" i="9"/>
  <c r="S85" i="9"/>
  <c r="R85" i="9" s="1"/>
  <c r="T85" i="9" s="1"/>
  <c r="C86" i="17"/>
  <c r="M86" i="17"/>
  <c r="O86" i="17" s="1"/>
  <c r="Q86" i="17" s="1"/>
  <c r="AE84" i="17"/>
  <c r="AB84" i="17"/>
  <c r="AD84" i="17" s="1"/>
  <c r="AF84" i="17" s="1"/>
  <c r="AE83" i="9"/>
  <c r="AB83" i="9"/>
  <c r="AD83" i="9" s="1"/>
  <c r="AG82" i="9"/>
  <c r="AH82" i="9"/>
  <c r="AK84" i="9"/>
  <c r="AC84" i="9"/>
  <c r="AI84" i="9"/>
  <c r="U84" i="9"/>
  <c r="X84" i="17"/>
  <c r="X83" i="9"/>
  <c r="AQ84" i="17"/>
  <c r="AM84" i="17"/>
  <c r="AR84" i="17"/>
  <c r="AJ84" i="17"/>
  <c r="AL84" i="17" s="1"/>
  <c r="AN84" i="17" s="1"/>
  <c r="AQ83" i="9"/>
  <c r="AM83" i="9"/>
  <c r="AR83" i="9"/>
  <c r="AJ83" i="9"/>
  <c r="AL83" i="9" s="1"/>
  <c r="AN83" i="9" s="1"/>
  <c r="M85" i="17"/>
  <c r="O85" i="17" s="1"/>
  <c r="Q85" i="17" s="1"/>
  <c r="C85" i="17"/>
  <c r="AN82" i="9"/>
  <c r="C84" i="9"/>
  <c r="M84" i="9"/>
  <c r="O84" i="9" s="1"/>
  <c r="Q84" i="9" s="1"/>
  <c r="R84" i="9"/>
  <c r="T84" i="9" s="1"/>
  <c r="V84" i="9" s="1"/>
  <c r="U85" i="17"/>
  <c r="V85" i="17" s="1"/>
  <c r="X85" i="17" s="1"/>
  <c r="AK85" i="17"/>
  <c r="AC85" i="17"/>
  <c r="AI85" i="17"/>
  <c r="AH83" i="17"/>
  <c r="AG83" i="17"/>
  <c r="F87" i="9"/>
  <c r="K86" i="9"/>
  <c r="L86" i="9" s="1"/>
  <c r="B86" i="9"/>
  <c r="I86" i="9"/>
  <c r="J86" i="9" s="1"/>
  <c r="Y86" i="9" s="1"/>
  <c r="E86" i="9"/>
  <c r="N86" i="9" s="1"/>
  <c r="P86" i="9" s="1"/>
  <c r="D85" i="9"/>
  <c r="F88" i="17"/>
  <c r="K87" i="17"/>
  <c r="L87" i="17" s="1"/>
  <c r="Y87" i="17" s="1"/>
  <c r="I87" i="17"/>
  <c r="J87" i="17" s="1"/>
  <c r="E87" i="17"/>
  <c r="N87" i="17" s="1"/>
  <c r="P87" i="17" s="1"/>
  <c r="D87" i="17"/>
  <c r="X84" i="9"/>
  <c r="AO84" i="17" l="1"/>
  <c r="AP84" i="17"/>
  <c r="AO83" i="9"/>
  <c r="AP83" i="9"/>
  <c r="S87" i="17"/>
  <c r="Z87" i="17"/>
  <c r="R87" i="17"/>
  <c r="T87" i="17" s="1"/>
  <c r="S86" i="9"/>
  <c r="Z86" i="9"/>
  <c r="C87" i="17"/>
  <c r="M87" i="17"/>
  <c r="O87" i="17" s="1"/>
  <c r="Q87" i="17" s="1"/>
  <c r="M85" i="9"/>
  <c r="O85" i="9" s="1"/>
  <c r="Q85" i="9" s="1"/>
  <c r="C85" i="9"/>
  <c r="AL85" i="17"/>
  <c r="AN85" i="17" s="1"/>
  <c r="AO85" i="17" s="1"/>
  <c r="AR85" i="17"/>
  <c r="AJ85" i="17"/>
  <c r="AQ85" i="17"/>
  <c r="AM85" i="17"/>
  <c r="AE84" i="9"/>
  <c r="AB84" i="9"/>
  <c r="AD84" i="9" s="1"/>
  <c r="AF84" i="9" s="1"/>
  <c r="AF83" i="9"/>
  <c r="AP82" i="9"/>
  <c r="AO82" i="9"/>
  <c r="AR84" i="9"/>
  <c r="AJ84" i="9"/>
  <c r="AQ84" i="9"/>
  <c r="AM84" i="9"/>
  <c r="AL84" i="9"/>
  <c r="AH84" i="17"/>
  <c r="AG84" i="17"/>
  <c r="AI85" i="9"/>
  <c r="U85" i="9"/>
  <c r="V85" i="9" s="1"/>
  <c r="X85" i="9" s="1"/>
  <c r="AK85" i="9"/>
  <c r="AC85" i="9"/>
  <c r="AK86" i="17"/>
  <c r="AC86" i="17"/>
  <c r="AI86" i="17"/>
  <c r="U86" i="17"/>
  <c r="V86" i="17" s="1"/>
  <c r="D86" i="9"/>
  <c r="Y88" i="17"/>
  <c r="I88" i="17"/>
  <c r="J88" i="17" s="1"/>
  <c r="E88" i="17"/>
  <c r="N88" i="17" s="1"/>
  <c r="P88" i="17" s="1"/>
  <c r="D88" i="17"/>
  <c r="F89" i="17"/>
  <c r="K88" i="17"/>
  <c r="L88" i="17" s="1"/>
  <c r="B87" i="9"/>
  <c r="I87" i="9"/>
  <c r="J87" i="9" s="1"/>
  <c r="Y87" i="9" s="1"/>
  <c r="E87" i="9"/>
  <c r="N87" i="9" s="1"/>
  <c r="P87" i="9" s="1"/>
  <c r="F88" i="9"/>
  <c r="D87" i="9"/>
  <c r="K87" i="9"/>
  <c r="L87" i="9" s="1"/>
  <c r="AE85" i="17"/>
  <c r="AB85" i="17"/>
  <c r="AD85" i="17" s="1"/>
  <c r="W84" i="9"/>
  <c r="W85" i="17"/>
  <c r="Z87" i="9" l="1"/>
  <c r="S87" i="9"/>
  <c r="W86" i="17"/>
  <c r="X86" i="17"/>
  <c r="AH83" i="9"/>
  <c r="AG83" i="9"/>
  <c r="I89" i="17"/>
  <c r="J89" i="17" s="1"/>
  <c r="E89" i="17"/>
  <c r="N89" i="17" s="1"/>
  <c r="P89" i="17" s="1"/>
  <c r="D89" i="17"/>
  <c r="F90" i="17"/>
  <c r="K89" i="17"/>
  <c r="L89" i="17" s="1"/>
  <c r="Y89" i="17" s="1"/>
  <c r="AE86" i="17"/>
  <c r="AB86" i="17"/>
  <c r="AD86" i="17" s="1"/>
  <c r="AF86" i="17" s="1"/>
  <c r="M87" i="9"/>
  <c r="O87" i="9" s="1"/>
  <c r="Q87" i="9" s="1"/>
  <c r="C87" i="9"/>
  <c r="M88" i="17"/>
  <c r="O88" i="17" s="1"/>
  <c r="Q88" i="17" s="1"/>
  <c r="C88" i="17"/>
  <c r="C86" i="9"/>
  <c r="M86" i="9"/>
  <c r="O86" i="9" s="1"/>
  <c r="Q86" i="9" s="1"/>
  <c r="AR86" i="17"/>
  <c r="AJ86" i="17"/>
  <c r="AQ86" i="17"/>
  <c r="AM86" i="17"/>
  <c r="AL86" i="17"/>
  <c r="AN86" i="17" s="1"/>
  <c r="AO86" i="17" s="1"/>
  <c r="AG84" i="9"/>
  <c r="AH84" i="9"/>
  <c r="AP85" i="17"/>
  <c r="AK86" i="9"/>
  <c r="AC86" i="9"/>
  <c r="AI86" i="9"/>
  <c r="U86" i="9"/>
  <c r="Z88" i="17"/>
  <c r="S88" i="17"/>
  <c r="AF85" i="17"/>
  <c r="F89" i="9"/>
  <c r="K88" i="9"/>
  <c r="L88" i="9" s="1"/>
  <c r="B88" i="9"/>
  <c r="I88" i="9"/>
  <c r="J88" i="9" s="1"/>
  <c r="Y88" i="9" s="1"/>
  <c r="E88" i="9"/>
  <c r="N88" i="9" s="1"/>
  <c r="P88" i="9" s="1"/>
  <c r="AE85" i="9"/>
  <c r="AB85" i="9"/>
  <c r="AD85" i="9" s="1"/>
  <c r="AF85" i="9" s="1"/>
  <c r="AN84" i="9"/>
  <c r="AI87" i="17"/>
  <c r="U87" i="17"/>
  <c r="V87" i="17" s="1"/>
  <c r="AK87" i="17"/>
  <c r="AC87" i="17"/>
  <c r="AQ85" i="9"/>
  <c r="AM85" i="9"/>
  <c r="AR85" i="9"/>
  <c r="AJ85" i="9"/>
  <c r="AL85" i="9" s="1"/>
  <c r="AN85" i="9" s="1"/>
  <c r="W85" i="9"/>
  <c r="R86" i="9"/>
  <c r="T86" i="9" s="1"/>
  <c r="V86" i="9" s="1"/>
  <c r="X86" i="9" s="1"/>
  <c r="W87" i="17" l="1"/>
  <c r="X87" i="17"/>
  <c r="S89" i="17"/>
  <c r="Z89" i="17"/>
  <c r="S88" i="9"/>
  <c r="Z88" i="9"/>
  <c r="AP85" i="9"/>
  <c r="AO85" i="9"/>
  <c r="AI88" i="17"/>
  <c r="U88" i="17"/>
  <c r="AK88" i="17"/>
  <c r="AC88" i="17"/>
  <c r="AR86" i="9"/>
  <c r="AJ86" i="9"/>
  <c r="AQ86" i="9"/>
  <c r="AM86" i="9"/>
  <c r="AL86" i="9"/>
  <c r="AN86" i="9" s="1"/>
  <c r="AO86" i="9" s="1"/>
  <c r="D90" i="17"/>
  <c r="F91" i="17"/>
  <c r="K90" i="17"/>
  <c r="L90" i="17" s="1"/>
  <c r="I90" i="17"/>
  <c r="J90" i="17" s="1"/>
  <c r="Y90" i="17" s="1"/>
  <c r="E90" i="17"/>
  <c r="N90" i="17" s="1"/>
  <c r="P90" i="17" s="1"/>
  <c r="AI87" i="9"/>
  <c r="U87" i="9"/>
  <c r="AK87" i="9"/>
  <c r="AC87" i="9"/>
  <c r="AE87" i="17"/>
  <c r="AB87" i="17"/>
  <c r="AD87" i="17" s="1"/>
  <c r="AP84" i="9"/>
  <c r="AO84" i="9"/>
  <c r="D88" i="9"/>
  <c r="AP86" i="17"/>
  <c r="AG86" i="17"/>
  <c r="AH86" i="17"/>
  <c r="M89" i="17"/>
  <c r="O89" i="17" s="1"/>
  <c r="Q89" i="17" s="1"/>
  <c r="C89" i="17"/>
  <c r="AR87" i="17"/>
  <c r="AJ87" i="17"/>
  <c r="AQ87" i="17"/>
  <c r="AM87" i="17"/>
  <c r="AL87" i="17"/>
  <c r="AH85" i="9"/>
  <c r="AG85" i="9"/>
  <c r="B89" i="9"/>
  <c r="I89" i="9"/>
  <c r="J89" i="9" s="1"/>
  <c r="Y89" i="9" s="1"/>
  <c r="E89" i="9"/>
  <c r="N89" i="9" s="1"/>
  <c r="P89" i="9" s="1"/>
  <c r="F90" i="9"/>
  <c r="K89" i="9"/>
  <c r="L89" i="9" s="1"/>
  <c r="R88" i="17"/>
  <c r="T88" i="17" s="1"/>
  <c r="V88" i="17" s="1"/>
  <c r="W88" i="17" s="1"/>
  <c r="R87" i="9"/>
  <c r="T87" i="9" s="1"/>
  <c r="V87" i="9" s="1"/>
  <c r="X87" i="9" s="1"/>
  <c r="AH85" i="17"/>
  <c r="AG85" i="17"/>
  <c r="AE86" i="9"/>
  <c r="AB86" i="9"/>
  <c r="AD86" i="9" s="1"/>
  <c r="AF86" i="9" s="1"/>
  <c r="W86" i="9"/>
  <c r="Z89" i="9" l="1"/>
  <c r="S89" i="9"/>
  <c r="S90" i="17"/>
  <c r="Z90" i="17"/>
  <c r="R90" i="17"/>
  <c r="T90" i="17" s="1"/>
  <c r="AF87" i="17"/>
  <c r="W87" i="9"/>
  <c r="AE88" i="17"/>
  <c r="AB88" i="17"/>
  <c r="AD88" i="17" s="1"/>
  <c r="AF88" i="17" s="1"/>
  <c r="AK88" i="9"/>
  <c r="AC88" i="9"/>
  <c r="AI88" i="9"/>
  <c r="U88" i="9"/>
  <c r="U89" i="17"/>
  <c r="AK89" i="17"/>
  <c r="AC89" i="17"/>
  <c r="AI89" i="17"/>
  <c r="C88" i="9"/>
  <c r="M88" i="9"/>
  <c r="O88" i="9" s="1"/>
  <c r="Q88" i="9" s="1"/>
  <c r="AQ88" i="17"/>
  <c r="AM88" i="17"/>
  <c r="AL88" i="17"/>
  <c r="AN88" i="17" s="1"/>
  <c r="AP88" i="17" s="1"/>
  <c r="AR88" i="17"/>
  <c r="AJ88" i="17"/>
  <c r="AG86" i="9"/>
  <c r="AH86" i="9"/>
  <c r="D89" i="9"/>
  <c r="X88" i="17"/>
  <c r="F91" i="9"/>
  <c r="D90" i="9"/>
  <c r="K90" i="9"/>
  <c r="L90" i="9" s="1"/>
  <c r="B90" i="9"/>
  <c r="I90" i="9"/>
  <c r="J90" i="9" s="1"/>
  <c r="Y90" i="9" s="1"/>
  <c r="E90" i="9"/>
  <c r="N90" i="9" s="1"/>
  <c r="P90" i="9" s="1"/>
  <c r="AN87" i="17"/>
  <c r="AE87" i="9"/>
  <c r="AB87" i="9"/>
  <c r="AD87" i="9" s="1"/>
  <c r="AF87" i="9" s="1"/>
  <c r="F92" i="17"/>
  <c r="K91" i="17"/>
  <c r="L91" i="17" s="1"/>
  <c r="I91" i="17"/>
  <c r="J91" i="17" s="1"/>
  <c r="Y91" i="17" s="1"/>
  <c r="E91" i="17"/>
  <c r="N91" i="17" s="1"/>
  <c r="P91" i="17" s="1"/>
  <c r="AP86" i="9"/>
  <c r="R88" i="9"/>
  <c r="T88" i="9" s="1"/>
  <c r="V88" i="9" s="1"/>
  <c r="X88" i="9" s="1"/>
  <c r="R89" i="17"/>
  <c r="T89" i="17" s="1"/>
  <c r="V89" i="17" s="1"/>
  <c r="W89" i="17" s="1"/>
  <c r="AQ87" i="9"/>
  <c r="AM87" i="9"/>
  <c r="AR87" i="9"/>
  <c r="AJ87" i="9"/>
  <c r="AL87" i="9" s="1"/>
  <c r="AN87" i="9" s="1"/>
  <c r="C90" i="17"/>
  <c r="M90" i="17"/>
  <c r="O90" i="17" s="1"/>
  <c r="Q90" i="17" s="1"/>
  <c r="X89" i="17"/>
  <c r="AO87" i="9" l="1"/>
  <c r="AP87" i="9"/>
  <c r="S91" i="17"/>
  <c r="Z91" i="17"/>
  <c r="S90" i="9"/>
  <c r="Z90" i="9"/>
  <c r="C90" i="9"/>
  <c r="M90" i="9"/>
  <c r="O90" i="9" s="1"/>
  <c r="Q90" i="9" s="1"/>
  <c r="AO88" i="17"/>
  <c r="AH88" i="17"/>
  <c r="AG88" i="17"/>
  <c r="AI89" i="9"/>
  <c r="U89" i="9"/>
  <c r="AK89" i="9"/>
  <c r="AC89" i="9"/>
  <c r="W88" i="9"/>
  <c r="AE89" i="17"/>
  <c r="AB89" i="17"/>
  <c r="AD89" i="17" s="1"/>
  <c r="AF89" i="17" s="1"/>
  <c r="B91" i="9"/>
  <c r="I91" i="9"/>
  <c r="J91" i="9" s="1"/>
  <c r="Y91" i="9" s="1"/>
  <c r="E91" i="9"/>
  <c r="N91" i="9" s="1"/>
  <c r="P91" i="9" s="1"/>
  <c r="F92" i="9"/>
  <c r="K91" i="9"/>
  <c r="L91" i="9" s="1"/>
  <c r="D91" i="17"/>
  <c r="AP87" i="17"/>
  <c r="AO87" i="17"/>
  <c r="AR89" i="17"/>
  <c r="AJ89" i="17"/>
  <c r="AL89" i="17" s="1"/>
  <c r="AN89" i="17" s="1"/>
  <c r="AQ89" i="17"/>
  <c r="AM89" i="17"/>
  <c r="AE88" i="9"/>
  <c r="AB88" i="9"/>
  <c r="AD88" i="9" s="1"/>
  <c r="AK90" i="17"/>
  <c r="AC90" i="17"/>
  <c r="AI90" i="17"/>
  <c r="U90" i="17"/>
  <c r="V90" i="17" s="1"/>
  <c r="R89" i="9"/>
  <c r="T89" i="9" s="1"/>
  <c r="V89" i="9" s="1"/>
  <c r="AH87" i="9"/>
  <c r="AG87" i="9"/>
  <c r="I92" i="17"/>
  <c r="J92" i="17" s="1"/>
  <c r="Y92" i="17" s="1"/>
  <c r="E92" i="17"/>
  <c r="N92" i="17" s="1"/>
  <c r="P92" i="17" s="1"/>
  <c r="D92" i="17"/>
  <c r="F93" i="17"/>
  <c r="K92" i="17"/>
  <c r="L92" i="17" s="1"/>
  <c r="M89" i="9"/>
  <c r="O89" i="9" s="1"/>
  <c r="Q89" i="9" s="1"/>
  <c r="C89" i="9"/>
  <c r="AR88" i="9"/>
  <c r="AJ88" i="9"/>
  <c r="AQ88" i="9"/>
  <c r="AM88" i="9"/>
  <c r="AL88" i="9"/>
  <c r="AH87" i="17"/>
  <c r="AG87" i="17"/>
  <c r="X89" i="9"/>
  <c r="Z92" i="17" l="1"/>
  <c r="S92" i="17"/>
  <c r="X90" i="17"/>
  <c r="W90" i="17"/>
  <c r="AO89" i="17"/>
  <c r="AP89" i="17"/>
  <c r="Z91" i="9"/>
  <c r="S91" i="9"/>
  <c r="I93" i="17"/>
  <c r="J93" i="17" s="1"/>
  <c r="Y93" i="17" s="1"/>
  <c r="E93" i="17"/>
  <c r="N93" i="17" s="1"/>
  <c r="P93" i="17" s="1"/>
  <c r="D93" i="17"/>
  <c r="F94" i="17"/>
  <c r="K93" i="17"/>
  <c r="L93" i="17" s="1"/>
  <c r="AF88" i="9"/>
  <c r="AE89" i="9"/>
  <c r="AB89" i="9"/>
  <c r="AD89" i="9" s="1"/>
  <c r="AF89" i="9" s="1"/>
  <c r="AK90" i="9"/>
  <c r="AC90" i="9"/>
  <c r="AI90" i="9"/>
  <c r="U90" i="9"/>
  <c r="AI91" i="17"/>
  <c r="U91" i="17"/>
  <c r="AK91" i="17"/>
  <c r="AC91" i="17"/>
  <c r="AH89" i="17"/>
  <c r="AG89" i="17"/>
  <c r="AQ89" i="9"/>
  <c r="AM89" i="9"/>
  <c r="AR89" i="9"/>
  <c r="AJ89" i="9"/>
  <c r="AL89" i="9" s="1"/>
  <c r="AN89" i="9" s="1"/>
  <c r="M92" i="17"/>
  <c r="O92" i="17" s="1"/>
  <c r="Q92" i="17" s="1"/>
  <c r="C92" i="17"/>
  <c r="AN88" i="9"/>
  <c r="W89" i="9"/>
  <c r="AE90" i="17"/>
  <c r="AB90" i="17"/>
  <c r="AD90" i="17" s="1"/>
  <c r="AF90" i="17" s="1"/>
  <c r="D91" i="9"/>
  <c r="R90" i="9"/>
  <c r="T90" i="9" s="1"/>
  <c r="V90" i="9" s="1"/>
  <c r="W90" i="9" s="1"/>
  <c r="R91" i="17"/>
  <c r="T91" i="17" s="1"/>
  <c r="V91" i="17" s="1"/>
  <c r="X91" i="17" s="1"/>
  <c r="AR90" i="17"/>
  <c r="AJ90" i="17"/>
  <c r="AQ90" i="17"/>
  <c r="AM90" i="17"/>
  <c r="AL90" i="17"/>
  <c r="C91" i="17"/>
  <c r="M91" i="17"/>
  <c r="O91" i="17" s="1"/>
  <c r="Q91" i="17" s="1"/>
  <c r="W91" i="17" s="1"/>
  <c r="F93" i="9"/>
  <c r="K92" i="9"/>
  <c r="L92" i="9" s="1"/>
  <c r="B92" i="9"/>
  <c r="I92" i="9"/>
  <c r="J92" i="9" s="1"/>
  <c r="Y92" i="9" s="1"/>
  <c r="E92" i="9"/>
  <c r="N92" i="9" s="1"/>
  <c r="P92" i="9" s="1"/>
  <c r="X90" i="9"/>
  <c r="AO89" i="9" l="1"/>
  <c r="AP89" i="9"/>
  <c r="S92" i="9"/>
  <c r="Z92" i="9"/>
  <c r="S93" i="17"/>
  <c r="Z93" i="17"/>
  <c r="AE90" i="9"/>
  <c r="AB90" i="9"/>
  <c r="AD90" i="9" s="1"/>
  <c r="M93" i="17"/>
  <c r="O93" i="17" s="1"/>
  <c r="Q93" i="17" s="1"/>
  <c r="C93" i="17"/>
  <c r="AI91" i="9"/>
  <c r="U91" i="9"/>
  <c r="AK91" i="9"/>
  <c r="AC91" i="9"/>
  <c r="AI92" i="17"/>
  <c r="U92" i="17"/>
  <c r="AK92" i="17"/>
  <c r="AC92" i="17"/>
  <c r="D92" i="9"/>
  <c r="AN90" i="17"/>
  <c r="AR90" i="9"/>
  <c r="AJ90" i="9"/>
  <c r="AQ90" i="9"/>
  <c r="AM90" i="9"/>
  <c r="AL90" i="9"/>
  <c r="AN90" i="9" s="1"/>
  <c r="AO90" i="9" s="1"/>
  <c r="AG88" i="9"/>
  <c r="AH88" i="9"/>
  <c r="B93" i="9"/>
  <c r="I93" i="9"/>
  <c r="J93" i="9" s="1"/>
  <c r="Y93" i="9" s="1"/>
  <c r="E93" i="9"/>
  <c r="N93" i="9" s="1"/>
  <c r="P93" i="9" s="1"/>
  <c r="F94" i="9"/>
  <c r="D93" i="9"/>
  <c r="K93" i="9"/>
  <c r="L93" i="9" s="1"/>
  <c r="M91" i="9"/>
  <c r="O91" i="9" s="1"/>
  <c r="Q91" i="9" s="1"/>
  <c r="C91" i="9"/>
  <c r="AP88" i="9"/>
  <c r="AO88" i="9"/>
  <c r="AE91" i="17"/>
  <c r="AB91" i="17"/>
  <c r="AD91" i="17" s="1"/>
  <c r="R91" i="9"/>
  <c r="T91" i="9" s="1"/>
  <c r="V91" i="9" s="1"/>
  <c r="R92" i="17"/>
  <c r="T92" i="17" s="1"/>
  <c r="V92" i="17" s="1"/>
  <c r="W92" i="17" s="1"/>
  <c r="AG90" i="17"/>
  <c r="AH90" i="17"/>
  <c r="AR91" i="17"/>
  <c r="AJ91" i="17"/>
  <c r="AQ91" i="17"/>
  <c r="AM91" i="17"/>
  <c r="AL91" i="17"/>
  <c r="AN91" i="17" s="1"/>
  <c r="AO91" i="17" s="1"/>
  <c r="AH89" i="9"/>
  <c r="AG89" i="9"/>
  <c r="D94" i="17"/>
  <c r="F95" i="17"/>
  <c r="K94" i="17"/>
  <c r="L94" i="17" s="1"/>
  <c r="I94" i="17"/>
  <c r="J94" i="17" s="1"/>
  <c r="Y94" i="17" s="1"/>
  <c r="E94" i="17"/>
  <c r="N94" i="17" s="1"/>
  <c r="P94" i="17" s="1"/>
  <c r="X91" i="9"/>
  <c r="X92" i="17"/>
  <c r="S94" i="17" l="1"/>
  <c r="R94" i="17" s="1"/>
  <c r="T94" i="17" s="1"/>
  <c r="Z94" i="17"/>
  <c r="Z93" i="9"/>
  <c r="S93" i="9"/>
  <c r="AP91" i="17"/>
  <c r="M93" i="9"/>
  <c r="O93" i="9" s="1"/>
  <c r="Q93" i="9" s="1"/>
  <c r="C93" i="9"/>
  <c r="C92" i="9"/>
  <c r="M92" i="9"/>
  <c r="O92" i="9" s="1"/>
  <c r="Q92" i="9" s="1"/>
  <c r="U93" i="17"/>
  <c r="AK93" i="17"/>
  <c r="AC93" i="17"/>
  <c r="AI93" i="17"/>
  <c r="AK92" i="9"/>
  <c r="AC92" i="9"/>
  <c r="AI92" i="9"/>
  <c r="U92" i="9"/>
  <c r="C94" i="17"/>
  <c r="M94" i="17"/>
  <c r="O94" i="17" s="1"/>
  <c r="Q94" i="17" s="1"/>
  <c r="AF91" i="17"/>
  <c r="F95" i="9"/>
  <c r="K94" i="9"/>
  <c r="L94" i="9" s="1"/>
  <c r="B94" i="9"/>
  <c r="I94" i="9"/>
  <c r="J94" i="9" s="1"/>
  <c r="Y94" i="9" s="1"/>
  <c r="E94" i="9"/>
  <c r="N94" i="9" s="1"/>
  <c r="P94" i="9" s="1"/>
  <c r="AP90" i="9"/>
  <c r="AE92" i="17"/>
  <c r="AB92" i="17"/>
  <c r="AD92" i="17" s="1"/>
  <c r="AF92" i="17" s="1"/>
  <c r="AE91" i="9"/>
  <c r="AB91" i="9"/>
  <c r="AD91" i="9" s="1"/>
  <c r="F96" i="17"/>
  <c r="K95" i="17"/>
  <c r="L95" i="17" s="1"/>
  <c r="Y95" i="17"/>
  <c r="I95" i="17"/>
  <c r="J95" i="17" s="1"/>
  <c r="E95" i="17"/>
  <c r="N95" i="17" s="1"/>
  <c r="P95" i="17" s="1"/>
  <c r="D95" i="17"/>
  <c r="W91" i="9"/>
  <c r="AQ92" i="17"/>
  <c r="AM92" i="17"/>
  <c r="AL92" i="17"/>
  <c r="AN92" i="17" s="1"/>
  <c r="AP92" i="17" s="1"/>
  <c r="AR92" i="17"/>
  <c r="AJ92" i="17"/>
  <c r="AQ91" i="9"/>
  <c r="AM91" i="9"/>
  <c r="AL91" i="9"/>
  <c r="AN91" i="9" s="1"/>
  <c r="AP91" i="9" s="1"/>
  <c r="AO91" i="9"/>
  <c r="AR91" i="9"/>
  <c r="AJ91" i="9"/>
  <c r="R93" i="17"/>
  <c r="T93" i="17" s="1"/>
  <c r="V93" i="17" s="1"/>
  <c r="W93" i="17" s="1"/>
  <c r="R92" i="9"/>
  <c r="T92" i="9" s="1"/>
  <c r="V92" i="9" s="1"/>
  <c r="X92" i="9" s="1"/>
  <c r="AO90" i="17"/>
  <c r="AP90" i="17"/>
  <c r="AF90" i="9"/>
  <c r="S94" i="9" l="1"/>
  <c r="Z94" i="9"/>
  <c r="R94" i="9"/>
  <c r="T94" i="9" s="1"/>
  <c r="X93" i="17"/>
  <c r="AO92" i="17"/>
  <c r="AF91" i="9"/>
  <c r="AH91" i="17"/>
  <c r="AG91" i="17"/>
  <c r="AE93" i="17"/>
  <c r="AB93" i="17"/>
  <c r="AD93" i="17" s="1"/>
  <c r="AI93" i="9"/>
  <c r="U93" i="9"/>
  <c r="AK93" i="9"/>
  <c r="AC93" i="9"/>
  <c r="AG90" i="9"/>
  <c r="AH90" i="9"/>
  <c r="S95" i="17"/>
  <c r="Z95" i="17"/>
  <c r="AE92" i="9"/>
  <c r="AB92" i="9"/>
  <c r="AD92" i="9" s="1"/>
  <c r="AL93" i="17"/>
  <c r="AR93" i="17"/>
  <c r="AJ93" i="17"/>
  <c r="AQ93" i="17"/>
  <c r="AM93" i="17"/>
  <c r="C95" i="17"/>
  <c r="M95" i="17"/>
  <c r="O95" i="17" s="1"/>
  <c r="Q95" i="17" s="1"/>
  <c r="AH92" i="17"/>
  <c r="AG92" i="17"/>
  <c r="D94" i="9"/>
  <c r="AR92" i="9"/>
  <c r="AJ92" i="9"/>
  <c r="AQ92" i="9"/>
  <c r="AM92" i="9"/>
  <c r="AL92" i="9"/>
  <c r="R93" i="9"/>
  <c r="T93" i="9" s="1"/>
  <c r="V93" i="9" s="1"/>
  <c r="W93" i="9" s="1"/>
  <c r="AK94" i="17"/>
  <c r="AC94" i="17"/>
  <c r="AI94" i="17"/>
  <c r="U94" i="17"/>
  <c r="V94" i="17" s="1"/>
  <c r="Y96" i="17"/>
  <c r="I96" i="17"/>
  <c r="J96" i="17" s="1"/>
  <c r="E96" i="17"/>
  <c r="N96" i="17" s="1"/>
  <c r="P96" i="17" s="1"/>
  <c r="D96" i="17"/>
  <c r="F97" i="17"/>
  <c r="K96" i="17"/>
  <c r="L96" i="17" s="1"/>
  <c r="B95" i="9"/>
  <c r="I95" i="9"/>
  <c r="J95" i="9" s="1"/>
  <c r="Y95" i="9" s="1"/>
  <c r="E95" i="9"/>
  <c r="N95" i="9" s="1"/>
  <c r="P95" i="9" s="1"/>
  <c r="F96" i="9"/>
  <c r="D95" i="9"/>
  <c r="K95" i="9"/>
  <c r="L95" i="9" s="1"/>
  <c r="W92" i="9"/>
  <c r="Z95" i="9" l="1"/>
  <c r="S95" i="9"/>
  <c r="X94" i="17"/>
  <c r="W94" i="17"/>
  <c r="I97" i="17"/>
  <c r="J97" i="17" s="1"/>
  <c r="Y97" i="17" s="1"/>
  <c r="E97" i="17"/>
  <c r="N97" i="17" s="1"/>
  <c r="P97" i="17" s="1"/>
  <c r="F98" i="17"/>
  <c r="K97" i="17"/>
  <c r="L97" i="17" s="1"/>
  <c r="AI95" i="17"/>
  <c r="U95" i="17"/>
  <c r="AK95" i="17"/>
  <c r="AC95" i="17"/>
  <c r="AE93" i="9"/>
  <c r="AB93" i="9"/>
  <c r="AD93" i="9" s="1"/>
  <c r="AF93" i="17"/>
  <c r="AH91" i="9"/>
  <c r="AG91" i="9"/>
  <c r="AN93" i="17"/>
  <c r="Z96" i="17"/>
  <c r="S96" i="17"/>
  <c r="AQ93" i="9"/>
  <c r="AM93" i="9"/>
  <c r="AR93" i="9"/>
  <c r="AJ93" i="9"/>
  <c r="AL93" i="9" s="1"/>
  <c r="AN93" i="9" s="1"/>
  <c r="X93" i="9"/>
  <c r="F97" i="9"/>
  <c r="K96" i="9"/>
  <c r="L96" i="9" s="1"/>
  <c r="B96" i="9"/>
  <c r="I96" i="9"/>
  <c r="J96" i="9" s="1"/>
  <c r="Y96" i="9" s="1"/>
  <c r="E96" i="9"/>
  <c r="N96" i="9" s="1"/>
  <c r="P96" i="9" s="1"/>
  <c r="C94" i="9"/>
  <c r="M94" i="9"/>
  <c r="O94" i="9" s="1"/>
  <c r="Q94" i="9" s="1"/>
  <c r="R95" i="17"/>
  <c r="T95" i="17" s="1"/>
  <c r="V95" i="17" s="1"/>
  <c r="W95" i="17" s="1"/>
  <c r="AK94" i="9"/>
  <c r="AC94" i="9"/>
  <c r="AI94" i="9"/>
  <c r="U94" i="9"/>
  <c r="V94" i="9" s="1"/>
  <c r="X94" i="9" s="1"/>
  <c r="AR94" i="17"/>
  <c r="AJ94" i="17"/>
  <c r="AQ94" i="17"/>
  <c r="AM94" i="17"/>
  <c r="AL94" i="17"/>
  <c r="M95" i="9"/>
  <c r="O95" i="9" s="1"/>
  <c r="Q95" i="9" s="1"/>
  <c r="C95" i="9"/>
  <c r="M96" i="17"/>
  <c r="O96" i="17" s="1"/>
  <c r="Q96" i="17" s="1"/>
  <c r="C96" i="17"/>
  <c r="AE94" i="17"/>
  <c r="AB94" i="17"/>
  <c r="AD94" i="17" s="1"/>
  <c r="AF94" i="17" s="1"/>
  <c r="AN92" i="9"/>
  <c r="AF92" i="9"/>
  <c r="X95" i="17"/>
  <c r="AO93" i="9" l="1"/>
  <c r="AP93" i="9"/>
  <c r="S96" i="9"/>
  <c r="Z96" i="9"/>
  <c r="S97" i="17"/>
  <c r="Z97" i="17"/>
  <c r="AG94" i="17"/>
  <c r="AH94" i="17"/>
  <c r="AR94" i="9"/>
  <c r="AJ94" i="9"/>
  <c r="AQ94" i="9"/>
  <c r="AM94" i="9"/>
  <c r="AL94" i="9"/>
  <c r="AI96" i="17"/>
  <c r="U96" i="17"/>
  <c r="AK96" i="17"/>
  <c r="AC96" i="17"/>
  <c r="AE95" i="17"/>
  <c r="AB95" i="17"/>
  <c r="AD95" i="17" s="1"/>
  <c r="AF95" i="17" s="1"/>
  <c r="AI95" i="9"/>
  <c r="U95" i="9"/>
  <c r="AK95" i="9"/>
  <c r="AC95" i="9"/>
  <c r="D96" i="9"/>
  <c r="AP93" i="17"/>
  <c r="AO93" i="17"/>
  <c r="AH93" i="17"/>
  <c r="AG93" i="17"/>
  <c r="AR95" i="17"/>
  <c r="AJ95" i="17"/>
  <c r="AQ95" i="17"/>
  <c r="AM95" i="17"/>
  <c r="AL95" i="17"/>
  <c r="AN95" i="17" s="1"/>
  <c r="AO95" i="17" s="1"/>
  <c r="F99" i="17"/>
  <c r="K98" i="17"/>
  <c r="L98" i="17" s="1"/>
  <c r="I98" i="17"/>
  <c r="J98" i="17" s="1"/>
  <c r="Y98" i="17" s="1"/>
  <c r="E98" i="17"/>
  <c r="N98" i="17" s="1"/>
  <c r="P98" i="17" s="1"/>
  <c r="AG92" i="9"/>
  <c r="AH92" i="9"/>
  <c r="AN94" i="17"/>
  <c r="W94" i="9"/>
  <c r="B97" i="9"/>
  <c r="I97" i="9"/>
  <c r="J97" i="9" s="1"/>
  <c r="Y97" i="9" s="1"/>
  <c r="E97" i="9"/>
  <c r="N97" i="9" s="1"/>
  <c r="P97" i="9" s="1"/>
  <c r="F98" i="9"/>
  <c r="K97" i="9"/>
  <c r="L97" i="9" s="1"/>
  <c r="R96" i="17"/>
  <c r="T96" i="17" s="1"/>
  <c r="V96" i="17" s="1"/>
  <c r="W96" i="17" s="1"/>
  <c r="AF93" i="9"/>
  <c r="D97" i="17"/>
  <c r="R95" i="9"/>
  <c r="T95" i="9" s="1"/>
  <c r="V95" i="9" s="1"/>
  <c r="W95" i="9" s="1"/>
  <c r="AO92" i="9"/>
  <c r="AP92" i="9"/>
  <c r="AE94" i="9"/>
  <c r="AB94" i="9"/>
  <c r="AD94" i="9" s="1"/>
  <c r="AF94" i="9" s="1"/>
  <c r="X96" i="17"/>
  <c r="S98" i="17" l="1"/>
  <c r="Z98" i="17"/>
  <c r="R98" i="17"/>
  <c r="T98" i="17" s="1"/>
  <c r="Z97" i="9"/>
  <c r="S97" i="9"/>
  <c r="F99" i="9"/>
  <c r="K98" i="9"/>
  <c r="L98" i="9" s="1"/>
  <c r="B98" i="9"/>
  <c r="I98" i="9"/>
  <c r="J98" i="9" s="1"/>
  <c r="Y98" i="9" s="1"/>
  <c r="E98" i="9"/>
  <c r="N98" i="9" s="1"/>
  <c r="P98" i="9" s="1"/>
  <c r="F100" i="17"/>
  <c r="K99" i="17"/>
  <c r="L99" i="17" s="1"/>
  <c r="I99" i="17"/>
  <c r="J99" i="17" s="1"/>
  <c r="Y99" i="17" s="1"/>
  <c r="E99" i="17"/>
  <c r="N99" i="17" s="1"/>
  <c r="P99" i="17" s="1"/>
  <c r="AP95" i="17"/>
  <c r="AQ95" i="9"/>
  <c r="AM95" i="9"/>
  <c r="AR95" i="9"/>
  <c r="AJ95" i="9"/>
  <c r="AL95" i="9" s="1"/>
  <c r="AN95" i="9" s="1"/>
  <c r="U97" i="17"/>
  <c r="AK97" i="17"/>
  <c r="AC97" i="17"/>
  <c r="AI97" i="17"/>
  <c r="AK96" i="9"/>
  <c r="AC96" i="9"/>
  <c r="AI96" i="9"/>
  <c r="U96" i="9"/>
  <c r="AH93" i="9"/>
  <c r="AG93" i="9"/>
  <c r="AP94" i="17"/>
  <c r="AO94" i="17"/>
  <c r="C96" i="9"/>
  <c r="M96" i="9"/>
  <c r="O96" i="9" s="1"/>
  <c r="Q96" i="9" s="1"/>
  <c r="W96" i="9" s="1"/>
  <c r="AE96" i="17"/>
  <c r="AB96" i="17"/>
  <c r="AD96" i="17" s="1"/>
  <c r="AN94" i="9"/>
  <c r="AG94" i="9"/>
  <c r="AH94" i="9"/>
  <c r="D98" i="17"/>
  <c r="X95" i="9"/>
  <c r="M97" i="17"/>
  <c r="O97" i="17" s="1"/>
  <c r="Q97" i="17" s="1"/>
  <c r="W97" i="17" s="1"/>
  <c r="C97" i="17"/>
  <c r="D97" i="9"/>
  <c r="AQ96" i="17"/>
  <c r="AM96" i="17"/>
  <c r="AR96" i="17"/>
  <c r="AJ96" i="17"/>
  <c r="AL96" i="17" s="1"/>
  <c r="AN96" i="17" s="1"/>
  <c r="R97" i="17"/>
  <c r="T97" i="17" s="1"/>
  <c r="V97" i="17" s="1"/>
  <c r="R96" i="9"/>
  <c r="T96" i="9" s="1"/>
  <c r="V96" i="9" s="1"/>
  <c r="AE95" i="9"/>
  <c r="AB95" i="9"/>
  <c r="AD95" i="9" s="1"/>
  <c r="AF95" i="9" s="1"/>
  <c r="AH95" i="17"/>
  <c r="AG95" i="17"/>
  <c r="X97" i="17"/>
  <c r="X96" i="9"/>
  <c r="AO96" i="17" l="1"/>
  <c r="AP96" i="17"/>
  <c r="AP95" i="9"/>
  <c r="AO95" i="9"/>
  <c r="S99" i="17"/>
  <c r="Z99" i="17"/>
  <c r="R99" i="17"/>
  <c r="T99" i="17" s="1"/>
  <c r="S98" i="9"/>
  <c r="Z98" i="9"/>
  <c r="R98" i="9"/>
  <c r="T98" i="9" s="1"/>
  <c r="AE97" i="17"/>
  <c r="AB97" i="17"/>
  <c r="AD97" i="17" s="1"/>
  <c r="AF97" i="17" s="1"/>
  <c r="I100" i="17"/>
  <c r="J100" i="17" s="1"/>
  <c r="Y100" i="17" s="1"/>
  <c r="E100" i="17"/>
  <c r="N100" i="17" s="1"/>
  <c r="P100" i="17" s="1"/>
  <c r="D100" i="17"/>
  <c r="F101" i="17"/>
  <c r="K100" i="17"/>
  <c r="L100" i="17" s="1"/>
  <c r="AI97" i="9"/>
  <c r="U97" i="9"/>
  <c r="AK97" i="9"/>
  <c r="AC97" i="9"/>
  <c r="AH95" i="9"/>
  <c r="AG95" i="9"/>
  <c r="AR97" i="17"/>
  <c r="AJ97" i="17"/>
  <c r="AL97" i="17" s="1"/>
  <c r="AN97" i="17" s="1"/>
  <c r="AQ97" i="17"/>
  <c r="AM97" i="17"/>
  <c r="AE96" i="9"/>
  <c r="AB96" i="9"/>
  <c r="AD96" i="9" s="1"/>
  <c r="AO94" i="9"/>
  <c r="AP94" i="9"/>
  <c r="AR96" i="9"/>
  <c r="AJ96" i="9"/>
  <c r="AQ96" i="9"/>
  <c r="AM96" i="9"/>
  <c r="AL96" i="9"/>
  <c r="D98" i="9"/>
  <c r="R97" i="9"/>
  <c r="T97" i="9" s="1"/>
  <c r="V97" i="9" s="1"/>
  <c r="X97" i="9" s="1"/>
  <c r="AK98" i="17"/>
  <c r="AC98" i="17"/>
  <c r="AI98" i="17"/>
  <c r="U98" i="17"/>
  <c r="V98" i="17" s="1"/>
  <c r="X98" i="17" s="1"/>
  <c r="M97" i="9"/>
  <c r="O97" i="9" s="1"/>
  <c r="Q97" i="9" s="1"/>
  <c r="C97" i="9"/>
  <c r="C98" i="17"/>
  <c r="M98" i="17"/>
  <c r="O98" i="17" s="1"/>
  <c r="Q98" i="17" s="1"/>
  <c r="AF96" i="17"/>
  <c r="D99" i="17"/>
  <c r="B99" i="9"/>
  <c r="Y99" i="9"/>
  <c r="I99" i="9"/>
  <c r="J99" i="9" s="1"/>
  <c r="E99" i="9"/>
  <c r="N99" i="9" s="1"/>
  <c r="P99" i="9" s="1"/>
  <c r="F100" i="9"/>
  <c r="D99" i="9"/>
  <c r="K99" i="9"/>
  <c r="L99" i="9" s="1"/>
  <c r="AO97" i="17" l="1"/>
  <c r="AP97" i="17"/>
  <c r="Z100" i="17"/>
  <c r="R100" i="17"/>
  <c r="T100" i="17" s="1"/>
  <c r="S100" i="17"/>
  <c r="Z99" i="9"/>
  <c r="R99" i="9"/>
  <c r="T99" i="9" s="1"/>
  <c r="S99" i="9"/>
  <c r="AE97" i="9"/>
  <c r="AB97" i="9"/>
  <c r="AD97" i="9" s="1"/>
  <c r="AF97" i="9" s="1"/>
  <c r="AQ97" i="9"/>
  <c r="AM97" i="9"/>
  <c r="AL97" i="9"/>
  <c r="AR97" i="9"/>
  <c r="AJ97" i="9"/>
  <c r="I101" i="17"/>
  <c r="J101" i="17" s="1"/>
  <c r="Y101" i="17" s="1"/>
  <c r="E101" i="17"/>
  <c r="N101" i="17" s="1"/>
  <c r="P101" i="17" s="1"/>
  <c r="F102" i="17"/>
  <c r="K101" i="17"/>
  <c r="L101" i="17" s="1"/>
  <c r="M99" i="9"/>
  <c r="O99" i="9" s="1"/>
  <c r="Q99" i="9" s="1"/>
  <c r="C99" i="9"/>
  <c r="F101" i="9"/>
  <c r="K100" i="9"/>
  <c r="L100" i="9" s="1"/>
  <c r="B100" i="9"/>
  <c r="Y100" i="9"/>
  <c r="I100" i="9"/>
  <c r="J100" i="9" s="1"/>
  <c r="E100" i="9"/>
  <c r="N100" i="9" s="1"/>
  <c r="P100" i="9" s="1"/>
  <c r="C98" i="9"/>
  <c r="M98" i="9"/>
  <c r="O98" i="9" s="1"/>
  <c r="Q98" i="9" s="1"/>
  <c r="C99" i="17"/>
  <c r="M99" i="17"/>
  <c r="O99" i="17" s="1"/>
  <c r="Q99" i="17" s="1"/>
  <c r="AE98" i="17"/>
  <c r="AB98" i="17"/>
  <c r="AD98" i="17" s="1"/>
  <c r="AF98" i="17" s="1"/>
  <c r="AN96" i="9"/>
  <c r="M100" i="17"/>
  <c r="O100" i="17" s="1"/>
  <c r="Q100" i="17" s="1"/>
  <c r="C100" i="17"/>
  <c r="AH97" i="17"/>
  <c r="AG97" i="17"/>
  <c r="AK98" i="9"/>
  <c r="AC98" i="9"/>
  <c r="AI98" i="9"/>
  <c r="U98" i="9"/>
  <c r="V98" i="9" s="1"/>
  <c r="X98" i="9" s="1"/>
  <c r="AI99" i="17"/>
  <c r="U99" i="17"/>
  <c r="V99" i="17" s="1"/>
  <c r="X99" i="17" s="1"/>
  <c r="AK99" i="17"/>
  <c r="AC99" i="17"/>
  <c r="W98" i="17"/>
  <c r="AH96" i="17"/>
  <c r="AG96" i="17"/>
  <c r="W97" i="9"/>
  <c r="AR98" i="17"/>
  <c r="AJ98" i="17"/>
  <c r="AQ98" i="17"/>
  <c r="AM98" i="17"/>
  <c r="AL98" i="17"/>
  <c r="AN98" i="17" s="1"/>
  <c r="AP98" i="17" s="1"/>
  <c r="AF96" i="9"/>
  <c r="S101" i="17" l="1"/>
  <c r="Z101" i="17"/>
  <c r="R101" i="17"/>
  <c r="T101" i="17" s="1"/>
  <c r="S100" i="9"/>
  <c r="Z100" i="9"/>
  <c r="R100" i="9"/>
  <c r="T100" i="9" s="1"/>
  <c r="B101" i="9"/>
  <c r="I101" i="9"/>
  <c r="J101" i="9" s="1"/>
  <c r="Y101" i="9" s="1"/>
  <c r="E101" i="9"/>
  <c r="N101" i="9" s="1"/>
  <c r="P101" i="9" s="1"/>
  <c r="F102" i="9"/>
  <c r="K101" i="9"/>
  <c r="L101" i="9" s="1"/>
  <c r="AH97" i="9"/>
  <c r="AG97" i="9"/>
  <c r="AG98" i="17"/>
  <c r="AH98" i="17"/>
  <c r="AR99" i="17"/>
  <c r="AJ99" i="17"/>
  <c r="AQ99" i="17"/>
  <c r="AM99" i="17"/>
  <c r="AL99" i="17"/>
  <c r="AE98" i="9"/>
  <c r="AB98" i="9"/>
  <c r="AD98" i="9" s="1"/>
  <c r="AO98" i="17"/>
  <c r="AR98" i="9"/>
  <c r="AJ98" i="9"/>
  <c r="AQ98" i="9"/>
  <c r="AM98" i="9"/>
  <c r="AP98" i="9"/>
  <c r="AL98" i="9"/>
  <c r="AN98" i="9" s="1"/>
  <c r="AO98" i="9" s="1"/>
  <c r="W99" i="17"/>
  <c r="F103" i="17"/>
  <c r="K102" i="17"/>
  <c r="L102" i="17" s="1"/>
  <c r="I102" i="17"/>
  <c r="J102" i="17" s="1"/>
  <c r="Y102" i="17" s="1"/>
  <c r="E102" i="17"/>
  <c r="N102" i="17" s="1"/>
  <c r="P102" i="17" s="1"/>
  <c r="AN97" i="9"/>
  <c r="AI99" i="9"/>
  <c r="U99" i="9"/>
  <c r="V99" i="9" s="1"/>
  <c r="AK99" i="9"/>
  <c r="AC99" i="9"/>
  <c r="AI100" i="17"/>
  <c r="U100" i="17"/>
  <c r="V100" i="17" s="1"/>
  <c r="AK100" i="17"/>
  <c r="AC100" i="17"/>
  <c r="W98" i="9"/>
  <c r="AG96" i="9"/>
  <c r="AH96" i="9"/>
  <c r="AE99" i="17"/>
  <c r="AB99" i="17"/>
  <c r="AD99" i="17" s="1"/>
  <c r="AF99" i="17" s="1"/>
  <c r="AP96" i="9"/>
  <c r="AO96" i="9"/>
  <c r="D100" i="9"/>
  <c r="D101" i="17"/>
  <c r="Z101" i="9" l="1"/>
  <c r="S101" i="9"/>
  <c r="X100" i="17"/>
  <c r="W100" i="17"/>
  <c r="X99" i="9"/>
  <c r="W99" i="9"/>
  <c r="S102" i="17"/>
  <c r="Z102" i="17"/>
  <c r="R102" i="17"/>
  <c r="T102" i="17" s="1"/>
  <c r="F104" i="17"/>
  <c r="K103" i="17"/>
  <c r="L103" i="17" s="1"/>
  <c r="I103" i="17"/>
  <c r="J103" i="17" s="1"/>
  <c r="Y103" i="17" s="1"/>
  <c r="E103" i="17"/>
  <c r="N103" i="17" s="1"/>
  <c r="P103" i="17" s="1"/>
  <c r="D103" i="17"/>
  <c r="AF98" i="9"/>
  <c r="AQ99" i="9"/>
  <c r="AM99" i="9"/>
  <c r="AR99" i="9"/>
  <c r="AJ99" i="9"/>
  <c r="AL99" i="9" s="1"/>
  <c r="AN99" i="9" s="1"/>
  <c r="M101" i="17"/>
  <c r="O101" i="17" s="1"/>
  <c r="Q101" i="17" s="1"/>
  <c r="C101" i="17"/>
  <c r="AQ100" i="17"/>
  <c r="AM100" i="17"/>
  <c r="AR100" i="17"/>
  <c r="AJ100" i="17"/>
  <c r="AL100" i="17" s="1"/>
  <c r="AN100" i="17" s="1"/>
  <c r="D102" i="17"/>
  <c r="C100" i="9"/>
  <c r="M100" i="9"/>
  <c r="O100" i="9" s="1"/>
  <c r="Q100" i="9" s="1"/>
  <c r="D101" i="9"/>
  <c r="AK100" i="9"/>
  <c r="AC100" i="9"/>
  <c r="AI100" i="9"/>
  <c r="U100" i="9"/>
  <c r="V100" i="9" s="1"/>
  <c r="X100" i="9" s="1"/>
  <c r="U101" i="17"/>
  <c r="V101" i="17" s="1"/>
  <c r="X101" i="17" s="1"/>
  <c r="AK101" i="17"/>
  <c r="AC101" i="17"/>
  <c r="AI101" i="17"/>
  <c r="AH99" i="17"/>
  <c r="AG99" i="17"/>
  <c r="AE100" i="17"/>
  <c r="AB100" i="17"/>
  <c r="AD100" i="17" s="1"/>
  <c r="AF100" i="17" s="1"/>
  <c r="AE99" i="9"/>
  <c r="AB99" i="9"/>
  <c r="AD99" i="9" s="1"/>
  <c r="AP97" i="9"/>
  <c r="AO97" i="9"/>
  <c r="AN99" i="17"/>
  <c r="F103" i="9"/>
  <c r="K102" i="9"/>
  <c r="L102" i="9" s="1"/>
  <c r="B102" i="9"/>
  <c r="I102" i="9"/>
  <c r="J102" i="9" s="1"/>
  <c r="Y102" i="9" s="1"/>
  <c r="E102" i="9"/>
  <c r="N102" i="9" s="1"/>
  <c r="P102" i="9" s="1"/>
  <c r="S103" i="17" l="1"/>
  <c r="R103" i="17" s="1"/>
  <c r="T103" i="17" s="1"/>
  <c r="Z103" i="17"/>
  <c r="AO99" i="9"/>
  <c r="AP99" i="9"/>
  <c r="S102" i="9"/>
  <c r="Z102" i="9"/>
  <c r="R102" i="9"/>
  <c r="T102" i="9" s="1"/>
  <c r="AO100" i="17"/>
  <c r="AP100" i="17"/>
  <c r="AO99" i="17"/>
  <c r="AP99" i="17"/>
  <c r="AR100" i="9"/>
  <c r="AJ100" i="9"/>
  <c r="AQ100" i="9"/>
  <c r="AM100" i="9"/>
  <c r="AL100" i="9"/>
  <c r="C102" i="17"/>
  <c r="M102" i="17"/>
  <c r="O102" i="17" s="1"/>
  <c r="Q102" i="17" s="1"/>
  <c r="AI101" i="9"/>
  <c r="U101" i="9"/>
  <c r="AK101" i="9"/>
  <c r="AC101" i="9"/>
  <c r="M101" i="9"/>
  <c r="O101" i="9" s="1"/>
  <c r="Q101" i="9" s="1"/>
  <c r="C101" i="9"/>
  <c r="AG98" i="9"/>
  <c r="AH98" i="9"/>
  <c r="D102" i="9"/>
  <c r="AE101" i="17"/>
  <c r="AB101" i="17"/>
  <c r="AD101" i="17" s="1"/>
  <c r="W100" i="9"/>
  <c r="C103" i="17"/>
  <c r="M103" i="17"/>
  <c r="O103" i="17" s="1"/>
  <c r="Q103" i="17" s="1"/>
  <c r="AK102" i="17"/>
  <c r="AC102" i="17"/>
  <c r="AI102" i="17"/>
  <c r="U102" i="17"/>
  <c r="V102" i="17" s="1"/>
  <c r="X102" i="17" s="1"/>
  <c r="R101" i="9"/>
  <c r="T101" i="9" s="1"/>
  <c r="V101" i="9" s="1"/>
  <c r="AH100" i="17"/>
  <c r="AG100" i="17"/>
  <c r="B103" i="9"/>
  <c r="I103" i="9"/>
  <c r="J103" i="9" s="1"/>
  <c r="E103" i="9"/>
  <c r="N103" i="9" s="1"/>
  <c r="P103" i="9" s="1"/>
  <c r="F104" i="9"/>
  <c r="K103" i="9"/>
  <c r="L103" i="9" s="1"/>
  <c r="Y103" i="9" s="1"/>
  <c r="AF99" i="9"/>
  <c r="AR101" i="17"/>
  <c r="AJ101" i="17"/>
  <c r="AL101" i="17" s="1"/>
  <c r="AN101" i="17" s="1"/>
  <c r="AQ101" i="17"/>
  <c r="AM101" i="17"/>
  <c r="AE100" i="9"/>
  <c r="AB100" i="9"/>
  <c r="AD100" i="9" s="1"/>
  <c r="AF100" i="9" s="1"/>
  <c r="W101" i="17"/>
  <c r="I104" i="17"/>
  <c r="J104" i="17" s="1"/>
  <c r="Y104" i="17" s="1"/>
  <c r="E104" i="17"/>
  <c r="N104" i="17" s="1"/>
  <c r="P104" i="17" s="1"/>
  <c r="F105" i="17"/>
  <c r="K104" i="17"/>
  <c r="L104" i="17" s="1"/>
  <c r="X101" i="9"/>
  <c r="Z103" i="9" l="1"/>
  <c r="S103" i="9"/>
  <c r="AO101" i="17"/>
  <c r="AP101" i="17"/>
  <c r="Z104" i="17"/>
  <c r="R104" i="17"/>
  <c r="T104" i="17" s="1"/>
  <c r="S104" i="17"/>
  <c r="AG100" i="9"/>
  <c r="AH100" i="9"/>
  <c r="F105" i="9"/>
  <c r="K104" i="9"/>
  <c r="L104" i="9" s="1"/>
  <c r="B104" i="9"/>
  <c r="I104" i="9"/>
  <c r="J104" i="9" s="1"/>
  <c r="Y104" i="9" s="1"/>
  <c r="E104" i="9"/>
  <c r="N104" i="9" s="1"/>
  <c r="P104" i="9" s="1"/>
  <c r="I105" i="17"/>
  <c r="J105" i="17" s="1"/>
  <c r="Y105" i="17" s="1"/>
  <c r="E105" i="17"/>
  <c r="N105" i="17" s="1"/>
  <c r="P105" i="17" s="1"/>
  <c r="D105" i="17"/>
  <c r="F106" i="17"/>
  <c r="K105" i="17"/>
  <c r="L105" i="17" s="1"/>
  <c r="D104" i="17"/>
  <c r="D103" i="9"/>
  <c r="AR102" i="17"/>
  <c r="AJ102" i="17"/>
  <c r="AQ102" i="17"/>
  <c r="AM102" i="17"/>
  <c r="AL102" i="17"/>
  <c r="AN102" i="17" s="1"/>
  <c r="AO102" i="17" s="1"/>
  <c r="AF101" i="17"/>
  <c r="AE101" i="9"/>
  <c r="AB101" i="9"/>
  <c r="AD101" i="9" s="1"/>
  <c r="AF101" i="9" s="1"/>
  <c r="AK102" i="9"/>
  <c r="AC102" i="9"/>
  <c r="AI102" i="9"/>
  <c r="U102" i="9"/>
  <c r="AQ101" i="9"/>
  <c r="AM101" i="9"/>
  <c r="AL101" i="9"/>
  <c r="AN101" i="9" s="1"/>
  <c r="AP101" i="9" s="1"/>
  <c r="AR101" i="9"/>
  <c r="AJ101" i="9"/>
  <c r="W102" i="17"/>
  <c r="AH99" i="9"/>
  <c r="AG99" i="9"/>
  <c r="C102" i="9"/>
  <c r="M102" i="9"/>
  <c r="O102" i="9" s="1"/>
  <c r="Q102" i="9" s="1"/>
  <c r="W102" i="9" s="1"/>
  <c r="V102" i="9"/>
  <c r="AI103" i="17"/>
  <c r="U103" i="17"/>
  <c r="V103" i="17" s="1"/>
  <c r="AK103" i="17"/>
  <c r="AC103" i="17"/>
  <c r="AE102" i="17"/>
  <c r="AB102" i="17"/>
  <c r="AD102" i="17" s="1"/>
  <c r="AF102" i="17" s="1"/>
  <c r="W101" i="9"/>
  <c r="AN100" i="9"/>
  <c r="X102" i="9"/>
  <c r="S105" i="17" l="1"/>
  <c r="Z105" i="17"/>
  <c r="R105" i="17"/>
  <c r="T105" i="17" s="1"/>
  <c r="X103" i="17"/>
  <c r="W103" i="17"/>
  <c r="S104" i="9"/>
  <c r="Z104" i="9"/>
  <c r="AO101" i="9"/>
  <c r="AE102" i="9"/>
  <c r="AB102" i="9"/>
  <c r="AD102" i="9" s="1"/>
  <c r="AH101" i="17"/>
  <c r="AG101" i="17"/>
  <c r="M103" i="9"/>
  <c r="O103" i="9" s="1"/>
  <c r="Q103" i="9" s="1"/>
  <c r="C103" i="9"/>
  <c r="M105" i="17"/>
  <c r="O105" i="17" s="1"/>
  <c r="Q105" i="17" s="1"/>
  <c r="C105" i="17"/>
  <c r="AI103" i="9"/>
  <c r="U103" i="9"/>
  <c r="AK103" i="9"/>
  <c r="AC103" i="9"/>
  <c r="M104" i="17"/>
  <c r="O104" i="17" s="1"/>
  <c r="Q104" i="17" s="1"/>
  <c r="C104" i="17"/>
  <c r="D104" i="9"/>
  <c r="AR103" i="17"/>
  <c r="AJ103" i="17"/>
  <c r="AQ103" i="17"/>
  <c r="AM103" i="17"/>
  <c r="AL103" i="17"/>
  <c r="AH101" i="9"/>
  <c r="AG101" i="9"/>
  <c r="AP102" i="17"/>
  <c r="B105" i="9"/>
  <c r="I105" i="9"/>
  <c r="J105" i="9" s="1"/>
  <c r="Y105" i="9" s="1"/>
  <c r="E105" i="9"/>
  <c r="N105" i="9" s="1"/>
  <c r="P105" i="9" s="1"/>
  <c r="F106" i="9"/>
  <c r="D105" i="9"/>
  <c r="K105" i="9"/>
  <c r="L105" i="9" s="1"/>
  <c r="AI104" i="17"/>
  <c r="U104" i="17"/>
  <c r="V104" i="17" s="1"/>
  <c r="X104" i="17" s="1"/>
  <c r="AK104" i="17"/>
  <c r="AC104" i="17"/>
  <c r="R103" i="9"/>
  <c r="T103" i="9" s="1"/>
  <c r="V103" i="9" s="1"/>
  <c r="AG102" i="17"/>
  <c r="AH102" i="17"/>
  <c r="AR102" i="9"/>
  <c r="AJ102" i="9"/>
  <c r="AQ102" i="9"/>
  <c r="AM102" i="9"/>
  <c r="AL102" i="9"/>
  <c r="AO100" i="9"/>
  <c r="AP100" i="9"/>
  <c r="AE103" i="17"/>
  <c r="AB103" i="17"/>
  <c r="AD103" i="17" s="1"/>
  <c r="F107" i="17"/>
  <c r="K106" i="17"/>
  <c r="L106" i="17" s="1"/>
  <c r="I106" i="17"/>
  <c r="J106" i="17" s="1"/>
  <c r="Y106" i="17" s="1"/>
  <c r="E106" i="17"/>
  <c r="N106" i="17" s="1"/>
  <c r="P106" i="17" s="1"/>
  <c r="X103" i="9"/>
  <c r="S106" i="17" l="1"/>
  <c r="Z106" i="17"/>
  <c r="R106" i="17"/>
  <c r="T106" i="17" s="1"/>
  <c r="Z105" i="9"/>
  <c r="S105" i="9"/>
  <c r="F108" i="17"/>
  <c r="K107" i="17"/>
  <c r="L107" i="17" s="1"/>
  <c r="I107" i="17"/>
  <c r="J107" i="17" s="1"/>
  <c r="Y107" i="17" s="1"/>
  <c r="E107" i="17"/>
  <c r="N107" i="17" s="1"/>
  <c r="P107" i="17" s="1"/>
  <c r="D107" i="17"/>
  <c r="AQ104" i="17"/>
  <c r="AM104" i="17"/>
  <c r="AR104" i="17"/>
  <c r="AJ104" i="17"/>
  <c r="AL104" i="17" s="1"/>
  <c r="AN104" i="17" s="1"/>
  <c r="M105" i="9"/>
  <c r="O105" i="9" s="1"/>
  <c r="Q105" i="9" s="1"/>
  <c r="C105" i="9"/>
  <c r="AE103" i="9"/>
  <c r="AB103" i="9"/>
  <c r="AD103" i="9" s="1"/>
  <c r="W103" i="9"/>
  <c r="AK104" i="9"/>
  <c r="AC104" i="9"/>
  <c r="AI104" i="9"/>
  <c r="U104" i="9"/>
  <c r="D106" i="17"/>
  <c r="AF103" i="17"/>
  <c r="AN102" i="9"/>
  <c r="F107" i="9"/>
  <c r="K106" i="9"/>
  <c r="L106" i="9" s="1"/>
  <c r="B106" i="9"/>
  <c r="I106" i="9"/>
  <c r="J106" i="9" s="1"/>
  <c r="Y106" i="9" s="1"/>
  <c r="E106" i="9"/>
  <c r="N106" i="9" s="1"/>
  <c r="P106" i="9" s="1"/>
  <c r="C104" i="9"/>
  <c r="M104" i="9"/>
  <c r="O104" i="9" s="1"/>
  <c r="Q104" i="9" s="1"/>
  <c r="AQ103" i="9"/>
  <c r="AM103" i="9"/>
  <c r="AR103" i="9"/>
  <c r="AJ103" i="9"/>
  <c r="AL103" i="9" s="1"/>
  <c r="AN103" i="9" s="1"/>
  <c r="AN103" i="17"/>
  <c r="R104" i="9"/>
  <c r="T104" i="9" s="1"/>
  <c r="V104" i="9" s="1"/>
  <c r="X104" i="9" s="1"/>
  <c r="U105" i="17"/>
  <c r="V105" i="17" s="1"/>
  <c r="AK105" i="17"/>
  <c r="AC105" i="17"/>
  <c r="AI105" i="17"/>
  <c r="AE104" i="17"/>
  <c r="AB104" i="17"/>
  <c r="AD104" i="17" s="1"/>
  <c r="AF104" i="17" s="1"/>
  <c r="W104" i="17"/>
  <c r="AF102" i="9"/>
  <c r="X105" i="17" l="1"/>
  <c r="W105" i="17"/>
  <c r="S107" i="17"/>
  <c r="Z107" i="17"/>
  <c r="S106" i="9"/>
  <c r="Z106" i="9"/>
  <c r="AP104" i="17"/>
  <c r="AO104" i="17"/>
  <c r="AP103" i="9"/>
  <c r="AO103" i="9"/>
  <c r="AP103" i="17"/>
  <c r="AO103" i="17"/>
  <c r="D106" i="9"/>
  <c r="C106" i="17"/>
  <c r="M106" i="17"/>
  <c r="O106" i="17" s="1"/>
  <c r="Q106" i="17" s="1"/>
  <c r="AE104" i="9"/>
  <c r="AB104" i="9"/>
  <c r="AD104" i="9" s="1"/>
  <c r="AI105" i="9"/>
  <c r="U105" i="9"/>
  <c r="AK105" i="9"/>
  <c r="AC105" i="9"/>
  <c r="AE105" i="17"/>
  <c r="AB105" i="17"/>
  <c r="AD105" i="17" s="1"/>
  <c r="AF105" i="17" s="1"/>
  <c r="AR105" i="17"/>
  <c r="AJ105" i="17"/>
  <c r="AL105" i="17" s="1"/>
  <c r="AN105" i="17" s="1"/>
  <c r="AQ105" i="17"/>
  <c r="AM105" i="17"/>
  <c r="W104" i="9"/>
  <c r="B107" i="9"/>
  <c r="I107" i="9"/>
  <c r="J107" i="9" s="1"/>
  <c r="Y107" i="9" s="1"/>
  <c r="E107" i="9"/>
  <c r="N107" i="9" s="1"/>
  <c r="P107" i="9" s="1"/>
  <c r="F108" i="9"/>
  <c r="K107" i="9"/>
  <c r="L107" i="9" s="1"/>
  <c r="AR104" i="9"/>
  <c r="AJ104" i="9"/>
  <c r="AQ104" i="9"/>
  <c r="AM104" i="9"/>
  <c r="AL104" i="9"/>
  <c r="AH104" i="17"/>
  <c r="AG104" i="17"/>
  <c r="AG102" i="9"/>
  <c r="AH102" i="9"/>
  <c r="AO102" i="9"/>
  <c r="AP102" i="9"/>
  <c r="C107" i="17"/>
  <c r="M107" i="17"/>
  <c r="O107" i="17" s="1"/>
  <c r="Q107" i="17" s="1"/>
  <c r="R105" i="9"/>
  <c r="T105" i="9" s="1"/>
  <c r="V105" i="9" s="1"/>
  <c r="W105" i="9" s="1"/>
  <c r="AK106" i="17"/>
  <c r="AC106" i="17"/>
  <c r="AI106" i="17"/>
  <c r="U106" i="17"/>
  <c r="V106" i="17" s="1"/>
  <c r="X106" i="17" s="1"/>
  <c r="AH103" i="17"/>
  <c r="AG103" i="17"/>
  <c r="AF103" i="9"/>
  <c r="Y108" i="17"/>
  <c r="I108" i="17"/>
  <c r="J108" i="17" s="1"/>
  <c r="E108" i="17"/>
  <c r="N108" i="17" s="1"/>
  <c r="P108" i="17" s="1"/>
  <c r="D108" i="17"/>
  <c r="F109" i="17"/>
  <c r="K108" i="17"/>
  <c r="L108" i="17" s="1"/>
  <c r="Z107" i="9" l="1"/>
  <c r="S107" i="9"/>
  <c r="AP105" i="17"/>
  <c r="AO105" i="17"/>
  <c r="AH105" i="17"/>
  <c r="AG105" i="17"/>
  <c r="AK106" i="9"/>
  <c r="AC106" i="9"/>
  <c r="AI106" i="9"/>
  <c r="U106" i="9"/>
  <c r="AI107" i="17"/>
  <c r="U107" i="17"/>
  <c r="AK107" i="17"/>
  <c r="AC107" i="17"/>
  <c r="X105" i="9"/>
  <c r="W106" i="17"/>
  <c r="AQ105" i="9"/>
  <c r="AM105" i="9"/>
  <c r="AL105" i="9"/>
  <c r="AR105" i="9"/>
  <c r="AJ105" i="9"/>
  <c r="AE106" i="17"/>
  <c r="AB106" i="17"/>
  <c r="AD106" i="17" s="1"/>
  <c r="AF106" i="17" s="1"/>
  <c r="AR106" i="17"/>
  <c r="AJ106" i="17"/>
  <c r="AQ106" i="17"/>
  <c r="AM106" i="17"/>
  <c r="AL106" i="17"/>
  <c r="AN104" i="9"/>
  <c r="D107" i="9"/>
  <c r="R106" i="9"/>
  <c r="T106" i="9" s="1"/>
  <c r="V106" i="9" s="1"/>
  <c r="R107" i="17"/>
  <c r="T107" i="17" s="1"/>
  <c r="V107" i="17" s="1"/>
  <c r="W107" i="17" s="1"/>
  <c r="M108" i="17"/>
  <c r="O108" i="17" s="1"/>
  <c r="Q108" i="17" s="1"/>
  <c r="C108" i="17"/>
  <c r="AH103" i="9"/>
  <c r="AG103" i="9"/>
  <c r="I109" i="17"/>
  <c r="J109" i="17" s="1"/>
  <c r="E109" i="17"/>
  <c r="N109" i="17" s="1"/>
  <c r="P109" i="17" s="1"/>
  <c r="D109" i="17"/>
  <c r="F110" i="17"/>
  <c r="K109" i="17"/>
  <c r="L109" i="17" s="1"/>
  <c r="Y109" i="17" s="1"/>
  <c r="Z108" i="17"/>
  <c r="S108" i="17"/>
  <c r="R108" i="17" s="1"/>
  <c r="T108" i="17" s="1"/>
  <c r="F109" i="9"/>
  <c r="K108" i="9"/>
  <c r="L108" i="9" s="1"/>
  <c r="B108" i="9"/>
  <c r="I108" i="9"/>
  <c r="J108" i="9" s="1"/>
  <c r="Y108" i="9" s="1"/>
  <c r="E108" i="9"/>
  <c r="N108" i="9" s="1"/>
  <c r="P108" i="9" s="1"/>
  <c r="AE105" i="9"/>
  <c r="AB105" i="9"/>
  <c r="AD105" i="9" s="1"/>
  <c r="AF104" i="9"/>
  <c r="C106" i="9"/>
  <c r="M106" i="9"/>
  <c r="O106" i="9" s="1"/>
  <c r="Q106" i="9" s="1"/>
  <c r="W106" i="9" s="1"/>
  <c r="X106" i="9"/>
  <c r="X107" i="17"/>
  <c r="S108" i="9" l="1"/>
  <c r="Z108" i="9"/>
  <c r="S109" i="17"/>
  <c r="Z109" i="17"/>
  <c r="F111" i="17"/>
  <c r="K110" i="17"/>
  <c r="L110" i="17" s="1"/>
  <c r="I110" i="17"/>
  <c r="J110" i="17" s="1"/>
  <c r="Y110" i="17" s="1"/>
  <c r="E110" i="17"/>
  <c r="N110" i="17" s="1"/>
  <c r="P110" i="17" s="1"/>
  <c r="AP104" i="9"/>
  <c r="AO104" i="9"/>
  <c r="AG106" i="17"/>
  <c r="AH106" i="17"/>
  <c r="AR107" i="17"/>
  <c r="AJ107" i="17"/>
  <c r="AQ107" i="17"/>
  <c r="AM107" i="17"/>
  <c r="AL107" i="17"/>
  <c r="AI107" i="9"/>
  <c r="U107" i="9"/>
  <c r="AK107" i="9"/>
  <c r="AC107" i="9"/>
  <c r="AG104" i="9"/>
  <c r="AH104" i="9"/>
  <c r="D108" i="9"/>
  <c r="M109" i="17"/>
  <c r="O109" i="17" s="1"/>
  <c r="Q109" i="17" s="1"/>
  <c r="C109" i="17"/>
  <c r="AN106" i="17"/>
  <c r="AN105" i="9"/>
  <c r="AE106" i="9"/>
  <c r="AB106" i="9"/>
  <c r="AD106" i="9" s="1"/>
  <c r="AF106" i="9" s="1"/>
  <c r="AF105" i="9"/>
  <c r="B109" i="9"/>
  <c r="I109" i="9"/>
  <c r="J109" i="9" s="1"/>
  <c r="Y109" i="9" s="1"/>
  <c r="E109" i="9"/>
  <c r="N109" i="9" s="1"/>
  <c r="P109" i="9" s="1"/>
  <c r="F110" i="9"/>
  <c r="D109" i="9"/>
  <c r="K109" i="9"/>
  <c r="L109" i="9" s="1"/>
  <c r="AR106" i="9"/>
  <c r="AJ106" i="9"/>
  <c r="AQ106" i="9"/>
  <c r="AM106" i="9"/>
  <c r="AL106" i="9"/>
  <c r="AN106" i="9" s="1"/>
  <c r="AO106" i="9" s="1"/>
  <c r="R107" i="9"/>
  <c r="T107" i="9" s="1"/>
  <c r="V107" i="9" s="1"/>
  <c r="AI108" i="17"/>
  <c r="U108" i="17"/>
  <c r="V108" i="17" s="1"/>
  <c r="AK108" i="17"/>
  <c r="AC108" i="17"/>
  <c r="M107" i="9"/>
  <c r="O107" i="9" s="1"/>
  <c r="Q107" i="9" s="1"/>
  <c r="W107" i="9" s="1"/>
  <c r="C107" i="9"/>
  <c r="AE107" i="17"/>
  <c r="AB107" i="17"/>
  <c r="AD107" i="17" s="1"/>
  <c r="X107" i="9"/>
  <c r="S110" i="17" l="1"/>
  <c r="R110" i="17" s="1"/>
  <c r="T110" i="17" s="1"/>
  <c r="Z110" i="17"/>
  <c r="X108" i="17"/>
  <c r="W108" i="17"/>
  <c r="Z109" i="9"/>
  <c r="S109" i="9"/>
  <c r="R109" i="9" s="1"/>
  <c r="T109" i="9" s="1"/>
  <c r="AG106" i="9"/>
  <c r="AH106" i="9"/>
  <c r="AQ108" i="17"/>
  <c r="AM108" i="17"/>
  <c r="AL108" i="17"/>
  <c r="AN108" i="17" s="1"/>
  <c r="AP108" i="17" s="1"/>
  <c r="AO108" i="17"/>
  <c r="AR108" i="17"/>
  <c r="AJ108" i="17"/>
  <c r="AP106" i="9"/>
  <c r="M109" i="9"/>
  <c r="O109" i="9" s="1"/>
  <c r="Q109" i="9" s="1"/>
  <c r="C109" i="9"/>
  <c r="AE107" i="9"/>
  <c r="AB107" i="9"/>
  <c r="AD107" i="9" s="1"/>
  <c r="AF107" i="9" s="1"/>
  <c r="F112" i="17"/>
  <c r="K111" i="17"/>
  <c r="L111" i="17" s="1"/>
  <c r="I111" i="17"/>
  <c r="J111" i="17" s="1"/>
  <c r="Y111" i="17" s="1"/>
  <c r="E111" i="17"/>
  <c r="N111" i="17" s="1"/>
  <c r="P111" i="17" s="1"/>
  <c r="U109" i="17"/>
  <c r="AK109" i="17"/>
  <c r="AC109" i="17"/>
  <c r="AI109" i="17"/>
  <c r="AK108" i="9"/>
  <c r="AC108" i="9"/>
  <c r="AI108" i="9"/>
  <c r="U108" i="9"/>
  <c r="F111" i="9"/>
  <c r="D110" i="9"/>
  <c r="K110" i="9"/>
  <c r="L110" i="9" s="1"/>
  <c r="B110" i="9"/>
  <c r="I110" i="9"/>
  <c r="J110" i="9" s="1"/>
  <c r="Y110" i="9" s="1"/>
  <c r="E110" i="9"/>
  <c r="N110" i="9" s="1"/>
  <c r="P110" i="9" s="1"/>
  <c r="AP105" i="9"/>
  <c r="AO105" i="9"/>
  <c r="C108" i="9"/>
  <c r="M108" i="9"/>
  <c r="O108" i="9" s="1"/>
  <c r="Q108" i="9" s="1"/>
  <c r="W108" i="9" s="1"/>
  <c r="AQ107" i="9"/>
  <c r="AM107" i="9"/>
  <c r="AR107" i="9"/>
  <c r="AJ107" i="9"/>
  <c r="AL107" i="9" s="1"/>
  <c r="AN107" i="9" s="1"/>
  <c r="AN107" i="17"/>
  <c r="D110" i="17"/>
  <c r="AF107" i="17"/>
  <c r="AE108" i="17"/>
  <c r="AB108" i="17"/>
  <c r="AD108" i="17" s="1"/>
  <c r="AF108" i="17" s="1"/>
  <c r="AH105" i="9"/>
  <c r="AG105" i="9"/>
  <c r="AO106" i="17"/>
  <c r="AP106" i="17"/>
  <c r="R109" i="17"/>
  <c r="T109" i="17" s="1"/>
  <c r="V109" i="17" s="1"/>
  <c r="X109" i="17" s="1"/>
  <c r="R108" i="9"/>
  <c r="T108" i="9" s="1"/>
  <c r="V108" i="9" s="1"/>
  <c r="X108" i="9" s="1"/>
  <c r="S110" i="9" l="1"/>
  <c r="R110" i="9" s="1"/>
  <c r="T110" i="9" s="1"/>
  <c r="Z110" i="9"/>
  <c r="S111" i="17"/>
  <c r="R111" i="17" s="1"/>
  <c r="T111" i="17" s="1"/>
  <c r="Z111" i="17"/>
  <c r="AO107" i="9"/>
  <c r="AP107" i="9"/>
  <c r="AH108" i="17"/>
  <c r="AG108" i="17"/>
  <c r="AP107" i="17"/>
  <c r="AO107" i="17"/>
  <c r="AE109" i="17"/>
  <c r="AB109" i="17"/>
  <c r="AD109" i="17" s="1"/>
  <c r="AF109" i="17" s="1"/>
  <c r="Y112" i="17"/>
  <c r="I112" i="17"/>
  <c r="J112" i="17" s="1"/>
  <c r="E112" i="17"/>
  <c r="N112" i="17" s="1"/>
  <c r="P112" i="17" s="1"/>
  <c r="D112" i="17"/>
  <c r="F113" i="17"/>
  <c r="K112" i="17"/>
  <c r="L112" i="17" s="1"/>
  <c r="AE108" i="9"/>
  <c r="AB108" i="9"/>
  <c r="AD108" i="9" s="1"/>
  <c r="AF108" i="9" s="1"/>
  <c r="AR109" i="17"/>
  <c r="AJ109" i="17"/>
  <c r="AL109" i="17" s="1"/>
  <c r="AN109" i="17" s="1"/>
  <c r="AQ109" i="17"/>
  <c r="AM109" i="17"/>
  <c r="AH107" i="9"/>
  <c r="AG107" i="9"/>
  <c r="AR108" i="9"/>
  <c r="AJ108" i="9"/>
  <c r="AQ108" i="9"/>
  <c r="AM108" i="9"/>
  <c r="AL108" i="9"/>
  <c r="AI109" i="9"/>
  <c r="U109" i="9"/>
  <c r="V109" i="9" s="1"/>
  <c r="AK109" i="9"/>
  <c r="AC109" i="9"/>
  <c r="AK110" i="17"/>
  <c r="AC110" i="17"/>
  <c r="AI110" i="17"/>
  <c r="U110" i="17"/>
  <c r="V110" i="17" s="1"/>
  <c r="X110" i="17" s="1"/>
  <c r="C110" i="9"/>
  <c r="M110" i="9"/>
  <c r="O110" i="9" s="1"/>
  <c r="Q110" i="9" s="1"/>
  <c r="AH107" i="17"/>
  <c r="AG107" i="17"/>
  <c r="B111" i="9"/>
  <c r="Y111" i="9"/>
  <c r="I111" i="9"/>
  <c r="J111" i="9" s="1"/>
  <c r="E111" i="9"/>
  <c r="N111" i="9" s="1"/>
  <c r="P111" i="9" s="1"/>
  <c r="F112" i="9"/>
  <c r="D111" i="9"/>
  <c r="K111" i="9"/>
  <c r="L111" i="9" s="1"/>
  <c r="C110" i="17"/>
  <c r="M110" i="17"/>
  <c r="O110" i="17" s="1"/>
  <c r="Q110" i="17" s="1"/>
  <c r="D111" i="17"/>
  <c r="W109" i="17"/>
  <c r="AO109" i="17" l="1"/>
  <c r="AP109" i="17"/>
  <c r="X109" i="9"/>
  <c r="W109" i="9"/>
  <c r="W110" i="17"/>
  <c r="AQ109" i="9"/>
  <c r="AM109" i="9"/>
  <c r="AL109" i="9"/>
  <c r="AN109" i="9" s="1"/>
  <c r="AP109" i="9" s="1"/>
  <c r="AR109" i="9"/>
  <c r="AJ109" i="9"/>
  <c r="C111" i="17"/>
  <c r="M111" i="17"/>
  <c r="O111" i="17" s="1"/>
  <c r="Q111" i="17" s="1"/>
  <c r="Z111" i="9"/>
  <c r="S111" i="9"/>
  <c r="AE110" i="17"/>
  <c r="AB110" i="17"/>
  <c r="AD110" i="17" s="1"/>
  <c r="I113" i="17"/>
  <c r="J113" i="17" s="1"/>
  <c r="Y113" i="17" s="1"/>
  <c r="E113" i="17"/>
  <c r="N113" i="17" s="1"/>
  <c r="P113" i="17" s="1"/>
  <c r="F114" i="17"/>
  <c r="K113" i="17"/>
  <c r="L113" i="17" s="1"/>
  <c r="Z112" i="17"/>
  <c r="S112" i="17"/>
  <c r="M111" i="9"/>
  <c r="O111" i="9" s="1"/>
  <c r="Q111" i="9" s="1"/>
  <c r="C111" i="9"/>
  <c r="F113" i="9"/>
  <c r="K112" i="9"/>
  <c r="L112" i="9" s="1"/>
  <c r="Y112" i="9" s="1"/>
  <c r="B112" i="9"/>
  <c r="I112" i="9"/>
  <c r="J112" i="9" s="1"/>
  <c r="E112" i="9"/>
  <c r="N112" i="9" s="1"/>
  <c r="P112" i="9" s="1"/>
  <c r="AR110" i="17"/>
  <c r="AJ110" i="17"/>
  <c r="AQ110" i="17"/>
  <c r="AM110" i="17"/>
  <c r="AL110" i="17"/>
  <c r="AG108" i="9"/>
  <c r="AH108" i="9"/>
  <c r="M112" i="17"/>
  <c r="O112" i="17" s="1"/>
  <c r="Q112" i="17" s="1"/>
  <c r="C112" i="17"/>
  <c r="AH109" i="17"/>
  <c r="AG109" i="17"/>
  <c r="AI111" i="17"/>
  <c r="U111" i="17"/>
  <c r="V111" i="17" s="1"/>
  <c r="X111" i="17" s="1"/>
  <c r="AK111" i="17"/>
  <c r="AC111" i="17"/>
  <c r="AK110" i="9"/>
  <c r="AC110" i="9"/>
  <c r="AI110" i="9"/>
  <c r="U110" i="9"/>
  <c r="V110" i="9" s="1"/>
  <c r="AE109" i="9"/>
  <c r="AB109" i="9"/>
  <c r="AD109" i="9" s="1"/>
  <c r="AF109" i="9" s="1"/>
  <c r="AN108" i="9"/>
  <c r="W110" i="9" l="1"/>
  <c r="X110" i="9"/>
  <c r="S112" i="9"/>
  <c r="Z112" i="9"/>
  <c r="S113" i="17"/>
  <c r="Z113" i="17"/>
  <c r="AO108" i="9"/>
  <c r="AP108" i="9"/>
  <c r="AI112" i="17"/>
  <c r="U112" i="17"/>
  <c r="AK112" i="17"/>
  <c r="AC112" i="17"/>
  <c r="AI111" i="9"/>
  <c r="U111" i="9"/>
  <c r="AK111" i="9"/>
  <c r="AC111" i="9"/>
  <c r="W111" i="17"/>
  <c r="AO109" i="9"/>
  <c r="AE111" i="17"/>
  <c r="AB111" i="17"/>
  <c r="AD111" i="17" s="1"/>
  <c r="AF111" i="17" s="1"/>
  <c r="AR111" i="17"/>
  <c r="AJ111" i="17"/>
  <c r="AQ111" i="17"/>
  <c r="AM111" i="17"/>
  <c r="AL111" i="17"/>
  <c r="D114" i="17"/>
  <c r="F115" i="17"/>
  <c r="K114" i="17"/>
  <c r="L114" i="17" s="1"/>
  <c r="Y114" i="17"/>
  <c r="I114" i="17"/>
  <c r="J114" i="17" s="1"/>
  <c r="E114" i="17"/>
  <c r="N114" i="17" s="1"/>
  <c r="P114" i="17" s="1"/>
  <c r="AH109" i="9"/>
  <c r="AG109" i="9"/>
  <c r="AE110" i="9"/>
  <c r="AB110" i="9"/>
  <c r="AD110" i="9" s="1"/>
  <c r="AF110" i="9" s="1"/>
  <c r="AN110" i="17"/>
  <c r="D112" i="9"/>
  <c r="R112" i="17"/>
  <c r="T112" i="17" s="1"/>
  <c r="V112" i="17" s="1"/>
  <c r="D113" i="17"/>
  <c r="AF110" i="17"/>
  <c r="R111" i="9"/>
  <c r="T111" i="9" s="1"/>
  <c r="V111" i="9" s="1"/>
  <c r="W111" i="9" s="1"/>
  <c r="AR110" i="9"/>
  <c r="AJ110" i="9"/>
  <c r="AQ110" i="9"/>
  <c r="AM110" i="9"/>
  <c r="AL110" i="9"/>
  <c r="W112" i="17"/>
  <c r="B113" i="9"/>
  <c r="I113" i="9"/>
  <c r="J113" i="9" s="1"/>
  <c r="Y113" i="9" s="1"/>
  <c r="E113" i="9"/>
  <c r="N113" i="9" s="1"/>
  <c r="P113" i="9" s="1"/>
  <c r="F114" i="9"/>
  <c r="K113" i="9"/>
  <c r="L113" i="9" s="1"/>
  <c r="X112" i="17"/>
  <c r="X111" i="9"/>
  <c r="Z113" i="9" l="1"/>
  <c r="S113" i="9"/>
  <c r="C112" i="9"/>
  <c r="M112" i="9"/>
  <c r="O112" i="9" s="1"/>
  <c r="Q112" i="9" s="1"/>
  <c r="S114" i="17"/>
  <c r="Z114" i="17"/>
  <c r="AH111" i="17"/>
  <c r="AG111" i="17"/>
  <c r="AE111" i="9"/>
  <c r="AB111" i="9"/>
  <c r="AD111" i="9" s="1"/>
  <c r="AF111" i="9" s="1"/>
  <c r="AE112" i="17"/>
  <c r="AB112" i="17"/>
  <c r="AD112" i="17" s="1"/>
  <c r="AF112" i="17" s="1"/>
  <c r="U113" i="17"/>
  <c r="AK113" i="17"/>
  <c r="AC113" i="17"/>
  <c r="AI113" i="17"/>
  <c r="AK112" i="9"/>
  <c r="AC112" i="9"/>
  <c r="AI112" i="9"/>
  <c r="U112" i="9"/>
  <c r="AN110" i="9"/>
  <c r="AG110" i="17"/>
  <c r="AH110" i="17"/>
  <c r="AP110" i="17"/>
  <c r="AO110" i="17"/>
  <c r="AQ111" i="9"/>
  <c r="AM111" i="9"/>
  <c r="AR111" i="9"/>
  <c r="AJ111" i="9"/>
  <c r="AL111" i="9" s="1"/>
  <c r="AN111" i="9" s="1"/>
  <c r="AQ112" i="17"/>
  <c r="AM112" i="17"/>
  <c r="AR112" i="17"/>
  <c r="AJ112" i="17"/>
  <c r="AL112" i="17" s="1"/>
  <c r="AN112" i="17" s="1"/>
  <c r="D113" i="9"/>
  <c r="M113" i="17"/>
  <c r="O113" i="17" s="1"/>
  <c r="Q113" i="17" s="1"/>
  <c r="C113" i="17"/>
  <c r="AG110" i="9"/>
  <c r="AH110" i="9"/>
  <c r="F116" i="17"/>
  <c r="K115" i="17"/>
  <c r="L115" i="17" s="1"/>
  <c r="I115" i="17"/>
  <c r="J115" i="17" s="1"/>
  <c r="Y115" i="17" s="1"/>
  <c r="E115" i="17"/>
  <c r="N115" i="17" s="1"/>
  <c r="P115" i="17" s="1"/>
  <c r="D115" i="17"/>
  <c r="AN111" i="17"/>
  <c r="R113" i="17"/>
  <c r="T113" i="17" s="1"/>
  <c r="V113" i="17" s="1"/>
  <c r="X113" i="17" s="1"/>
  <c r="R112" i="9"/>
  <c r="T112" i="9" s="1"/>
  <c r="V112" i="9" s="1"/>
  <c r="F115" i="9"/>
  <c r="K114" i="9"/>
  <c r="L114" i="9" s="1"/>
  <c r="B114" i="9"/>
  <c r="I114" i="9"/>
  <c r="J114" i="9" s="1"/>
  <c r="Y114" i="9" s="1"/>
  <c r="E114" i="9"/>
  <c r="N114" i="9" s="1"/>
  <c r="P114" i="9" s="1"/>
  <c r="C114" i="17"/>
  <c r="M114" i="17"/>
  <c r="O114" i="17" s="1"/>
  <c r="Q114" i="17" s="1"/>
  <c r="X112" i="9"/>
  <c r="S115" i="17" l="1"/>
  <c r="Z115" i="17"/>
  <c r="R115" i="17"/>
  <c r="T115" i="17" s="1"/>
  <c r="S114" i="9"/>
  <c r="Z114" i="9"/>
  <c r="R114" i="9"/>
  <c r="T114" i="9" s="1"/>
  <c r="AO112" i="17"/>
  <c r="AP112" i="17"/>
  <c r="AO111" i="9"/>
  <c r="AP111" i="9"/>
  <c r="M113" i="9"/>
  <c r="O113" i="9" s="1"/>
  <c r="Q113" i="9" s="1"/>
  <c r="C113" i="9"/>
  <c r="AH112" i="17"/>
  <c r="AG112" i="17"/>
  <c r="AK114" i="17"/>
  <c r="AC114" i="17"/>
  <c r="AI114" i="17"/>
  <c r="U114" i="17"/>
  <c r="AI113" i="9"/>
  <c r="U113" i="9"/>
  <c r="AK113" i="9"/>
  <c r="AC113" i="9"/>
  <c r="D114" i="9"/>
  <c r="AP111" i="17"/>
  <c r="AO111" i="17"/>
  <c r="AE113" i="17"/>
  <c r="AB113" i="17"/>
  <c r="AD113" i="17" s="1"/>
  <c r="B115" i="9"/>
  <c r="Y115" i="9"/>
  <c r="I115" i="9"/>
  <c r="J115" i="9" s="1"/>
  <c r="E115" i="9"/>
  <c r="N115" i="9" s="1"/>
  <c r="P115" i="9" s="1"/>
  <c r="F116" i="9"/>
  <c r="D115" i="9"/>
  <c r="K115" i="9"/>
  <c r="L115" i="9" s="1"/>
  <c r="C115" i="17"/>
  <c r="M115" i="17"/>
  <c r="O115" i="17" s="1"/>
  <c r="Q115" i="17" s="1"/>
  <c r="AE112" i="9"/>
  <c r="AB112" i="9"/>
  <c r="AD112" i="9" s="1"/>
  <c r="AF112" i="9" s="1"/>
  <c r="AL113" i="17"/>
  <c r="AR113" i="17"/>
  <c r="AJ113" i="17"/>
  <c r="AQ113" i="17"/>
  <c r="AM113" i="17"/>
  <c r="AH111" i="9"/>
  <c r="AG111" i="9"/>
  <c r="R114" i="17"/>
  <c r="T114" i="17" s="1"/>
  <c r="V114" i="17" s="1"/>
  <c r="W114" i="17" s="1"/>
  <c r="W112" i="9"/>
  <c r="R113" i="9"/>
  <c r="T113" i="9" s="1"/>
  <c r="V113" i="9" s="1"/>
  <c r="I116" i="17"/>
  <c r="J116" i="17" s="1"/>
  <c r="Y116" i="17" s="1"/>
  <c r="E116" i="17"/>
  <c r="N116" i="17" s="1"/>
  <c r="P116" i="17" s="1"/>
  <c r="D116" i="17"/>
  <c r="F117" i="17"/>
  <c r="K116" i="17"/>
  <c r="L116" i="17" s="1"/>
  <c r="W113" i="17"/>
  <c r="AO110" i="9"/>
  <c r="AP110" i="9"/>
  <c r="AR112" i="9"/>
  <c r="AJ112" i="9"/>
  <c r="AQ112" i="9"/>
  <c r="AM112" i="9"/>
  <c r="AL112" i="9"/>
  <c r="AN112" i="9" s="1"/>
  <c r="AO112" i="9" s="1"/>
  <c r="X113" i="9"/>
  <c r="Z116" i="17" l="1"/>
  <c r="S116" i="17"/>
  <c r="AP112" i="9"/>
  <c r="M115" i="9"/>
  <c r="O115" i="9" s="1"/>
  <c r="Q115" i="9" s="1"/>
  <c r="C115" i="9"/>
  <c r="Z115" i="9"/>
  <c r="S115" i="9"/>
  <c r="AE113" i="9"/>
  <c r="AB113" i="9"/>
  <c r="AD113" i="9" s="1"/>
  <c r="AN113" i="17"/>
  <c r="F117" i="9"/>
  <c r="K116" i="9"/>
  <c r="L116" i="9" s="1"/>
  <c r="B116" i="9"/>
  <c r="I116" i="9"/>
  <c r="J116" i="9" s="1"/>
  <c r="Y116" i="9" s="1"/>
  <c r="E116" i="9"/>
  <c r="N116" i="9" s="1"/>
  <c r="P116" i="9" s="1"/>
  <c r="AQ113" i="9"/>
  <c r="AM113" i="9"/>
  <c r="AL113" i="9"/>
  <c r="AN113" i="9" s="1"/>
  <c r="AO113" i="9" s="1"/>
  <c r="AR113" i="9"/>
  <c r="AJ113" i="9"/>
  <c r="X114" i="17"/>
  <c r="I117" i="17"/>
  <c r="J117" i="17" s="1"/>
  <c r="Y117" i="17" s="1"/>
  <c r="E117" i="17"/>
  <c r="N117" i="17" s="1"/>
  <c r="P117" i="17" s="1"/>
  <c r="D117" i="17"/>
  <c r="F118" i="17"/>
  <c r="K117" i="17"/>
  <c r="L117" i="17" s="1"/>
  <c r="AE114" i="17"/>
  <c r="AB114" i="17"/>
  <c r="AD114" i="17" s="1"/>
  <c r="AF114" i="17" s="1"/>
  <c r="AK114" i="9"/>
  <c r="AC114" i="9"/>
  <c r="AI114" i="9"/>
  <c r="U114" i="9"/>
  <c r="V114" i="9" s="1"/>
  <c r="X114" i="9" s="1"/>
  <c r="AI115" i="17"/>
  <c r="U115" i="17"/>
  <c r="V115" i="17" s="1"/>
  <c r="AK115" i="17"/>
  <c r="AC115" i="17"/>
  <c r="M116" i="17"/>
  <c r="O116" i="17" s="1"/>
  <c r="Q116" i="17" s="1"/>
  <c r="C116" i="17"/>
  <c r="AG112" i="9"/>
  <c r="AH112" i="9"/>
  <c r="AF113" i="17"/>
  <c r="C114" i="9"/>
  <c r="M114" i="9"/>
  <c r="O114" i="9" s="1"/>
  <c r="Q114" i="9" s="1"/>
  <c r="AR114" i="17"/>
  <c r="AJ114" i="17"/>
  <c r="AL114" i="17" s="1"/>
  <c r="AN114" i="17" s="1"/>
  <c r="AQ114" i="17"/>
  <c r="AM114" i="17"/>
  <c r="W113" i="9"/>
  <c r="W115" i="17" l="1"/>
  <c r="X115" i="17"/>
  <c r="S117" i="17"/>
  <c r="Z117" i="17"/>
  <c r="S116" i="9"/>
  <c r="Z116" i="9"/>
  <c r="AP114" i="17"/>
  <c r="AO114" i="17"/>
  <c r="AP113" i="17"/>
  <c r="AO113" i="17"/>
  <c r="AI116" i="17"/>
  <c r="U116" i="17"/>
  <c r="AK116" i="17"/>
  <c r="AC116" i="17"/>
  <c r="AR114" i="9"/>
  <c r="AJ114" i="9"/>
  <c r="AQ114" i="9"/>
  <c r="AM114" i="9"/>
  <c r="AL114" i="9"/>
  <c r="AN114" i="9" s="1"/>
  <c r="AO114" i="9" s="1"/>
  <c r="F119" i="17"/>
  <c r="K118" i="17"/>
  <c r="L118" i="17" s="1"/>
  <c r="I118" i="17"/>
  <c r="J118" i="17" s="1"/>
  <c r="Y118" i="17" s="1"/>
  <c r="E118" i="17"/>
  <c r="N118" i="17" s="1"/>
  <c r="P118" i="17" s="1"/>
  <c r="AP113" i="9"/>
  <c r="D116" i="9"/>
  <c r="AI115" i="9"/>
  <c r="U115" i="9"/>
  <c r="AK115" i="9"/>
  <c r="AC115" i="9"/>
  <c r="AH113" i="17"/>
  <c r="AG113" i="17"/>
  <c r="AE115" i="17"/>
  <c r="AB115" i="17"/>
  <c r="AD115" i="17" s="1"/>
  <c r="AG114" i="17"/>
  <c r="AH114" i="17"/>
  <c r="M117" i="17"/>
  <c r="O117" i="17" s="1"/>
  <c r="Q117" i="17" s="1"/>
  <c r="C117" i="17"/>
  <c r="B117" i="9"/>
  <c r="I117" i="9"/>
  <c r="J117" i="9" s="1"/>
  <c r="Y117" i="9" s="1"/>
  <c r="E117" i="9"/>
  <c r="N117" i="9" s="1"/>
  <c r="P117" i="9" s="1"/>
  <c r="F118" i="9"/>
  <c r="K117" i="9"/>
  <c r="L117" i="9" s="1"/>
  <c r="R116" i="17"/>
  <c r="T116" i="17" s="1"/>
  <c r="V116" i="17" s="1"/>
  <c r="W116" i="17" s="1"/>
  <c r="AE114" i="9"/>
  <c r="AB114" i="9"/>
  <c r="AD114" i="9" s="1"/>
  <c r="AF114" i="9" s="1"/>
  <c r="W114" i="9"/>
  <c r="AR115" i="17"/>
  <c r="AJ115" i="17"/>
  <c r="AQ115" i="17"/>
  <c r="AM115" i="17"/>
  <c r="AL115" i="17"/>
  <c r="AF113" i="9"/>
  <c r="R115" i="9"/>
  <c r="T115" i="9" s="1"/>
  <c r="V115" i="9" s="1"/>
  <c r="X115" i="9" s="1"/>
  <c r="X116" i="17"/>
  <c r="Z117" i="9" l="1"/>
  <c r="S117" i="9"/>
  <c r="S118" i="17"/>
  <c r="Z118" i="17"/>
  <c r="R118" i="17"/>
  <c r="T118" i="17" s="1"/>
  <c r="F119" i="9"/>
  <c r="K118" i="9"/>
  <c r="L118" i="9" s="1"/>
  <c r="Y118" i="9" s="1"/>
  <c r="B118" i="9"/>
  <c r="I118" i="9"/>
  <c r="J118" i="9" s="1"/>
  <c r="E118" i="9"/>
  <c r="N118" i="9" s="1"/>
  <c r="P118" i="9" s="1"/>
  <c r="D118" i="17"/>
  <c r="AK116" i="9"/>
  <c r="AC116" i="9"/>
  <c r="AI116" i="9"/>
  <c r="U116" i="9"/>
  <c r="U117" i="17"/>
  <c r="AK117" i="17"/>
  <c r="AC117" i="17"/>
  <c r="AI117" i="17"/>
  <c r="AH113" i="9"/>
  <c r="AG113" i="9"/>
  <c r="W115" i="9"/>
  <c r="AF115" i="17"/>
  <c r="AE115" i="9"/>
  <c r="AB115" i="9"/>
  <c r="AD115" i="9" s="1"/>
  <c r="C116" i="9"/>
  <c r="M116" i="9"/>
  <c r="O116" i="9" s="1"/>
  <c r="Q116" i="9" s="1"/>
  <c r="AE116" i="17"/>
  <c r="AB116" i="17"/>
  <c r="AD116" i="17" s="1"/>
  <c r="AG114" i="9"/>
  <c r="AH114" i="9"/>
  <c r="AQ115" i="9"/>
  <c r="AM115" i="9"/>
  <c r="AR115" i="9"/>
  <c r="AJ115" i="9"/>
  <c r="AL115" i="9" s="1"/>
  <c r="AN115" i="9" s="1"/>
  <c r="AP114" i="9"/>
  <c r="AQ116" i="17"/>
  <c r="AM116" i="17"/>
  <c r="AR116" i="17"/>
  <c r="AJ116" i="17"/>
  <c r="AL116" i="17" s="1"/>
  <c r="AN116" i="17" s="1"/>
  <c r="R116" i="9"/>
  <c r="T116" i="9" s="1"/>
  <c r="V116" i="9" s="1"/>
  <c r="R117" i="17"/>
  <c r="T117" i="17" s="1"/>
  <c r="V117" i="17" s="1"/>
  <c r="W117" i="17" s="1"/>
  <c r="AN115" i="17"/>
  <c r="D117" i="9"/>
  <c r="F120" i="17"/>
  <c r="K119" i="17"/>
  <c r="L119" i="17" s="1"/>
  <c r="Y119" i="17"/>
  <c r="I119" i="17"/>
  <c r="J119" i="17" s="1"/>
  <c r="E119" i="17"/>
  <c r="N119" i="17" s="1"/>
  <c r="P119" i="17" s="1"/>
  <c r="D119" i="17"/>
  <c r="X116" i="9"/>
  <c r="X117" i="17"/>
  <c r="AO116" i="17" l="1"/>
  <c r="AP116" i="17"/>
  <c r="AO115" i="9"/>
  <c r="AP115" i="9"/>
  <c r="S118" i="9"/>
  <c r="Z118" i="9"/>
  <c r="R118" i="9"/>
  <c r="T118" i="9" s="1"/>
  <c r="C119" i="17"/>
  <c r="M119" i="17"/>
  <c r="O119" i="17" s="1"/>
  <c r="Q119" i="17" s="1"/>
  <c r="M117" i="9"/>
  <c r="O117" i="9" s="1"/>
  <c r="Q117" i="9" s="1"/>
  <c r="C117" i="9"/>
  <c r="W116" i="9"/>
  <c r="AH115" i="17"/>
  <c r="AG115" i="17"/>
  <c r="C118" i="17"/>
  <c r="M118" i="17"/>
  <c r="O118" i="17" s="1"/>
  <c r="Q118" i="17" s="1"/>
  <c r="AI117" i="9"/>
  <c r="U117" i="9"/>
  <c r="AK117" i="9"/>
  <c r="AC117" i="9"/>
  <c r="AE117" i="17"/>
  <c r="AB117" i="17"/>
  <c r="AD117" i="17" s="1"/>
  <c r="S119" i="17"/>
  <c r="Z119" i="17"/>
  <c r="AO115" i="17"/>
  <c r="AP115" i="17"/>
  <c r="AF116" i="17"/>
  <c r="AF115" i="9"/>
  <c r="AL117" i="17"/>
  <c r="AR117" i="17"/>
  <c r="AJ117" i="17"/>
  <c r="AQ117" i="17"/>
  <c r="AM117" i="17"/>
  <c r="AE116" i="9"/>
  <c r="AB116" i="9"/>
  <c r="AD116" i="9" s="1"/>
  <c r="AF116" i="9" s="1"/>
  <c r="D118" i="9"/>
  <c r="AK118" i="17"/>
  <c r="AC118" i="17"/>
  <c r="AI118" i="17"/>
  <c r="U118" i="17"/>
  <c r="V118" i="17" s="1"/>
  <c r="X118" i="17" s="1"/>
  <c r="R117" i="9"/>
  <c r="T117" i="9" s="1"/>
  <c r="V117" i="9" s="1"/>
  <c r="X117" i="9" s="1"/>
  <c r="F121" i="17"/>
  <c r="I120" i="17"/>
  <c r="J120" i="17" s="1"/>
  <c r="Y120" i="17" s="1"/>
  <c r="E120" i="17"/>
  <c r="N120" i="17" s="1"/>
  <c r="P120" i="17" s="1"/>
  <c r="K120" i="17"/>
  <c r="L120" i="17" s="1"/>
  <c r="AR116" i="9"/>
  <c r="AJ116" i="9"/>
  <c r="AQ116" i="9"/>
  <c r="AM116" i="9"/>
  <c r="AL116" i="9"/>
  <c r="B119" i="9"/>
  <c r="I119" i="9"/>
  <c r="J119" i="9" s="1"/>
  <c r="Y119" i="9" s="1"/>
  <c r="E119" i="9"/>
  <c r="N119" i="9" s="1"/>
  <c r="P119" i="9" s="1"/>
  <c r="F120" i="9"/>
  <c r="D119" i="9"/>
  <c r="K119" i="9"/>
  <c r="L119" i="9" s="1"/>
  <c r="Z119" i="9" l="1"/>
  <c r="S119" i="9"/>
  <c r="Z120" i="17"/>
  <c r="S120" i="17"/>
  <c r="AH116" i="17"/>
  <c r="AG116" i="17"/>
  <c r="AF117" i="17"/>
  <c r="AN117" i="17"/>
  <c r="AI119" i="17"/>
  <c r="U119" i="17"/>
  <c r="AK119" i="17"/>
  <c r="AC119" i="17"/>
  <c r="W117" i="9"/>
  <c r="M119" i="9"/>
  <c r="O119" i="9" s="1"/>
  <c r="Q119" i="9" s="1"/>
  <c r="C119" i="9"/>
  <c r="F121" i="9"/>
  <c r="D120" i="9"/>
  <c r="K120" i="9"/>
  <c r="L120" i="9" s="1"/>
  <c r="B120" i="9"/>
  <c r="I120" i="9"/>
  <c r="J120" i="9" s="1"/>
  <c r="Y120" i="9" s="1"/>
  <c r="E120" i="9"/>
  <c r="N120" i="9" s="1"/>
  <c r="P120" i="9" s="1"/>
  <c r="AG116" i="9"/>
  <c r="AH116" i="9"/>
  <c r="AE117" i="9"/>
  <c r="AB117" i="9"/>
  <c r="AD117" i="9" s="1"/>
  <c r="AK118" i="9"/>
  <c r="AC118" i="9"/>
  <c r="AI118" i="9"/>
  <c r="U118" i="9"/>
  <c r="V118" i="9" s="1"/>
  <c r="X118" i="9" s="1"/>
  <c r="AR118" i="17"/>
  <c r="AJ118" i="17"/>
  <c r="AQ118" i="17"/>
  <c r="AM118" i="17"/>
  <c r="AL118" i="17"/>
  <c r="AN118" i="17" s="1"/>
  <c r="AO118" i="17" s="1"/>
  <c r="C118" i="9"/>
  <c r="M118" i="9"/>
  <c r="O118" i="9" s="1"/>
  <c r="Q118" i="9" s="1"/>
  <c r="AN116" i="9"/>
  <c r="D120" i="17"/>
  <c r="I121" i="17"/>
  <c r="J121" i="17" s="1"/>
  <c r="Y121" i="17" s="1"/>
  <c r="E121" i="17"/>
  <c r="N121" i="17" s="1"/>
  <c r="P121" i="17" s="1"/>
  <c r="D121" i="17"/>
  <c r="F122" i="17"/>
  <c r="K121" i="17"/>
  <c r="L121" i="17" s="1"/>
  <c r="AE118" i="17"/>
  <c r="AB118" i="17"/>
  <c r="AD118" i="17" s="1"/>
  <c r="AF118" i="17" s="1"/>
  <c r="AH115" i="9"/>
  <c r="AG115" i="9"/>
  <c r="R119" i="17"/>
  <c r="T119" i="17" s="1"/>
  <c r="V119" i="17" s="1"/>
  <c r="W119" i="17" s="1"/>
  <c r="AQ117" i="9"/>
  <c r="AM117" i="9"/>
  <c r="AL117" i="9"/>
  <c r="AN117" i="9" s="1"/>
  <c r="AP117" i="9" s="1"/>
  <c r="AO117" i="9"/>
  <c r="AR117" i="9"/>
  <c r="AJ117" i="9"/>
  <c r="W118" i="17"/>
  <c r="S120" i="9" l="1"/>
  <c r="Z120" i="9"/>
  <c r="R120" i="9"/>
  <c r="T120" i="9" s="1"/>
  <c r="Z121" i="17"/>
  <c r="S121" i="17"/>
  <c r="AO116" i="9"/>
  <c r="AP116" i="9"/>
  <c r="AP118" i="17"/>
  <c r="AE118" i="9"/>
  <c r="AB118" i="9"/>
  <c r="AD118" i="9" s="1"/>
  <c r="C120" i="9"/>
  <c r="M120" i="9"/>
  <c r="O120" i="9" s="1"/>
  <c r="Q120" i="9" s="1"/>
  <c r="AH117" i="17"/>
  <c r="AG117" i="17"/>
  <c r="AI120" i="17"/>
  <c r="U120" i="17"/>
  <c r="AK120" i="17"/>
  <c r="AC120" i="17"/>
  <c r="AI119" i="9"/>
  <c r="U119" i="9"/>
  <c r="AK119" i="9"/>
  <c r="AC119" i="9"/>
  <c r="W118" i="9"/>
  <c r="AR118" i="9"/>
  <c r="AJ118" i="9"/>
  <c r="AQ118" i="9"/>
  <c r="AM118" i="9"/>
  <c r="AL118" i="9"/>
  <c r="B121" i="9"/>
  <c r="I121" i="9"/>
  <c r="J121" i="9" s="1"/>
  <c r="Y121" i="9" s="1"/>
  <c r="E121" i="9"/>
  <c r="N121" i="9" s="1"/>
  <c r="P121" i="9" s="1"/>
  <c r="F122" i="9"/>
  <c r="D121" i="9"/>
  <c r="K121" i="9"/>
  <c r="L121" i="9" s="1"/>
  <c r="X119" i="17"/>
  <c r="R120" i="17"/>
  <c r="T120" i="17" s="1"/>
  <c r="I122" i="17"/>
  <c r="J122" i="17" s="1"/>
  <c r="Y122" i="17" s="1"/>
  <c r="E122" i="17"/>
  <c r="N122" i="17" s="1"/>
  <c r="P122" i="17" s="1"/>
  <c r="F123" i="17"/>
  <c r="K122" i="17"/>
  <c r="L122" i="17" s="1"/>
  <c r="AE119" i="17"/>
  <c r="AB119" i="17"/>
  <c r="AD119" i="17" s="1"/>
  <c r="AP117" i="17"/>
  <c r="AO117" i="17"/>
  <c r="R119" i="9"/>
  <c r="T119" i="9" s="1"/>
  <c r="AG118" i="17"/>
  <c r="AH118" i="17"/>
  <c r="M121" i="17"/>
  <c r="O121" i="17" s="1"/>
  <c r="Q121" i="17" s="1"/>
  <c r="C121" i="17"/>
  <c r="M120" i="17"/>
  <c r="O120" i="17" s="1"/>
  <c r="Q120" i="17" s="1"/>
  <c r="C120" i="17"/>
  <c r="AF117" i="9"/>
  <c r="AR119" i="17"/>
  <c r="AJ119" i="17"/>
  <c r="AQ119" i="17"/>
  <c r="AM119" i="17"/>
  <c r="AL119" i="17"/>
  <c r="AN119" i="17" s="1"/>
  <c r="AO119" i="17" s="1"/>
  <c r="Z121" i="9" l="1"/>
  <c r="S121" i="9"/>
  <c r="S122" i="17"/>
  <c r="Z122" i="17"/>
  <c r="R122" i="17"/>
  <c r="T122" i="17" s="1"/>
  <c r="AQ119" i="9"/>
  <c r="AM119" i="9"/>
  <c r="AL119" i="9"/>
  <c r="AN119" i="9" s="1"/>
  <c r="AO119" i="9" s="1"/>
  <c r="AR119" i="9"/>
  <c r="AJ119" i="9"/>
  <c r="AR120" i="17"/>
  <c r="AJ120" i="17"/>
  <c r="AQ120" i="17"/>
  <c r="AM120" i="17"/>
  <c r="AL120" i="17"/>
  <c r="AI121" i="17"/>
  <c r="U121" i="17"/>
  <c r="AK121" i="17"/>
  <c r="AC121" i="17"/>
  <c r="F124" i="17"/>
  <c r="K123" i="17"/>
  <c r="L123" i="17" s="1"/>
  <c r="Y123" i="17"/>
  <c r="I123" i="17"/>
  <c r="J123" i="17" s="1"/>
  <c r="E123" i="17"/>
  <c r="N123" i="17" s="1"/>
  <c r="P123" i="17" s="1"/>
  <c r="M121" i="9"/>
  <c r="O121" i="9" s="1"/>
  <c r="Q121" i="9" s="1"/>
  <c r="C121" i="9"/>
  <c r="AP119" i="17"/>
  <c r="V119" i="9"/>
  <c r="AF119" i="17"/>
  <c r="D122" i="17"/>
  <c r="V120" i="17"/>
  <c r="X120" i="17" s="1"/>
  <c r="F123" i="9"/>
  <c r="K122" i="9"/>
  <c r="L122" i="9" s="1"/>
  <c r="B122" i="9"/>
  <c r="Y122" i="9"/>
  <c r="I122" i="9"/>
  <c r="J122" i="9" s="1"/>
  <c r="E122" i="9"/>
  <c r="N122" i="9" s="1"/>
  <c r="P122" i="9" s="1"/>
  <c r="R121" i="17"/>
  <c r="T121" i="17" s="1"/>
  <c r="V121" i="17" s="1"/>
  <c r="X121" i="17" s="1"/>
  <c r="AK120" i="9"/>
  <c r="AC120" i="9"/>
  <c r="AI120" i="9"/>
  <c r="U120" i="9"/>
  <c r="V120" i="9" s="1"/>
  <c r="AH117" i="9"/>
  <c r="AG117" i="9"/>
  <c r="AN118" i="9"/>
  <c r="AE119" i="9"/>
  <c r="AB119" i="9"/>
  <c r="AD119" i="9" s="1"/>
  <c r="AE120" i="17"/>
  <c r="AB120" i="17"/>
  <c r="AD120" i="17" s="1"/>
  <c r="AF120" i="17" s="1"/>
  <c r="AF118" i="9"/>
  <c r="W120" i="9" l="1"/>
  <c r="X120" i="9"/>
  <c r="AR120" i="9"/>
  <c r="AJ120" i="9"/>
  <c r="AQ120" i="9"/>
  <c r="AM120" i="9"/>
  <c r="AL120" i="9"/>
  <c r="S122" i="9"/>
  <c r="Z122" i="9"/>
  <c r="B123" i="9"/>
  <c r="I123" i="9"/>
  <c r="J123" i="9" s="1"/>
  <c r="Y123" i="9" s="1"/>
  <c r="E123" i="9"/>
  <c r="N123" i="9" s="1"/>
  <c r="P123" i="9" s="1"/>
  <c r="F124" i="9"/>
  <c r="D123" i="9"/>
  <c r="K123" i="9"/>
  <c r="L123" i="9" s="1"/>
  <c r="W119" i="9"/>
  <c r="X119" i="9"/>
  <c r="S123" i="17"/>
  <c r="Z123" i="17"/>
  <c r="W120" i="17"/>
  <c r="V122" i="17"/>
  <c r="X122" i="17" s="1"/>
  <c r="AI121" i="9"/>
  <c r="U121" i="9"/>
  <c r="AK121" i="9"/>
  <c r="AC121" i="9"/>
  <c r="AG118" i="9"/>
  <c r="AH118" i="9"/>
  <c r="AP119" i="9"/>
  <c r="AH120" i="17"/>
  <c r="AG120" i="17"/>
  <c r="AO118" i="9"/>
  <c r="AP118" i="9"/>
  <c r="W121" i="17"/>
  <c r="M122" i="17"/>
  <c r="O122" i="17" s="1"/>
  <c r="Q122" i="17" s="1"/>
  <c r="W122" i="17" s="1"/>
  <c r="C122" i="17"/>
  <c r="F125" i="17"/>
  <c r="K124" i="17"/>
  <c r="L124" i="17" s="1"/>
  <c r="I124" i="17"/>
  <c r="J124" i="17" s="1"/>
  <c r="Y124" i="17" s="1"/>
  <c r="E124" i="17"/>
  <c r="N124" i="17" s="1"/>
  <c r="P124" i="17" s="1"/>
  <c r="AE121" i="17"/>
  <c r="AB121" i="17"/>
  <c r="AD121" i="17" s="1"/>
  <c r="AF121" i="17" s="1"/>
  <c r="U122" i="17"/>
  <c r="AK122" i="17"/>
  <c r="AC122" i="17"/>
  <c r="AI122" i="17"/>
  <c r="R121" i="9"/>
  <c r="T121" i="9" s="1"/>
  <c r="V121" i="9" s="1"/>
  <c r="W121" i="9" s="1"/>
  <c r="AF119" i="9"/>
  <c r="AE120" i="9"/>
  <c r="AB120" i="9"/>
  <c r="AD120" i="9" s="1"/>
  <c r="AF120" i="9" s="1"/>
  <c r="D122" i="9"/>
  <c r="AH119" i="17"/>
  <c r="AG119" i="17"/>
  <c r="D123" i="17"/>
  <c r="AQ121" i="17"/>
  <c r="AM121" i="17"/>
  <c r="AL121" i="17"/>
  <c r="AN121" i="17" s="1"/>
  <c r="AO121" i="17" s="1"/>
  <c r="AR121" i="17"/>
  <c r="AJ121" i="17"/>
  <c r="AN120" i="17"/>
  <c r="X121" i="9"/>
  <c r="S124" i="17" l="1"/>
  <c r="Z124" i="17"/>
  <c r="R124" i="17"/>
  <c r="T124" i="17" s="1"/>
  <c r="Z123" i="9"/>
  <c r="S123" i="9"/>
  <c r="AH121" i="17"/>
  <c r="AG121" i="17"/>
  <c r="AE121" i="9"/>
  <c r="AB121" i="9"/>
  <c r="AD121" i="9" s="1"/>
  <c r="AF121" i="9" s="1"/>
  <c r="AK123" i="17"/>
  <c r="AC123" i="17"/>
  <c r="AI123" i="17"/>
  <c r="U123" i="17"/>
  <c r="AO120" i="17"/>
  <c r="AP120" i="17"/>
  <c r="C123" i="17"/>
  <c r="M123" i="17"/>
  <c r="O123" i="17" s="1"/>
  <c r="Q123" i="17" s="1"/>
  <c r="AP121" i="17"/>
  <c r="AE122" i="17"/>
  <c r="AB122" i="17"/>
  <c r="AD122" i="17" s="1"/>
  <c r="AF122" i="17" s="1"/>
  <c r="AQ121" i="9"/>
  <c r="AM121" i="9"/>
  <c r="AL121" i="9"/>
  <c r="AN121" i="9" s="1"/>
  <c r="AO121" i="9" s="1"/>
  <c r="AR121" i="9"/>
  <c r="AJ121" i="9"/>
  <c r="M123" i="9"/>
  <c r="O123" i="9" s="1"/>
  <c r="Q123" i="9" s="1"/>
  <c r="C123" i="9"/>
  <c r="AK122" i="9"/>
  <c r="AC122" i="9"/>
  <c r="AI122" i="9"/>
  <c r="U122" i="9"/>
  <c r="AH119" i="9"/>
  <c r="AG119" i="9"/>
  <c r="AR122" i="17"/>
  <c r="AJ122" i="17"/>
  <c r="AL122" i="17" s="1"/>
  <c r="AN122" i="17" s="1"/>
  <c r="AQ122" i="17"/>
  <c r="AM122" i="17"/>
  <c r="D124" i="17"/>
  <c r="R123" i="17"/>
  <c r="T123" i="17" s="1"/>
  <c r="V123" i="17" s="1"/>
  <c r="X123" i="17" s="1"/>
  <c r="F125" i="9"/>
  <c r="K124" i="9"/>
  <c r="L124" i="9" s="1"/>
  <c r="B124" i="9"/>
  <c r="I124" i="9"/>
  <c r="J124" i="9" s="1"/>
  <c r="Y124" i="9" s="1"/>
  <c r="E124" i="9"/>
  <c r="N124" i="9" s="1"/>
  <c r="P124" i="9" s="1"/>
  <c r="AG120" i="9"/>
  <c r="AH120" i="9"/>
  <c r="C122" i="9"/>
  <c r="M122" i="9"/>
  <c r="O122" i="9" s="1"/>
  <c r="Q122" i="9" s="1"/>
  <c r="Y125" i="17"/>
  <c r="I125" i="17"/>
  <c r="J125" i="17" s="1"/>
  <c r="E125" i="17"/>
  <c r="N125" i="17" s="1"/>
  <c r="P125" i="17" s="1"/>
  <c r="D125" i="17"/>
  <c r="F126" i="17"/>
  <c r="K125" i="17"/>
  <c r="L125" i="17" s="1"/>
  <c r="R122" i="9"/>
  <c r="T122" i="9" s="1"/>
  <c r="V122" i="9" s="1"/>
  <c r="X122" i="9" s="1"/>
  <c r="AN120" i="9"/>
  <c r="S124" i="9" l="1"/>
  <c r="Z124" i="9"/>
  <c r="R124" i="9"/>
  <c r="T124" i="9" s="1"/>
  <c r="AP122" i="17"/>
  <c r="AO122" i="17"/>
  <c r="I126" i="17"/>
  <c r="J126" i="17" s="1"/>
  <c r="Y126" i="17" s="1"/>
  <c r="E126" i="17"/>
  <c r="N126" i="17" s="1"/>
  <c r="P126" i="17" s="1"/>
  <c r="F127" i="17"/>
  <c r="K126" i="17"/>
  <c r="L126" i="17" s="1"/>
  <c r="AH122" i="17"/>
  <c r="AG122" i="17"/>
  <c r="AH121" i="9"/>
  <c r="AG121" i="9"/>
  <c r="AI123" i="9"/>
  <c r="U123" i="9"/>
  <c r="AK123" i="9"/>
  <c r="AC123" i="9"/>
  <c r="W122" i="9"/>
  <c r="C124" i="17"/>
  <c r="M124" i="17"/>
  <c r="O124" i="17" s="1"/>
  <c r="Q124" i="17" s="1"/>
  <c r="AE122" i="9"/>
  <c r="AB122" i="9"/>
  <c r="AD122" i="9" s="1"/>
  <c r="AF122" i="9" s="1"/>
  <c r="AP121" i="9"/>
  <c r="Z125" i="17"/>
  <c r="S125" i="17"/>
  <c r="R125" i="17" s="1"/>
  <c r="T125" i="17" s="1"/>
  <c r="M125" i="17"/>
  <c r="O125" i="17" s="1"/>
  <c r="Q125" i="17" s="1"/>
  <c r="C125" i="17"/>
  <c r="D124" i="9"/>
  <c r="AR122" i="9"/>
  <c r="AJ122" i="9"/>
  <c r="AQ122" i="9"/>
  <c r="AM122" i="9"/>
  <c r="AL122" i="9"/>
  <c r="AN122" i="9" s="1"/>
  <c r="AO122" i="9" s="1"/>
  <c r="AE123" i="17"/>
  <c r="AB123" i="17"/>
  <c r="AD123" i="17" s="1"/>
  <c r="AF123" i="17" s="1"/>
  <c r="R123" i="9"/>
  <c r="T123" i="9" s="1"/>
  <c r="V123" i="9" s="1"/>
  <c r="W123" i="9" s="1"/>
  <c r="AI124" i="17"/>
  <c r="U124" i="17"/>
  <c r="V124" i="17" s="1"/>
  <c r="X124" i="17" s="1"/>
  <c r="AK124" i="17"/>
  <c r="AC124" i="17"/>
  <c r="AO120" i="9"/>
  <c r="AP120" i="9"/>
  <c r="B125" i="9"/>
  <c r="I125" i="9"/>
  <c r="J125" i="9" s="1"/>
  <c r="Y125" i="9" s="1"/>
  <c r="E125" i="9"/>
  <c r="N125" i="9" s="1"/>
  <c r="P125" i="9" s="1"/>
  <c r="F126" i="9"/>
  <c r="K125" i="9"/>
  <c r="L125" i="9" s="1"/>
  <c r="W123" i="17"/>
  <c r="AR123" i="17"/>
  <c r="AJ123" i="17"/>
  <c r="AQ123" i="17"/>
  <c r="AM123" i="17"/>
  <c r="AL123" i="17"/>
  <c r="AN123" i="17" s="1"/>
  <c r="AO123" i="17" s="1"/>
  <c r="X123" i="9"/>
  <c r="Z125" i="9" l="1"/>
  <c r="S125" i="9"/>
  <c r="S126" i="17"/>
  <c r="Z126" i="17"/>
  <c r="R126" i="17"/>
  <c r="T126" i="17" s="1"/>
  <c r="C124" i="9"/>
  <c r="M124" i="9"/>
  <c r="O124" i="9" s="1"/>
  <c r="Q124" i="9" s="1"/>
  <c r="AQ123" i="9"/>
  <c r="AM123" i="9"/>
  <c r="AL123" i="9"/>
  <c r="AN123" i="9" s="1"/>
  <c r="AP123" i="9" s="1"/>
  <c r="AR123" i="9"/>
  <c r="AJ123" i="9"/>
  <c r="AG122" i="9"/>
  <c r="AH122" i="9"/>
  <c r="F128" i="17"/>
  <c r="K127" i="17"/>
  <c r="L127" i="17" s="1"/>
  <c r="I127" i="17"/>
  <c r="J127" i="17" s="1"/>
  <c r="Y127" i="17" s="1"/>
  <c r="E127" i="17"/>
  <c r="N127" i="17" s="1"/>
  <c r="P127" i="17" s="1"/>
  <c r="AP123" i="17"/>
  <c r="D125" i="9"/>
  <c r="AE124" i="17"/>
  <c r="AB124" i="17"/>
  <c r="AD124" i="17" s="1"/>
  <c r="AP122" i="9"/>
  <c r="D126" i="17"/>
  <c r="AK124" i="9"/>
  <c r="AC124" i="9"/>
  <c r="AI124" i="9"/>
  <c r="U124" i="9"/>
  <c r="V124" i="9" s="1"/>
  <c r="X124" i="9" s="1"/>
  <c r="F127" i="9"/>
  <c r="K126" i="9"/>
  <c r="L126" i="9" s="1"/>
  <c r="B126" i="9"/>
  <c r="I126" i="9"/>
  <c r="J126" i="9" s="1"/>
  <c r="Y126" i="9" s="1"/>
  <c r="E126" i="9"/>
  <c r="N126" i="9" s="1"/>
  <c r="P126" i="9" s="1"/>
  <c r="AR124" i="17"/>
  <c r="AJ124" i="17"/>
  <c r="AQ124" i="17"/>
  <c r="AM124" i="17"/>
  <c r="AL124" i="17"/>
  <c r="AG123" i="17"/>
  <c r="AH123" i="17"/>
  <c r="AI125" i="17"/>
  <c r="U125" i="17"/>
  <c r="V125" i="17" s="1"/>
  <c r="AK125" i="17"/>
  <c r="AC125" i="17"/>
  <c r="W124" i="17"/>
  <c r="AE123" i="9"/>
  <c r="AB123" i="9"/>
  <c r="AD123" i="9" s="1"/>
  <c r="AF123" i="9" s="1"/>
  <c r="S126" i="9" l="1"/>
  <c r="Z126" i="9"/>
  <c r="R126" i="9"/>
  <c r="T126" i="9" s="1"/>
  <c r="W125" i="17"/>
  <c r="X125" i="17"/>
  <c r="S127" i="17"/>
  <c r="Z127" i="17"/>
  <c r="AE125" i="17"/>
  <c r="AB125" i="17"/>
  <c r="AD125" i="17" s="1"/>
  <c r="AF125" i="17" s="1"/>
  <c r="M126" i="17"/>
  <c r="O126" i="17" s="1"/>
  <c r="Q126" i="17" s="1"/>
  <c r="C126" i="17"/>
  <c r="AF124" i="17"/>
  <c r="AO123" i="9"/>
  <c r="AI125" i="9"/>
  <c r="U125" i="9"/>
  <c r="AK125" i="9"/>
  <c r="AC125" i="9"/>
  <c r="AH123" i="9"/>
  <c r="AG123" i="9"/>
  <c r="F129" i="17"/>
  <c r="K128" i="17"/>
  <c r="L128" i="17" s="1"/>
  <c r="I128" i="17"/>
  <c r="J128" i="17" s="1"/>
  <c r="Y128" i="17" s="1"/>
  <c r="E128" i="17"/>
  <c r="N128" i="17" s="1"/>
  <c r="P128" i="17" s="1"/>
  <c r="W124" i="9"/>
  <c r="AQ125" i="17"/>
  <c r="AM125" i="17"/>
  <c r="AL125" i="17"/>
  <c r="AN125" i="17" s="1"/>
  <c r="AP125" i="17" s="1"/>
  <c r="AO125" i="17"/>
  <c r="AR125" i="17"/>
  <c r="AJ125" i="17"/>
  <c r="D126" i="9"/>
  <c r="AE124" i="9"/>
  <c r="AB124" i="9"/>
  <c r="AD124" i="9" s="1"/>
  <c r="M125" i="9"/>
  <c r="O125" i="9" s="1"/>
  <c r="Q125" i="9" s="1"/>
  <c r="C125" i="9"/>
  <c r="D127" i="17"/>
  <c r="U126" i="17"/>
  <c r="V126" i="17" s="1"/>
  <c r="X126" i="17" s="1"/>
  <c r="AK126" i="17"/>
  <c r="AC126" i="17"/>
  <c r="AI126" i="17"/>
  <c r="R125" i="9"/>
  <c r="T125" i="9" s="1"/>
  <c r="V125" i="9" s="1"/>
  <c r="AN124" i="17"/>
  <c r="B127" i="9"/>
  <c r="I127" i="9"/>
  <c r="J127" i="9" s="1"/>
  <c r="Y127" i="9" s="1"/>
  <c r="E127" i="9"/>
  <c r="N127" i="9" s="1"/>
  <c r="P127" i="9" s="1"/>
  <c r="F128" i="9"/>
  <c r="D127" i="9"/>
  <c r="K127" i="9"/>
  <c r="L127" i="9" s="1"/>
  <c r="AR124" i="9"/>
  <c r="AJ124" i="9"/>
  <c r="AQ124" i="9"/>
  <c r="AM124" i="9"/>
  <c r="AL124" i="9"/>
  <c r="AN124" i="9" s="1"/>
  <c r="AO124" i="9" s="1"/>
  <c r="X125" i="9"/>
  <c r="S128" i="17" l="1"/>
  <c r="Z128" i="17"/>
  <c r="R128" i="17"/>
  <c r="T128" i="17" s="1"/>
  <c r="Z127" i="9"/>
  <c r="S127" i="9"/>
  <c r="C127" i="17"/>
  <c r="M127" i="17"/>
  <c r="O127" i="17" s="1"/>
  <c r="Q127" i="17" s="1"/>
  <c r="I129" i="17"/>
  <c r="J129" i="17" s="1"/>
  <c r="Y129" i="17" s="1"/>
  <c r="E129" i="17"/>
  <c r="N129" i="17" s="1"/>
  <c r="P129" i="17" s="1"/>
  <c r="D129" i="17"/>
  <c r="F130" i="17"/>
  <c r="K129" i="17"/>
  <c r="L129" i="17" s="1"/>
  <c r="AQ125" i="9"/>
  <c r="AM125" i="9"/>
  <c r="AL125" i="9"/>
  <c r="AN125" i="9" s="1"/>
  <c r="AO125" i="9" s="1"/>
  <c r="AR125" i="9"/>
  <c r="AJ125" i="9"/>
  <c r="AH125" i="17"/>
  <c r="AG125" i="17"/>
  <c r="AK127" i="17"/>
  <c r="AC127" i="17"/>
  <c r="AI127" i="17"/>
  <c r="U127" i="17"/>
  <c r="M127" i="9"/>
  <c r="O127" i="9" s="1"/>
  <c r="Q127" i="9" s="1"/>
  <c r="C127" i="9"/>
  <c r="AP124" i="9"/>
  <c r="F129" i="9"/>
  <c r="K128" i="9"/>
  <c r="L128" i="9" s="1"/>
  <c r="B128" i="9"/>
  <c r="I128" i="9"/>
  <c r="J128" i="9" s="1"/>
  <c r="Y128" i="9" s="1"/>
  <c r="E128" i="9"/>
  <c r="N128" i="9" s="1"/>
  <c r="P128" i="9" s="1"/>
  <c r="AE126" i="17"/>
  <c r="AB126" i="17"/>
  <c r="AD126" i="17" s="1"/>
  <c r="AF126" i="17" s="1"/>
  <c r="C126" i="9"/>
  <c r="M126" i="9"/>
  <c r="O126" i="9" s="1"/>
  <c r="Q126" i="9" s="1"/>
  <c r="AH124" i="17"/>
  <c r="AG124" i="17"/>
  <c r="AO124" i="17"/>
  <c r="AP124" i="17"/>
  <c r="AR126" i="17"/>
  <c r="AJ126" i="17"/>
  <c r="AL126" i="17" s="1"/>
  <c r="AN126" i="17" s="1"/>
  <c r="AQ126" i="17"/>
  <c r="AM126" i="17"/>
  <c r="W125" i="9"/>
  <c r="R127" i="17"/>
  <c r="T127" i="17" s="1"/>
  <c r="V127" i="17" s="1"/>
  <c r="AK126" i="9"/>
  <c r="AC126" i="9"/>
  <c r="AI126" i="9"/>
  <c r="U126" i="9"/>
  <c r="V126" i="9" s="1"/>
  <c r="X126" i="9" s="1"/>
  <c r="AF124" i="9"/>
  <c r="D128" i="17"/>
  <c r="AE125" i="9"/>
  <c r="AB125" i="9"/>
  <c r="AD125" i="9" s="1"/>
  <c r="AF125" i="9" s="1"/>
  <c r="W126" i="17"/>
  <c r="X127" i="17"/>
  <c r="Z129" i="17" l="1"/>
  <c r="S129" i="17"/>
  <c r="S128" i="9"/>
  <c r="Z128" i="9"/>
  <c r="R128" i="9"/>
  <c r="T128" i="9" s="1"/>
  <c r="AP126" i="17"/>
  <c r="AO126" i="17"/>
  <c r="C128" i="17"/>
  <c r="M128" i="17"/>
  <c r="O128" i="17" s="1"/>
  <c r="Q128" i="17" s="1"/>
  <c r="AE126" i="9"/>
  <c r="AB126" i="9"/>
  <c r="AD126" i="9" s="1"/>
  <c r="AF126" i="9" s="1"/>
  <c r="AI127" i="9"/>
  <c r="U127" i="9"/>
  <c r="AK127" i="9"/>
  <c r="AC127" i="9"/>
  <c r="W126" i="9"/>
  <c r="AG124" i="9"/>
  <c r="AH124" i="9"/>
  <c r="AR126" i="9"/>
  <c r="AJ126" i="9"/>
  <c r="AQ126" i="9"/>
  <c r="AM126" i="9"/>
  <c r="AL126" i="9"/>
  <c r="D128" i="9"/>
  <c r="AE127" i="17"/>
  <c r="AB127" i="17"/>
  <c r="AD127" i="17" s="1"/>
  <c r="AP125" i="9"/>
  <c r="I130" i="17"/>
  <c r="J130" i="17" s="1"/>
  <c r="Y130" i="17" s="1"/>
  <c r="E130" i="17"/>
  <c r="N130" i="17" s="1"/>
  <c r="P130" i="17" s="1"/>
  <c r="F131" i="17"/>
  <c r="K130" i="17"/>
  <c r="L130" i="17" s="1"/>
  <c r="AH125" i="9"/>
  <c r="AG125" i="9"/>
  <c r="AH126" i="17"/>
  <c r="AG126" i="17"/>
  <c r="B129" i="9"/>
  <c r="I129" i="9"/>
  <c r="J129" i="9" s="1"/>
  <c r="Y129" i="9" s="1"/>
  <c r="E129" i="9"/>
  <c r="N129" i="9" s="1"/>
  <c r="P129" i="9" s="1"/>
  <c r="F130" i="9"/>
  <c r="K129" i="9"/>
  <c r="L129" i="9" s="1"/>
  <c r="AR127" i="17"/>
  <c r="AJ127" i="17"/>
  <c r="AQ127" i="17"/>
  <c r="AM127" i="17"/>
  <c r="AL127" i="17"/>
  <c r="M129" i="17"/>
  <c r="O129" i="17" s="1"/>
  <c r="Q129" i="17" s="1"/>
  <c r="C129" i="17"/>
  <c r="W127" i="17"/>
  <c r="R127" i="9"/>
  <c r="T127" i="9" s="1"/>
  <c r="V127" i="9" s="1"/>
  <c r="W127" i="9" s="1"/>
  <c r="AI128" i="17"/>
  <c r="U128" i="17"/>
  <c r="V128" i="17" s="1"/>
  <c r="X128" i="17" s="1"/>
  <c r="AK128" i="17"/>
  <c r="AC128" i="17"/>
  <c r="X127" i="9"/>
  <c r="S130" i="17" l="1"/>
  <c r="R130" i="17" s="1"/>
  <c r="T130" i="17" s="1"/>
  <c r="Z130" i="17"/>
  <c r="Z129" i="9"/>
  <c r="S129" i="9"/>
  <c r="W128" i="17"/>
  <c r="AI129" i="17"/>
  <c r="U129" i="17"/>
  <c r="AK129" i="17"/>
  <c r="AC129" i="17"/>
  <c r="AE128" i="17"/>
  <c r="AB128" i="17"/>
  <c r="AD128" i="17" s="1"/>
  <c r="AF128" i="17" s="1"/>
  <c r="AN127" i="17"/>
  <c r="D129" i="9"/>
  <c r="F132" i="17"/>
  <c r="K131" i="17"/>
  <c r="L131" i="17" s="1"/>
  <c r="Y131" i="17"/>
  <c r="I131" i="17"/>
  <c r="J131" i="17" s="1"/>
  <c r="E131" i="17"/>
  <c r="N131" i="17" s="1"/>
  <c r="P131" i="17" s="1"/>
  <c r="AR128" i="17"/>
  <c r="AJ128" i="17"/>
  <c r="AQ128" i="17"/>
  <c r="AM128" i="17"/>
  <c r="AL128" i="17"/>
  <c r="AN128" i="17" s="1"/>
  <c r="AO128" i="17" s="1"/>
  <c r="F131" i="9"/>
  <c r="K130" i="9"/>
  <c r="L130" i="9" s="1"/>
  <c r="B130" i="9"/>
  <c r="I130" i="9"/>
  <c r="J130" i="9" s="1"/>
  <c r="Y130" i="9" s="1"/>
  <c r="E130" i="9"/>
  <c r="N130" i="9" s="1"/>
  <c r="P130" i="9" s="1"/>
  <c r="D130" i="17"/>
  <c r="C128" i="9"/>
  <c r="M128" i="9"/>
  <c r="O128" i="9" s="1"/>
  <c r="Q128" i="9" s="1"/>
  <c r="AE127" i="9"/>
  <c r="AB127" i="9"/>
  <c r="AD127" i="9" s="1"/>
  <c r="AG126" i="9"/>
  <c r="AH126" i="9"/>
  <c r="AK128" i="9"/>
  <c r="AC128" i="9"/>
  <c r="AI128" i="9"/>
  <c r="U128" i="9"/>
  <c r="V128" i="9" s="1"/>
  <c r="X128" i="9" s="1"/>
  <c r="R129" i="17"/>
  <c r="T129" i="17" s="1"/>
  <c r="V129" i="17" s="1"/>
  <c r="W129" i="17" s="1"/>
  <c r="AF127" i="17"/>
  <c r="AN126" i="9"/>
  <c r="AQ127" i="9"/>
  <c r="AM127" i="9"/>
  <c r="AR127" i="9"/>
  <c r="AJ127" i="9"/>
  <c r="AL127" i="9" s="1"/>
  <c r="AN127" i="9" s="1"/>
  <c r="S130" i="9" l="1"/>
  <c r="R130" i="9" s="1"/>
  <c r="T130" i="9" s="1"/>
  <c r="Z130" i="9"/>
  <c r="AP127" i="9"/>
  <c r="AO127" i="9"/>
  <c r="AR128" i="9"/>
  <c r="AJ128" i="9"/>
  <c r="AQ128" i="9"/>
  <c r="AM128" i="9"/>
  <c r="AL128" i="9"/>
  <c r="AN128" i="9" s="1"/>
  <c r="AP128" i="9" s="1"/>
  <c r="D131" i="17"/>
  <c r="AI129" i="9"/>
  <c r="U129" i="9"/>
  <c r="AK129" i="9"/>
  <c r="AC129" i="9"/>
  <c r="W128" i="9"/>
  <c r="D130" i="9"/>
  <c r="AP128" i="17"/>
  <c r="S131" i="17"/>
  <c r="Z131" i="17"/>
  <c r="R131" i="17"/>
  <c r="T131" i="17" s="1"/>
  <c r="M129" i="9"/>
  <c r="O129" i="9" s="1"/>
  <c r="Q129" i="9" s="1"/>
  <c r="C129" i="9"/>
  <c r="AE129" i="17"/>
  <c r="AB129" i="17"/>
  <c r="AD129" i="17" s="1"/>
  <c r="AF129" i="17" s="1"/>
  <c r="X129" i="17"/>
  <c r="AO126" i="9"/>
  <c r="AP126" i="9"/>
  <c r="B131" i="9"/>
  <c r="I131" i="9"/>
  <c r="J131" i="9" s="1"/>
  <c r="Y131" i="9" s="1"/>
  <c r="E131" i="9"/>
  <c r="N131" i="9" s="1"/>
  <c r="P131" i="9" s="1"/>
  <c r="F132" i="9"/>
  <c r="K131" i="9"/>
  <c r="L131" i="9" s="1"/>
  <c r="AO127" i="17"/>
  <c r="AP127" i="17"/>
  <c r="AQ129" i="17"/>
  <c r="AM129" i="17"/>
  <c r="AR129" i="17"/>
  <c r="AJ129" i="17"/>
  <c r="AL129" i="17" s="1"/>
  <c r="AN129" i="17" s="1"/>
  <c r="R129" i="9"/>
  <c r="T129" i="9" s="1"/>
  <c r="V129" i="9" s="1"/>
  <c r="U130" i="17"/>
  <c r="V130" i="17" s="1"/>
  <c r="X130" i="17" s="1"/>
  <c r="AK130" i="17"/>
  <c r="AC130" i="17"/>
  <c r="AI130" i="17"/>
  <c r="AG127" i="17"/>
  <c r="AH127" i="17"/>
  <c r="AE128" i="9"/>
  <c r="AB128" i="9"/>
  <c r="AD128" i="9" s="1"/>
  <c r="AF128" i="9" s="1"/>
  <c r="AF127" i="9"/>
  <c r="M130" i="17"/>
  <c r="O130" i="17" s="1"/>
  <c r="Q130" i="17" s="1"/>
  <c r="C130" i="17"/>
  <c r="F133" i="17"/>
  <c r="K132" i="17"/>
  <c r="L132" i="17" s="1"/>
  <c r="I132" i="17"/>
  <c r="J132" i="17" s="1"/>
  <c r="Y132" i="17" s="1"/>
  <c r="E132" i="17"/>
  <c r="N132" i="17" s="1"/>
  <c r="P132" i="17" s="1"/>
  <c r="AH128" i="17"/>
  <c r="AG128" i="17"/>
  <c r="X129" i="9"/>
  <c r="AO129" i="17" l="1"/>
  <c r="AP129" i="17"/>
  <c r="S132" i="17"/>
  <c r="R132" i="17" s="1"/>
  <c r="T132" i="17" s="1"/>
  <c r="Z132" i="17"/>
  <c r="Z131" i="9"/>
  <c r="R131" i="9"/>
  <c r="T131" i="9" s="1"/>
  <c r="S131" i="9"/>
  <c r="AG128" i="9"/>
  <c r="AH128" i="9"/>
  <c r="AE130" i="17"/>
  <c r="AB130" i="17"/>
  <c r="AD130" i="17" s="1"/>
  <c r="AF130" i="17" s="1"/>
  <c r="D132" i="17"/>
  <c r="AH127" i="9"/>
  <c r="AG127" i="9"/>
  <c r="D131" i="9"/>
  <c r="AK131" i="17"/>
  <c r="AC131" i="17"/>
  <c r="AI131" i="17"/>
  <c r="U131" i="17"/>
  <c r="V131" i="17" s="1"/>
  <c r="X131" i="17" s="1"/>
  <c r="AO128" i="9"/>
  <c r="F133" i="9"/>
  <c r="K132" i="9"/>
  <c r="L132" i="9" s="1"/>
  <c r="B132" i="9"/>
  <c r="I132" i="9"/>
  <c r="J132" i="9" s="1"/>
  <c r="Y132" i="9" s="1"/>
  <c r="E132" i="9"/>
  <c r="N132" i="9" s="1"/>
  <c r="P132" i="9" s="1"/>
  <c r="W129" i="9"/>
  <c r="AE129" i="9"/>
  <c r="AB129" i="9"/>
  <c r="AD129" i="9" s="1"/>
  <c r="AF129" i="9" s="1"/>
  <c r="C131" i="17"/>
  <c r="M131" i="17"/>
  <c r="O131" i="17" s="1"/>
  <c r="Q131" i="17" s="1"/>
  <c r="I133" i="17"/>
  <c r="J133" i="17" s="1"/>
  <c r="Y133" i="17" s="1"/>
  <c r="E133" i="17"/>
  <c r="N133" i="17" s="1"/>
  <c r="P133" i="17" s="1"/>
  <c r="F134" i="17"/>
  <c r="K133" i="17"/>
  <c r="L133" i="17" s="1"/>
  <c r="AH129" i="17"/>
  <c r="AG129" i="17"/>
  <c r="AQ129" i="9"/>
  <c r="AM129" i="9"/>
  <c r="AL129" i="9"/>
  <c r="AR129" i="9"/>
  <c r="AJ129" i="9"/>
  <c r="AK130" i="9"/>
  <c r="AC130" i="9"/>
  <c r="AI130" i="9"/>
  <c r="U130" i="9"/>
  <c r="V130" i="9" s="1"/>
  <c r="X130" i="9" s="1"/>
  <c r="W130" i="17"/>
  <c r="AL130" i="17"/>
  <c r="AN130" i="17" s="1"/>
  <c r="AO130" i="17" s="1"/>
  <c r="AR130" i="17"/>
  <c r="AJ130" i="17"/>
  <c r="AQ130" i="17"/>
  <c r="AM130" i="17"/>
  <c r="C130" i="9"/>
  <c r="M130" i="9"/>
  <c r="O130" i="9" s="1"/>
  <c r="Q130" i="9" s="1"/>
  <c r="S132" i="9" l="1"/>
  <c r="Z132" i="9"/>
  <c r="Z133" i="17"/>
  <c r="R133" i="17"/>
  <c r="T133" i="17" s="1"/>
  <c r="S133" i="17"/>
  <c r="W130" i="9"/>
  <c r="AE130" i="9"/>
  <c r="AB130" i="9"/>
  <c r="AD130" i="9" s="1"/>
  <c r="M131" i="9"/>
  <c r="O131" i="9" s="1"/>
  <c r="Q131" i="9" s="1"/>
  <c r="C131" i="9"/>
  <c r="AH130" i="17"/>
  <c r="AG130" i="17"/>
  <c r="W131" i="17"/>
  <c r="AR131" i="17"/>
  <c r="AJ131" i="17"/>
  <c r="AQ131" i="17"/>
  <c r="AM131" i="17"/>
  <c r="AL131" i="17"/>
  <c r="C132" i="17"/>
  <c r="M132" i="17"/>
  <c r="O132" i="17" s="1"/>
  <c r="Q132" i="17" s="1"/>
  <c r="AP130" i="17"/>
  <c r="AN129" i="9"/>
  <c r="I134" i="17"/>
  <c r="J134" i="17" s="1"/>
  <c r="Y134" i="17" s="1"/>
  <c r="E134" i="17"/>
  <c r="N134" i="17" s="1"/>
  <c r="P134" i="17" s="1"/>
  <c r="D134" i="17"/>
  <c r="F135" i="17"/>
  <c r="K134" i="17"/>
  <c r="L134" i="17" s="1"/>
  <c r="AH129" i="9"/>
  <c r="AG129" i="9"/>
  <c r="D132" i="9"/>
  <c r="AI131" i="9"/>
  <c r="U131" i="9"/>
  <c r="V131" i="9" s="1"/>
  <c r="X131" i="9" s="1"/>
  <c r="AK131" i="9"/>
  <c r="AC131" i="9"/>
  <c r="AI132" i="17"/>
  <c r="U132" i="17"/>
  <c r="V132" i="17" s="1"/>
  <c r="X132" i="17" s="1"/>
  <c r="AK132" i="17"/>
  <c r="AC132" i="17"/>
  <c r="AR130" i="9"/>
  <c r="AJ130" i="9"/>
  <c r="AQ130" i="9"/>
  <c r="AM130" i="9"/>
  <c r="AL130" i="9"/>
  <c r="D133" i="17"/>
  <c r="B133" i="9"/>
  <c r="I133" i="9"/>
  <c r="J133" i="9" s="1"/>
  <c r="Y133" i="9" s="1"/>
  <c r="E133" i="9"/>
  <c r="N133" i="9" s="1"/>
  <c r="P133" i="9" s="1"/>
  <c r="F134" i="9"/>
  <c r="K133" i="9"/>
  <c r="L133" i="9" s="1"/>
  <c r="AE131" i="17"/>
  <c r="AB131" i="17"/>
  <c r="AD131" i="17" s="1"/>
  <c r="AF131" i="17" s="1"/>
  <c r="Z133" i="9" l="1"/>
  <c r="S133" i="9"/>
  <c r="S134" i="17"/>
  <c r="Z134" i="17"/>
  <c r="R134" i="17"/>
  <c r="T134" i="17" s="1"/>
  <c r="W132" i="17"/>
  <c r="M133" i="17"/>
  <c r="O133" i="17" s="1"/>
  <c r="Q133" i="17" s="1"/>
  <c r="C133" i="17"/>
  <c r="AE132" i="17"/>
  <c r="AB132" i="17"/>
  <c r="AD132" i="17" s="1"/>
  <c r="AE131" i="9"/>
  <c r="AB131" i="9"/>
  <c r="AD131" i="9" s="1"/>
  <c r="C132" i="9"/>
  <c r="M132" i="9"/>
  <c r="O132" i="9" s="1"/>
  <c r="Q132" i="9" s="1"/>
  <c r="D135" i="17"/>
  <c r="F136" i="17"/>
  <c r="K135" i="17"/>
  <c r="L135" i="17" s="1"/>
  <c r="I135" i="17"/>
  <c r="J135" i="17" s="1"/>
  <c r="Y135" i="17" s="1"/>
  <c r="E135" i="17"/>
  <c r="N135" i="17" s="1"/>
  <c r="P135" i="17" s="1"/>
  <c r="AK132" i="9"/>
  <c r="AC132" i="9"/>
  <c r="AI132" i="9"/>
  <c r="U132" i="9"/>
  <c r="F135" i="9"/>
  <c r="K134" i="9"/>
  <c r="L134" i="9" s="1"/>
  <c r="B134" i="9"/>
  <c r="I134" i="9"/>
  <c r="J134" i="9" s="1"/>
  <c r="Y134" i="9" s="1"/>
  <c r="E134" i="9"/>
  <c r="N134" i="9" s="1"/>
  <c r="P134" i="9" s="1"/>
  <c r="AN130" i="9"/>
  <c r="AR132" i="17"/>
  <c r="AJ132" i="17"/>
  <c r="AQ132" i="17"/>
  <c r="AM132" i="17"/>
  <c r="AL132" i="17"/>
  <c r="AQ131" i="9"/>
  <c r="AM131" i="9"/>
  <c r="AR131" i="9"/>
  <c r="AJ131" i="9"/>
  <c r="AL131" i="9" s="1"/>
  <c r="AN131" i="9" s="1"/>
  <c r="M134" i="17"/>
  <c r="O134" i="17" s="1"/>
  <c r="Q134" i="17" s="1"/>
  <c r="C134" i="17"/>
  <c r="AP129" i="9"/>
  <c r="AO129" i="9"/>
  <c r="AN131" i="17"/>
  <c r="W131" i="9"/>
  <c r="AG131" i="17"/>
  <c r="AH131" i="17"/>
  <c r="D133" i="9"/>
  <c r="AF130" i="9"/>
  <c r="AI133" i="17"/>
  <c r="U133" i="17"/>
  <c r="V133" i="17" s="1"/>
  <c r="X133" i="17" s="1"/>
  <c r="AK133" i="17"/>
  <c r="AC133" i="17"/>
  <c r="R132" i="9"/>
  <c r="T132" i="9" s="1"/>
  <c r="S134" i="9" l="1"/>
  <c r="Z134" i="9"/>
  <c r="R134" i="9"/>
  <c r="T134" i="9" s="1"/>
  <c r="S135" i="17"/>
  <c r="Z135" i="17"/>
  <c r="R135" i="17"/>
  <c r="T135" i="17" s="1"/>
  <c r="AP131" i="9"/>
  <c r="AO131" i="9"/>
  <c r="F137" i="17"/>
  <c r="K136" i="17"/>
  <c r="L136" i="17" s="1"/>
  <c r="I136" i="17"/>
  <c r="J136" i="17" s="1"/>
  <c r="Y136" i="17" s="1"/>
  <c r="E136" i="17"/>
  <c r="N136" i="17" s="1"/>
  <c r="P136" i="17" s="1"/>
  <c r="D136" i="17"/>
  <c r="AF131" i="9"/>
  <c r="AI133" i="9"/>
  <c r="U133" i="9"/>
  <c r="AK133" i="9"/>
  <c r="AC133" i="9"/>
  <c r="AP131" i="17"/>
  <c r="AO131" i="17"/>
  <c r="AG130" i="9"/>
  <c r="AH130" i="9"/>
  <c r="AN132" i="17"/>
  <c r="D134" i="9"/>
  <c r="AE132" i="9"/>
  <c r="AB132" i="9"/>
  <c r="AD132" i="9" s="1"/>
  <c r="AF132" i="9" s="1"/>
  <c r="C135" i="17"/>
  <c r="M135" i="17"/>
  <c r="O135" i="17" s="1"/>
  <c r="Q135" i="17" s="1"/>
  <c r="W133" i="17"/>
  <c r="U134" i="17"/>
  <c r="V134" i="17" s="1"/>
  <c r="AK134" i="17"/>
  <c r="AC134" i="17"/>
  <c r="AI134" i="17"/>
  <c r="R133" i="9"/>
  <c r="T133" i="9" s="1"/>
  <c r="V133" i="9" s="1"/>
  <c r="X133" i="9" s="1"/>
  <c r="AP130" i="9"/>
  <c r="AO130" i="9"/>
  <c r="V132" i="9"/>
  <c r="X132" i="9" s="1"/>
  <c r="AE133" i="17"/>
  <c r="AB133" i="17"/>
  <c r="AD133" i="17" s="1"/>
  <c r="AQ133" i="17"/>
  <c r="AM133" i="17"/>
  <c r="AR133" i="17"/>
  <c r="AJ133" i="17"/>
  <c r="AL133" i="17" s="1"/>
  <c r="AN133" i="17" s="1"/>
  <c r="M133" i="9"/>
  <c r="O133" i="9" s="1"/>
  <c r="Q133" i="9" s="1"/>
  <c r="C133" i="9"/>
  <c r="B135" i="9"/>
  <c r="Y135" i="9"/>
  <c r="I135" i="9"/>
  <c r="J135" i="9" s="1"/>
  <c r="E135" i="9"/>
  <c r="N135" i="9" s="1"/>
  <c r="P135" i="9" s="1"/>
  <c r="F136" i="9"/>
  <c r="D135" i="9"/>
  <c r="K135" i="9"/>
  <c r="L135" i="9" s="1"/>
  <c r="AR132" i="9"/>
  <c r="AJ132" i="9"/>
  <c r="AQ132" i="9"/>
  <c r="AM132" i="9"/>
  <c r="AL132" i="9"/>
  <c r="AN132" i="9" s="1"/>
  <c r="AP132" i="9" s="1"/>
  <c r="W132" i="9"/>
  <c r="AF132" i="17"/>
  <c r="AP133" i="17" l="1"/>
  <c r="AO133" i="17"/>
  <c r="S136" i="17"/>
  <c r="Z136" i="17"/>
  <c r="W134" i="17"/>
  <c r="X134" i="17"/>
  <c r="AE133" i="9"/>
  <c r="AB133" i="9"/>
  <c r="AD133" i="9" s="1"/>
  <c r="AF133" i="9" s="1"/>
  <c r="F137" i="9"/>
  <c r="K136" i="9"/>
  <c r="L136" i="9" s="1"/>
  <c r="B136" i="9"/>
  <c r="I136" i="9"/>
  <c r="J136" i="9" s="1"/>
  <c r="Y136" i="9" s="1"/>
  <c r="E136" i="9"/>
  <c r="N136" i="9" s="1"/>
  <c r="P136" i="9" s="1"/>
  <c r="AQ133" i="9"/>
  <c r="AM133" i="9"/>
  <c r="AL133" i="9"/>
  <c r="AN133" i="9" s="1"/>
  <c r="AP133" i="9" s="1"/>
  <c r="AR133" i="9"/>
  <c r="AJ133" i="9"/>
  <c r="AH131" i="9"/>
  <c r="AG131" i="9"/>
  <c r="M135" i="9"/>
  <c r="O135" i="9" s="1"/>
  <c r="Q135" i="9" s="1"/>
  <c r="C135" i="9"/>
  <c r="AO132" i="9"/>
  <c r="AE134" i="17"/>
  <c r="AB134" i="17"/>
  <c r="AD134" i="17" s="1"/>
  <c r="C134" i="9"/>
  <c r="M134" i="9"/>
  <c r="O134" i="9" s="1"/>
  <c r="Q134" i="9" s="1"/>
  <c r="C136" i="17"/>
  <c r="M136" i="17"/>
  <c r="O136" i="17" s="1"/>
  <c r="Q136" i="17" s="1"/>
  <c r="AK135" i="17"/>
  <c r="AC135" i="17"/>
  <c r="AI135" i="17"/>
  <c r="U135" i="17"/>
  <c r="V135" i="17" s="1"/>
  <c r="AK134" i="9"/>
  <c r="AC134" i="9"/>
  <c r="AI134" i="9"/>
  <c r="U134" i="9"/>
  <c r="V134" i="9" s="1"/>
  <c r="X134" i="9" s="1"/>
  <c r="Z135" i="9"/>
  <c r="R135" i="9"/>
  <c r="T135" i="9" s="1"/>
  <c r="S135" i="9"/>
  <c r="AG132" i="9"/>
  <c r="AH132" i="9"/>
  <c r="AH132" i="17"/>
  <c r="AG132" i="17"/>
  <c r="W133" i="9"/>
  <c r="AF133" i="17"/>
  <c r="AL134" i="17"/>
  <c r="AN134" i="17" s="1"/>
  <c r="AO134" i="17" s="1"/>
  <c r="AR134" i="17"/>
  <c r="AJ134" i="17"/>
  <c r="AQ134" i="17"/>
  <c r="AM134" i="17"/>
  <c r="AP132" i="17"/>
  <c r="AO132" i="17"/>
  <c r="I137" i="17"/>
  <c r="J137" i="17" s="1"/>
  <c r="Y137" i="17" s="1"/>
  <c r="E137" i="17"/>
  <c r="N137" i="17" s="1"/>
  <c r="P137" i="17" s="1"/>
  <c r="F138" i="17"/>
  <c r="K137" i="17"/>
  <c r="L137" i="17" s="1"/>
  <c r="S136" i="9" l="1"/>
  <c r="Z136" i="9"/>
  <c r="R136" i="9"/>
  <c r="T136" i="9" s="1"/>
  <c r="Z137" i="17"/>
  <c r="S137" i="17"/>
  <c r="X135" i="17"/>
  <c r="W135" i="17"/>
  <c r="AI135" i="9"/>
  <c r="U135" i="9"/>
  <c r="AK135" i="9"/>
  <c r="AC135" i="9"/>
  <c r="B137" i="9"/>
  <c r="I137" i="9"/>
  <c r="J137" i="9" s="1"/>
  <c r="Y137" i="9" s="1"/>
  <c r="E137" i="9"/>
  <c r="N137" i="9" s="1"/>
  <c r="P137" i="9" s="1"/>
  <c r="F138" i="9"/>
  <c r="K137" i="9"/>
  <c r="L137" i="9" s="1"/>
  <c r="AI136" i="17"/>
  <c r="U136" i="17"/>
  <c r="AK136" i="17"/>
  <c r="AC136" i="17"/>
  <c r="V135" i="9"/>
  <c r="W135" i="9" s="1"/>
  <c r="Y138" i="17"/>
  <c r="I138" i="17"/>
  <c r="J138" i="17" s="1"/>
  <c r="E138" i="17"/>
  <c r="N138" i="17" s="1"/>
  <c r="P138" i="17" s="1"/>
  <c r="D138" i="17"/>
  <c r="F139" i="17"/>
  <c r="K138" i="17"/>
  <c r="L138" i="17" s="1"/>
  <c r="D137" i="17"/>
  <c r="AP134" i="17"/>
  <c r="AF134" i="17"/>
  <c r="AO133" i="9"/>
  <c r="AE134" i="9"/>
  <c r="AB134" i="9"/>
  <c r="AD134" i="9" s="1"/>
  <c r="AF134" i="9" s="1"/>
  <c r="W134" i="9"/>
  <c r="AH133" i="9"/>
  <c r="AG133" i="9"/>
  <c r="R136" i="17"/>
  <c r="T136" i="17" s="1"/>
  <c r="V136" i="17" s="1"/>
  <c r="X136" i="17" s="1"/>
  <c r="AH133" i="17"/>
  <c r="AG133" i="17"/>
  <c r="AE135" i="17"/>
  <c r="AB135" i="17"/>
  <c r="AD135" i="17" s="1"/>
  <c r="AF135" i="17" s="1"/>
  <c r="AR134" i="9"/>
  <c r="AJ134" i="9"/>
  <c r="AL134" i="9" s="1"/>
  <c r="AN134" i="9" s="1"/>
  <c r="AQ134" i="9"/>
  <c r="AM134" i="9"/>
  <c r="AR135" i="17"/>
  <c r="AJ135" i="17"/>
  <c r="AQ135" i="17"/>
  <c r="AM135" i="17"/>
  <c r="AL135" i="17"/>
  <c r="AN135" i="17" s="1"/>
  <c r="AO135" i="17" s="1"/>
  <c r="D136" i="9"/>
  <c r="AO134" i="9" l="1"/>
  <c r="AP134" i="9"/>
  <c r="Z137" i="9"/>
  <c r="S137" i="9"/>
  <c r="R137" i="9" s="1"/>
  <c r="T137" i="9" s="1"/>
  <c r="C136" i="9"/>
  <c r="M136" i="9"/>
  <c r="O136" i="9" s="1"/>
  <c r="Q136" i="9" s="1"/>
  <c r="AH134" i="17"/>
  <c r="AG134" i="17"/>
  <c r="F140" i="17"/>
  <c r="K139" i="17"/>
  <c r="L139" i="17" s="1"/>
  <c r="I139" i="17"/>
  <c r="J139" i="17" s="1"/>
  <c r="Y139" i="17" s="1"/>
  <c r="E139" i="17"/>
  <c r="N139" i="17" s="1"/>
  <c r="P139" i="17" s="1"/>
  <c r="S138" i="17"/>
  <c r="Z138" i="17"/>
  <c r="R138" i="17"/>
  <c r="T138" i="17" s="1"/>
  <c r="F139" i="9"/>
  <c r="K138" i="9"/>
  <c r="L138" i="9" s="1"/>
  <c r="B138" i="9"/>
  <c r="I138" i="9"/>
  <c r="J138" i="9" s="1"/>
  <c r="Y138" i="9" s="1"/>
  <c r="E138" i="9"/>
  <c r="N138" i="9" s="1"/>
  <c r="P138" i="9" s="1"/>
  <c r="AI137" i="17"/>
  <c r="U137" i="17"/>
  <c r="AK137" i="17"/>
  <c r="AC137" i="17"/>
  <c r="M138" i="17"/>
  <c r="O138" i="17" s="1"/>
  <c r="Q138" i="17" s="1"/>
  <c r="C138" i="17"/>
  <c r="W136" i="17"/>
  <c r="AG135" i="17"/>
  <c r="AH135" i="17"/>
  <c r="AG134" i="9"/>
  <c r="AH134" i="9"/>
  <c r="AP135" i="17"/>
  <c r="M137" i="17"/>
  <c r="O137" i="17" s="1"/>
  <c r="Q137" i="17" s="1"/>
  <c r="C137" i="17"/>
  <c r="AE136" i="17"/>
  <c r="AB136" i="17"/>
  <c r="AD136" i="17" s="1"/>
  <c r="AE135" i="9"/>
  <c r="AB135" i="9"/>
  <c r="AD135" i="9" s="1"/>
  <c r="AF135" i="9" s="1"/>
  <c r="R137" i="17"/>
  <c r="T137" i="17" s="1"/>
  <c r="V137" i="17" s="1"/>
  <c r="X137" i="17" s="1"/>
  <c r="AK136" i="9"/>
  <c r="AC136" i="9"/>
  <c r="AI136" i="9"/>
  <c r="U136" i="9"/>
  <c r="V136" i="9" s="1"/>
  <c r="X136" i="9" s="1"/>
  <c r="X135" i="9"/>
  <c r="AR136" i="17"/>
  <c r="AJ136" i="17"/>
  <c r="AL136" i="17" s="1"/>
  <c r="AN136" i="17" s="1"/>
  <c r="AQ136" i="17"/>
  <c r="AM136" i="17"/>
  <c r="D137" i="9"/>
  <c r="AQ135" i="9"/>
  <c r="AM135" i="9"/>
  <c r="AR135" i="9"/>
  <c r="AJ135" i="9"/>
  <c r="AL135" i="9" s="1"/>
  <c r="AN135" i="9" s="1"/>
  <c r="S138" i="9" l="1"/>
  <c r="Z138" i="9"/>
  <c r="S139" i="17"/>
  <c r="Z139" i="17"/>
  <c r="AP136" i="17"/>
  <c r="AO136" i="17"/>
  <c r="AO135" i="9"/>
  <c r="AP135" i="9"/>
  <c r="F141" i="17"/>
  <c r="K140" i="17"/>
  <c r="L140" i="17" s="1"/>
  <c r="I140" i="17"/>
  <c r="J140" i="17" s="1"/>
  <c r="Y140" i="17" s="1"/>
  <c r="E140" i="17"/>
  <c r="N140" i="17" s="1"/>
  <c r="P140" i="17" s="1"/>
  <c r="D140" i="17"/>
  <c r="W136" i="9"/>
  <c r="AH135" i="9"/>
  <c r="AG135" i="9"/>
  <c r="AE137" i="17"/>
  <c r="AB137" i="17"/>
  <c r="AD137" i="17" s="1"/>
  <c r="D139" i="17"/>
  <c r="AE136" i="9"/>
  <c r="AB136" i="9"/>
  <c r="AD136" i="9" s="1"/>
  <c r="AF136" i="9" s="1"/>
  <c r="W137" i="17"/>
  <c r="AQ137" i="17"/>
  <c r="AM137" i="17"/>
  <c r="AR137" i="17"/>
  <c r="AJ137" i="17"/>
  <c r="AL137" i="17" s="1"/>
  <c r="AN137" i="17" s="1"/>
  <c r="D138" i="9"/>
  <c r="U138" i="17"/>
  <c r="V138" i="17" s="1"/>
  <c r="AK138" i="17"/>
  <c r="AC138" i="17"/>
  <c r="AI138" i="17"/>
  <c r="AI137" i="9"/>
  <c r="U137" i="9"/>
  <c r="V137" i="9" s="1"/>
  <c r="X137" i="9" s="1"/>
  <c r="AK137" i="9"/>
  <c r="AC137" i="9"/>
  <c r="M137" i="9"/>
  <c r="O137" i="9" s="1"/>
  <c r="Q137" i="9" s="1"/>
  <c r="C137" i="9"/>
  <c r="AR136" i="9"/>
  <c r="AJ136" i="9"/>
  <c r="AQ136" i="9"/>
  <c r="AM136" i="9"/>
  <c r="AL136" i="9"/>
  <c r="AN136" i="9" s="1"/>
  <c r="AO136" i="9" s="1"/>
  <c r="AF136" i="17"/>
  <c r="B139" i="9"/>
  <c r="I139" i="9"/>
  <c r="J139" i="9" s="1"/>
  <c r="E139" i="9"/>
  <c r="N139" i="9" s="1"/>
  <c r="P139" i="9" s="1"/>
  <c r="F140" i="9"/>
  <c r="D139" i="9"/>
  <c r="K139" i="9"/>
  <c r="L139" i="9" s="1"/>
  <c r="Y139" i="9" s="1"/>
  <c r="X138" i="17" l="1"/>
  <c r="W138" i="17"/>
  <c r="AP137" i="17"/>
  <c r="AO137" i="17"/>
  <c r="S140" i="17"/>
  <c r="R140" i="17" s="1"/>
  <c r="T140" i="17" s="1"/>
  <c r="Z140" i="17"/>
  <c r="Z139" i="9"/>
  <c r="R139" i="9"/>
  <c r="T139" i="9" s="1"/>
  <c r="S139" i="9"/>
  <c r="W137" i="9"/>
  <c r="C140" i="17"/>
  <c r="M140" i="17"/>
  <c r="O140" i="17" s="1"/>
  <c r="Q140" i="17" s="1"/>
  <c r="F141" i="9"/>
  <c r="D140" i="9"/>
  <c r="K140" i="9"/>
  <c r="L140" i="9" s="1"/>
  <c r="B140" i="9"/>
  <c r="I140" i="9"/>
  <c r="J140" i="9" s="1"/>
  <c r="Y140" i="9" s="1"/>
  <c r="E140" i="9"/>
  <c r="N140" i="9" s="1"/>
  <c r="P140" i="9" s="1"/>
  <c r="AP136" i="9"/>
  <c r="AE137" i="9"/>
  <c r="AB137" i="9"/>
  <c r="AD137" i="9" s="1"/>
  <c r="AF137" i="9" s="1"/>
  <c r="C138" i="9"/>
  <c r="M138" i="9"/>
  <c r="O138" i="9" s="1"/>
  <c r="Q138" i="9" s="1"/>
  <c r="C139" i="17"/>
  <c r="M139" i="17"/>
  <c r="O139" i="17" s="1"/>
  <c r="Q139" i="17" s="1"/>
  <c r="I141" i="17"/>
  <c r="J141" i="17" s="1"/>
  <c r="E141" i="17"/>
  <c r="N141" i="17" s="1"/>
  <c r="P141" i="17" s="1"/>
  <c r="D141" i="17"/>
  <c r="F142" i="17"/>
  <c r="K141" i="17"/>
  <c r="L141" i="17" s="1"/>
  <c r="Y141" i="17" s="1"/>
  <c r="AK139" i="17"/>
  <c r="AC139" i="17"/>
  <c r="AI139" i="17"/>
  <c r="U139" i="17"/>
  <c r="AK138" i="9"/>
  <c r="AC138" i="9"/>
  <c r="AI138" i="9"/>
  <c r="U138" i="9"/>
  <c r="M139" i="9"/>
  <c r="O139" i="9" s="1"/>
  <c r="Q139" i="9" s="1"/>
  <c r="C139" i="9"/>
  <c r="AQ137" i="9"/>
  <c r="AM137" i="9"/>
  <c r="AL137" i="9"/>
  <c r="AN137" i="9" s="1"/>
  <c r="AO137" i="9" s="1"/>
  <c r="AR137" i="9"/>
  <c r="AJ137" i="9"/>
  <c r="AE138" i="17"/>
  <c r="AB138" i="17"/>
  <c r="AD138" i="17" s="1"/>
  <c r="AG136" i="9"/>
  <c r="AH136" i="9"/>
  <c r="AH136" i="17"/>
  <c r="AG136" i="17"/>
  <c r="AL138" i="17"/>
  <c r="AR138" i="17"/>
  <c r="AJ138" i="17"/>
  <c r="AQ138" i="17"/>
  <c r="AM138" i="17"/>
  <c r="AF137" i="17"/>
  <c r="R139" i="17"/>
  <c r="T139" i="17" s="1"/>
  <c r="V139" i="17" s="1"/>
  <c r="X139" i="17" s="1"/>
  <c r="R138" i="9"/>
  <c r="T138" i="9" s="1"/>
  <c r="V138" i="9" s="1"/>
  <c r="X138" i="9" s="1"/>
  <c r="S140" i="9" l="1"/>
  <c r="R140" i="9" s="1"/>
  <c r="T140" i="9" s="1"/>
  <c r="Z140" i="9"/>
  <c r="Z141" i="17"/>
  <c r="R141" i="17"/>
  <c r="T141" i="17" s="1"/>
  <c r="S141" i="17"/>
  <c r="AN138" i="17"/>
  <c r="AP137" i="9"/>
  <c r="AH137" i="17"/>
  <c r="AG137" i="17"/>
  <c r="AF138" i="17"/>
  <c r="I142" i="17"/>
  <c r="J142" i="17" s="1"/>
  <c r="E142" i="17"/>
  <c r="N142" i="17" s="1"/>
  <c r="P142" i="17" s="1"/>
  <c r="D142" i="17"/>
  <c r="F143" i="17"/>
  <c r="K142" i="17"/>
  <c r="L142" i="17" s="1"/>
  <c r="Y142" i="17" s="1"/>
  <c r="AI139" i="9"/>
  <c r="U139" i="9"/>
  <c r="AK139" i="9"/>
  <c r="AC139" i="9"/>
  <c r="AE138" i="9"/>
  <c r="AB138" i="9"/>
  <c r="AD138" i="9" s="1"/>
  <c r="AF138" i="9" s="1"/>
  <c r="AE139" i="17"/>
  <c r="AB139" i="17"/>
  <c r="AD139" i="17" s="1"/>
  <c r="M141" i="17"/>
  <c r="O141" i="17" s="1"/>
  <c r="Q141" i="17" s="1"/>
  <c r="C141" i="17"/>
  <c r="W139" i="17"/>
  <c r="AH137" i="9"/>
  <c r="AG137" i="9"/>
  <c r="C140" i="9"/>
  <c r="M140" i="9"/>
  <c r="O140" i="9" s="1"/>
  <c r="Q140" i="9" s="1"/>
  <c r="AR138" i="9"/>
  <c r="AJ138" i="9"/>
  <c r="AQ138" i="9"/>
  <c r="AM138" i="9"/>
  <c r="AL138" i="9"/>
  <c r="AR139" i="17"/>
  <c r="AJ139" i="17"/>
  <c r="AQ139" i="17"/>
  <c r="AM139" i="17"/>
  <c r="AL139" i="17"/>
  <c r="B141" i="9"/>
  <c r="I141" i="9"/>
  <c r="J141" i="9" s="1"/>
  <c r="Y141" i="9" s="1"/>
  <c r="E141" i="9"/>
  <c r="N141" i="9" s="1"/>
  <c r="P141" i="9" s="1"/>
  <c r="F142" i="9"/>
  <c r="D141" i="9"/>
  <c r="K141" i="9"/>
  <c r="L141" i="9" s="1"/>
  <c r="V139" i="9"/>
  <c r="W139" i="9" s="1"/>
  <c r="AI140" i="17"/>
  <c r="U140" i="17"/>
  <c r="V140" i="17" s="1"/>
  <c r="AK140" i="17"/>
  <c r="AC140" i="17"/>
  <c r="W138" i="9"/>
  <c r="S142" i="17" l="1"/>
  <c r="Z142" i="17"/>
  <c r="R142" i="17"/>
  <c r="T142" i="17" s="1"/>
  <c r="Z141" i="9"/>
  <c r="S141" i="9"/>
  <c r="X140" i="17"/>
  <c r="W140" i="17"/>
  <c r="AE140" i="17"/>
  <c r="AB140" i="17"/>
  <c r="AD140" i="17" s="1"/>
  <c r="AN139" i="17"/>
  <c r="AF139" i="17"/>
  <c r="AE139" i="9"/>
  <c r="AB139" i="9"/>
  <c r="AD139" i="9" s="1"/>
  <c r="AF139" i="9" s="1"/>
  <c r="AI141" i="17"/>
  <c r="U141" i="17"/>
  <c r="AK141" i="17"/>
  <c r="AC141" i="17"/>
  <c r="AQ139" i="9"/>
  <c r="AM139" i="9"/>
  <c r="AR139" i="9"/>
  <c r="AJ139" i="9"/>
  <c r="AL139" i="9" s="1"/>
  <c r="AN139" i="9" s="1"/>
  <c r="F144" i="17"/>
  <c r="K143" i="17"/>
  <c r="L143" i="17" s="1"/>
  <c r="Y143" i="17" s="1"/>
  <c r="I143" i="17"/>
  <c r="J143" i="17" s="1"/>
  <c r="E143" i="17"/>
  <c r="N143" i="17" s="1"/>
  <c r="P143" i="17" s="1"/>
  <c r="X139" i="9"/>
  <c r="M141" i="9"/>
  <c r="O141" i="9" s="1"/>
  <c r="Q141" i="9" s="1"/>
  <c r="C141" i="9"/>
  <c r="AG138" i="9"/>
  <c r="AH138" i="9"/>
  <c r="M142" i="17"/>
  <c r="O142" i="17" s="1"/>
  <c r="Q142" i="17" s="1"/>
  <c r="C142" i="17"/>
  <c r="AH138" i="17"/>
  <c r="AG138" i="17"/>
  <c r="AP138" i="17"/>
  <c r="AO138" i="17"/>
  <c r="V141" i="17"/>
  <c r="AK140" i="9"/>
  <c r="AC140" i="9"/>
  <c r="AI140" i="9"/>
  <c r="U140" i="9"/>
  <c r="V140" i="9" s="1"/>
  <c r="AR140" i="17"/>
  <c r="AJ140" i="17"/>
  <c r="AQ140" i="17"/>
  <c r="AM140" i="17"/>
  <c r="AL140" i="17"/>
  <c r="F143" i="9"/>
  <c r="K142" i="9"/>
  <c r="L142" i="9" s="1"/>
  <c r="Y142" i="9" s="1"/>
  <c r="B142" i="9"/>
  <c r="I142" i="9"/>
  <c r="J142" i="9" s="1"/>
  <c r="E142" i="9"/>
  <c r="N142" i="9" s="1"/>
  <c r="P142" i="9" s="1"/>
  <c r="AN138" i="9"/>
  <c r="W141" i="17"/>
  <c r="X141" i="17"/>
  <c r="S143" i="17" l="1"/>
  <c r="Z143" i="17"/>
  <c r="R143" i="17"/>
  <c r="T143" i="17" s="1"/>
  <c r="S142" i="9"/>
  <c r="Z142" i="9"/>
  <c r="R142" i="9"/>
  <c r="T142" i="9" s="1"/>
  <c r="W140" i="9"/>
  <c r="X140" i="9"/>
  <c r="AP139" i="9"/>
  <c r="AO139" i="9"/>
  <c r="B143" i="9"/>
  <c r="I143" i="9"/>
  <c r="J143" i="9" s="1"/>
  <c r="Y143" i="9" s="1"/>
  <c r="E143" i="9"/>
  <c r="N143" i="9" s="1"/>
  <c r="P143" i="9" s="1"/>
  <c r="F144" i="9"/>
  <c r="K143" i="9"/>
  <c r="L143" i="9" s="1"/>
  <c r="AQ141" i="17"/>
  <c r="AM141" i="17"/>
  <c r="AL141" i="17"/>
  <c r="AN141" i="17" s="1"/>
  <c r="AP141" i="17" s="1"/>
  <c r="AO141" i="17"/>
  <c r="AR141" i="17"/>
  <c r="AJ141" i="17"/>
  <c r="AI141" i="9"/>
  <c r="U141" i="9"/>
  <c r="AK141" i="9"/>
  <c r="AC141" i="9"/>
  <c r="AO138" i="9"/>
  <c r="AP138" i="9"/>
  <c r="F145" i="17"/>
  <c r="K144" i="17"/>
  <c r="L144" i="17" s="1"/>
  <c r="Y144" i="17"/>
  <c r="I144" i="17"/>
  <c r="J144" i="17" s="1"/>
  <c r="E144" i="17"/>
  <c r="N144" i="17" s="1"/>
  <c r="P144" i="17" s="1"/>
  <c r="D144" i="17"/>
  <c r="AG139" i="17"/>
  <c r="AH139" i="17"/>
  <c r="AN140" i="17"/>
  <c r="AE140" i="9"/>
  <c r="AB140" i="9"/>
  <c r="AD140" i="9" s="1"/>
  <c r="D143" i="17"/>
  <c r="AO139" i="17"/>
  <c r="AP139" i="17"/>
  <c r="R141" i="9"/>
  <c r="T141" i="9" s="1"/>
  <c r="U142" i="17"/>
  <c r="V142" i="17" s="1"/>
  <c r="AK142" i="17"/>
  <c r="AC142" i="17"/>
  <c r="AI142" i="17"/>
  <c r="D142" i="9"/>
  <c r="AR140" i="9"/>
  <c r="AJ140" i="9"/>
  <c r="AQ140" i="9"/>
  <c r="AM140" i="9"/>
  <c r="AL140" i="9"/>
  <c r="AN140" i="9" s="1"/>
  <c r="AO140" i="9" s="1"/>
  <c r="AE141" i="17"/>
  <c r="AB141" i="17"/>
  <c r="AD141" i="17" s="1"/>
  <c r="AH139" i="9"/>
  <c r="AG139" i="9"/>
  <c r="AF140" i="17"/>
  <c r="Z143" i="9" l="1"/>
  <c r="S143" i="9"/>
  <c r="X142" i="17"/>
  <c r="W142" i="17"/>
  <c r="AH140" i="17"/>
  <c r="AG140" i="17"/>
  <c r="C143" i="17"/>
  <c r="M143" i="17"/>
  <c r="O143" i="17" s="1"/>
  <c r="Q143" i="17" s="1"/>
  <c r="C144" i="17"/>
  <c r="M144" i="17"/>
  <c r="O144" i="17" s="1"/>
  <c r="Q144" i="17" s="1"/>
  <c r="C142" i="9"/>
  <c r="M142" i="9"/>
  <c r="O142" i="9" s="1"/>
  <c r="Q142" i="9" s="1"/>
  <c r="S144" i="17"/>
  <c r="Z144" i="17"/>
  <c r="R144" i="17"/>
  <c r="T144" i="17" s="1"/>
  <c r="AP140" i="9"/>
  <c r="AE142" i="17"/>
  <c r="AB142" i="17"/>
  <c r="AD142" i="17" s="1"/>
  <c r="I145" i="17"/>
  <c r="J145" i="17" s="1"/>
  <c r="Y145" i="17" s="1"/>
  <c r="E145" i="17"/>
  <c r="N145" i="17" s="1"/>
  <c r="P145" i="17" s="1"/>
  <c r="F146" i="17"/>
  <c r="K145" i="17"/>
  <c r="L145" i="17" s="1"/>
  <c r="AE141" i="9"/>
  <c r="AB141" i="9"/>
  <c r="AD141" i="9" s="1"/>
  <c r="D143" i="9"/>
  <c r="AK142" i="9"/>
  <c r="AC142" i="9"/>
  <c r="AI142" i="9"/>
  <c r="U142" i="9"/>
  <c r="AK143" i="17"/>
  <c r="AC143" i="17"/>
  <c r="AI143" i="17"/>
  <c r="U143" i="17"/>
  <c r="V143" i="17" s="1"/>
  <c r="X143" i="17" s="1"/>
  <c r="V142" i="9"/>
  <c r="X142" i="9" s="1"/>
  <c r="V141" i="9"/>
  <c r="AP140" i="17"/>
  <c r="AO140" i="17"/>
  <c r="AF141" i="17"/>
  <c r="AR142" i="17"/>
  <c r="AJ142" i="17"/>
  <c r="AL142" i="17" s="1"/>
  <c r="AN142" i="17" s="1"/>
  <c r="AQ142" i="17"/>
  <c r="AM142" i="17"/>
  <c r="AF140" i="9"/>
  <c r="AQ141" i="9"/>
  <c r="AM141" i="9"/>
  <c r="AL141" i="9"/>
  <c r="AR141" i="9"/>
  <c r="AJ141" i="9"/>
  <c r="F145" i="9"/>
  <c r="K144" i="9"/>
  <c r="L144" i="9" s="1"/>
  <c r="B144" i="9"/>
  <c r="I144" i="9"/>
  <c r="J144" i="9" s="1"/>
  <c r="Y144" i="9" s="1"/>
  <c r="E144" i="9"/>
  <c r="N144" i="9" s="1"/>
  <c r="P144" i="9" s="1"/>
  <c r="AO142" i="17" l="1"/>
  <c r="AP142" i="17"/>
  <c r="S144" i="9"/>
  <c r="Z144" i="9"/>
  <c r="Z145" i="17"/>
  <c r="R145" i="17"/>
  <c r="T145" i="17" s="1"/>
  <c r="S145" i="17"/>
  <c r="AF141" i="9"/>
  <c r="D145" i="17"/>
  <c r="AF142" i="17"/>
  <c r="AI143" i="9"/>
  <c r="U143" i="9"/>
  <c r="AK143" i="9"/>
  <c r="AC143" i="9"/>
  <c r="D144" i="9"/>
  <c r="X141" i="9"/>
  <c r="W141" i="9"/>
  <c r="AE142" i="9"/>
  <c r="AB142" i="9"/>
  <c r="AD142" i="9" s="1"/>
  <c r="AF142" i="9" s="1"/>
  <c r="W142" i="9"/>
  <c r="AH141" i="17"/>
  <c r="AG141" i="17"/>
  <c r="AR143" i="17"/>
  <c r="AJ143" i="17"/>
  <c r="AQ143" i="17"/>
  <c r="AM143" i="17"/>
  <c r="AL143" i="17"/>
  <c r="AR142" i="9"/>
  <c r="AJ142" i="9"/>
  <c r="AQ142" i="9"/>
  <c r="AM142" i="9"/>
  <c r="AL142" i="9"/>
  <c r="W143" i="17"/>
  <c r="R143" i="9"/>
  <c r="T143" i="9" s="1"/>
  <c r="V143" i="9" s="1"/>
  <c r="AE143" i="17"/>
  <c r="AB143" i="17"/>
  <c r="AD143" i="17" s="1"/>
  <c r="B145" i="9"/>
  <c r="I145" i="9"/>
  <c r="J145" i="9" s="1"/>
  <c r="Y145" i="9" s="1"/>
  <c r="E145" i="9"/>
  <c r="N145" i="9" s="1"/>
  <c r="P145" i="9" s="1"/>
  <c r="F146" i="9"/>
  <c r="D145" i="9"/>
  <c r="K145" i="9"/>
  <c r="L145" i="9" s="1"/>
  <c r="AN141" i="9"/>
  <c r="AG140" i="9"/>
  <c r="AH140" i="9"/>
  <c r="M143" i="9"/>
  <c r="O143" i="9" s="1"/>
  <c r="Q143" i="9" s="1"/>
  <c r="W143" i="9" s="1"/>
  <c r="C143" i="9"/>
  <c r="I146" i="17"/>
  <c r="J146" i="17" s="1"/>
  <c r="Y146" i="17" s="1"/>
  <c r="E146" i="17"/>
  <c r="N146" i="17" s="1"/>
  <c r="P146" i="17" s="1"/>
  <c r="F147" i="17"/>
  <c r="K146" i="17"/>
  <c r="L146" i="17" s="1"/>
  <c r="AI144" i="17"/>
  <c r="U144" i="17"/>
  <c r="V144" i="17" s="1"/>
  <c r="AK144" i="17"/>
  <c r="AC144" i="17"/>
  <c r="X143" i="9"/>
  <c r="S146" i="17" l="1"/>
  <c r="Z146" i="17"/>
  <c r="R146" i="17"/>
  <c r="T146" i="17" s="1"/>
  <c r="Z145" i="9"/>
  <c r="S145" i="9"/>
  <c r="W144" i="17"/>
  <c r="X144" i="17"/>
  <c r="M145" i="9"/>
  <c r="O145" i="9" s="1"/>
  <c r="Q145" i="9" s="1"/>
  <c r="C145" i="9"/>
  <c r="M145" i="17"/>
  <c r="O145" i="17" s="1"/>
  <c r="Q145" i="17" s="1"/>
  <c r="C145" i="17"/>
  <c r="AK144" i="9"/>
  <c r="AC144" i="9"/>
  <c r="AI144" i="9"/>
  <c r="U144" i="9"/>
  <c r="AE144" i="17"/>
  <c r="AB144" i="17"/>
  <c r="AD144" i="17" s="1"/>
  <c r="AF144" i="17" s="1"/>
  <c r="AR144" i="17"/>
  <c r="AJ144" i="17"/>
  <c r="AQ144" i="17"/>
  <c r="AM144" i="17"/>
  <c r="AL144" i="17"/>
  <c r="AN144" i="17" s="1"/>
  <c r="AP144" i="17" s="1"/>
  <c r="D147" i="17"/>
  <c r="F148" i="17"/>
  <c r="K147" i="17"/>
  <c r="L147" i="17" s="1"/>
  <c r="I147" i="17"/>
  <c r="J147" i="17" s="1"/>
  <c r="Y147" i="17" s="1"/>
  <c r="E147" i="17"/>
  <c r="N147" i="17" s="1"/>
  <c r="P147" i="17" s="1"/>
  <c r="F147" i="9"/>
  <c r="K146" i="9"/>
  <c r="L146" i="9" s="1"/>
  <c r="Y146" i="9" s="1"/>
  <c r="B146" i="9"/>
  <c r="I146" i="9"/>
  <c r="J146" i="9" s="1"/>
  <c r="E146" i="9"/>
  <c r="N146" i="9" s="1"/>
  <c r="P146" i="9" s="1"/>
  <c r="AG142" i="9"/>
  <c r="AH142" i="9"/>
  <c r="C144" i="9"/>
  <c r="M144" i="9"/>
  <c r="O144" i="9" s="1"/>
  <c r="Q144" i="9" s="1"/>
  <c r="W144" i="9" s="1"/>
  <c r="AH141" i="9"/>
  <c r="AG141" i="9"/>
  <c r="D146" i="17"/>
  <c r="AP141" i="9"/>
  <c r="AO141" i="9"/>
  <c r="AF143" i="17"/>
  <c r="AN143" i="17"/>
  <c r="AE143" i="9"/>
  <c r="AB143" i="9"/>
  <c r="AD143" i="9" s="1"/>
  <c r="AF143" i="9" s="1"/>
  <c r="AI145" i="17"/>
  <c r="U145" i="17"/>
  <c r="V145" i="17" s="1"/>
  <c r="X145" i="17" s="1"/>
  <c r="AK145" i="17"/>
  <c r="AC145" i="17"/>
  <c r="R144" i="9"/>
  <c r="T144" i="9" s="1"/>
  <c r="V144" i="9" s="1"/>
  <c r="AN142" i="9"/>
  <c r="AQ143" i="9"/>
  <c r="AM143" i="9"/>
  <c r="AL143" i="9"/>
  <c r="AN143" i="9" s="1"/>
  <c r="AO143" i="9" s="1"/>
  <c r="AR143" i="9"/>
  <c r="AJ143" i="9"/>
  <c r="AH142" i="17"/>
  <c r="AG142" i="17"/>
  <c r="X144" i="9"/>
  <c r="S147" i="17" l="1"/>
  <c r="Z147" i="17"/>
  <c r="R147" i="17"/>
  <c r="T147" i="17" s="1"/>
  <c r="S146" i="9"/>
  <c r="Z146" i="9"/>
  <c r="R146" i="9"/>
  <c r="T146" i="9" s="1"/>
  <c r="AP143" i="17"/>
  <c r="AO143" i="17"/>
  <c r="M146" i="17"/>
  <c r="O146" i="17" s="1"/>
  <c r="Q146" i="17" s="1"/>
  <c r="C146" i="17"/>
  <c r="AP143" i="9"/>
  <c r="AG143" i="17"/>
  <c r="AH143" i="17"/>
  <c r="D146" i="9"/>
  <c r="AO144" i="17"/>
  <c r="AR144" i="9"/>
  <c r="AJ144" i="9"/>
  <c r="AQ144" i="9"/>
  <c r="AM144" i="9"/>
  <c r="AP144" i="9"/>
  <c r="AL144" i="9"/>
  <c r="AN144" i="9" s="1"/>
  <c r="AO144" i="9" s="1"/>
  <c r="AI145" i="9"/>
  <c r="U145" i="9"/>
  <c r="AK145" i="9"/>
  <c r="AC145" i="9"/>
  <c r="AE145" i="17"/>
  <c r="AB145" i="17"/>
  <c r="AD145" i="17" s="1"/>
  <c r="AF145" i="17" s="1"/>
  <c r="AH143" i="9"/>
  <c r="AG143" i="9"/>
  <c r="B147" i="9"/>
  <c r="I147" i="9"/>
  <c r="J147" i="9" s="1"/>
  <c r="Y147" i="9" s="1"/>
  <c r="E147" i="9"/>
  <c r="N147" i="9" s="1"/>
  <c r="P147" i="9" s="1"/>
  <c r="F148" i="9"/>
  <c r="K147" i="9"/>
  <c r="L147" i="9" s="1"/>
  <c r="AQ145" i="17"/>
  <c r="AM145" i="17"/>
  <c r="AL145" i="17"/>
  <c r="AR145" i="17"/>
  <c r="AJ145" i="17"/>
  <c r="F149" i="17"/>
  <c r="K148" i="17"/>
  <c r="L148" i="17" s="1"/>
  <c r="Y148" i="17"/>
  <c r="I148" i="17"/>
  <c r="J148" i="17" s="1"/>
  <c r="E148" i="17"/>
  <c r="N148" i="17" s="1"/>
  <c r="P148" i="17" s="1"/>
  <c r="D148" i="17"/>
  <c r="R145" i="9"/>
  <c r="T145" i="9" s="1"/>
  <c r="V145" i="9" s="1"/>
  <c r="X145" i="9" s="1"/>
  <c r="U146" i="17"/>
  <c r="V146" i="17" s="1"/>
  <c r="X146" i="17" s="1"/>
  <c r="AK146" i="17"/>
  <c r="AC146" i="17"/>
  <c r="AI146" i="17"/>
  <c r="AO142" i="9"/>
  <c r="AP142" i="9"/>
  <c r="C147" i="17"/>
  <c r="M147" i="17"/>
  <c r="O147" i="17" s="1"/>
  <c r="Q147" i="17" s="1"/>
  <c r="AH144" i="17"/>
  <c r="AG144" i="17"/>
  <c r="AE144" i="9"/>
  <c r="AB144" i="9"/>
  <c r="AD144" i="9" s="1"/>
  <c r="AF144" i="9" s="1"/>
  <c r="W145" i="17"/>
  <c r="Z147" i="9" l="1"/>
  <c r="S147" i="9"/>
  <c r="F149" i="9"/>
  <c r="K148" i="9"/>
  <c r="L148" i="9" s="1"/>
  <c r="B148" i="9"/>
  <c r="I148" i="9"/>
  <c r="J148" i="9" s="1"/>
  <c r="Y148" i="9" s="1"/>
  <c r="E148" i="9"/>
  <c r="N148" i="9" s="1"/>
  <c r="P148" i="9" s="1"/>
  <c r="W145" i="9"/>
  <c r="AE145" i="9"/>
  <c r="AB145" i="9"/>
  <c r="AD145" i="9" s="1"/>
  <c r="AF145" i="9" s="1"/>
  <c r="C146" i="9"/>
  <c r="M146" i="9"/>
  <c r="O146" i="9" s="1"/>
  <c r="Q146" i="9" s="1"/>
  <c r="AG144" i="9"/>
  <c r="AH144" i="9"/>
  <c r="W146" i="17"/>
  <c r="S148" i="17"/>
  <c r="R148" i="17" s="1"/>
  <c r="T148" i="17" s="1"/>
  <c r="Z148" i="17"/>
  <c r="AE146" i="17"/>
  <c r="AB146" i="17"/>
  <c r="AD146" i="17" s="1"/>
  <c r="AF146" i="17" s="1"/>
  <c r="C148" i="17"/>
  <c r="M148" i="17"/>
  <c r="O148" i="17" s="1"/>
  <c r="Q148" i="17" s="1"/>
  <c r="AH145" i="17"/>
  <c r="AG145" i="17"/>
  <c r="I149" i="17"/>
  <c r="J149" i="17" s="1"/>
  <c r="Y149" i="17" s="1"/>
  <c r="E149" i="17"/>
  <c r="N149" i="17" s="1"/>
  <c r="P149" i="17" s="1"/>
  <c r="D149" i="17"/>
  <c r="F150" i="17"/>
  <c r="K149" i="17"/>
  <c r="L149" i="17" s="1"/>
  <c r="AK146" i="9"/>
  <c r="AC146" i="9"/>
  <c r="AI146" i="9"/>
  <c r="U146" i="9"/>
  <c r="V146" i="9" s="1"/>
  <c r="X146" i="9" s="1"/>
  <c r="AK147" i="17"/>
  <c r="AC147" i="17"/>
  <c r="AI147" i="17"/>
  <c r="U147" i="17"/>
  <c r="V147" i="17" s="1"/>
  <c r="AQ145" i="9"/>
  <c r="AM145" i="9"/>
  <c r="AL145" i="9"/>
  <c r="AN145" i="9" s="1"/>
  <c r="AO145" i="9" s="1"/>
  <c r="AR145" i="9"/>
  <c r="AJ145" i="9"/>
  <c r="AR146" i="17"/>
  <c r="AJ146" i="17"/>
  <c r="AL146" i="17" s="1"/>
  <c r="AN146" i="17" s="1"/>
  <c r="AQ146" i="17"/>
  <c r="AM146" i="17"/>
  <c r="AN145" i="17"/>
  <c r="D147" i="9"/>
  <c r="X147" i="17" l="1"/>
  <c r="W147" i="17"/>
  <c r="Z149" i="17"/>
  <c r="S149" i="17"/>
  <c r="R149" i="17" s="1"/>
  <c r="T149" i="17" s="1"/>
  <c r="AO146" i="17"/>
  <c r="AP146" i="17"/>
  <c r="S148" i="9"/>
  <c r="R148" i="9" s="1"/>
  <c r="T148" i="9" s="1"/>
  <c r="Z148" i="9"/>
  <c r="W146" i="9"/>
  <c r="AI147" i="9"/>
  <c r="U147" i="9"/>
  <c r="AK147" i="9"/>
  <c r="AC147" i="9"/>
  <c r="AP145" i="9"/>
  <c r="I150" i="17"/>
  <c r="J150" i="17" s="1"/>
  <c r="Y150" i="17" s="1"/>
  <c r="E150" i="17"/>
  <c r="N150" i="17" s="1"/>
  <c r="P150" i="17" s="1"/>
  <c r="F151" i="17"/>
  <c r="K150" i="17"/>
  <c r="L150" i="17" s="1"/>
  <c r="M147" i="9"/>
  <c r="O147" i="9" s="1"/>
  <c r="Q147" i="9" s="1"/>
  <c r="C147" i="9"/>
  <c r="AP145" i="17"/>
  <c r="AO145" i="17"/>
  <c r="AE146" i="9"/>
  <c r="AB146" i="9"/>
  <c r="AD146" i="9" s="1"/>
  <c r="M149" i="17"/>
  <c r="O149" i="17" s="1"/>
  <c r="Q149" i="17" s="1"/>
  <c r="C149" i="17"/>
  <c r="AH146" i="17"/>
  <c r="AG146" i="17"/>
  <c r="AI148" i="17"/>
  <c r="U148" i="17"/>
  <c r="V148" i="17" s="1"/>
  <c r="AK148" i="17"/>
  <c r="AC148" i="17"/>
  <c r="AH145" i="9"/>
  <c r="AG145" i="9"/>
  <c r="D148" i="9"/>
  <c r="R147" i="9"/>
  <c r="T147" i="9" s="1"/>
  <c r="V147" i="9" s="1"/>
  <c r="AE147" i="17"/>
  <c r="AB147" i="17"/>
  <c r="AD147" i="17" s="1"/>
  <c r="AF147" i="17" s="1"/>
  <c r="AR147" i="17"/>
  <c r="AJ147" i="17"/>
  <c r="AQ147" i="17"/>
  <c r="AM147" i="17"/>
  <c r="AL147" i="17"/>
  <c r="AN147" i="17" s="1"/>
  <c r="AP147" i="17" s="1"/>
  <c r="AR146" i="9"/>
  <c r="AJ146" i="9"/>
  <c r="AQ146" i="9"/>
  <c r="AM146" i="9"/>
  <c r="AL146" i="9"/>
  <c r="B149" i="9"/>
  <c r="Y149" i="9"/>
  <c r="I149" i="9"/>
  <c r="J149" i="9" s="1"/>
  <c r="E149" i="9"/>
  <c r="N149" i="9" s="1"/>
  <c r="P149" i="9" s="1"/>
  <c r="F150" i="9"/>
  <c r="D149" i="9"/>
  <c r="K149" i="9"/>
  <c r="L149" i="9" s="1"/>
  <c r="X147" i="9"/>
  <c r="S150" i="17" l="1"/>
  <c r="Z150" i="17"/>
  <c r="W148" i="17"/>
  <c r="X148" i="17"/>
  <c r="Z149" i="9"/>
  <c r="S149" i="9"/>
  <c r="F151" i="9"/>
  <c r="K150" i="9"/>
  <c r="L150" i="9" s="1"/>
  <c r="B150" i="9"/>
  <c r="I150" i="9"/>
  <c r="J150" i="9" s="1"/>
  <c r="Y150" i="9" s="1"/>
  <c r="E150" i="9"/>
  <c r="N150" i="9" s="1"/>
  <c r="P150" i="9" s="1"/>
  <c r="AO147" i="17"/>
  <c r="C148" i="9"/>
  <c r="M148" i="9"/>
  <c r="O148" i="9" s="1"/>
  <c r="Q148" i="9" s="1"/>
  <c r="AR148" i="17"/>
  <c r="AJ148" i="17"/>
  <c r="AQ148" i="17"/>
  <c r="AM148" i="17"/>
  <c r="AP148" i="17"/>
  <c r="AL148" i="17"/>
  <c r="AN148" i="17" s="1"/>
  <c r="AO148" i="17" s="1"/>
  <c r="W147" i="9"/>
  <c r="D150" i="17"/>
  <c r="M149" i="9"/>
  <c r="O149" i="9" s="1"/>
  <c r="Q149" i="9" s="1"/>
  <c r="C149" i="9"/>
  <c r="AG147" i="17"/>
  <c r="AH147" i="17"/>
  <c r="AE147" i="9"/>
  <c r="AB147" i="9"/>
  <c r="AD147" i="9" s="1"/>
  <c r="AQ147" i="9"/>
  <c r="AM147" i="9"/>
  <c r="AL147" i="9"/>
  <c r="AN147" i="9" s="1"/>
  <c r="AO147" i="9" s="1"/>
  <c r="AR147" i="9"/>
  <c r="AJ147" i="9"/>
  <c r="AK148" i="9"/>
  <c r="AC148" i="9"/>
  <c r="AI148" i="9"/>
  <c r="U148" i="9"/>
  <c r="V148" i="9" s="1"/>
  <c r="X148" i="9" s="1"/>
  <c r="AI149" i="17"/>
  <c r="U149" i="17"/>
  <c r="V149" i="17" s="1"/>
  <c r="AK149" i="17"/>
  <c r="AC149" i="17"/>
  <c r="AN146" i="9"/>
  <c r="AE148" i="17"/>
  <c r="AB148" i="17"/>
  <c r="AD148" i="17" s="1"/>
  <c r="AF148" i="17" s="1"/>
  <c r="AF146" i="9"/>
  <c r="D151" i="17"/>
  <c r="F152" i="17"/>
  <c r="K151" i="17"/>
  <c r="L151" i="17" s="1"/>
  <c r="I151" i="17"/>
  <c r="J151" i="17" s="1"/>
  <c r="Y151" i="17" s="1"/>
  <c r="E151" i="17"/>
  <c r="N151" i="17" s="1"/>
  <c r="P151" i="17" s="1"/>
  <c r="X149" i="17" l="1"/>
  <c r="W149" i="17"/>
  <c r="S150" i="9"/>
  <c r="Z150" i="9"/>
  <c r="S151" i="17"/>
  <c r="Z151" i="17"/>
  <c r="AI149" i="9"/>
  <c r="U149" i="9"/>
  <c r="AK149" i="9"/>
  <c r="AC149" i="9"/>
  <c r="C151" i="17"/>
  <c r="M151" i="17"/>
  <c r="O151" i="17" s="1"/>
  <c r="Q151" i="17" s="1"/>
  <c r="AP146" i="9"/>
  <c r="AO146" i="9"/>
  <c r="AP147" i="9"/>
  <c r="M150" i="17"/>
  <c r="O150" i="17" s="1"/>
  <c r="Q150" i="17" s="1"/>
  <c r="C150" i="17"/>
  <c r="U150" i="17"/>
  <c r="AK150" i="17"/>
  <c r="AC150" i="17"/>
  <c r="AI150" i="17"/>
  <c r="AR148" i="9"/>
  <c r="AJ148" i="9"/>
  <c r="AQ148" i="9"/>
  <c r="AM148" i="9"/>
  <c r="AL148" i="9"/>
  <c r="AN148" i="9" s="1"/>
  <c r="AP148" i="9" s="1"/>
  <c r="AE149" i="17"/>
  <c r="AB149" i="17"/>
  <c r="AD149" i="17" s="1"/>
  <c r="AF149" i="17" s="1"/>
  <c r="AH148" i="17"/>
  <c r="AG148" i="17"/>
  <c r="AQ149" i="17"/>
  <c r="AM149" i="17"/>
  <c r="AL149" i="17"/>
  <c r="AN149" i="17" s="1"/>
  <c r="AP149" i="17" s="1"/>
  <c r="AR149" i="17"/>
  <c r="AJ149" i="17"/>
  <c r="W148" i="9"/>
  <c r="D150" i="9"/>
  <c r="R149" i="9"/>
  <c r="T149" i="9" s="1"/>
  <c r="V149" i="9" s="1"/>
  <c r="W149" i="9" s="1"/>
  <c r="AG146" i="9"/>
  <c r="AH146" i="9"/>
  <c r="F153" i="17"/>
  <c r="K152" i="17"/>
  <c r="L152" i="17" s="1"/>
  <c r="I152" i="17"/>
  <c r="J152" i="17" s="1"/>
  <c r="Y152" i="17" s="1"/>
  <c r="E152" i="17"/>
  <c r="N152" i="17" s="1"/>
  <c r="P152" i="17" s="1"/>
  <c r="D152" i="17"/>
  <c r="AE148" i="9"/>
  <c r="AB148" i="9"/>
  <c r="AD148" i="9" s="1"/>
  <c r="AF148" i="9" s="1"/>
  <c r="AF147" i="9"/>
  <c r="B151" i="9"/>
  <c r="I151" i="9"/>
  <c r="J151" i="9" s="1"/>
  <c r="Y151" i="9" s="1"/>
  <c r="E151" i="9"/>
  <c r="N151" i="9" s="1"/>
  <c r="P151" i="9" s="1"/>
  <c r="F152" i="9"/>
  <c r="K151" i="9"/>
  <c r="L151" i="9" s="1"/>
  <c r="X149" i="9"/>
  <c r="R150" i="17"/>
  <c r="T150" i="17" s="1"/>
  <c r="V150" i="17" s="1"/>
  <c r="X150" i="17" s="1"/>
  <c r="S152" i="17" l="1"/>
  <c r="Z152" i="17"/>
  <c r="R152" i="17"/>
  <c r="T152" i="17" s="1"/>
  <c r="Z151" i="9"/>
  <c r="S151" i="9"/>
  <c r="AH149" i="17"/>
  <c r="AG149" i="17"/>
  <c r="AO148" i="9"/>
  <c r="AK151" i="17"/>
  <c r="AC151" i="17"/>
  <c r="AI151" i="17"/>
  <c r="U151" i="17"/>
  <c r="AK150" i="9"/>
  <c r="AC150" i="9"/>
  <c r="AI150" i="9"/>
  <c r="U150" i="9"/>
  <c r="F153" i="9"/>
  <c r="K152" i="9"/>
  <c r="L152" i="9" s="1"/>
  <c r="B152" i="9"/>
  <c r="Y152" i="9"/>
  <c r="I152" i="9"/>
  <c r="J152" i="9" s="1"/>
  <c r="E152" i="9"/>
  <c r="N152" i="9" s="1"/>
  <c r="P152" i="9" s="1"/>
  <c r="C152" i="17"/>
  <c r="M152" i="17"/>
  <c r="O152" i="17" s="1"/>
  <c r="Q152" i="17" s="1"/>
  <c r="AH147" i="9"/>
  <c r="AG147" i="9"/>
  <c r="I153" i="17"/>
  <c r="J153" i="17" s="1"/>
  <c r="Y153" i="17" s="1"/>
  <c r="E153" i="17"/>
  <c r="N153" i="17" s="1"/>
  <c r="P153" i="17" s="1"/>
  <c r="D153" i="17"/>
  <c r="F154" i="17"/>
  <c r="K153" i="17"/>
  <c r="L153" i="17" s="1"/>
  <c r="C150" i="9"/>
  <c r="M150" i="9"/>
  <c r="O150" i="9" s="1"/>
  <c r="Q150" i="9" s="1"/>
  <c r="AO149" i="17"/>
  <c r="AE149" i="9"/>
  <c r="AB149" i="9"/>
  <c r="AD149" i="9" s="1"/>
  <c r="AE150" i="17"/>
  <c r="AB150" i="17"/>
  <c r="AD150" i="17" s="1"/>
  <c r="AF150" i="17" s="1"/>
  <c r="W150" i="17"/>
  <c r="AQ149" i="9"/>
  <c r="AM149" i="9"/>
  <c r="AR149" i="9"/>
  <c r="AJ149" i="9"/>
  <c r="AL149" i="9" s="1"/>
  <c r="AN149" i="9" s="1"/>
  <c r="R151" i="17"/>
  <c r="T151" i="17" s="1"/>
  <c r="V151" i="17" s="1"/>
  <c r="W151" i="17" s="1"/>
  <c r="R150" i="9"/>
  <c r="T150" i="9" s="1"/>
  <c r="V150" i="9" s="1"/>
  <c r="AG148" i="9"/>
  <c r="AH148" i="9"/>
  <c r="D151" i="9"/>
  <c r="AL150" i="17"/>
  <c r="AR150" i="17"/>
  <c r="AJ150" i="17"/>
  <c r="AQ150" i="17"/>
  <c r="AM150" i="17"/>
  <c r="X151" i="17"/>
  <c r="X150" i="9"/>
  <c r="AO149" i="9" l="1"/>
  <c r="AP149" i="9"/>
  <c r="Z153" i="17"/>
  <c r="R153" i="17"/>
  <c r="T153" i="17" s="1"/>
  <c r="S153" i="17"/>
  <c r="S152" i="9"/>
  <c r="Z152" i="9"/>
  <c r="R152" i="9"/>
  <c r="T152" i="9" s="1"/>
  <c r="B153" i="9"/>
  <c r="I153" i="9"/>
  <c r="J153" i="9" s="1"/>
  <c r="Y153" i="9" s="1"/>
  <c r="E153" i="9"/>
  <c r="N153" i="9" s="1"/>
  <c r="P153" i="9" s="1"/>
  <c r="F154" i="9"/>
  <c r="K153" i="9"/>
  <c r="L153" i="9" s="1"/>
  <c r="AR150" i="9"/>
  <c r="AJ150" i="9"/>
  <c r="AQ150" i="9"/>
  <c r="AM150" i="9"/>
  <c r="AL150" i="9"/>
  <c r="AR151" i="17"/>
  <c r="AJ151" i="17"/>
  <c r="AQ151" i="17"/>
  <c r="AM151" i="17"/>
  <c r="AL151" i="17"/>
  <c r="AN151" i="17" s="1"/>
  <c r="AO151" i="17" s="1"/>
  <c r="AI151" i="9"/>
  <c r="U151" i="9"/>
  <c r="AK151" i="9"/>
  <c r="AC151" i="9"/>
  <c r="I154" i="17"/>
  <c r="J154" i="17" s="1"/>
  <c r="Y154" i="17" s="1"/>
  <c r="E154" i="17"/>
  <c r="N154" i="17" s="1"/>
  <c r="P154" i="17" s="1"/>
  <c r="F155" i="17"/>
  <c r="K154" i="17"/>
  <c r="L154" i="17" s="1"/>
  <c r="AN150" i="17"/>
  <c r="W150" i="9"/>
  <c r="M153" i="17"/>
  <c r="O153" i="17" s="1"/>
  <c r="Q153" i="17" s="1"/>
  <c r="C153" i="17"/>
  <c r="R151" i="9"/>
  <c r="T151" i="9" s="1"/>
  <c r="AI152" i="17"/>
  <c r="U152" i="17"/>
  <c r="V152" i="17" s="1"/>
  <c r="AK152" i="17"/>
  <c r="AC152" i="17"/>
  <c r="AH150" i="17"/>
  <c r="AG150" i="17"/>
  <c r="M151" i="9"/>
  <c r="O151" i="9" s="1"/>
  <c r="Q151" i="9" s="1"/>
  <c r="C151" i="9"/>
  <c r="AF149" i="9"/>
  <c r="D152" i="9"/>
  <c r="AE150" i="9"/>
  <c r="AB150" i="9"/>
  <c r="AD150" i="9" s="1"/>
  <c r="AE151" i="17"/>
  <c r="AB151" i="17"/>
  <c r="AD151" i="17" s="1"/>
  <c r="AF151" i="17" s="1"/>
  <c r="S154" i="17" l="1"/>
  <c r="Z154" i="17"/>
  <c r="R154" i="17"/>
  <c r="T154" i="17" s="1"/>
  <c r="W152" i="17"/>
  <c r="X152" i="17"/>
  <c r="Z153" i="9"/>
  <c r="R153" i="9"/>
  <c r="T153" i="9" s="1"/>
  <c r="S153" i="9"/>
  <c r="AE151" i="9"/>
  <c r="AB151" i="9"/>
  <c r="AD151" i="9" s="1"/>
  <c r="AF151" i="9" s="1"/>
  <c r="C152" i="9"/>
  <c r="M152" i="9"/>
  <c r="O152" i="9" s="1"/>
  <c r="Q152" i="9" s="1"/>
  <c r="AQ151" i="9"/>
  <c r="AM151" i="9"/>
  <c r="AL151" i="9"/>
  <c r="AN151" i="9" s="1"/>
  <c r="AP151" i="9" s="1"/>
  <c r="AR151" i="9"/>
  <c r="AJ151" i="9"/>
  <c r="AP151" i="17"/>
  <c r="V152" i="9"/>
  <c r="X152" i="9" s="1"/>
  <c r="F155" i="9"/>
  <c r="D154" i="9"/>
  <c r="K154" i="9"/>
  <c r="L154" i="9" s="1"/>
  <c r="B154" i="9"/>
  <c r="I154" i="9"/>
  <c r="J154" i="9" s="1"/>
  <c r="Y154" i="9" s="1"/>
  <c r="E154" i="9"/>
  <c r="N154" i="9" s="1"/>
  <c r="P154" i="9" s="1"/>
  <c r="AH149" i="9"/>
  <c r="AG149" i="9"/>
  <c r="D155" i="17"/>
  <c r="F156" i="17"/>
  <c r="K155" i="17"/>
  <c r="L155" i="17" s="1"/>
  <c r="Y155" i="17"/>
  <c r="I155" i="17"/>
  <c r="J155" i="17" s="1"/>
  <c r="E155" i="17"/>
  <c r="N155" i="17" s="1"/>
  <c r="P155" i="17" s="1"/>
  <c r="AI153" i="17"/>
  <c r="U153" i="17"/>
  <c r="V153" i="17" s="1"/>
  <c r="AK153" i="17"/>
  <c r="AC153" i="17"/>
  <c r="AR152" i="17"/>
  <c r="AJ152" i="17"/>
  <c r="AQ152" i="17"/>
  <c r="AM152" i="17"/>
  <c r="AL152" i="17"/>
  <c r="AG151" i="17"/>
  <c r="AH151" i="17"/>
  <c r="AF150" i="9"/>
  <c r="AE152" i="17"/>
  <c r="AB152" i="17"/>
  <c r="AD152" i="17" s="1"/>
  <c r="AF152" i="17" s="1"/>
  <c r="V151" i="9"/>
  <c r="X151" i="9" s="1"/>
  <c r="AP150" i="17"/>
  <c r="AO150" i="17"/>
  <c r="D154" i="17"/>
  <c r="AN150" i="9"/>
  <c r="D153" i="9"/>
  <c r="AK152" i="9"/>
  <c r="AC152" i="9"/>
  <c r="AI152" i="9"/>
  <c r="U152" i="9"/>
  <c r="S154" i="9" l="1"/>
  <c r="Z154" i="9"/>
  <c r="R154" i="9"/>
  <c r="T154" i="9" s="1"/>
  <c r="X153" i="17"/>
  <c r="W153" i="17"/>
  <c r="AP150" i="9"/>
  <c r="AO150" i="9"/>
  <c r="AH151" i="9"/>
  <c r="AG151" i="9"/>
  <c r="V154" i="17"/>
  <c r="X154" i="17" s="1"/>
  <c r="AO151" i="9"/>
  <c r="AE152" i="9"/>
  <c r="AB152" i="9"/>
  <c r="AD152" i="9" s="1"/>
  <c r="AF152" i="9" s="1"/>
  <c r="M154" i="17"/>
  <c r="O154" i="17" s="1"/>
  <c r="Q154" i="17" s="1"/>
  <c r="W154" i="17" s="1"/>
  <c r="C154" i="17"/>
  <c r="AE153" i="17"/>
  <c r="AB153" i="17"/>
  <c r="AD153" i="17" s="1"/>
  <c r="AF153" i="17" s="1"/>
  <c r="B155" i="9"/>
  <c r="I155" i="9"/>
  <c r="J155" i="9" s="1"/>
  <c r="Y155" i="9" s="1"/>
  <c r="E155" i="9"/>
  <c r="N155" i="9" s="1"/>
  <c r="P155" i="9" s="1"/>
  <c r="F156" i="9"/>
  <c r="K155" i="9"/>
  <c r="L155" i="9" s="1"/>
  <c r="W152" i="9"/>
  <c r="AR152" i="9"/>
  <c r="AJ152" i="9"/>
  <c r="AQ152" i="9"/>
  <c r="AM152" i="9"/>
  <c r="AL152" i="9"/>
  <c r="AN152" i="9" s="1"/>
  <c r="AO152" i="9" s="1"/>
  <c r="AQ153" i="17"/>
  <c r="AM153" i="17"/>
  <c r="AL153" i="17"/>
  <c r="AN153" i="17" s="1"/>
  <c r="AO153" i="17" s="1"/>
  <c r="AR153" i="17"/>
  <c r="AJ153" i="17"/>
  <c r="F157" i="17"/>
  <c r="K156" i="17"/>
  <c r="L156" i="17" s="1"/>
  <c r="I156" i="17"/>
  <c r="J156" i="17" s="1"/>
  <c r="Y156" i="17" s="1"/>
  <c r="E156" i="17"/>
  <c r="N156" i="17" s="1"/>
  <c r="P156" i="17" s="1"/>
  <c r="W151" i="9"/>
  <c r="AI153" i="9"/>
  <c r="U153" i="9"/>
  <c r="V153" i="9" s="1"/>
  <c r="X153" i="9" s="1"/>
  <c r="AK153" i="9"/>
  <c r="AC153" i="9"/>
  <c r="U154" i="17"/>
  <c r="AK154" i="17"/>
  <c r="AC154" i="17"/>
  <c r="AI154" i="17"/>
  <c r="S155" i="17"/>
  <c r="R155" i="17" s="1"/>
  <c r="T155" i="17" s="1"/>
  <c r="Z155" i="17"/>
  <c r="C154" i="9"/>
  <c r="M154" i="9"/>
  <c r="O154" i="9" s="1"/>
  <c r="Q154" i="9" s="1"/>
  <c r="AH152" i="17"/>
  <c r="AG152" i="17"/>
  <c r="M153" i="9"/>
  <c r="O153" i="9" s="1"/>
  <c r="Q153" i="9" s="1"/>
  <c r="C153" i="9"/>
  <c r="AG150" i="9"/>
  <c r="AH150" i="9"/>
  <c r="AN152" i="17"/>
  <c r="C155" i="17"/>
  <c r="M155" i="17"/>
  <c r="O155" i="17" s="1"/>
  <c r="Q155" i="17" s="1"/>
  <c r="S156" i="17" l="1"/>
  <c r="Z156" i="17"/>
  <c r="Z155" i="9"/>
  <c r="R155" i="9"/>
  <c r="T155" i="9" s="1"/>
  <c r="S155" i="9"/>
  <c r="AR154" i="17"/>
  <c r="AJ154" i="17"/>
  <c r="AL154" i="17" s="1"/>
  <c r="AN154" i="17" s="1"/>
  <c r="AQ154" i="17"/>
  <c r="AM154" i="17"/>
  <c r="W153" i="9"/>
  <c r="AP152" i="9"/>
  <c r="AH153" i="17"/>
  <c r="AG153" i="17"/>
  <c r="AG152" i="9"/>
  <c r="AH152" i="9"/>
  <c r="F157" i="9"/>
  <c r="K156" i="9"/>
  <c r="L156" i="9" s="1"/>
  <c r="B156" i="9"/>
  <c r="Y156" i="9"/>
  <c r="I156" i="9"/>
  <c r="J156" i="9" s="1"/>
  <c r="E156" i="9"/>
  <c r="N156" i="9" s="1"/>
  <c r="P156" i="9" s="1"/>
  <c r="AP153" i="17"/>
  <c r="AE153" i="9"/>
  <c r="AB153" i="9"/>
  <c r="AD153" i="9" s="1"/>
  <c r="AF153" i="9" s="1"/>
  <c r="AK154" i="9"/>
  <c r="AC154" i="9"/>
  <c r="AI154" i="9"/>
  <c r="U154" i="9"/>
  <c r="V154" i="9" s="1"/>
  <c r="AK155" i="17"/>
  <c r="AC155" i="17"/>
  <c r="AI155" i="17"/>
  <c r="U155" i="17"/>
  <c r="V155" i="17" s="1"/>
  <c r="Y157" i="17"/>
  <c r="I157" i="17"/>
  <c r="J157" i="17" s="1"/>
  <c r="E157" i="17"/>
  <c r="N157" i="17" s="1"/>
  <c r="P157" i="17" s="1"/>
  <c r="F158" i="17"/>
  <c r="K157" i="17"/>
  <c r="L157" i="17" s="1"/>
  <c r="AP152" i="17"/>
  <c r="AO152" i="17"/>
  <c r="AE154" i="17"/>
  <c r="AB154" i="17"/>
  <c r="AD154" i="17" s="1"/>
  <c r="AQ153" i="9"/>
  <c r="AM153" i="9"/>
  <c r="AR153" i="9"/>
  <c r="AJ153" i="9"/>
  <c r="AL153" i="9" s="1"/>
  <c r="AN153" i="9" s="1"/>
  <c r="D156" i="17"/>
  <c r="D155" i="9"/>
  <c r="X155" i="17" l="1"/>
  <c r="W155" i="17"/>
  <c r="X154" i="9"/>
  <c r="W154" i="9"/>
  <c r="AP154" i="17"/>
  <c r="AO154" i="17"/>
  <c r="AP153" i="9"/>
  <c r="AO153" i="9"/>
  <c r="AR155" i="17"/>
  <c r="AJ155" i="17"/>
  <c r="AQ155" i="17"/>
  <c r="AM155" i="17"/>
  <c r="AL155" i="17"/>
  <c r="AN155" i="17" s="1"/>
  <c r="AO155" i="17" s="1"/>
  <c r="B157" i="9"/>
  <c r="I157" i="9"/>
  <c r="J157" i="9" s="1"/>
  <c r="Y157" i="9" s="1"/>
  <c r="E157" i="9"/>
  <c r="N157" i="9" s="1"/>
  <c r="P157" i="9" s="1"/>
  <c r="F158" i="9"/>
  <c r="K157" i="9"/>
  <c r="L157" i="9" s="1"/>
  <c r="C156" i="17"/>
  <c r="M156" i="17"/>
  <c r="O156" i="17" s="1"/>
  <c r="Q156" i="17" s="1"/>
  <c r="AF154" i="17"/>
  <c r="D157" i="17"/>
  <c r="AR154" i="9"/>
  <c r="AJ154" i="9"/>
  <c r="AQ154" i="9"/>
  <c r="AM154" i="9"/>
  <c r="AL154" i="9"/>
  <c r="AN154" i="9" s="1"/>
  <c r="AP154" i="9" s="1"/>
  <c r="AI156" i="17"/>
  <c r="U156" i="17"/>
  <c r="AK156" i="17"/>
  <c r="AC156" i="17"/>
  <c r="M155" i="9"/>
  <c r="O155" i="9" s="1"/>
  <c r="Q155" i="9" s="1"/>
  <c r="C155" i="9"/>
  <c r="AE154" i="9"/>
  <c r="AB154" i="9"/>
  <c r="AD154" i="9" s="1"/>
  <c r="AF154" i="9" s="1"/>
  <c r="S156" i="9"/>
  <c r="Z156" i="9"/>
  <c r="R156" i="9"/>
  <c r="T156" i="9" s="1"/>
  <c r="AH153" i="9"/>
  <c r="AG153" i="9"/>
  <c r="Y158" i="17"/>
  <c r="I158" i="17"/>
  <c r="J158" i="17" s="1"/>
  <c r="E158" i="17"/>
  <c r="N158" i="17" s="1"/>
  <c r="P158" i="17" s="1"/>
  <c r="D158" i="17"/>
  <c r="F159" i="17"/>
  <c r="K158" i="17"/>
  <c r="L158" i="17" s="1"/>
  <c r="Z157" i="17"/>
  <c r="R157" i="17"/>
  <c r="T157" i="17" s="1"/>
  <c r="S157" i="17"/>
  <c r="AE155" i="17"/>
  <c r="AB155" i="17"/>
  <c r="AD155" i="17" s="1"/>
  <c r="AF155" i="17" s="1"/>
  <c r="D156" i="9"/>
  <c r="AI155" i="9"/>
  <c r="U155" i="9"/>
  <c r="V155" i="9" s="1"/>
  <c r="X155" i="9" s="1"/>
  <c r="AK155" i="9"/>
  <c r="AC155" i="9"/>
  <c r="R156" i="17"/>
  <c r="T156" i="17" s="1"/>
  <c r="V156" i="17" s="1"/>
  <c r="X156" i="17" s="1"/>
  <c r="Z157" i="9" l="1"/>
  <c r="S157" i="9"/>
  <c r="AQ155" i="9"/>
  <c r="AM155" i="9"/>
  <c r="AR155" i="9"/>
  <c r="AJ155" i="9"/>
  <c r="AL155" i="9" s="1"/>
  <c r="AN155" i="9" s="1"/>
  <c r="AI157" i="17"/>
  <c r="U157" i="17"/>
  <c r="AK157" i="17"/>
  <c r="AC157" i="17"/>
  <c r="W155" i="9"/>
  <c r="AO154" i="9"/>
  <c r="F159" i="9"/>
  <c r="K158" i="9"/>
  <c r="L158" i="9" s="1"/>
  <c r="B158" i="9"/>
  <c r="I158" i="9"/>
  <c r="J158" i="9" s="1"/>
  <c r="Y158" i="9" s="1"/>
  <c r="E158" i="9"/>
  <c r="N158" i="9" s="1"/>
  <c r="P158" i="9" s="1"/>
  <c r="AE155" i="9"/>
  <c r="AB155" i="9"/>
  <c r="AD155" i="9" s="1"/>
  <c r="AF155" i="9" s="1"/>
  <c r="C156" i="9"/>
  <c r="M156" i="9"/>
  <c r="O156" i="9" s="1"/>
  <c r="Q156" i="9" s="1"/>
  <c r="F160" i="17"/>
  <c r="K159" i="17"/>
  <c r="L159" i="17" s="1"/>
  <c r="Y159" i="17"/>
  <c r="I159" i="17"/>
  <c r="J159" i="17" s="1"/>
  <c r="E159" i="17"/>
  <c r="N159" i="17" s="1"/>
  <c r="P159" i="17" s="1"/>
  <c r="S158" i="17"/>
  <c r="Z158" i="17"/>
  <c r="AG154" i="9"/>
  <c r="AH154" i="9"/>
  <c r="AE156" i="17"/>
  <c r="AB156" i="17"/>
  <c r="AD156" i="17" s="1"/>
  <c r="AF156" i="17" s="1"/>
  <c r="M157" i="17"/>
  <c r="O157" i="17" s="1"/>
  <c r="Q157" i="17" s="1"/>
  <c r="W157" i="17" s="1"/>
  <c r="C157" i="17"/>
  <c r="V157" i="17"/>
  <c r="M158" i="17"/>
  <c r="O158" i="17" s="1"/>
  <c r="Q158" i="17" s="1"/>
  <c r="C158" i="17"/>
  <c r="AR156" i="17"/>
  <c r="AJ156" i="17"/>
  <c r="AQ156" i="17"/>
  <c r="AM156" i="17"/>
  <c r="AL156" i="17"/>
  <c r="AN156" i="17" s="1"/>
  <c r="AP156" i="17" s="1"/>
  <c r="AO156" i="17"/>
  <c r="AH154" i="17"/>
  <c r="AG154" i="17"/>
  <c r="AP155" i="17"/>
  <c r="AG155" i="17"/>
  <c r="AH155" i="17"/>
  <c r="X157" i="17"/>
  <c r="AK156" i="9"/>
  <c r="AC156" i="9"/>
  <c r="AI156" i="9"/>
  <c r="U156" i="9"/>
  <c r="V156" i="9" s="1"/>
  <c r="X156" i="9" s="1"/>
  <c r="W156" i="17"/>
  <c r="D157" i="9"/>
  <c r="AO155" i="9" l="1"/>
  <c r="AP155" i="9"/>
  <c r="S158" i="9"/>
  <c r="Z158" i="9"/>
  <c r="U158" i="17"/>
  <c r="AK158" i="17"/>
  <c r="AC158" i="17"/>
  <c r="AI158" i="17"/>
  <c r="S159" i="17"/>
  <c r="Z159" i="17"/>
  <c r="W156" i="9"/>
  <c r="AI157" i="9"/>
  <c r="U157" i="9"/>
  <c r="AK157" i="9"/>
  <c r="AC157" i="9"/>
  <c r="M157" i="9"/>
  <c r="O157" i="9" s="1"/>
  <c r="Q157" i="9" s="1"/>
  <c r="C157" i="9"/>
  <c r="AH156" i="17"/>
  <c r="AG156" i="17"/>
  <c r="D158" i="9"/>
  <c r="AE157" i="17"/>
  <c r="AB157" i="17"/>
  <c r="AD157" i="17" s="1"/>
  <c r="AE156" i="9"/>
  <c r="AB156" i="9"/>
  <c r="AD156" i="9" s="1"/>
  <c r="AF156" i="9" s="1"/>
  <c r="W158" i="17"/>
  <c r="R158" i="17"/>
  <c r="T158" i="17" s="1"/>
  <c r="V158" i="17" s="1"/>
  <c r="F161" i="17"/>
  <c r="K160" i="17"/>
  <c r="L160" i="17" s="1"/>
  <c r="I160" i="17"/>
  <c r="J160" i="17" s="1"/>
  <c r="Y160" i="17" s="1"/>
  <c r="E160" i="17"/>
  <c r="N160" i="17" s="1"/>
  <c r="P160" i="17" s="1"/>
  <c r="D160" i="17"/>
  <c r="AH155" i="9"/>
  <c r="AG155" i="9"/>
  <c r="B159" i="9"/>
  <c r="Y159" i="9"/>
  <c r="I159" i="9"/>
  <c r="J159" i="9" s="1"/>
  <c r="E159" i="9"/>
  <c r="N159" i="9" s="1"/>
  <c r="P159" i="9" s="1"/>
  <c r="F160" i="9"/>
  <c r="D159" i="9"/>
  <c r="K159" i="9"/>
  <c r="L159" i="9" s="1"/>
  <c r="AQ157" i="17"/>
  <c r="AM157" i="17"/>
  <c r="AR157" i="17"/>
  <c r="AJ157" i="17"/>
  <c r="AL157" i="17" s="1"/>
  <c r="AN157" i="17" s="1"/>
  <c r="R157" i="9"/>
  <c r="T157" i="9" s="1"/>
  <c r="V157" i="9" s="1"/>
  <c r="AR156" i="9"/>
  <c r="AJ156" i="9"/>
  <c r="AL156" i="9" s="1"/>
  <c r="AN156" i="9" s="1"/>
  <c r="AQ156" i="9"/>
  <c r="AM156" i="9"/>
  <c r="X158" i="17"/>
  <c r="D159" i="17"/>
  <c r="X157" i="9"/>
  <c r="AO157" i="17" l="1"/>
  <c r="AP157" i="17"/>
  <c r="AO156" i="9"/>
  <c r="AP156" i="9"/>
  <c r="S160" i="17"/>
  <c r="Z160" i="17"/>
  <c r="R160" i="17"/>
  <c r="T160" i="17" s="1"/>
  <c r="Z159" i="9"/>
  <c r="S159" i="9"/>
  <c r="C160" i="17"/>
  <c r="M160" i="17"/>
  <c r="O160" i="17" s="1"/>
  <c r="Q160" i="17" s="1"/>
  <c r="AG156" i="9"/>
  <c r="AH156" i="9"/>
  <c r="C158" i="9"/>
  <c r="M158" i="9"/>
  <c r="O158" i="9" s="1"/>
  <c r="Q158" i="9" s="1"/>
  <c r="W157" i="9"/>
  <c r="AK159" i="17"/>
  <c r="AC159" i="17"/>
  <c r="AI159" i="17"/>
  <c r="U159" i="17"/>
  <c r="AR158" i="17"/>
  <c r="AJ158" i="17"/>
  <c r="AL158" i="17" s="1"/>
  <c r="AN158" i="17" s="1"/>
  <c r="AQ158" i="17"/>
  <c r="AM158" i="17"/>
  <c r="AK158" i="9"/>
  <c r="AC158" i="9"/>
  <c r="AI158" i="9"/>
  <c r="U158" i="9"/>
  <c r="F161" i="9"/>
  <c r="D160" i="9"/>
  <c r="K160" i="9"/>
  <c r="L160" i="9" s="1"/>
  <c r="B160" i="9"/>
  <c r="Y160" i="9"/>
  <c r="I160" i="9"/>
  <c r="J160" i="9" s="1"/>
  <c r="E160" i="9"/>
  <c r="N160" i="9" s="1"/>
  <c r="P160" i="9" s="1"/>
  <c r="I161" i="17"/>
  <c r="J161" i="17" s="1"/>
  <c r="Y161" i="17" s="1"/>
  <c r="E161" i="17"/>
  <c r="N161" i="17" s="1"/>
  <c r="P161" i="17" s="1"/>
  <c r="F162" i="17"/>
  <c r="K161" i="17"/>
  <c r="L161" i="17" s="1"/>
  <c r="AE157" i="9"/>
  <c r="AB157" i="9"/>
  <c r="AD157" i="9" s="1"/>
  <c r="M159" i="9"/>
  <c r="O159" i="9" s="1"/>
  <c r="Q159" i="9" s="1"/>
  <c r="C159" i="9"/>
  <c r="C159" i="17"/>
  <c r="M159" i="17"/>
  <c r="O159" i="17" s="1"/>
  <c r="Q159" i="17" s="1"/>
  <c r="AF157" i="17"/>
  <c r="AQ157" i="9"/>
  <c r="AM157" i="9"/>
  <c r="AR157" i="9"/>
  <c r="AJ157" i="9"/>
  <c r="AL157" i="9" s="1"/>
  <c r="AN157" i="9" s="1"/>
  <c r="R159" i="17"/>
  <c r="T159" i="17" s="1"/>
  <c r="V159" i="17" s="1"/>
  <c r="R158" i="9"/>
  <c r="T158" i="9" s="1"/>
  <c r="V158" i="9" s="1"/>
  <c r="X158" i="9" s="1"/>
  <c r="X159" i="17"/>
  <c r="AE158" i="17"/>
  <c r="AB158" i="17"/>
  <c r="AD158" i="17" s="1"/>
  <c r="AF158" i="17" s="1"/>
  <c r="Z161" i="17" l="1"/>
  <c r="S161" i="17"/>
  <c r="AO158" i="17"/>
  <c r="AP158" i="17"/>
  <c r="AP157" i="9"/>
  <c r="AO157" i="9"/>
  <c r="C160" i="9"/>
  <c r="M160" i="9"/>
  <c r="O160" i="9" s="1"/>
  <c r="Q160" i="9" s="1"/>
  <c r="AE158" i="9"/>
  <c r="AB158" i="9"/>
  <c r="AD158" i="9" s="1"/>
  <c r="AR159" i="17"/>
  <c r="AJ159" i="17"/>
  <c r="AQ159" i="17"/>
  <c r="AM159" i="17"/>
  <c r="AL159" i="17"/>
  <c r="AN159" i="17" s="1"/>
  <c r="AO159" i="17" s="1"/>
  <c r="AI159" i="9"/>
  <c r="U159" i="9"/>
  <c r="AK159" i="9"/>
  <c r="AC159" i="9"/>
  <c r="S160" i="9"/>
  <c r="R160" i="9" s="1"/>
  <c r="T160" i="9" s="1"/>
  <c r="Z160" i="9"/>
  <c r="B161" i="9"/>
  <c r="I161" i="9"/>
  <c r="J161" i="9" s="1"/>
  <c r="Y161" i="9" s="1"/>
  <c r="E161" i="9"/>
  <c r="N161" i="9" s="1"/>
  <c r="P161" i="9" s="1"/>
  <c r="F162" i="9"/>
  <c r="D161" i="9"/>
  <c r="K161" i="9"/>
  <c r="L161" i="9" s="1"/>
  <c r="AR158" i="9"/>
  <c r="AJ158" i="9"/>
  <c r="AQ158" i="9"/>
  <c r="AM158" i="9"/>
  <c r="AL158" i="9"/>
  <c r="AN158" i="9" s="1"/>
  <c r="AP158" i="9" s="1"/>
  <c r="AH158" i="17"/>
  <c r="AG158" i="17"/>
  <c r="AH157" i="17"/>
  <c r="AG157" i="17"/>
  <c r="I162" i="17"/>
  <c r="J162" i="17" s="1"/>
  <c r="Y162" i="17" s="1"/>
  <c r="E162" i="17"/>
  <c r="N162" i="17" s="1"/>
  <c r="P162" i="17" s="1"/>
  <c r="F163" i="17"/>
  <c r="K162" i="17"/>
  <c r="L162" i="17" s="1"/>
  <c r="W158" i="9"/>
  <c r="R159" i="9"/>
  <c r="T159" i="9" s="1"/>
  <c r="V159" i="9" s="1"/>
  <c r="W159" i="9" s="1"/>
  <c r="AI160" i="17"/>
  <c r="U160" i="17"/>
  <c r="V160" i="17" s="1"/>
  <c r="AK160" i="17"/>
  <c r="AC160" i="17"/>
  <c r="W159" i="17"/>
  <c r="AF157" i="9"/>
  <c r="D161" i="17"/>
  <c r="AE159" i="17"/>
  <c r="AB159" i="17"/>
  <c r="AD159" i="17" s="1"/>
  <c r="AF159" i="17" s="1"/>
  <c r="X159" i="9"/>
  <c r="X160" i="17" l="1"/>
  <c r="W160" i="17"/>
  <c r="Z161" i="9"/>
  <c r="S161" i="9"/>
  <c r="S162" i="17"/>
  <c r="Z162" i="17"/>
  <c r="R162" i="17"/>
  <c r="T162" i="17" s="1"/>
  <c r="AH157" i="9"/>
  <c r="AG157" i="9"/>
  <c r="M161" i="17"/>
  <c r="O161" i="17" s="1"/>
  <c r="Q161" i="17" s="1"/>
  <c r="C161" i="17"/>
  <c r="AR160" i="17"/>
  <c r="AJ160" i="17"/>
  <c r="AQ160" i="17"/>
  <c r="AM160" i="17"/>
  <c r="AL160" i="17"/>
  <c r="D162" i="17"/>
  <c r="AO158" i="9"/>
  <c r="AF158" i="9"/>
  <c r="AI161" i="17"/>
  <c r="U161" i="17"/>
  <c r="AK161" i="17"/>
  <c r="AC161" i="17"/>
  <c r="AE159" i="9"/>
  <c r="AB159" i="9"/>
  <c r="AD159" i="9" s="1"/>
  <c r="M161" i="9"/>
  <c r="O161" i="9" s="1"/>
  <c r="Q161" i="9" s="1"/>
  <c r="C161" i="9"/>
  <c r="AK160" i="9"/>
  <c r="AC160" i="9"/>
  <c r="AI160" i="9"/>
  <c r="U160" i="9"/>
  <c r="V160" i="9" s="1"/>
  <c r="AQ159" i="9"/>
  <c r="AM159" i="9"/>
  <c r="AL159" i="9"/>
  <c r="AN159" i="9" s="1"/>
  <c r="AP159" i="9" s="1"/>
  <c r="AO159" i="9"/>
  <c r="AR159" i="9"/>
  <c r="AJ159" i="9"/>
  <c r="AP159" i="17"/>
  <c r="R161" i="17"/>
  <c r="T161" i="17" s="1"/>
  <c r="V161" i="17" s="1"/>
  <c r="AG159" i="17"/>
  <c r="AH159" i="17"/>
  <c r="AE160" i="17"/>
  <c r="AB160" i="17"/>
  <c r="AD160" i="17" s="1"/>
  <c r="F164" i="17"/>
  <c r="K163" i="17"/>
  <c r="L163" i="17" s="1"/>
  <c r="Y163" i="17" s="1"/>
  <c r="I163" i="17"/>
  <c r="J163" i="17" s="1"/>
  <c r="E163" i="17"/>
  <c r="N163" i="17" s="1"/>
  <c r="P163" i="17" s="1"/>
  <c r="F163" i="9"/>
  <c r="D162" i="9"/>
  <c r="K162" i="9"/>
  <c r="L162" i="9" s="1"/>
  <c r="B162" i="9"/>
  <c r="Y162" i="9"/>
  <c r="I162" i="9"/>
  <c r="J162" i="9" s="1"/>
  <c r="E162" i="9"/>
  <c r="N162" i="9" s="1"/>
  <c r="P162" i="9" s="1"/>
  <c r="X161" i="17"/>
  <c r="X160" i="9" l="1"/>
  <c r="W160" i="9"/>
  <c r="S163" i="17"/>
  <c r="R163" i="17" s="1"/>
  <c r="T163" i="17" s="1"/>
  <c r="Z163" i="17"/>
  <c r="S162" i="9"/>
  <c r="Z162" i="9"/>
  <c r="C162" i="9"/>
  <c r="M162" i="9"/>
  <c r="O162" i="9" s="1"/>
  <c r="Q162" i="9" s="1"/>
  <c r="AF160" i="17"/>
  <c r="AE160" i="9"/>
  <c r="AB160" i="9"/>
  <c r="AD160" i="9" s="1"/>
  <c r="AF160" i="9" s="1"/>
  <c r="AF159" i="9"/>
  <c r="AQ161" i="17"/>
  <c r="AM161" i="17"/>
  <c r="AL161" i="17"/>
  <c r="AN161" i="17" s="1"/>
  <c r="AO161" i="17" s="1"/>
  <c r="AR161" i="17"/>
  <c r="AJ161" i="17"/>
  <c r="AR160" i="9"/>
  <c r="AJ160" i="9"/>
  <c r="AQ160" i="9"/>
  <c r="AM160" i="9"/>
  <c r="AL160" i="9"/>
  <c r="AN160" i="9" s="1"/>
  <c r="AO160" i="9" s="1"/>
  <c r="M162" i="17"/>
  <c r="O162" i="17" s="1"/>
  <c r="Q162" i="17" s="1"/>
  <c r="C162" i="17"/>
  <c r="AI161" i="9"/>
  <c r="U161" i="9"/>
  <c r="AK161" i="9"/>
  <c r="AC161" i="9"/>
  <c r="F165" i="17"/>
  <c r="K164" i="17"/>
  <c r="L164" i="17" s="1"/>
  <c r="Y164" i="17" s="1"/>
  <c r="I164" i="17"/>
  <c r="J164" i="17" s="1"/>
  <c r="E164" i="17"/>
  <c r="N164" i="17" s="1"/>
  <c r="P164" i="17" s="1"/>
  <c r="D164" i="17"/>
  <c r="W161" i="17"/>
  <c r="B163" i="9"/>
  <c r="Y163" i="9"/>
  <c r="I163" i="9"/>
  <c r="J163" i="9" s="1"/>
  <c r="E163" i="9"/>
  <c r="N163" i="9" s="1"/>
  <c r="P163" i="9" s="1"/>
  <c r="F164" i="9"/>
  <c r="D163" i="9"/>
  <c r="K163" i="9"/>
  <c r="L163" i="9" s="1"/>
  <c r="D163" i="17"/>
  <c r="AE161" i="17"/>
  <c r="AB161" i="17"/>
  <c r="AD161" i="17" s="1"/>
  <c r="AG158" i="9"/>
  <c r="AH158" i="9"/>
  <c r="AN160" i="17"/>
  <c r="U162" i="17"/>
  <c r="V162" i="17" s="1"/>
  <c r="X162" i="17" s="1"/>
  <c r="AK162" i="17"/>
  <c r="AC162" i="17"/>
  <c r="AI162" i="17"/>
  <c r="R161" i="9"/>
  <c r="T161" i="9" s="1"/>
  <c r="S164" i="17" l="1"/>
  <c r="Z164" i="17"/>
  <c r="R164" i="17"/>
  <c r="T164" i="17" s="1"/>
  <c r="AO160" i="17"/>
  <c r="AP160" i="17"/>
  <c r="Z163" i="9"/>
  <c r="S163" i="9"/>
  <c r="C164" i="17"/>
  <c r="M164" i="17"/>
  <c r="O164" i="17" s="1"/>
  <c r="Q164" i="17" s="1"/>
  <c r="W162" i="17"/>
  <c r="AH159" i="9"/>
  <c r="AG159" i="9"/>
  <c r="AK162" i="9"/>
  <c r="AC162" i="9"/>
  <c r="AI162" i="9"/>
  <c r="U162" i="9"/>
  <c r="AE162" i="17"/>
  <c r="AB162" i="17"/>
  <c r="AD162" i="17" s="1"/>
  <c r="I165" i="17"/>
  <c r="J165" i="17" s="1"/>
  <c r="Y165" i="17" s="1"/>
  <c r="E165" i="17"/>
  <c r="N165" i="17" s="1"/>
  <c r="P165" i="17" s="1"/>
  <c r="F166" i="17"/>
  <c r="K165" i="17"/>
  <c r="L165" i="17" s="1"/>
  <c r="AP161" i="17"/>
  <c r="AG160" i="9"/>
  <c r="AH160" i="9"/>
  <c r="AR162" i="17"/>
  <c r="AJ162" i="17"/>
  <c r="AL162" i="17" s="1"/>
  <c r="AN162" i="17" s="1"/>
  <c r="AQ162" i="17"/>
  <c r="AM162" i="17"/>
  <c r="C163" i="17"/>
  <c r="M163" i="17"/>
  <c r="O163" i="17" s="1"/>
  <c r="Q163" i="17" s="1"/>
  <c r="AE161" i="9"/>
  <c r="AB161" i="9"/>
  <c r="AD161" i="9" s="1"/>
  <c r="AP160" i="9"/>
  <c r="R162" i="9"/>
  <c r="T162" i="9" s="1"/>
  <c r="V162" i="9" s="1"/>
  <c r="W162" i="9" s="1"/>
  <c r="M163" i="9"/>
  <c r="O163" i="9" s="1"/>
  <c r="Q163" i="9" s="1"/>
  <c r="C163" i="9"/>
  <c r="AK163" i="17"/>
  <c r="AC163" i="17"/>
  <c r="AI163" i="17"/>
  <c r="U163" i="17"/>
  <c r="V163" i="17" s="1"/>
  <c r="X163" i="17" s="1"/>
  <c r="F165" i="9"/>
  <c r="D164" i="9"/>
  <c r="K164" i="9"/>
  <c r="L164" i="9" s="1"/>
  <c r="B164" i="9"/>
  <c r="I164" i="9"/>
  <c r="J164" i="9" s="1"/>
  <c r="Y164" i="9" s="1"/>
  <c r="E164" i="9"/>
  <c r="N164" i="9" s="1"/>
  <c r="P164" i="9" s="1"/>
  <c r="V161" i="9"/>
  <c r="AF161" i="17"/>
  <c r="AQ161" i="9"/>
  <c r="AM161" i="9"/>
  <c r="AL161" i="9"/>
  <c r="AN161" i="9" s="1"/>
  <c r="AO161" i="9" s="1"/>
  <c r="AR161" i="9"/>
  <c r="AJ161" i="9"/>
  <c r="AH160" i="17"/>
  <c r="AG160" i="17"/>
  <c r="X162" i="9"/>
  <c r="Z165" i="17" l="1"/>
  <c r="S165" i="17"/>
  <c r="S164" i="9"/>
  <c r="Z164" i="9"/>
  <c r="R164" i="9"/>
  <c r="T164" i="9" s="1"/>
  <c r="AO162" i="17"/>
  <c r="AP162" i="17"/>
  <c r="AR163" i="17"/>
  <c r="AJ163" i="17"/>
  <c r="AQ163" i="17"/>
  <c r="AM163" i="17"/>
  <c r="AL163" i="17"/>
  <c r="AN163" i="17" s="1"/>
  <c r="AO163" i="17" s="1"/>
  <c r="AH161" i="17"/>
  <c r="AG161" i="17"/>
  <c r="B165" i="9"/>
  <c r="I165" i="9"/>
  <c r="J165" i="9" s="1"/>
  <c r="Y165" i="9" s="1"/>
  <c r="E165" i="9"/>
  <c r="N165" i="9" s="1"/>
  <c r="P165" i="9" s="1"/>
  <c r="F166" i="9"/>
  <c r="K165" i="9"/>
  <c r="L165" i="9" s="1"/>
  <c r="W163" i="17"/>
  <c r="AP161" i="9"/>
  <c r="W161" i="9"/>
  <c r="X161" i="9"/>
  <c r="Y166" i="17"/>
  <c r="I166" i="17"/>
  <c r="J166" i="17" s="1"/>
  <c r="E166" i="17"/>
  <c r="N166" i="17" s="1"/>
  <c r="P166" i="17" s="1"/>
  <c r="D166" i="17"/>
  <c r="F167" i="17"/>
  <c r="K166" i="17"/>
  <c r="L166" i="17" s="1"/>
  <c r="AI163" i="9"/>
  <c r="U163" i="9"/>
  <c r="AK163" i="9"/>
  <c r="AC163" i="9"/>
  <c r="AF161" i="9"/>
  <c r="D165" i="17"/>
  <c r="AF162" i="17"/>
  <c r="AE162" i="9"/>
  <c r="AB162" i="9"/>
  <c r="AD162" i="9" s="1"/>
  <c r="AF162" i="9" s="1"/>
  <c r="AI164" i="17"/>
  <c r="U164" i="17"/>
  <c r="V164" i="17" s="1"/>
  <c r="AK164" i="17"/>
  <c r="AC164" i="17"/>
  <c r="C164" i="9"/>
  <c r="M164" i="9"/>
  <c r="O164" i="9" s="1"/>
  <c r="Q164" i="9" s="1"/>
  <c r="AE163" i="17"/>
  <c r="AB163" i="17"/>
  <c r="AD163" i="17" s="1"/>
  <c r="AF163" i="17" s="1"/>
  <c r="AR162" i="9"/>
  <c r="AJ162" i="9"/>
  <c r="AQ162" i="9"/>
  <c r="AM162" i="9"/>
  <c r="AL162" i="9"/>
  <c r="AN162" i="9" s="1"/>
  <c r="AO162" i="9" s="1"/>
  <c r="R163" i="9"/>
  <c r="T163" i="9" s="1"/>
  <c r="V163" i="9" s="1"/>
  <c r="W163" i="9" s="1"/>
  <c r="Z165" i="9" l="1"/>
  <c r="S165" i="9"/>
  <c r="W164" i="17"/>
  <c r="X164" i="17"/>
  <c r="AG163" i="17"/>
  <c r="AH163" i="17"/>
  <c r="AE164" i="17"/>
  <c r="AB164" i="17"/>
  <c r="AD164" i="17" s="1"/>
  <c r="AG162" i="9"/>
  <c r="AH162" i="9"/>
  <c r="AH161" i="9"/>
  <c r="AG161" i="9"/>
  <c r="M166" i="17"/>
  <c r="O166" i="17" s="1"/>
  <c r="Q166" i="17" s="1"/>
  <c r="C166" i="17"/>
  <c r="AP163" i="17"/>
  <c r="AI165" i="17"/>
  <c r="U165" i="17"/>
  <c r="AK165" i="17"/>
  <c r="AC165" i="17"/>
  <c r="AP162" i="9"/>
  <c r="AR164" i="17"/>
  <c r="AJ164" i="17"/>
  <c r="AQ164" i="17"/>
  <c r="AM164" i="17"/>
  <c r="AL164" i="17"/>
  <c r="D165" i="9"/>
  <c r="AH162" i="17"/>
  <c r="AG162" i="17"/>
  <c r="AE163" i="9"/>
  <c r="AB163" i="9"/>
  <c r="AD163" i="9" s="1"/>
  <c r="F167" i="9"/>
  <c r="K166" i="9"/>
  <c r="L166" i="9" s="1"/>
  <c r="B166" i="9"/>
  <c r="I166" i="9"/>
  <c r="J166" i="9" s="1"/>
  <c r="Y166" i="9" s="1"/>
  <c r="E166" i="9"/>
  <c r="N166" i="9" s="1"/>
  <c r="P166" i="9" s="1"/>
  <c r="X163" i="9"/>
  <c r="AK164" i="9"/>
  <c r="AC164" i="9"/>
  <c r="AI164" i="9"/>
  <c r="U164" i="9"/>
  <c r="V164" i="9" s="1"/>
  <c r="R165" i="17"/>
  <c r="T165" i="17" s="1"/>
  <c r="V165" i="17" s="1"/>
  <c r="M165" i="17"/>
  <c r="O165" i="17" s="1"/>
  <c r="Q165" i="17" s="1"/>
  <c r="W165" i="17" s="1"/>
  <c r="C165" i="17"/>
  <c r="AQ163" i="9"/>
  <c r="AM163" i="9"/>
  <c r="AL163" i="9"/>
  <c r="AN163" i="9" s="1"/>
  <c r="AO163" i="9" s="1"/>
  <c r="AR163" i="9"/>
  <c r="AJ163" i="9"/>
  <c r="D167" i="17"/>
  <c r="F168" i="17"/>
  <c r="K167" i="17"/>
  <c r="L167" i="17" s="1"/>
  <c r="I167" i="17"/>
  <c r="J167" i="17" s="1"/>
  <c r="Y167" i="17" s="1"/>
  <c r="E167" i="17"/>
  <c r="N167" i="17" s="1"/>
  <c r="P167" i="17" s="1"/>
  <c r="S166" i="17"/>
  <c r="Z166" i="17"/>
  <c r="X165" i="17"/>
  <c r="W164" i="9" l="1"/>
  <c r="X164" i="9"/>
  <c r="S167" i="17"/>
  <c r="Z167" i="17"/>
  <c r="S166" i="9"/>
  <c r="Z166" i="9"/>
  <c r="AI165" i="9"/>
  <c r="U165" i="9"/>
  <c r="AK165" i="9"/>
  <c r="AC165" i="9"/>
  <c r="AE164" i="9"/>
  <c r="AB164" i="9"/>
  <c r="AD164" i="9" s="1"/>
  <c r="AF164" i="9" s="1"/>
  <c r="D166" i="9"/>
  <c r="M165" i="9"/>
  <c r="O165" i="9" s="1"/>
  <c r="Q165" i="9" s="1"/>
  <c r="C165" i="9"/>
  <c r="C167" i="17"/>
  <c r="M167" i="17"/>
  <c r="O167" i="17" s="1"/>
  <c r="Q167" i="17" s="1"/>
  <c r="U166" i="17"/>
  <c r="AK166" i="17"/>
  <c r="AC166" i="17"/>
  <c r="AI166" i="17"/>
  <c r="AP163" i="9"/>
  <c r="AR164" i="9"/>
  <c r="AJ164" i="9"/>
  <c r="AQ164" i="9"/>
  <c r="AM164" i="9"/>
  <c r="AL164" i="9"/>
  <c r="AN164" i="9" s="1"/>
  <c r="AO164" i="9" s="1"/>
  <c r="B167" i="9"/>
  <c r="Y167" i="9"/>
  <c r="I167" i="9"/>
  <c r="J167" i="9" s="1"/>
  <c r="E167" i="9"/>
  <c r="N167" i="9" s="1"/>
  <c r="P167" i="9" s="1"/>
  <c r="F168" i="9"/>
  <c r="D167" i="9"/>
  <c r="K167" i="9"/>
  <c r="L167" i="9" s="1"/>
  <c r="AE165" i="17"/>
  <c r="AB165" i="17"/>
  <c r="AD165" i="17" s="1"/>
  <c r="AF164" i="17"/>
  <c r="R165" i="9"/>
  <c r="T165" i="9" s="1"/>
  <c r="V165" i="9" s="1"/>
  <c r="R166" i="17"/>
  <c r="T166" i="17" s="1"/>
  <c r="V166" i="17" s="1"/>
  <c r="W166" i="17" s="1"/>
  <c r="F169" i="17"/>
  <c r="K168" i="17"/>
  <c r="L168" i="17" s="1"/>
  <c r="I168" i="17"/>
  <c r="J168" i="17" s="1"/>
  <c r="Y168" i="17" s="1"/>
  <c r="E168" i="17"/>
  <c r="N168" i="17" s="1"/>
  <c r="P168" i="17" s="1"/>
  <c r="D168" i="17"/>
  <c r="AF163" i="9"/>
  <c r="AN164" i="17"/>
  <c r="AQ165" i="17"/>
  <c r="AM165" i="17"/>
  <c r="AL165" i="17"/>
  <c r="AN165" i="17" s="1"/>
  <c r="AP165" i="17" s="1"/>
  <c r="AR165" i="17"/>
  <c r="AJ165" i="17"/>
  <c r="X165" i="9"/>
  <c r="S168" i="17" l="1"/>
  <c r="Z168" i="17"/>
  <c r="R168" i="17"/>
  <c r="T168" i="17" s="1"/>
  <c r="AO165" i="17"/>
  <c r="I169" i="17"/>
  <c r="J169" i="17" s="1"/>
  <c r="Y169" i="17" s="1"/>
  <c r="E169" i="17"/>
  <c r="N169" i="17" s="1"/>
  <c r="P169" i="17" s="1"/>
  <c r="F170" i="17"/>
  <c r="K169" i="17"/>
  <c r="L169" i="17" s="1"/>
  <c r="AF165" i="17"/>
  <c r="F169" i="9"/>
  <c r="K168" i="9"/>
  <c r="L168" i="9" s="1"/>
  <c r="B168" i="9"/>
  <c r="I168" i="9"/>
  <c r="J168" i="9" s="1"/>
  <c r="Y168" i="9" s="1"/>
  <c r="E168" i="9"/>
  <c r="N168" i="9" s="1"/>
  <c r="P168" i="9" s="1"/>
  <c r="AK166" i="9"/>
  <c r="AC166" i="9"/>
  <c r="AI166" i="9"/>
  <c r="U166" i="9"/>
  <c r="AK167" i="17"/>
  <c r="AC167" i="17"/>
  <c r="AI167" i="17"/>
  <c r="U167" i="17"/>
  <c r="AO164" i="17"/>
  <c r="AP164" i="17"/>
  <c r="W165" i="9"/>
  <c r="AE165" i="9"/>
  <c r="AB165" i="9"/>
  <c r="AD165" i="9" s="1"/>
  <c r="X166" i="17"/>
  <c r="AH163" i="9"/>
  <c r="AG163" i="9"/>
  <c r="AP164" i="9"/>
  <c r="AE166" i="17"/>
  <c r="AB166" i="17"/>
  <c r="AD166" i="17" s="1"/>
  <c r="AF166" i="17" s="1"/>
  <c r="C166" i="9"/>
  <c r="M166" i="9"/>
  <c r="O166" i="9" s="1"/>
  <c r="Q166" i="9" s="1"/>
  <c r="AQ165" i="9"/>
  <c r="AM165" i="9"/>
  <c r="AR165" i="9"/>
  <c r="AJ165" i="9"/>
  <c r="AL165" i="9" s="1"/>
  <c r="AN165" i="9" s="1"/>
  <c r="R166" i="9"/>
  <c r="T166" i="9" s="1"/>
  <c r="R167" i="17"/>
  <c r="T167" i="17" s="1"/>
  <c r="C168" i="17"/>
  <c r="M168" i="17"/>
  <c r="O168" i="17" s="1"/>
  <c r="Q168" i="17" s="1"/>
  <c r="AH164" i="17"/>
  <c r="AG164" i="17"/>
  <c r="M167" i="9"/>
  <c r="O167" i="9" s="1"/>
  <c r="Q167" i="9" s="1"/>
  <c r="C167" i="9"/>
  <c r="Z167" i="9"/>
  <c r="S167" i="9"/>
  <c r="AL166" i="17"/>
  <c r="AR166" i="17"/>
  <c r="AJ166" i="17"/>
  <c r="AQ166" i="17"/>
  <c r="AM166" i="17"/>
  <c r="AG164" i="9"/>
  <c r="AH164" i="9"/>
  <c r="AO165" i="9" l="1"/>
  <c r="AP165" i="9"/>
  <c r="S168" i="9"/>
  <c r="Z168" i="9"/>
  <c r="Z169" i="17"/>
  <c r="R169" i="17"/>
  <c r="T169" i="17" s="1"/>
  <c r="S169" i="17"/>
  <c r="AI167" i="9"/>
  <c r="U167" i="9"/>
  <c r="AK167" i="9"/>
  <c r="AC167" i="9"/>
  <c r="AR167" i="17"/>
  <c r="AJ167" i="17"/>
  <c r="AQ167" i="17"/>
  <c r="AM167" i="17"/>
  <c r="AL167" i="17"/>
  <c r="AR166" i="9"/>
  <c r="AJ166" i="9"/>
  <c r="AQ166" i="9"/>
  <c r="AM166" i="9"/>
  <c r="AL166" i="9"/>
  <c r="AH165" i="17"/>
  <c r="AG165" i="17"/>
  <c r="AH166" i="17"/>
  <c r="AG166" i="17"/>
  <c r="W167" i="9"/>
  <c r="AN166" i="17"/>
  <c r="R167" i="9"/>
  <c r="T167" i="9" s="1"/>
  <c r="V167" i="9" s="1"/>
  <c r="V167" i="17"/>
  <c r="D168" i="9"/>
  <c r="I170" i="17"/>
  <c r="J170" i="17" s="1"/>
  <c r="Y170" i="17" s="1"/>
  <c r="E170" i="17"/>
  <c r="N170" i="17" s="1"/>
  <c r="P170" i="17" s="1"/>
  <c r="D170" i="17"/>
  <c r="F171" i="17"/>
  <c r="K170" i="17"/>
  <c r="L170" i="17" s="1"/>
  <c r="AI168" i="17"/>
  <c r="U168" i="17"/>
  <c r="V168" i="17" s="1"/>
  <c r="AK168" i="17"/>
  <c r="AC168" i="17"/>
  <c r="X167" i="9"/>
  <c r="V166" i="9"/>
  <c r="X166" i="9" s="1"/>
  <c r="AF165" i="9"/>
  <c r="AE167" i="17"/>
  <c r="AB167" i="17"/>
  <c r="AD167" i="17" s="1"/>
  <c r="AF167" i="17" s="1"/>
  <c r="AE166" i="9"/>
  <c r="AB166" i="9"/>
  <c r="AD166" i="9" s="1"/>
  <c r="AF166" i="9" s="1"/>
  <c r="B169" i="9"/>
  <c r="Y169" i="9"/>
  <c r="I169" i="9"/>
  <c r="J169" i="9" s="1"/>
  <c r="E169" i="9"/>
  <c r="N169" i="9" s="1"/>
  <c r="P169" i="9" s="1"/>
  <c r="F170" i="9"/>
  <c r="D169" i="9"/>
  <c r="K169" i="9"/>
  <c r="L169" i="9" s="1"/>
  <c r="D169" i="17"/>
  <c r="S170" i="17" l="1"/>
  <c r="Z170" i="17"/>
  <c r="R170" i="17"/>
  <c r="T170" i="17" s="1"/>
  <c r="W168" i="17"/>
  <c r="X168" i="17"/>
  <c r="AG167" i="17"/>
  <c r="AH167" i="17"/>
  <c r="M170" i="17"/>
  <c r="O170" i="17" s="1"/>
  <c r="Q170" i="17" s="1"/>
  <c r="C170" i="17"/>
  <c r="C168" i="9"/>
  <c r="M168" i="9"/>
  <c r="O168" i="9" s="1"/>
  <c r="Q168" i="9" s="1"/>
  <c r="W168" i="9" s="1"/>
  <c r="AK168" i="9"/>
  <c r="AC168" i="9"/>
  <c r="AI168" i="9"/>
  <c r="U168" i="9"/>
  <c r="Z169" i="9"/>
  <c r="R169" i="9"/>
  <c r="T169" i="9" s="1"/>
  <c r="S169" i="9"/>
  <c r="F171" i="9"/>
  <c r="K170" i="9"/>
  <c r="L170" i="9" s="1"/>
  <c r="B170" i="9"/>
  <c r="I170" i="9"/>
  <c r="J170" i="9" s="1"/>
  <c r="Y170" i="9" s="1"/>
  <c r="E170" i="9"/>
  <c r="N170" i="9" s="1"/>
  <c r="P170" i="9" s="1"/>
  <c r="X167" i="17"/>
  <c r="W167" i="17"/>
  <c r="M169" i="17"/>
  <c r="O169" i="17" s="1"/>
  <c r="Q169" i="17" s="1"/>
  <c r="C169" i="17"/>
  <c r="AG166" i="9"/>
  <c r="AH166" i="9"/>
  <c r="AH165" i="9"/>
  <c r="AG165" i="9"/>
  <c r="AE168" i="17"/>
  <c r="AB168" i="17"/>
  <c r="AD168" i="17" s="1"/>
  <c r="AF168" i="17" s="1"/>
  <c r="AN167" i="17"/>
  <c r="AE167" i="9"/>
  <c r="AB167" i="9"/>
  <c r="AD167" i="9" s="1"/>
  <c r="AF167" i="9" s="1"/>
  <c r="AI169" i="17"/>
  <c r="U169" i="17"/>
  <c r="V169" i="17" s="1"/>
  <c r="X169" i="17" s="1"/>
  <c r="AK169" i="17"/>
  <c r="AC169" i="17"/>
  <c r="R168" i="9"/>
  <c r="T168" i="9" s="1"/>
  <c r="V168" i="9" s="1"/>
  <c r="X168" i="9" s="1"/>
  <c r="M169" i="9"/>
  <c r="O169" i="9" s="1"/>
  <c r="Q169" i="9" s="1"/>
  <c r="C169" i="9"/>
  <c r="W166" i="9"/>
  <c r="AR168" i="17"/>
  <c r="AJ168" i="17"/>
  <c r="AQ168" i="17"/>
  <c r="AM168" i="17"/>
  <c r="AL168" i="17"/>
  <c r="AN168" i="17" s="1"/>
  <c r="AO168" i="17" s="1"/>
  <c r="F172" i="17"/>
  <c r="K171" i="17"/>
  <c r="L171" i="17" s="1"/>
  <c r="I171" i="17"/>
  <c r="J171" i="17" s="1"/>
  <c r="Y171" i="17" s="1"/>
  <c r="E171" i="17"/>
  <c r="N171" i="17" s="1"/>
  <c r="P171" i="17" s="1"/>
  <c r="AP166" i="17"/>
  <c r="AO166" i="17"/>
  <c r="AN166" i="9"/>
  <c r="AQ167" i="9"/>
  <c r="AM167" i="9"/>
  <c r="AL167" i="9"/>
  <c r="AR167" i="9"/>
  <c r="AJ167" i="9"/>
  <c r="S171" i="17" l="1"/>
  <c r="Z171" i="17"/>
  <c r="R171" i="17"/>
  <c r="T171" i="17" s="1"/>
  <c r="S170" i="9"/>
  <c r="Z170" i="9"/>
  <c r="R170" i="9"/>
  <c r="T170" i="9" s="1"/>
  <c r="AP167" i="17"/>
  <c r="AO167" i="17"/>
  <c r="F173" i="17"/>
  <c r="K172" i="17"/>
  <c r="L172" i="17" s="1"/>
  <c r="I172" i="17"/>
  <c r="J172" i="17" s="1"/>
  <c r="Y172" i="17" s="1"/>
  <c r="E172" i="17"/>
  <c r="N172" i="17" s="1"/>
  <c r="P172" i="17" s="1"/>
  <c r="D170" i="9"/>
  <c r="AE168" i="9"/>
  <c r="AB168" i="9"/>
  <c r="AD168" i="9" s="1"/>
  <c r="AF168" i="9" s="1"/>
  <c r="AN167" i="9"/>
  <c r="AO166" i="9"/>
  <c r="AP166" i="9"/>
  <c r="AE169" i="17"/>
  <c r="AB169" i="17"/>
  <c r="AD169" i="17" s="1"/>
  <c r="AF169" i="17" s="1"/>
  <c r="AH167" i="9"/>
  <c r="AG167" i="9"/>
  <c r="B171" i="9"/>
  <c r="I171" i="9"/>
  <c r="J171" i="9" s="1"/>
  <c r="Y171" i="9" s="1"/>
  <c r="E171" i="9"/>
  <c r="N171" i="9" s="1"/>
  <c r="P171" i="9" s="1"/>
  <c r="F172" i="9"/>
  <c r="D171" i="9"/>
  <c r="K171" i="9"/>
  <c r="L171" i="9" s="1"/>
  <c r="AR168" i="9"/>
  <c r="AJ168" i="9"/>
  <c r="AL168" i="9" s="1"/>
  <c r="AN168" i="9" s="1"/>
  <c r="AQ168" i="9"/>
  <c r="AM168" i="9"/>
  <c r="U170" i="17"/>
  <c r="V170" i="17" s="1"/>
  <c r="AK170" i="17"/>
  <c r="AC170" i="17"/>
  <c r="AI170" i="17"/>
  <c r="W169" i="17"/>
  <c r="AP168" i="17"/>
  <c r="AH168" i="17"/>
  <c r="AG168" i="17"/>
  <c r="D171" i="17"/>
  <c r="AQ169" i="17"/>
  <c r="AM169" i="17"/>
  <c r="AL169" i="17"/>
  <c r="AR169" i="17"/>
  <c r="AJ169" i="17"/>
  <c r="AI169" i="9"/>
  <c r="U169" i="9"/>
  <c r="V169" i="9" s="1"/>
  <c r="AK169" i="9"/>
  <c r="AC169" i="9"/>
  <c r="W169" i="9" l="1"/>
  <c r="X169" i="9"/>
  <c r="AP168" i="9"/>
  <c r="AO168" i="9"/>
  <c r="Z171" i="9"/>
  <c r="S171" i="9"/>
  <c r="S172" i="17"/>
  <c r="Z172" i="17"/>
  <c r="R172" i="17"/>
  <c r="T172" i="17" s="1"/>
  <c r="X170" i="17"/>
  <c r="W170" i="17"/>
  <c r="AQ169" i="9"/>
  <c r="AM169" i="9"/>
  <c r="AL169" i="9"/>
  <c r="AR169" i="9"/>
  <c r="AJ169" i="9"/>
  <c r="AE170" i="17"/>
  <c r="AB170" i="17"/>
  <c r="AD170" i="17" s="1"/>
  <c r="M171" i="9"/>
  <c r="O171" i="9" s="1"/>
  <c r="Q171" i="9" s="1"/>
  <c r="C171" i="9"/>
  <c r="AH169" i="17"/>
  <c r="AG169" i="17"/>
  <c r="AP167" i="9"/>
  <c r="AO167" i="9"/>
  <c r="AG168" i="9"/>
  <c r="AH168" i="9"/>
  <c r="Y173" i="17"/>
  <c r="I173" i="17"/>
  <c r="J173" i="17" s="1"/>
  <c r="E173" i="17"/>
  <c r="N173" i="17" s="1"/>
  <c r="P173" i="17" s="1"/>
  <c r="F174" i="17"/>
  <c r="K173" i="17"/>
  <c r="L173" i="17" s="1"/>
  <c r="AN169" i="17"/>
  <c r="AL170" i="17"/>
  <c r="AN170" i="17" s="1"/>
  <c r="AO170" i="17" s="1"/>
  <c r="AR170" i="17"/>
  <c r="AJ170" i="17"/>
  <c r="AQ170" i="17"/>
  <c r="AM170" i="17"/>
  <c r="F173" i="9"/>
  <c r="K172" i="9"/>
  <c r="L172" i="9" s="1"/>
  <c r="Y172" i="9" s="1"/>
  <c r="B172" i="9"/>
  <c r="I172" i="9"/>
  <c r="J172" i="9" s="1"/>
  <c r="E172" i="9"/>
  <c r="N172" i="9" s="1"/>
  <c r="P172" i="9" s="1"/>
  <c r="C170" i="9"/>
  <c r="M170" i="9"/>
  <c r="O170" i="9" s="1"/>
  <c r="Q170" i="9" s="1"/>
  <c r="AK170" i="9"/>
  <c r="AC170" i="9"/>
  <c r="AI170" i="9"/>
  <c r="U170" i="9"/>
  <c r="V170" i="9" s="1"/>
  <c r="X170" i="9" s="1"/>
  <c r="AK171" i="17"/>
  <c r="AC171" i="17"/>
  <c r="AI171" i="17"/>
  <c r="U171" i="17"/>
  <c r="V171" i="17" s="1"/>
  <c r="X171" i="17" s="1"/>
  <c r="C171" i="17"/>
  <c r="M171" i="17"/>
  <c r="O171" i="17" s="1"/>
  <c r="Q171" i="17" s="1"/>
  <c r="AE169" i="9"/>
  <c r="AB169" i="9"/>
  <c r="AD169" i="9" s="1"/>
  <c r="AF169" i="9" s="1"/>
  <c r="D172" i="17"/>
  <c r="S172" i="9" l="1"/>
  <c r="Z172" i="9"/>
  <c r="R172" i="9"/>
  <c r="T172" i="9" s="1"/>
  <c r="AE171" i="17"/>
  <c r="AB171" i="17"/>
  <c r="AD171" i="17" s="1"/>
  <c r="AF171" i="17" s="1"/>
  <c r="Z173" i="17"/>
  <c r="R173" i="17"/>
  <c r="T173" i="17" s="1"/>
  <c r="S173" i="17"/>
  <c r="AI171" i="9"/>
  <c r="U171" i="9"/>
  <c r="AK171" i="9"/>
  <c r="AC171" i="9"/>
  <c r="AE170" i="9"/>
  <c r="AB170" i="9"/>
  <c r="AD170" i="9" s="1"/>
  <c r="I174" i="17"/>
  <c r="J174" i="17" s="1"/>
  <c r="Y174" i="17" s="1"/>
  <c r="E174" i="17"/>
  <c r="N174" i="17" s="1"/>
  <c r="P174" i="17" s="1"/>
  <c r="F175" i="17"/>
  <c r="K174" i="17"/>
  <c r="L174" i="17" s="1"/>
  <c r="C172" i="17"/>
  <c r="M172" i="17"/>
  <c r="O172" i="17" s="1"/>
  <c r="Q172" i="17" s="1"/>
  <c r="AR171" i="17"/>
  <c r="AJ171" i="17"/>
  <c r="AQ171" i="17"/>
  <c r="AM171" i="17"/>
  <c r="AL171" i="17"/>
  <c r="AN171" i="17" s="1"/>
  <c r="AO171" i="17" s="1"/>
  <c r="AR170" i="9"/>
  <c r="AJ170" i="9"/>
  <c r="AQ170" i="9"/>
  <c r="AM170" i="9"/>
  <c r="AL170" i="9"/>
  <c r="AN170" i="9" s="1"/>
  <c r="AO170" i="9" s="1"/>
  <c r="D172" i="9"/>
  <c r="AP170" i="17"/>
  <c r="D173" i="17"/>
  <c r="AH169" i="9"/>
  <c r="AG169" i="9"/>
  <c r="B173" i="9"/>
  <c r="I173" i="9"/>
  <c r="J173" i="9" s="1"/>
  <c r="Y173" i="9" s="1"/>
  <c r="E173" i="9"/>
  <c r="N173" i="9" s="1"/>
  <c r="P173" i="9" s="1"/>
  <c r="F174" i="9"/>
  <c r="D173" i="9"/>
  <c r="K173" i="9"/>
  <c r="L173" i="9" s="1"/>
  <c r="AP169" i="17"/>
  <c r="AO169" i="17"/>
  <c r="AN169" i="9"/>
  <c r="AI172" i="17"/>
  <c r="U172" i="17"/>
  <c r="V172" i="17" s="1"/>
  <c r="X172" i="17" s="1"/>
  <c r="AK172" i="17"/>
  <c r="AC172" i="17"/>
  <c r="R171" i="9"/>
  <c r="T171" i="9" s="1"/>
  <c r="V171" i="9" s="1"/>
  <c r="W171" i="9" s="1"/>
  <c r="W171" i="17"/>
  <c r="W170" i="9"/>
  <c r="AF170" i="17"/>
  <c r="X171" i="9"/>
  <c r="S174" i="17" l="1"/>
  <c r="Z174" i="17"/>
  <c r="R174" i="17"/>
  <c r="T174" i="17" s="1"/>
  <c r="Z173" i="9"/>
  <c r="S173" i="9"/>
  <c r="C172" i="9"/>
  <c r="M172" i="9"/>
  <c r="O172" i="9" s="1"/>
  <c r="Q172" i="9" s="1"/>
  <c r="AP171" i="17"/>
  <c r="AE171" i="9"/>
  <c r="AB171" i="9"/>
  <c r="AD171" i="9" s="1"/>
  <c r="AF171" i="9" s="1"/>
  <c r="AH170" i="17"/>
  <c r="AG170" i="17"/>
  <c r="AP169" i="9"/>
  <c r="AO169" i="9"/>
  <c r="AR172" i="17"/>
  <c r="AJ172" i="17"/>
  <c r="AQ172" i="17"/>
  <c r="AM172" i="17"/>
  <c r="AL172" i="17"/>
  <c r="AN172" i="17" s="1"/>
  <c r="AP172" i="17" s="1"/>
  <c r="AO172" i="17"/>
  <c r="M173" i="9"/>
  <c r="O173" i="9" s="1"/>
  <c r="Q173" i="9" s="1"/>
  <c r="C173" i="9"/>
  <c r="F175" i="9"/>
  <c r="D174" i="9"/>
  <c r="K174" i="9"/>
  <c r="L174" i="9" s="1"/>
  <c r="B174" i="9"/>
  <c r="I174" i="9"/>
  <c r="J174" i="9" s="1"/>
  <c r="Y174" i="9" s="1"/>
  <c r="E174" i="9"/>
  <c r="N174" i="9" s="1"/>
  <c r="P174" i="9" s="1"/>
  <c r="M173" i="17"/>
  <c r="O173" i="17" s="1"/>
  <c r="Q173" i="17" s="1"/>
  <c r="C173" i="17"/>
  <c r="AP170" i="9"/>
  <c r="D175" i="17"/>
  <c r="F176" i="17"/>
  <c r="K175" i="17"/>
  <c r="L175" i="17" s="1"/>
  <c r="Y175" i="17"/>
  <c r="I175" i="17"/>
  <c r="J175" i="17" s="1"/>
  <c r="E175" i="17"/>
  <c r="N175" i="17" s="1"/>
  <c r="P175" i="17" s="1"/>
  <c r="AQ171" i="9"/>
  <c r="AM171" i="9"/>
  <c r="AR171" i="9"/>
  <c r="AJ171" i="9"/>
  <c r="AL171" i="9" s="1"/>
  <c r="AN171" i="9" s="1"/>
  <c r="AI173" i="17"/>
  <c r="U173" i="17"/>
  <c r="V173" i="17" s="1"/>
  <c r="X173" i="17" s="1"/>
  <c r="AK173" i="17"/>
  <c r="AC173" i="17"/>
  <c r="AG171" i="17"/>
  <c r="AH171" i="17"/>
  <c r="AK172" i="9"/>
  <c r="AC172" i="9"/>
  <c r="AI172" i="9"/>
  <c r="U172" i="9"/>
  <c r="V172" i="9" s="1"/>
  <c r="X172" i="9" s="1"/>
  <c r="AE172" i="17"/>
  <c r="AB172" i="17"/>
  <c r="AD172" i="17" s="1"/>
  <c r="W172" i="17"/>
  <c r="D174" i="17"/>
  <c r="AF170" i="9"/>
  <c r="S174" i="9" l="1"/>
  <c r="Z174" i="9"/>
  <c r="R174" i="9"/>
  <c r="T174" i="9" s="1"/>
  <c r="AP171" i="9"/>
  <c r="AO171" i="9"/>
  <c r="AG170" i="9"/>
  <c r="AH170" i="9"/>
  <c r="AQ173" i="17"/>
  <c r="AM173" i="17"/>
  <c r="AL173" i="17"/>
  <c r="AN173" i="17" s="1"/>
  <c r="AO173" i="17" s="1"/>
  <c r="AR173" i="17"/>
  <c r="AJ173" i="17"/>
  <c r="C174" i="9"/>
  <c r="M174" i="9"/>
  <c r="O174" i="9" s="1"/>
  <c r="Q174" i="9" s="1"/>
  <c r="W172" i="9"/>
  <c r="AI173" i="9"/>
  <c r="U173" i="9"/>
  <c r="AK173" i="9"/>
  <c r="AC173" i="9"/>
  <c r="B175" i="9"/>
  <c r="Y175" i="9"/>
  <c r="I175" i="9"/>
  <c r="J175" i="9" s="1"/>
  <c r="E175" i="9"/>
  <c r="N175" i="9" s="1"/>
  <c r="P175" i="9" s="1"/>
  <c r="F176" i="9"/>
  <c r="D175" i="9"/>
  <c r="K175" i="9"/>
  <c r="L175" i="9" s="1"/>
  <c r="AH171" i="9"/>
  <c r="AG171" i="9"/>
  <c r="AR172" i="9"/>
  <c r="AJ172" i="9"/>
  <c r="AQ172" i="9"/>
  <c r="AM172" i="9"/>
  <c r="AL172" i="9"/>
  <c r="S175" i="17"/>
  <c r="R175" i="17" s="1"/>
  <c r="T175" i="17" s="1"/>
  <c r="Z175" i="17"/>
  <c r="V174" i="17"/>
  <c r="X174" i="17" s="1"/>
  <c r="M174" i="17"/>
  <c r="O174" i="17" s="1"/>
  <c r="Q174" i="17" s="1"/>
  <c r="C174" i="17"/>
  <c r="F177" i="17"/>
  <c r="K176" i="17"/>
  <c r="L176" i="17" s="1"/>
  <c r="I176" i="17"/>
  <c r="J176" i="17" s="1"/>
  <c r="Y176" i="17" s="1"/>
  <c r="E176" i="17"/>
  <c r="N176" i="17" s="1"/>
  <c r="P176" i="17" s="1"/>
  <c r="D176" i="17"/>
  <c r="W173" i="17"/>
  <c r="R173" i="9"/>
  <c r="T173" i="9" s="1"/>
  <c r="U174" i="17"/>
  <c r="AK174" i="17"/>
  <c r="AC174" i="17"/>
  <c r="AI174" i="17"/>
  <c r="AF172" i="17"/>
  <c r="AE172" i="9"/>
  <c r="AB172" i="9"/>
  <c r="AD172" i="9" s="1"/>
  <c r="AE173" i="17"/>
  <c r="AB173" i="17"/>
  <c r="AD173" i="17" s="1"/>
  <c r="C175" i="17"/>
  <c r="M175" i="17"/>
  <c r="O175" i="17" s="1"/>
  <c r="Q175" i="17" s="1"/>
  <c r="S176" i="17" l="1"/>
  <c r="Z176" i="17"/>
  <c r="AL174" i="17"/>
  <c r="AR174" i="17"/>
  <c r="AJ174" i="17"/>
  <c r="AQ174" i="17"/>
  <c r="AM174" i="17"/>
  <c r="M175" i="9"/>
  <c r="O175" i="9" s="1"/>
  <c r="Q175" i="9" s="1"/>
  <c r="C175" i="9"/>
  <c r="AF173" i="17"/>
  <c r="AH172" i="17"/>
  <c r="AG172" i="17"/>
  <c r="I177" i="17"/>
  <c r="J177" i="17" s="1"/>
  <c r="Y177" i="17" s="1"/>
  <c r="E177" i="17"/>
  <c r="N177" i="17" s="1"/>
  <c r="P177" i="17" s="1"/>
  <c r="F178" i="17"/>
  <c r="K177" i="17"/>
  <c r="L177" i="17" s="1"/>
  <c r="AN172" i="9"/>
  <c r="F177" i="9"/>
  <c r="K176" i="9"/>
  <c r="L176" i="9" s="1"/>
  <c r="B176" i="9"/>
  <c r="I176" i="9"/>
  <c r="J176" i="9" s="1"/>
  <c r="Y176" i="9" s="1"/>
  <c r="E176" i="9"/>
  <c r="N176" i="9" s="1"/>
  <c r="P176" i="9" s="1"/>
  <c r="AP173" i="17"/>
  <c r="Z175" i="9"/>
  <c r="R175" i="9"/>
  <c r="T175" i="9" s="1"/>
  <c r="S175" i="9"/>
  <c r="V173" i="9"/>
  <c r="AE173" i="9"/>
  <c r="AB173" i="9"/>
  <c r="AD173" i="9" s="1"/>
  <c r="AK174" i="9"/>
  <c r="AC174" i="9"/>
  <c r="AI174" i="9"/>
  <c r="U174" i="9"/>
  <c r="V174" i="9" s="1"/>
  <c r="C176" i="17"/>
  <c r="M176" i="17"/>
  <c r="O176" i="17" s="1"/>
  <c r="Q176" i="17" s="1"/>
  <c r="AF172" i="9"/>
  <c r="AE174" i="17"/>
  <c r="AB174" i="17"/>
  <c r="AD174" i="17" s="1"/>
  <c r="AF174" i="17" s="1"/>
  <c r="W174" i="17"/>
  <c r="AK175" i="17"/>
  <c r="AC175" i="17"/>
  <c r="AI175" i="17"/>
  <c r="U175" i="17"/>
  <c r="V175" i="17" s="1"/>
  <c r="AQ173" i="9"/>
  <c r="AM173" i="9"/>
  <c r="AR173" i="9"/>
  <c r="AJ173" i="9"/>
  <c r="AL173" i="9" s="1"/>
  <c r="AN173" i="9" s="1"/>
  <c r="AO173" i="9" l="1"/>
  <c r="AP173" i="9"/>
  <c r="W175" i="17"/>
  <c r="X175" i="17"/>
  <c r="W174" i="9"/>
  <c r="X174" i="9"/>
  <c r="S176" i="9"/>
  <c r="R176" i="9" s="1"/>
  <c r="T176" i="9" s="1"/>
  <c r="Z176" i="9"/>
  <c r="Z177" i="17"/>
  <c r="R177" i="17"/>
  <c r="T177" i="17" s="1"/>
  <c r="S177" i="17"/>
  <c r="AH173" i="17"/>
  <c r="AG173" i="17"/>
  <c r="D176" i="9"/>
  <c r="Y178" i="17"/>
  <c r="I178" i="17"/>
  <c r="J178" i="17" s="1"/>
  <c r="E178" i="17"/>
  <c r="N178" i="17" s="1"/>
  <c r="P178" i="17" s="1"/>
  <c r="D178" i="17"/>
  <c r="F179" i="17"/>
  <c r="K178" i="17"/>
  <c r="L178" i="17" s="1"/>
  <c r="AN174" i="17"/>
  <c r="AI176" i="17"/>
  <c r="U176" i="17"/>
  <c r="AK176" i="17"/>
  <c r="AC176" i="17"/>
  <c r="AR174" i="9"/>
  <c r="AJ174" i="9"/>
  <c r="AQ174" i="9"/>
  <c r="AM174" i="9"/>
  <c r="AL174" i="9"/>
  <c r="AN174" i="9" s="1"/>
  <c r="AO174" i="9" s="1"/>
  <c r="W173" i="9"/>
  <c r="X173" i="9"/>
  <c r="AR175" i="17"/>
  <c r="AJ175" i="17"/>
  <c r="AL175" i="17" s="1"/>
  <c r="AN175" i="17" s="1"/>
  <c r="AQ175" i="17"/>
  <c r="AM175" i="17"/>
  <c r="AG172" i="9"/>
  <c r="AH172" i="9"/>
  <c r="AF173" i="9"/>
  <c r="AI175" i="9"/>
  <c r="U175" i="9"/>
  <c r="V175" i="9" s="1"/>
  <c r="AK175" i="9"/>
  <c r="AC175" i="9"/>
  <c r="B177" i="9"/>
  <c r="I177" i="9"/>
  <c r="J177" i="9" s="1"/>
  <c r="Y177" i="9" s="1"/>
  <c r="E177" i="9"/>
  <c r="N177" i="9" s="1"/>
  <c r="P177" i="9" s="1"/>
  <c r="F178" i="9"/>
  <c r="K177" i="9"/>
  <c r="L177" i="9" s="1"/>
  <c r="D177" i="17"/>
  <c r="AH174" i="17"/>
  <c r="AG174" i="17"/>
  <c r="AE174" i="9"/>
  <c r="AB174" i="9"/>
  <c r="AD174" i="9" s="1"/>
  <c r="AF174" i="9" s="1"/>
  <c r="AE175" i="17"/>
  <c r="AB175" i="17"/>
  <c r="AD175" i="17" s="1"/>
  <c r="AO172" i="9"/>
  <c r="AP172" i="9"/>
  <c r="R176" i="17"/>
  <c r="T176" i="17" s="1"/>
  <c r="AO175" i="17" l="1"/>
  <c r="AP175" i="17"/>
  <c r="Z177" i="9"/>
  <c r="S177" i="9"/>
  <c r="X175" i="9"/>
  <c r="W175" i="9"/>
  <c r="F180" i="17"/>
  <c r="K179" i="17"/>
  <c r="L179" i="17" s="1"/>
  <c r="I179" i="17"/>
  <c r="J179" i="17" s="1"/>
  <c r="Y179" i="17" s="1"/>
  <c r="E179" i="17"/>
  <c r="N179" i="17" s="1"/>
  <c r="P179" i="17" s="1"/>
  <c r="AH173" i="9"/>
  <c r="AG173" i="9"/>
  <c r="M178" i="17"/>
  <c r="O178" i="17" s="1"/>
  <c r="Q178" i="17" s="1"/>
  <c r="C178" i="17"/>
  <c r="C176" i="9"/>
  <c r="M176" i="9"/>
  <c r="O176" i="9" s="1"/>
  <c r="Q176" i="9" s="1"/>
  <c r="AG174" i="9"/>
  <c r="AH174" i="9"/>
  <c r="AE175" i="9"/>
  <c r="AB175" i="9"/>
  <c r="AD175" i="9" s="1"/>
  <c r="AF175" i="9" s="1"/>
  <c r="AQ175" i="9"/>
  <c r="AM175" i="9"/>
  <c r="AR175" i="9"/>
  <c r="AJ175" i="9"/>
  <c r="AL175" i="9" s="1"/>
  <c r="AN175" i="9" s="1"/>
  <c r="AP174" i="9"/>
  <c r="AE176" i="17"/>
  <c r="AB176" i="17"/>
  <c r="AD176" i="17" s="1"/>
  <c r="AO174" i="17"/>
  <c r="AP174" i="17"/>
  <c r="AI177" i="17"/>
  <c r="U177" i="17"/>
  <c r="V177" i="17" s="1"/>
  <c r="X177" i="17" s="1"/>
  <c r="AK177" i="17"/>
  <c r="AC177" i="17"/>
  <c r="F179" i="9"/>
  <c r="D178" i="9"/>
  <c r="K178" i="9"/>
  <c r="L178" i="9" s="1"/>
  <c r="B178" i="9"/>
  <c r="Y178" i="9"/>
  <c r="I178" i="9"/>
  <c r="J178" i="9" s="1"/>
  <c r="E178" i="9"/>
  <c r="N178" i="9" s="1"/>
  <c r="P178" i="9" s="1"/>
  <c r="S178" i="17"/>
  <c r="Z178" i="17"/>
  <c r="AK176" i="9"/>
  <c r="AC176" i="9"/>
  <c r="AI176" i="9"/>
  <c r="U176" i="9"/>
  <c r="V176" i="9" s="1"/>
  <c r="X176" i="9" s="1"/>
  <c r="M177" i="17"/>
  <c r="O177" i="17" s="1"/>
  <c r="Q177" i="17" s="1"/>
  <c r="C177" i="17"/>
  <c r="V176" i="17"/>
  <c r="AF175" i="17"/>
  <c r="D177" i="9"/>
  <c r="AR176" i="17"/>
  <c r="AJ176" i="17"/>
  <c r="AQ176" i="17"/>
  <c r="AM176" i="17"/>
  <c r="AP176" i="17"/>
  <c r="AL176" i="17"/>
  <c r="AN176" i="17" s="1"/>
  <c r="AO176" i="17" s="1"/>
  <c r="AP175" i="9" l="1"/>
  <c r="AO175" i="9"/>
  <c r="S179" i="17"/>
  <c r="R179" i="17" s="1"/>
  <c r="T179" i="17" s="1"/>
  <c r="Z179" i="17"/>
  <c r="U178" i="17"/>
  <c r="AK178" i="17"/>
  <c r="AC178" i="17"/>
  <c r="AI178" i="17"/>
  <c r="B179" i="9"/>
  <c r="Y179" i="9"/>
  <c r="I179" i="9"/>
  <c r="J179" i="9" s="1"/>
  <c r="E179" i="9"/>
  <c r="N179" i="9" s="1"/>
  <c r="P179" i="9" s="1"/>
  <c r="F180" i="9"/>
  <c r="D179" i="9"/>
  <c r="K179" i="9"/>
  <c r="L179" i="9" s="1"/>
  <c r="M177" i="9"/>
  <c r="O177" i="9" s="1"/>
  <c r="Q177" i="9" s="1"/>
  <c r="C177" i="9"/>
  <c r="W177" i="17"/>
  <c r="AR176" i="9"/>
  <c r="AJ176" i="9"/>
  <c r="AQ176" i="9"/>
  <c r="AM176" i="9"/>
  <c r="AL176" i="9"/>
  <c r="AN176" i="9" s="1"/>
  <c r="AO176" i="9" s="1"/>
  <c r="AE177" i="17"/>
  <c r="AB177" i="17"/>
  <c r="AD177" i="17" s="1"/>
  <c r="AF177" i="17" s="1"/>
  <c r="AH175" i="9"/>
  <c r="AG175" i="9"/>
  <c r="F181" i="17"/>
  <c r="K180" i="17"/>
  <c r="L180" i="17" s="1"/>
  <c r="I180" i="17"/>
  <c r="J180" i="17" s="1"/>
  <c r="Y180" i="17" s="1"/>
  <c r="E180" i="17"/>
  <c r="N180" i="17" s="1"/>
  <c r="P180" i="17" s="1"/>
  <c r="D180" i="17"/>
  <c r="AI177" i="9"/>
  <c r="U177" i="9"/>
  <c r="AK177" i="9"/>
  <c r="AC177" i="9"/>
  <c r="AE176" i="9"/>
  <c r="AB176" i="9"/>
  <c r="AD176" i="9" s="1"/>
  <c r="AF176" i="9" s="1"/>
  <c r="S178" i="9"/>
  <c r="Z178" i="9"/>
  <c r="R178" i="9"/>
  <c r="T178" i="9" s="1"/>
  <c r="AG175" i="17"/>
  <c r="AH175" i="17"/>
  <c r="R178" i="17"/>
  <c r="T178" i="17" s="1"/>
  <c r="V178" i="17" s="1"/>
  <c r="W178" i="17" s="1"/>
  <c r="AQ177" i="17"/>
  <c r="AM177" i="17"/>
  <c r="AL177" i="17"/>
  <c r="AN177" i="17" s="1"/>
  <c r="AP177" i="17" s="1"/>
  <c r="AO177" i="17"/>
  <c r="AR177" i="17"/>
  <c r="AJ177" i="17"/>
  <c r="D179" i="17"/>
  <c r="W176" i="17"/>
  <c r="X176" i="17"/>
  <c r="C178" i="9"/>
  <c r="M178" i="9"/>
  <c r="O178" i="9" s="1"/>
  <c r="Q178" i="9" s="1"/>
  <c r="AF176" i="17"/>
  <c r="W176" i="9"/>
  <c r="R177" i="9"/>
  <c r="T177" i="9" s="1"/>
  <c r="V177" i="9" s="1"/>
  <c r="X177" i="9" s="1"/>
  <c r="S180" i="17" l="1"/>
  <c r="Z180" i="17"/>
  <c r="R180" i="17"/>
  <c r="T180" i="17" s="1"/>
  <c r="M179" i="9"/>
  <c r="O179" i="9" s="1"/>
  <c r="Q179" i="9" s="1"/>
  <c r="C179" i="9"/>
  <c r="AP176" i="9"/>
  <c r="W177" i="9"/>
  <c r="F181" i="9"/>
  <c r="K180" i="9"/>
  <c r="L180" i="9" s="1"/>
  <c r="B180" i="9"/>
  <c r="I180" i="9"/>
  <c r="J180" i="9" s="1"/>
  <c r="Y180" i="9" s="1"/>
  <c r="E180" i="9"/>
  <c r="N180" i="9" s="1"/>
  <c r="P180" i="9" s="1"/>
  <c r="AG176" i="9"/>
  <c r="AH176" i="9"/>
  <c r="AL178" i="17"/>
  <c r="AN178" i="17" s="1"/>
  <c r="AO178" i="17" s="1"/>
  <c r="AR178" i="17"/>
  <c r="AJ178" i="17"/>
  <c r="AQ178" i="17"/>
  <c r="AM178" i="17"/>
  <c r="AH176" i="17"/>
  <c r="AG176" i="17"/>
  <c r="AK178" i="9"/>
  <c r="AC178" i="9"/>
  <c r="AI178" i="9"/>
  <c r="U178" i="9"/>
  <c r="V178" i="9" s="1"/>
  <c r="AE177" i="9"/>
  <c r="AB177" i="9"/>
  <c r="AD177" i="9" s="1"/>
  <c r="AF177" i="9" s="1"/>
  <c r="C180" i="17"/>
  <c r="M180" i="17"/>
  <c r="O180" i="17" s="1"/>
  <c r="Q180" i="17" s="1"/>
  <c r="AH177" i="17"/>
  <c r="AG177" i="17"/>
  <c r="C179" i="17"/>
  <c r="M179" i="17"/>
  <c r="O179" i="17" s="1"/>
  <c r="Q179" i="17" s="1"/>
  <c r="Z179" i="9"/>
  <c r="R179" i="9"/>
  <c r="T179" i="9" s="1"/>
  <c r="S179" i="9"/>
  <c r="AK179" i="17"/>
  <c r="AC179" i="17"/>
  <c r="AI179" i="17"/>
  <c r="U179" i="17"/>
  <c r="V179" i="17" s="1"/>
  <c r="X179" i="17" s="1"/>
  <c r="X178" i="17"/>
  <c r="AQ177" i="9"/>
  <c r="AM177" i="9"/>
  <c r="AR177" i="9"/>
  <c r="AJ177" i="9"/>
  <c r="AL177" i="9" s="1"/>
  <c r="AN177" i="9" s="1"/>
  <c r="I181" i="17"/>
  <c r="J181" i="17" s="1"/>
  <c r="Y181" i="17" s="1"/>
  <c r="E181" i="17"/>
  <c r="N181" i="17" s="1"/>
  <c r="P181" i="17" s="1"/>
  <c r="F182" i="17"/>
  <c r="K181" i="17"/>
  <c r="L181" i="17" s="1"/>
  <c r="AE178" i="17"/>
  <c r="AB178" i="17"/>
  <c r="AD178" i="17" s="1"/>
  <c r="S180" i="9" l="1"/>
  <c r="Z180" i="9"/>
  <c r="R180" i="9"/>
  <c r="T180" i="9" s="1"/>
  <c r="Z181" i="17"/>
  <c r="S181" i="17"/>
  <c r="AP177" i="9"/>
  <c r="AO177" i="9"/>
  <c r="X178" i="9"/>
  <c r="W178" i="9"/>
  <c r="I182" i="17"/>
  <c r="J182" i="17" s="1"/>
  <c r="Y182" i="17" s="1"/>
  <c r="E182" i="17"/>
  <c r="N182" i="17" s="1"/>
  <c r="P182" i="17" s="1"/>
  <c r="F183" i="17"/>
  <c r="K182" i="17"/>
  <c r="L182" i="17" s="1"/>
  <c r="AE179" i="17"/>
  <c r="AB179" i="17"/>
  <c r="AD179" i="17" s="1"/>
  <c r="AP178" i="17"/>
  <c r="D180" i="9"/>
  <c r="W179" i="17"/>
  <c r="AF178" i="17"/>
  <c r="D181" i="17"/>
  <c r="AR179" i="17"/>
  <c r="AJ179" i="17"/>
  <c r="AQ179" i="17"/>
  <c r="AM179" i="17"/>
  <c r="AL179" i="17"/>
  <c r="AN179" i="17" s="1"/>
  <c r="AO179" i="17" s="1"/>
  <c r="AH177" i="9"/>
  <c r="AG177" i="9"/>
  <c r="AE178" i="9"/>
  <c r="AB178" i="9"/>
  <c r="AD178" i="9" s="1"/>
  <c r="B181" i="9"/>
  <c r="I181" i="9"/>
  <c r="J181" i="9" s="1"/>
  <c r="Y181" i="9" s="1"/>
  <c r="E181" i="9"/>
  <c r="N181" i="9" s="1"/>
  <c r="P181" i="9" s="1"/>
  <c r="F182" i="9"/>
  <c r="D181" i="9"/>
  <c r="K181" i="9"/>
  <c r="L181" i="9" s="1"/>
  <c r="AI180" i="17"/>
  <c r="U180" i="17"/>
  <c r="V180" i="17" s="1"/>
  <c r="AK180" i="17"/>
  <c r="AC180" i="17"/>
  <c r="AI179" i="9"/>
  <c r="U179" i="9"/>
  <c r="V179" i="9" s="1"/>
  <c r="AK179" i="9"/>
  <c r="AC179" i="9"/>
  <c r="AR178" i="9"/>
  <c r="AJ178" i="9"/>
  <c r="AQ178" i="9"/>
  <c r="AM178" i="9"/>
  <c r="AL178" i="9"/>
  <c r="AN178" i="9" s="1"/>
  <c r="AO178" i="9" s="1"/>
  <c r="S182" i="17" l="1"/>
  <c r="Z182" i="17"/>
  <c r="R182" i="17"/>
  <c r="T182" i="17" s="1"/>
  <c r="Z181" i="9"/>
  <c r="S181" i="9"/>
  <c r="X179" i="9"/>
  <c r="W179" i="9"/>
  <c r="W180" i="17"/>
  <c r="X180" i="17"/>
  <c r="AP178" i="9"/>
  <c r="M181" i="9"/>
  <c r="O181" i="9" s="1"/>
  <c r="Q181" i="9" s="1"/>
  <c r="C181" i="9"/>
  <c r="AP179" i="17"/>
  <c r="F184" i="17"/>
  <c r="K183" i="17"/>
  <c r="L183" i="17" s="1"/>
  <c r="I183" i="17"/>
  <c r="J183" i="17" s="1"/>
  <c r="Y183" i="17" s="1"/>
  <c r="E183" i="17"/>
  <c r="N183" i="17" s="1"/>
  <c r="P183" i="17" s="1"/>
  <c r="AR180" i="17"/>
  <c r="AJ180" i="17"/>
  <c r="AQ180" i="17"/>
  <c r="AM180" i="17"/>
  <c r="AL180" i="17"/>
  <c r="AI181" i="17"/>
  <c r="U181" i="17"/>
  <c r="AK181" i="17"/>
  <c r="AC181" i="17"/>
  <c r="F183" i="9"/>
  <c r="K182" i="9"/>
  <c r="L182" i="9" s="1"/>
  <c r="B182" i="9"/>
  <c r="Y182" i="9"/>
  <c r="I182" i="9"/>
  <c r="J182" i="9" s="1"/>
  <c r="E182" i="9"/>
  <c r="N182" i="9" s="1"/>
  <c r="P182" i="9" s="1"/>
  <c r="AF179" i="17"/>
  <c r="D182" i="17"/>
  <c r="R181" i="17"/>
  <c r="T181" i="17" s="1"/>
  <c r="V181" i="17" s="1"/>
  <c r="AK180" i="9"/>
  <c r="AC180" i="9"/>
  <c r="AI180" i="9"/>
  <c r="U180" i="9"/>
  <c r="V180" i="9" s="1"/>
  <c r="X180" i="9" s="1"/>
  <c r="AQ179" i="9"/>
  <c r="AM179" i="9"/>
  <c r="AR179" i="9"/>
  <c r="AJ179" i="9"/>
  <c r="AL179" i="9" s="1"/>
  <c r="AN179" i="9" s="1"/>
  <c r="AH178" i="17"/>
  <c r="AG178" i="17"/>
  <c r="AE179" i="9"/>
  <c r="AB179" i="9"/>
  <c r="AD179" i="9" s="1"/>
  <c r="AF179" i="9" s="1"/>
  <c r="AE180" i="17"/>
  <c r="AB180" i="17"/>
  <c r="AD180" i="17" s="1"/>
  <c r="AF178" i="9"/>
  <c r="M181" i="17"/>
  <c r="O181" i="17" s="1"/>
  <c r="Q181" i="17" s="1"/>
  <c r="W181" i="17" s="1"/>
  <c r="C181" i="17"/>
  <c r="C180" i="9"/>
  <c r="M180" i="9"/>
  <c r="O180" i="9" s="1"/>
  <c r="Q180" i="9" s="1"/>
  <c r="X181" i="17"/>
  <c r="AO179" i="9" l="1"/>
  <c r="AP179" i="9"/>
  <c r="S183" i="17"/>
  <c r="Z183" i="17"/>
  <c r="S182" i="9"/>
  <c r="Z182" i="9"/>
  <c r="B183" i="9"/>
  <c r="Y183" i="9"/>
  <c r="I183" i="9"/>
  <c r="J183" i="9" s="1"/>
  <c r="E183" i="9"/>
  <c r="N183" i="9" s="1"/>
  <c r="P183" i="9" s="1"/>
  <c r="F184" i="9"/>
  <c r="D183" i="9"/>
  <c r="K183" i="9"/>
  <c r="L183" i="9" s="1"/>
  <c r="AI181" i="9"/>
  <c r="U181" i="9"/>
  <c r="AK181" i="9"/>
  <c r="AC181" i="9"/>
  <c r="AE180" i="9"/>
  <c r="AB180" i="9"/>
  <c r="AD180" i="9" s="1"/>
  <c r="AG179" i="17"/>
  <c r="AH179" i="17"/>
  <c r="AE181" i="17"/>
  <c r="AB181" i="17"/>
  <c r="AD181" i="17" s="1"/>
  <c r="F185" i="17"/>
  <c r="K184" i="17"/>
  <c r="L184" i="17" s="1"/>
  <c r="I184" i="17"/>
  <c r="J184" i="17" s="1"/>
  <c r="Y184" i="17" s="1"/>
  <c r="E184" i="17"/>
  <c r="N184" i="17" s="1"/>
  <c r="P184" i="17" s="1"/>
  <c r="M182" i="17"/>
  <c r="O182" i="17" s="1"/>
  <c r="Q182" i="17" s="1"/>
  <c r="C182" i="17"/>
  <c r="AG178" i="9"/>
  <c r="AH178" i="9"/>
  <c r="AF180" i="17"/>
  <c r="AR180" i="9"/>
  <c r="AJ180" i="9"/>
  <c r="AQ180" i="9"/>
  <c r="AM180" i="9"/>
  <c r="AL180" i="9"/>
  <c r="AN180" i="9" s="1"/>
  <c r="AO180" i="9" s="1"/>
  <c r="AQ181" i="17"/>
  <c r="AM181" i="17"/>
  <c r="AL181" i="17"/>
  <c r="AN181" i="17" s="1"/>
  <c r="AO181" i="17" s="1"/>
  <c r="AR181" i="17"/>
  <c r="AJ181" i="17"/>
  <c r="AN180" i="17"/>
  <c r="D183" i="17"/>
  <c r="R181" i="9"/>
  <c r="T181" i="9" s="1"/>
  <c r="V181" i="9" s="1"/>
  <c r="W181" i="9" s="1"/>
  <c r="U182" i="17"/>
  <c r="V182" i="17" s="1"/>
  <c r="X182" i="17" s="1"/>
  <c r="AK182" i="17"/>
  <c r="AC182" i="17"/>
  <c r="AI182" i="17"/>
  <c r="AH179" i="9"/>
  <c r="AG179" i="9"/>
  <c r="W180" i="9"/>
  <c r="D182" i="9"/>
  <c r="S184" i="17" l="1"/>
  <c r="Z184" i="17"/>
  <c r="R184" i="17"/>
  <c r="T184" i="17" s="1"/>
  <c r="AR182" i="17"/>
  <c r="AJ182" i="17"/>
  <c r="AL182" i="17" s="1"/>
  <c r="AN182" i="17" s="1"/>
  <c r="AQ182" i="17"/>
  <c r="AM182" i="17"/>
  <c r="AP180" i="17"/>
  <c r="AO180" i="17"/>
  <c r="W182" i="17"/>
  <c r="AQ181" i="9"/>
  <c r="AM181" i="9"/>
  <c r="AL181" i="9"/>
  <c r="AR181" i="9"/>
  <c r="AJ181" i="9"/>
  <c r="M183" i="9"/>
  <c r="O183" i="9" s="1"/>
  <c r="Q183" i="9" s="1"/>
  <c r="C183" i="9"/>
  <c r="AK182" i="9"/>
  <c r="AC182" i="9"/>
  <c r="AI182" i="9"/>
  <c r="U182" i="9"/>
  <c r="AK183" i="17"/>
  <c r="AC183" i="17"/>
  <c r="AI183" i="17"/>
  <c r="U183" i="17"/>
  <c r="X181" i="9"/>
  <c r="AP181" i="17"/>
  <c r="AP180" i="9"/>
  <c r="AF181" i="17"/>
  <c r="AF180" i="9"/>
  <c r="F185" i="9"/>
  <c r="K184" i="9"/>
  <c r="L184" i="9" s="1"/>
  <c r="B184" i="9"/>
  <c r="I184" i="9"/>
  <c r="J184" i="9" s="1"/>
  <c r="Y184" i="9" s="1"/>
  <c r="E184" i="9"/>
  <c r="N184" i="9" s="1"/>
  <c r="P184" i="9" s="1"/>
  <c r="Y185" i="17"/>
  <c r="I185" i="17"/>
  <c r="J185" i="17" s="1"/>
  <c r="E185" i="17"/>
  <c r="N185" i="17" s="1"/>
  <c r="P185" i="17" s="1"/>
  <c r="D185" i="17"/>
  <c r="F186" i="17"/>
  <c r="K185" i="17"/>
  <c r="L185" i="17" s="1"/>
  <c r="R182" i="9"/>
  <c r="T182" i="9" s="1"/>
  <c r="V182" i="9" s="1"/>
  <c r="R183" i="17"/>
  <c r="T183" i="17" s="1"/>
  <c r="V183" i="17" s="1"/>
  <c r="Z183" i="9"/>
  <c r="S183" i="9"/>
  <c r="C182" i="9"/>
  <c r="M182" i="9"/>
  <c r="O182" i="9" s="1"/>
  <c r="Q182" i="9" s="1"/>
  <c r="AE182" i="17"/>
  <c r="AB182" i="17"/>
  <c r="AD182" i="17" s="1"/>
  <c r="AF182" i="17" s="1"/>
  <c r="C183" i="17"/>
  <c r="M183" i="17"/>
  <c r="O183" i="17" s="1"/>
  <c r="Q183" i="17" s="1"/>
  <c r="AH180" i="17"/>
  <c r="AG180" i="17"/>
  <c r="D184" i="17"/>
  <c r="AE181" i="9"/>
  <c r="AB181" i="9"/>
  <c r="AD181" i="9" s="1"/>
  <c r="AF181" i="9" s="1"/>
  <c r="X182" i="9"/>
  <c r="X183" i="17"/>
  <c r="S184" i="9" l="1"/>
  <c r="Z184" i="9"/>
  <c r="R184" i="9"/>
  <c r="T184" i="9" s="1"/>
  <c r="AP182" i="17"/>
  <c r="AO182" i="17"/>
  <c r="AR183" i="17"/>
  <c r="AJ183" i="17"/>
  <c r="AQ183" i="17"/>
  <c r="AM183" i="17"/>
  <c r="AL183" i="17"/>
  <c r="AI183" i="9"/>
  <c r="U183" i="9"/>
  <c r="AK183" i="9"/>
  <c r="AC183" i="9"/>
  <c r="AH181" i="17"/>
  <c r="AG181" i="17"/>
  <c r="Z185" i="17"/>
  <c r="R185" i="17"/>
  <c r="T185" i="17" s="1"/>
  <c r="S185" i="17"/>
  <c r="AR182" i="9"/>
  <c r="AJ182" i="9"/>
  <c r="AQ182" i="9"/>
  <c r="AM182" i="9"/>
  <c r="AL182" i="9"/>
  <c r="AN182" i="9" s="1"/>
  <c r="AO182" i="9" s="1"/>
  <c r="M185" i="17"/>
  <c r="O185" i="17" s="1"/>
  <c r="Q185" i="17" s="1"/>
  <c r="C185" i="17"/>
  <c r="D184" i="9"/>
  <c r="AN181" i="9"/>
  <c r="AI184" i="17"/>
  <c r="U184" i="17"/>
  <c r="V184" i="17" s="1"/>
  <c r="X184" i="17" s="1"/>
  <c r="AK184" i="17"/>
  <c r="AC184" i="17"/>
  <c r="C184" i="17"/>
  <c r="M184" i="17"/>
  <c r="O184" i="17" s="1"/>
  <c r="Q184" i="17" s="1"/>
  <c r="I186" i="17"/>
  <c r="J186" i="17" s="1"/>
  <c r="Y186" i="17" s="1"/>
  <c r="E186" i="17"/>
  <c r="N186" i="17" s="1"/>
  <c r="P186" i="17" s="1"/>
  <c r="D186" i="17"/>
  <c r="F187" i="17"/>
  <c r="K186" i="17"/>
  <c r="L186" i="17" s="1"/>
  <c r="AG180" i="9"/>
  <c r="AH180" i="9"/>
  <c r="AH182" i="17"/>
  <c r="AG182" i="17"/>
  <c r="AH181" i="9"/>
  <c r="AG181" i="9"/>
  <c r="W183" i="17"/>
  <c r="W182" i="9"/>
  <c r="R183" i="9"/>
  <c r="T183" i="9" s="1"/>
  <c r="V183" i="9" s="1"/>
  <c r="W183" i="9" s="1"/>
  <c r="B185" i="9"/>
  <c r="I185" i="9"/>
  <c r="J185" i="9" s="1"/>
  <c r="Y185" i="9" s="1"/>
  <c r="E185" i="9"/>
  <c r="N185" i="9" s="1"/>
  <c r="P185" i="9" s="1"/>
  <c r="F186" i="9"/>
  <c r="K185" i="9"/>
  <c r="L185" i="9" s="1"/>
  <c r="AE183" i="17"/>
  <c r="AB183" i="17"/>
  <c r="AD183" i="17" s="1"/>
  <c r="AF183" i="17" s="1"/>
  <c r="AE182" i="9"/>
  <c r="AB182" i="9"/>
  <c r="AD182" i="9" s="1"/>
  <c r="AF182" i="9" s="1"/>
  <c r="S186" i="17" l="1"/>
  <c r="Z186" i="17"/>
  <c r="R186" i="17"/>
  <c r="T186" i="17" s="1"/>
  <c r="Z185" i="9"/>
  <c r="S185" i="9"/>
  <c r="AG183" i="17"/>
  <c r="AH183" i="17"/>
  <c r="F187" i="9"/>
  <c r="D186" i="9"/>
  <c r="K186" i="9"/>
  <c r="L186" i="9" s="1"/>
  <c r="B186" i="9"/>
  <c r="I186" i="9"/>
  <c r="J186" i="9" s="1"/>
  <c r="Y186" i="9" s="1"/>
  <c r="E186" i="9"/>
  <c r="N186" i="9" s="1"/>
  <c r="P186" i="9" s="1"/>
  <c r="M186" i="17"/>
  <c r="O186" i="17" s="1"/>
  <c r="Q186" i="17" s="1"/>
  <c r="C186" i="17"/>
  <c r="W184" i="17"/>
  <c r="C184" i="9"/>
  <c r="M184" i="9"/>
  <c r="O184" i="9" s="1"/>
  <c r="Q184" i="9" s="1"/>
  <c r="AP182" i="9"/>
  <c r="X183" i="9"/>
  <c r="AG182" i="9"/>
  <c r="AH182" i="9"/>
  <c r="AE184" i="17"/>
  <c r="AB184" i="17"/>
  <c r="AD184" i="17" s="1"/>
  <c r="AP181" i="9"/>
  <c r="AO181" i="9"/>
  <c r="AE183" i="9"/>
  <c r="AB183" i="9"/>
  <c r="AD183" i="9" s="1"/>
  <c r="AF183" i="9" s="1"/>
  <c r="AN183" i="17"/>
  <c r="AK184" i="9"/>
  <c r="AC184" i="9"/>
  <c r="AI184" i="9"/>
  <c r="U184" i="9"/>
  <c r="V184" i="9" s="1"/>
  <c r="X184" i="9" s="1"/>
  <c r="D185" i="9"/>
  <c r="D187" i="17"/>
  <c r="F188" i="17"/>
  <c r="K187" i="17"/>
  <c r="L187" i="17" s="1"/>
  <c r="I187" i="17"/>
  <c r="J187" i="17" s="1"/>
  <c r="Y187" i="17" s="1"/>
  <c r="E187" i="17"/>
  <c r="N187" i="17" s="1"/>
  <c r="P187" i="17" s="1"/>
  <c r="AR184" i="17"/>
  <c r="AJ184" i="17"/>
  <c r="AQ184" i="17"/>
  <c r="AM184" i="17"/>
  <c r="AL184" i="17"/>
  <c r="AI185" i="17"/>
  <c r="U185" i="17"/>
  <c r="V185" i="17" s="1"/>
  <c r="AK185" i="17"/>
  <c r="AC185" i="17"/>
  <c r="AQ183" i="9"/>
  <c r="AM183" i="9"/>
  <c r="AL183" i="9"/>
  <c r="AR183" i="9"/>
  <c r="AJ183" i="9"/>
  <c r="S186" i="9" l="1"/>
  <c r="Z186" i="9"/>
  <c r="R186" i="9"/>
  <c r="T186" i="9" s="1"/>
  <c r="S187" i="17"/>
  <c r="Z187" i="17"/>
  <c r="R187" i="17"/>
  <c r="T187" i="17" s="1"/>
  <c r="X185" i="17"/>
  <c r="W185" i="17"/>
  <c r="AE185" i="17"/>
  <c r="AB185" i="17"/>
  <c r="AD185" i="17" s="1"/>
  <c r="AF185" i="17" s="1"/>
  <c r="C187" i="17"/>
  <c r="M187" i="17"/>
  <c r="O187" i="17" s="1"/>
  <c r="Q187" i="17" s="1"/>
  <c r="AH183" i="9"/>
  <c r="AG183" i="9"/>
  <c r="C186" i="9"/>
  <c r="M186" i="9"/>
  <c r="O186" i="9" s="1"/>
  <c r="Q186" i="9" s="1"/>
  <c r="AI185" i="9"/>
  <c r="U185" i="9"/>
  <c r="AK185" i="9"/>
  <c r="AC185" i="9"/>
  <c r="AN183" i="9"/>
  <c r="AQ185" i="17"/>
  <c r="AM185" i="17"/>
  <c r="AL185" i="17"/>
  <c r="AN185" i="17" s="1"/>
  <c r="AO185" i="17" s="1"/>
  <c r="AR185" i="17"/>
  <c r="AJ185" i="17"/>
  <c r="AN184" i="17"/>
  <c r="M185" i="9"/>
  <c r="O185" i="9" s="1"/>
  <c r="Q185" i="9" s="1"/>
  <c r="C185" i="9"/>
  <c r="AE184" i="9"/>
  <c r="AB184" i="9"/>
  <c r="AD184" i="9" s="1"/>
  <c r="AF184" i="9" s="1"/>
  <c r="AF184" i="17"/>
  <c r="B187" i="9"/>
  <c r="I187" i="9"/>
  <c r="J187" i="9" s="1"/>
  <c r="Y187" i="9" s="1"/>
  <c r="E187" i="9"/>
  <c r="N187" i="9" s="1"/>
  <c r="P187" i="9" s="1"/>
  <c r="F188" i="9"/>
  <c r="D187" i="9"/>
  <c r="K187" i="9"/>
  <c r="L187" i="9" s="1"/>
  <c r="AR184" i="9"/>
  <c r="AJ184" i="9"/>
  <c r="AQ184" i="9"/>
  <c r="AM184" i="9"/>
  <c r="AL184" i="9"/>
  <c r="AN184" i="9" s="1"/>
  <c r="AO184" i="9" s="1"/>
  <c r="W184" i="9"/>
  <c r="R185" i="9"/>
  <c r="T185" i="9" s="1"/>
  <c r="V185" i="9" s="1"/>
  <c r="U186" i="17"/>
  <c r="V186" i="17" s="1"/>
  <c r="AK186" i="17"/>
  <c r="AC186" i="17"/>
  <c r="AI186" i="17"/>
  <c r="F189" i="17"/>
  <c r="K188" i="17"/>
  <c r="L188" i="17" s="1"/>
  <c r="I188" i="17"/>
  <c r="J188" i="17" s="1"/>
  <c r="Y188" i="17" s="1"/>
  <c r="E188" i="17"/>
  <c r="N188" i="17" s="1"/>
  <c r="P188" i="17" s="1"/>
  <c r="AP183" i="17"/>
  <c r="AO183" i="17"/>
  <c r="X185" i="9"/>
  <c r="S188" i="17" l="1"/>
  <c r="Z188" i="17"/>
  <c r="R188" i="17"/>
  <c r="T188" i="17" s="1"/>
  <c r="Z187" i="9"/>
  <c r="S187" i="9"/>
  <c r="X186" i="17"/>
  <c r="W186" i="17"/>
  <c r="I189" i="17"/>
  <c r="J189" i="17" s="1"/>
  <c r="Y189" i="17" s="1"/>
  <c r="E189" i="17"/>
  <c r="N189" i="17" s="1"/>
  <c r="P189" i="17" s="1"/>
  <c r="F190" i="17"/>
  <c r="K189" i="17"/>
  <c r="L189" i="17" s="1"/>
  <c r="AG184" i="9"/>
  <c r="AH184" i="9"/>
  <c r="AP184" i="17"/>
  <c r="AO184" i="17"/>
  <c r="AP183" i="9"/>
  <c r="AO183" i="9"/>
  <c r="AH185" i="17"/>
  <c r="AG185" i="17"/>
  <c r="AP184" i="9"/>
  <c r="M187" i="9"/>
  <c r="O187" i="9" s="1"/>
  <c r="Q187" i="9" s="1"/>
  <c r="C187" i="9"/>
  <c r="AP185" i="17"/>
  <c r="AE186" i="17"/>
  <c r="AB186" i="17"/>
  <c r="AD186" i="17" s="1"/>
  <c r="F189" i="9"/>
  <c r="D188" i="9"/>
  <c r="K188" i="9"/>
  <c r="L188" i="9" s="1"/>
  <c r="B188" i="9"/>
  <c r="I188" i="9"/>
  <c r="J188" i="9" s="1"/>
  <c r="Y188" i="9" s="1"/>
  <c r="E188" i="9"/>
  <c r="N188" i="9" s="1"/>
  <c r="P188" i="9" s="1"/>
  <c r="AE185" i="9"/>
  <c r="AB185" i="9"/>
  <c r="AD185" i="9" s="1"/>
  <c r="AF185" i="9" s="1"/>
  <c r="AK187" i="17"/>
  <c r="AC187" i="17"/>
  <c r="AI187" i="17"/>
  <c r="U187" i="17"/>
  <c r="V187" i="17" s="1"/>
  <c r="AK186" i="9"/>
  <c r="AC186" i="9"/>
  <c r="AI186" i="9"/>
  <c r="U186" i="9"/>
  <c r="V186" i="9" s="1"/>
  <c r="D188" i="17"/>
  <c r="AL186" i="17"/>
  <c r="AR186" i="17"/>
  <c r="AJ186" i="17"/>
  <c r="AQ186" i="17"/>
  <c r="AM186" i="17"/>
  <c r="AH184" i="17"/>
  <c r="AG184" i="17"/>
  <c r="W185" i="9"/>
  <c r="AQ185" i="9"/>
  <c r="AM185" i="9"/>
  <c r="AL185" i="9"/>
  <c r="AN185" i="9" s="1"/>
  <c r="AO185" i="9" s="1"/>
  <c r="AR185" i="9"/>
  <c r="AJ185" i="9"/>
  <c r="Z189" i="17" l="1"/>
  <c r="S189" i="17"/>
  <c r="S188" i="9"/>
  <c r="R188" i="9" s="1"/>
  <c r="T188" i="9" s="1"/>
  <c r="Z188" i="9"/>
  <c r="W186" i="9"/>
  <c r="X186" i="9"/>
  <c r="W187" i="17"/>
  <c r="X187" i="17"/>
  <c r="C188" i="9"/>
  <c r="M188" i="9"/>
  <c r="O188" i="9" s="1"/>
  <c r="Q188" i="9" s="1"/>
  <c r="AI187" i="9"/>
  <c r="U187" i="9"/>
  <c r="AK187" i="9"/>
  <c r="AC187" i="9"/>
  <c r="AP185" i="9"/>
  <c r="AE186" i="9"/>
  <c r="AB186" i="9"/>
  <c r="AD186" i="9" s="1"/>
  <c r="AF186" i="9" s="1"/>
  <c r="AE187" i="17"/>
  <c r="AB187" i="17"/>
  <c r="AD187" i="17" s="1"/>
  <c r="AF187" i="17" s="1"/>
  <c r="AH185" i="9"/>
  <c r="AG185" i="9"/>
  <c r="B189" i="9"/>
  <c r="I189" i="9"/>
  <c r="J189" i="9" s="1"/>
  <c r="Y189" i="9" s="1"/>
  <c r="E189" i="9"/>
  <c r="N189" i="9" s="1"/>
  <c r="P189" i="9" s="1"/>
  <c r="F190" i="9"/>
  <c r="K189" i="9"/>
  <c r="L189" i="9" s="1"/>
  <c r="F191" i="17"/>
  <c r="I190" i="17"/>
  <c r="J190" i="17" s="1"/>
  <c r="Y190" i="17" s="1"/>
  <c r="E190" i="17"/>
  <c r="N190" i="17" s="1"/>
  <c r="P190" i="17" s="1"/>
  <c r="D190" i="17"/>
  <c r="K190" i="17"/>
  <c r="L190" i="17" s="1"/>
  <c r="AN186" i="17"/>
  <c r="C188" i="17"/>
  <c r="M188" i="17"/>
  <c r="O188" i="17" s="1"/>
  <c r="Q188" i="17" s="1"/>
  <c r="AR186" i="9"/>
  <c r="AJ186" i="9"/>
  <c r="AQ186" i="9"/>
  <c r="AM186" i="9"/>
  <c r="AP186" i="9"/>
  <c r="AL186" i="9"/>
  <c r="AN186" i="9" s="1"/>
  <c r="AO186" i="9" s="1"/>
  <c r="AR187" i="17"/>
  <c r="AJ187" i="17"/>
  <c r="AL187" i="17" s="1"/>
  <c r="AN187" i="17" s="1"/>
  <c r="AQ187" i="17"/>
  <c r="AM187" i="17"/>
  <c r="AF186" i="17"/>
  <c r="D189" i="17"/>
  <c r="R187" i="9"/>
  <c r="T187" i="9" s="1"/>
  <c r="V187" i="9" s="1"/>
  <c r="W187" i="9" s="1"/>
  <c r="AI188" i="17"/>
  <c r="U188" i="17"/>
  <c r="V188" i="17" s="1"/>
  <c r="X188" i="17" s="1"/>
  <c r="AK188" i="17"/>
  <c r="AC188" i="17"/>
  <c r="X187" i="9"/>
  <c r="S190" i="17" l="1"/>
  <c r="Z190" i="17"/>
  <c r="R190" i="17"/>
  <c r="T190" i="17" s="1"/>
  <c r="AP187" i="17"/>
  <c r="AO187" i="17"/>
  <c r="Z189" i="9"/>
  <c r="S189" i="9"/>
  <c r="AR188" i="17"/>
  <c r="AJ188" i="17"/>
  <c r="AQ188" i="17"/>
  <c r="AM188" i="17"/>
  <c r="AL188" i="17"/>
  <c r="M189" i="17"/>
  <c r="O189" i="17" s="1"/>
  <c r="Q189" i="17" s="1"/>
  <c r="C189" i="17"/>
  <c r="W188" i="17"/>
  <c r="F191" i="9"/>
  <c r="K190" i="9"/>
  <c r="L190" i="9" s="1"/>
  <c r="B190" i="9"/>
  <c r="I190" i="9"/>
  <c r="J190" i="9" s="1"/>
  <c r="Y190" i="9" s="1"/>
  <c r="E190" i="9"/>
  <c r="N190" i="9" s="1"/>
  <c r="P190" i="9" s="1"/>
  <c r="AI189" i="17"/>
  <c r="U189" i="17"/>
  <c r="AK189" i="17"/>
  <c r="AC189" i="17"/>
  <c r="M190" i="17"/>
  <c r="O190" i="17" s="1"/>
  <c r="Q190" i="17" s="1"/>
  <c r="C190" i="17"/>
  <c r="F192" i="17"/>
  <c r="K191" i="17"/>
  <c r="L191" i="17" s="1"/>
  <c r="I191" i="17"/>
  <c r="J191" i="17" s="1"/>
  <c r="Y191" i="17" s="1"/>
  <c r="E191" i="17"/>
  <c r="N191" i="17" s="1"/>
  <c r="P191" i="17" s="1"/>
  <c r="AG186" i="9"/>
  <c r="AH186" i="9"/>
  <c r="AE187" i="9"/>
  <c r="AB187" i="9"/>
  <c r="AD187" i="9" s="1"/>
  <c r="AF187" i="9" s="1"/>
  <c r="AO186" i="17"/>
  <c r="AP186" i="17"/>
  <c r="AQ187" i="9"/>
  <c r="AM187" i="9"/>
  <c r="AL187" i="9"/>
  <c r="AN187" i="9" s="1"/>
  <c r="AP187" i="9" s="1"/>
  <c r="AO187" i="9"/>
  <c r="AR187" i="9"/>
  <c r="AJ187" i="9"/>
  <c r="AK188" i="9"/>
  <c r="AC188" i="9"/>
  <c r="AI188" i="9"/>
  <c r="U188" i="9"/>
  <c r="V188" i="9" s="1"/>
  <c r="R189" i="17"/>
  <c r="T189" i="17" s="1"/>
  <c r="V189" i="17" s="1"/>
  <c r="X189" i="17" s="1"/>
  <c r="AH186" i="17"/>
  <c r="AG186" i="17"/>
  <c r="AE188" i="17"/>
  <c r="AB188" i="17"/>
  <c r="AD188" i="17" s="1"/>
  <c r="AF188" i="17" s="1"/>
  <c r="D189" i="9"/>
  <c r="AG187" i="17"/>
  <c r="AH187" i="17"/>
  <c r="S190" i="9" l="1"/>
  <c r="Z190" i="9"/>
  <c r="R190" i="9"/>
  <c r="T190" i="9" s="1"/>
  <c r="X188" i="9"/>
  <c r="W188" i="9"/>
  <c r="S191" i="17"/>
  <c r="Z191" i="17"/>
  <c r="AR188" i="9"/>
  <c r="AJ188" i="9"/>
  <c r="AQ188" i="9"/>
  <c r="AM188" i="9"/>
  <c r="AP188" i="9"/>
  <c r="AL188" i="9"/>
  <c r="AN188" i="9" s="1"/>
  <c r="AO188" i="9" s="1"/>
  <c r="F193" i="17"/>
  <c r="K192" i="17"/>
  <c r="L192" i="17" s="1"/>
  <c r="I192" i="17"/>
  <c r="J192" i="17" s="1"/>
  <c r="Y192" i="17" s="1"/>
  <c r="E192" i="17"/>
  <c r="N192" i="17" s="1"/>
  <c r="P192" i="17" s="1"/>
  <c r="D192" i="17"/>
  <c r="AE189" i="17"/>
  <c r="AB189" i="17"/>
  <c r="AD189" i="17" s="1"/>
  <c r="AF189" i="17" s="1"/>
  <c r="AQ189" i="17"/>
  <c r="AM189" i="17"/>
  <c r="AL189" i="17"/>
  <c r="AR189" i="17"/>
  <c r="AJ189" i="17"/>
  <c r="D190" i="9"/>
  <c r="W189" i="17"/>
  <c r="AI189" i="9"/>
  <c r="U189" i="9"/>
  <c r="AK189" i="9"/>
  <c r="AC189" i="9"/>
  <c r="AH187" i="9"/>
  <c r="AG187" i="9"/>
  <c r="D191" i="17"/>
  <c r="B191" i="9"/>
  <c r="I191" i="9"/>
  <c r="J191" i="9" s="1"/>
  <c r="Y191" i="9" s="1"/>
  <c r="E191" i="9"/>
  <c r="N191" i="9" s="1"/>
  <c r="P191" i="9" s="1"/>
  <c r="F192" i="9"/>
  <c r="K191" i="9"/>
  <c r="L191" i="9" s="1"/>
  <c r="AK190" i="17"/>
  <c r="AI190" i="17"/>
  <c r="U190" i="17"/>
  <c r="V190" i="17" s="1"/>
  <c r="AC190" i="17"/>
  <c r="AH188" i="17"/>
  <c r="AG188" i="17"/>
  <c r="M189" i="9"/>
  <c r="O189" i="9" s="1"/>
  <c r="Q189" i="9" s="1"/>
  <c r="C189" i="9"/>
  <c r="AE188" i="9"/>
  <c r="AB188" i="9"/>
  <c r="AD188" i="9" s="1"/>
  <c r="AF188" i="9" s="1"/>
  <c r="AN188" i="17"/>
  <c r="R189" i="9"/>
  <c r="T189" i="9" s="1"/>
  <c r="V189" i="9" s="1"/>
  <c r="X189" i="9" s="1"/>
  <c r="Z191" i="9" l="1"/>
  <c r="S191" i="9"/>
  <c r="X190" i="17"/>
  <c r="W190" i="17"/>
  <c r="S192" i="17"/>
  <c r="Z192" i="17"/>
  <c r="AL190" i="17"/>
  <c r="AN190" i="17" s="1"/>
  <c r="AO190" i="17" s="1"/>
  <c r="AR190" i="17"/>
  <c r="AJ190" i="17"/>
  <c r="AQ190" i="17"/>
  <c r="AM190" i="17"/>
  <c r="C191" i="17"/>
  <c r="M191" i="17"/>
  <c r="O191" i="17" s="1"/>
  <c r="Q191" i="17" s="1"/>
  <c r="AE189" i="9"/>
  <c r="AB189" i="9"/>
  <c r="AD189" i="9" s="1"/>
  <c r="AK191" i="17"/>
  <c r="AC191" i="17"/>
  <c r="AI191" i="17"/>
  <c r="U191" i="17"/>
  <c r="AO188" i="17"/>
  <c r="AP188" i="17"/>
  <c r="AE190" i="17"/>
  <c r="AB190" i="17"/>
  <c r="AD190" i="17" s="1"/>
  <c r="AQ189" i="9"/>
  <c r="AM189" i="9"/>
  <c r="AR189" i="9"/>
  <c r="AJ189" i="9"/>
  <c r="AL189" i="9" s="1"/>
  <c r="AN189" i="9" s="1"/>
  <c r="C190" i="9"/>
  <c r="M190" i="9"/>
  <c r="O190" i="9" s="1"/>
  <c r="Q190" i="9" s="1"/>
  <c r="AN189" i="17"/>
  <c r="C192" i="17"/>
  <c r="M192" i="17"/>
  <c r="O192" i="17" s="1"/>
  <c r="Q192" i="17" s="1"/>
  <c r="W189" i="9"/>
  <c r="D191" i="9"/>
  <c r="I193" i="17"/>
  <c r="J193" i="17" s="1"/>
  <c r="Y193" i="17" s="1"/>
  <c r="E193" i="17"/>
  <c r="N193" i="17" s="1"/>
  <c r="P193" i="17" s="1"/>
  <c r="F194" i="17"/>
  <c r="K193" i="17"/>
  <c r="L193" i="17" s="1"/>
  <c r="R191" i="17"/>
  <c r="T191" i="17" s="1"/>
  <c r="V191" i="17" s="1"/>
  <c r="X191" i="17" s="1"/>
  <c r="AK190" i="9"/>
  <c r="AC190" i="9"/>
  <c r="AI190" i="9"/>
  <c r="U190" i="9"/>
  <c r="V190" i="9" s="1"/>
  <c r="X190" i="9" s="1"/>
  <c r="AG188" i="9"/>
  <c r="AH188" i="9"/>
  <c r="F193" i="9"/>
  <c r="D192" i="9"/>
  <c r="K192" i="9"/>
  <c r="L192" i="9" s="1"/>
  <c r="B192" i="9"/>
  <c r="I192" i="9"/>
  <c r="J192" i="9" s="1"/>
  <c r="Y192" i="9" s="1"/>
  <c r="E192" i="9"/>
  <c r="N192" i="9" s="1"/>
  <c r="P192" i="9" s="1"/>
  <c r="AH189" i="17"/>
  <c r="AG189" i="17"/>
  <c r="Z193" i="17" l="1"/>
  <c r="S193" i="17"/>
  <c r="AP189" i="9"/>
  <c r="AO189" i="9"/>
  <c r="S192" i="9"/>
  <c r="Z192" i="9"/>
  <c r="AP189" i="17"/>
  <c r="AO189" i="17"/>
  <c r="AI192" i="17"/>
  <c r="U192" i="17"/>
  <c r="AK192" i="17"/>
  <c r="AC192" i="17"/>
  <c r="AI191" i="9"/>
  <c r="U191" i="9"/>
  <c r="AK191" i="9"/>
  <c r="AC191" i="9"/>
  <c r="C192" i="9"/>
  <c r="M192" i="9"/>
  <c r="O192" i="9" s="1"/>
  <c r="Q192" i="9" s="1"/>
  <c r="W190" i="9"/>
  <c r="AE191" i="17"/>
  <c r="AB191" i="17"/>
  <c r="AD191" i="17" s="1"/>
  <c r="AF191" i="17" s="1"/>
  <c r="W191" i="17"/>
  <c r="AP190" i="17"/>
  <c r="B193" i="9"/>
  <c r="I193" i="9"/>
  <c r="J193" i="9" s="1"/>
  <c r="E193" i="9"/>
  <c r="N193" i="9" s="1"/>
  <c r="P193" i="9" s="1"/>
  <c r="F194" i="9"/>
  <c r="D193" i="9"/>
  <c r="K193" i="9"/>
  <c r="L193" i="9" s="1"/>
  <c r="Y193" i="9" s="1"/>
  <c r="AE190" i="9"/>
  <c r="AB190" i="9"/>
  <c r="AD190" i="9" s="1"/>
  <c r="AF190" i="9" s="1"/>
  <c r="I194" i="17"/>
  <c r="J194" i="17" s="1"/>
  <c r="Y194" i="17" s="1"/>
  <c r="E194" i="17"/>
  <c r="N194" i="17" s="1"/>
  <c r="P194" i="17" s="1"/>
  <c r="D194" i="17"/>
  <c r="F195" i="17"/>
  <c r="K194" i="17"/>
  <c r="L194" i="17" s="1"/>
  <c r="AF190" i="17"/>
  <c r="AR191" i="17"/>
  <c r="AJ191" i="17"/>
  <c r="AQ191" i="17"/>
  <c r="AM191" i="17"/>
  <c r="AL191" i="17"/>
  <c r="AN191" i="17" s="1"/>
  <c r="AO191" i="17" s="1"/>
  <c r="R192" i="17"/>
  <c r="T192" i="17" s="1"/>
  <c r="V192" i="17" s="1"/>
  <c r="W192" i="17" s="1"/>
  <c r="R191" i="9"/>
  <c r="T191" i="9" s="1"/>
  <c r="V191" i="9" s="1"/>
  <c r="AR190" i="9"/>
  <c r="AJ190" i="9"/>
  <c r="AQ190" i="9"/>
  <c r="AM190" i="9"/>
  <c r="AL190" i="9"/>
  <c r="AN190" i="9" s="1"/>
  <c r="AO190" i="9" s="1"/>
  <c r="D193" i="17"/>
  <c r="M191" i="9"/>
  <c r="O191" i="9" s="1"/>
  <c r="Q191" i="9" s="1"/>
  <c r="W191" i="9" s="1"/>
  <c r="C191" i="9"/>
  <c r="AF189" i="9"/>
  <c r="X192" i="17"/>
  <c r="X191" i="9"/>
  <c r="S194" i="17" l="1"/>
  <c r="Z194" i="17"/>
  <c r="R194" i="17"/>
  <c r="T194" i="17" s="1"/>
  <c r="Z193" i="9"/>
  <c r="S193" i="9"/>
  <c r="AH189" i="9"/>
  <c r="AG189" i="9"/>
  <c r="AH190" i="17"/>
  <c r="AG190" i="17"/>
  <c r="M194" i="17"/>
  <c r="O194" i="17" s="1"/>
  <c r="Q194" i="17" s="1"/>
  <c r="C194" i="17"/>
  <c r="AG190" i="9"/>
  <c r="AH190" i="9"/>
  <c r="F195" i="9"/>
  <c r="K194" i="9"/>
  <c r="L194" i="9" s="1"/>
  <c r="B194" i="9"/>
  <c r="Y194" i="9"/>
  <c r="I194" i="9"/>
  <c r="J194" i="9" s="1"/>
  <c r="E194" i="9"/>
  <c r="N194" i="9" s="1"/>
  <c r="P194" i="9" s="1"/>
  <c r="AE191" i="9"/>
  <c r="AB191" i="9"/>
  <c r="AD191" i="9" s="1"/>
  <c r="AF191" i="9" s="1"/>
  <c r="AE192" i="17"/>
  <c r="AB192" i="17"/>
  <c r="AD192" i="17" s="1"/>
  <c r="AF192" i="17" s="1"/>
  <c r="AK192" i="9"/>
  <c r="AC192" i="9"/>
  <c r="AI192" i="9"/>
  <c r="U192" i="9"/>
  <c r="AI193" i="17"/>
  <c r="U193" i="17"/>
  <c r="AK193" i="17"/>
  <c r="AC193" i="17"/>
  <c r="AP190" i="9"/>
  <c r="AQ191" i="9"/>
  <c r="AM191" i="9"/>
  <c r="AR191" i="9"/>
  <c r="AJ191" i="9"/>
  <c r="AL191" i="9" s="1"/>
  <c r="AN191" i="9" s="1"/>
  <c r="AR192" i="17"/>
  <c r="AJ192" i="17"/>
  <c r="AQ192" i="17"/>
  <c r="AM192" i="17"/>
  <c r="AL192" i="17"/>
  <c r="AN192" i="17" s="1"/>
  <c r="AO192" i="17" s="1"/>
  <c r="AP191" i="17"/>
  <c r="R192" i="9"/>
  <c r="T192" i="9" s="1"/>
  <c r="V192" i="9" s="1"/>
  <c r="W192" i="9" s="1"/>
  <c r="R193" i="17"/>
  <c r="T193" i="17" s="1"/>
  <c r="V193" i="17" s="1"/>
  <c r="X193" i="17" s="1"/>
  <c r="M193" i="17"/>
  <c r="O193" i="17" s="1"/>
  <c r="Q193" i="17" s="1"/>
  <c r="W193" i="17" s="1"/>
  <c r="C193" i="17"/>
  <c r="F196" i="17"/>
  <c r="K195" i="17"/>
  <c r="L195" i="17" s="1"/>
  <c r="I195" i="17"/>
  <c r="J195" i="17" s="1"/>
  <c r="Y195" i="17" s="1"/>
  <c r="E195" i="17"/>
  <c r="N195" i="17" s="1"/>
  <c r="P195" i="17" s="1"/>
  <c r="M193" i="9"/>
  <c r="O193" i="9" s="1"/>
  <c r="Q193" i="9" s="1"/>
  <c r="C193" i="9"/>
  <c r="AG191" i="17"/>
  <c r="AH191" i="17"/>
  <c r="X192" i="9"/>
  <c r="AO191" i="9" l="1"/>
  <c r="AP191" i="9"/>
  <c r="S195" i="17"/>
  <c r="Z195" i="17"/>
  <c r="AP192" i="17"/>
  <c r="AR192" i="9"/>
  <c r="AJ192" i="9"/>
  <c r="AQ192" i="9"/>
  <c r="AM192" i="9"/>
  <c r="AL192" i="9"/>
  <c r="AI193" i="9"/>
  <c r="U193" i="9"/>
  <c r="AK193" i="9"/>
  <c r="AC193" i="9"/>
  <c r="AE193" i="17"/>
  <c r="AB193" i="17"/>
  <c r="AD193" i="17" s="1"/>
  <c r="AH192" i="17"/>
  <c r="AG192" i="17"/>
  <c r="F197" i="17"/>
  <c r="K196" i="17"/>
  <c r="L196" i="17" s="1"/>
  <c r="I196" i="17"/>
  <c r="J196" i="17" s="1"/>
  <c r="Y196" i="17" s="1"/>
  <c r="E196" i="17"/>
  <c r="N196" i="17" s="1"/>
  <c r="P196" i="17" s="1"/>
  <c r="D196" i="17"/>
  <c r="AQ193" i="17"/>
  <c r="AM193" i="17"/>
  <c r="AR193" i="17"/>
  <c r="AJ193" i="17"/>
  <c r="AL193" i="17" s="1"/>
  <c r="AN193" i="17" s="1"/>
  <c r="D194" i="9"/>
  <c r="R193" i="9"/>
  <c r="T193" i="9" s="1"/>
  <c r="V193" i="9" s="1"/>
  <c r="W193" i="9" s="1"/>
  <c r="U194" i="17"/>
  <c r="V194" i="17" s="1"/>
  <c r="AK194" i="17"/>
  <c r="AC194" i="17"/>
  <c r="AI194" i="17"/>
  <c r="D195" i="17"/>
  <c r="AE192" i="9"/>
  <c r="AB192" i="9"/>
  <c r="AD192" i="9" s="1"/>
  <c r="AF192" i="9" s="1"/>
  <c r="AH191" i="9"/>
  <c r="AG191" i="9"/>
  <c r="S194" i="9"/>
  <c r="Z194" i="9"/>
  <c r="R194" i="9"/>
  <c r="T194" i="9" s="1"/>
  <c r="B195" i="9"/>
  <c r="I195" i="9"/>
  <c r="J195" i="9" s="1"/>
  <c r="Y195" i="9" s="1"/>
  <c r="E195" i="9"/>
  <c r="N195" i="9" s="1"/>
  <c r="P195" i="9" s="1"/>
  <c r="F196" i="9"/>
  <c r="K195" i="9"/>
  <c r="L195" i="9" s="1"/>
  <c r="X193" i="9"/>
  <c r="Z195" i="9" l="1"/>
  <c r="S195" i="9"/>
  <c r="X194" i="17"/>
  <c r="W194" i="17"/>
  <c r="AP193" i="17"/>
  <c r="AO193" i="17"/>
  <c r="S196" i="17"/>
  <c r="Z196" i="17"/>
  <c r="R196" i="17"/>
  <c r="T196" i="17" s="1"/>
  <c r="AK195" i="17"/>
  <c r="AC195" i="17"/>
  <c r="AI195" i="17"/>
  <c r="U195" i="17"/>
  <c r="AK194" i="9"/>
  <c r="AC194" i="9"/>
  <c r="AI194" i="9"/>
  <c r="U194" i="9"/>
  <c r="V194" i="9" s="1"/>
  <c r="X194" i="9" s="1"/>
  <c r="AG192" i="9"/>
  <c r="AH192" i="9"/>
  <c r="AE194" i="17"/>
  <c r="AB194" i="17"/>
  <c r="AD194" i="17" s="1"/>
  <c r="AF194" i="17" s="1"/>
  <c r="C194" i="9"/>
  <c r="M194" i="9"/>
  <c r="O194" i="9" s="1"/>
  <c r="Q194" i="9" s="1"/>
  <c r="C196" i="17"/>
  <c r="M196" i="17"/>
  <c r="O196" i="17" s="1"/>
  <c r="Q196" i="17" s="1"/>
  <c r="AE193" i="9"/>
  <c r="AB193" i="9"/>
  <c r="AD193" i="9" s="1"/>
  <c r="AF193" i="9" s="1"/>
  <c r="AN192" i="9"/>
  <c r="D195" i="9"/>
  <c r="F197" i="9"/>
  <c r="D196" i="9"/>
  <c r="K196" i="9"/>
  <c r="L196" i="9" s="1"/>
  <c r="B196" i="9"/>
  <c r="I196" i="9"/>
  <c r="J196" i="9" s="1"/>
  <c r="Y196" i="9" s="1"/>
  <c r="E196" i="9"/>
  <c r="N196" i="9" s="1"/>
  <c r="P196" i="9" s="1"/>
  <c r="AR194" i="17"/>
  <c r="AJ194" i="17"/>
  <c r="AL194" i="17" s="1"/>
  <c r="AN194" i="17" s="1"/>
  <c r="AQ194" i="17"/>
  <c r="AM194" i="17"/>
  <c r="I197" i="17"/>
  <c r="J197" i="17" s="1"/>
  <c r="Y197" i="17" s="1"/>
  <c r="E197" i="17"/>
  <c r="N197" i="17" s="1"/>
  <c r="P197" i="17" s="1"/>
  <c r="D197" i="17"/>
  <c r="F198" i="17"/>
  <c r="K197" i="17"/>
  <c r="L197" i="17" s="1"/>
  <c r="AF193" i="17"/>
  <c r="AQ193" i="9"/>
  <c r="AM193" i="9"/>
  <c r="AR193" i="9"/>
  <c r="AJ193" i="9"/>
  <c r="AL193" i="9" s="1"/>
  <c r="AN193" i="9" s="1"/>
  <c r="R195" i="17"/>
  <c r="T195" i="17" s="1"/>
  <c r="V195" i="17" s="1"/>
  <c r="X195" i="17" s="1"/>
  <c r="C195" i="17"/>
  <c r="M195" i="17"/>
  <c r="O195" i="17" s="1"/>
  <c r="Q195" i="17" s="1"/>
  <c r="W195" i="17" s="1"/>
  <c r="AP193" i="9" l="1"/>
  <c r="AO193" i="9"/>
  <c r="Z197" i="17"/>
  <c r="S197" i="17"/>
  <c r="R197" i="17" s="1"/>
  <c r="T197" i="17" s="1"/>
  <c r="S196" i="9"/>
  <c r="Z196" i="9"/>
  <c r="R196" i="9"/>
  <c r="T196" i="9" s="1"/>
  <c r="AP194" i="17"/>
  <c r="AO194" i="17"/>
  <c r="M197" i="17"/>
  <c r="O197" i="17" s="1"/>
  <c r="Q197" i="17" s="1"/>
  <c r="C197" i="17"/>
  <c r="C196" i="9"/>
  <c r="M196" i="9"/>
  <c r="O196" i="9" s="1"/>
  <c r="Q196" i="9" s="1"/>
  <c r="AH193" i="9"/>
  <c r="AG193" i="9"/>
  <c r="W194" i="9"/>
  <c r="AE194" i="9"/>
  <c r="AB194" i="9"/>
  <c r="AD194" i="9" s="1"/>
  <c r="AF194" i="9" s="1"/>
  <c r="AI195" i="9"/>
  <c r="U195" i="9"/>
  <c r="AK195" i="9"/>
  <c r="AC195" i="9"/>
  <c r="AH193" i="17"/>
  <c r="AG193" i="17"/>
  <c r="B197" i="9"/>
  <c r="I197" i="9"/>
  <c r="J197" i="9" s="1"/>
  <c r="Y197" i="9" s="1"/>
  <c r="E197" i="9"/>
  <c r="N197" i="9" s="1"/>
  <c r="P197" i="9" s="1"/>
  <c r="F198" i="9"/>
  <c r="K197" i="9"/>
  <c r="L197" i="9" s="1"/>
  <c r="AR194" i="9"/>
  <c r="AJ194" i="9"/>
  <c r="AQ194" i="9"/>
  <c r="AM194" i="9"/>
  <c r="AL194" i="9"/>
  <c r="AE195" i="17"/>
  <c r="AB195" i="17"/>
  <c r="AD195" i="17" s="1"/>
  <c r="AF195" i="17" s="1"/>
  <c r="M195" i="9"/>
  <c r="O195" i="9" s="1"/>
  <c r="Q195" i="9" s="1"/>
  <c r="C195" i="9"/>
  <c r="AH194" i="17"/>
  <c r="AG194" i="17"/>
  <c r="AR195" i="17"/>
  <c r="AJ195" i="17"/>
  <c r="AQ195" i="17"/>
  <c r="AM195" i="17"/>
  <c r="AL195" i="17"/>
  <c r="AI196" i="17"/>
  <c r="U196" i="17"/>
  <c r="V196" i="17" s="1"/>
  <c r="AK196" i="17"/>
  <c r="AC196" i="17"/>
  <c r="R195" i="9"/>
  <c r="T195" i="9" s="1"/>
  <c r="V195" i="9" s="1"/>
  <c r="I198" i="17"/>
  <c r="J198" i="17" s="1"/>
  <c r="Y198" i="17" s="1"/>
  <c r="E198" i="17"/>
  <c r="N198" i="17" s="1"/>
  <c r="P198" i="17" s="1"/>
  <c r="D198" i="17"/>
  <c r="F199" i="17"/>
  <c r="K198" i="17"/>
  <c r="L198" i="17" s="1"/>
  <c r="AO192" i="9"/>
  <c r="AP192" i="9"/>
  <c r="X195" i="9"/>
  <c r="S198" i="17" l="1"/>
  <c r="Z198" i="17"/>
  <c r="X196" i="17"/>
  <c r="W196" i="17"/>
  <c r="Z197" i="9"/>
  <c r="S197" i="9"/>
  <c r="AR196" i="17"/>
  <c r="AJ196" i="17"/>
  <c r="AQ196" i="17"/>
  <c r="AM196" i="17"/>
  <c r="AL196" i="17"/>
  <c r="AG195" i="17"/>
  <c r="AH195" i="17"/>
  <c r="AK196" i="9"/>
  <c r="AC196" i="9"/>
  <c r="AI196" i="9"/>
  <c r="U196" i="9"/>
  <c r="W195" i="9"/>
  <c r="AN194" i="9"/>
  <c r="D197" i="9"/>
  <c r="AE195" i="9"/>
  <c r="AB195" i="9"/>
  <c r="AD195" i="9" s="1"/>
  <c r="AF195" i="9" s="1"/>
  <c r="V196" i="9"/>
  <c r="W196" i="9" s="1"/>
  <c r="AI197" i="17"/>
  <c r="U197" i="17"/>
  <c r="V197" i="17" s="1"/>
  <c r="AK197" i="17"/>
  <c r="AC197" i="17"/>
  <c r="D199" i="17"/>
  <c r="F200" i="17"/>
  <c r="K199" i="17"/>
  <c r="L199" i="17" s="1"/>
  <c r="Y199" i="17" s="1"/>
  <c r="I199" i="17"/>
  <c r="J199" i="17" s="1"/>
  <c r="E199" i="17"/>
  <c r="N199" i="17" s="1"/>
  <c r="P199" i="17" s="1"/>
  <c r="M198" i="17"/>
  <c r="O198" i="17" s="1"/>
  <c r="Q198" i="17" s="1"/>
  <c r="C198" i="17"/>
  <c r="AE196" i="17"/>
  <c r="AB196" i="17"/>
  <c r="AD196" i="17" s="1"/>
  <c r="AF196" i="17" s="1"/>
  <c r="AN195" i="17"/>
  <c r="F199" i="9"/>
  <c r="K198" i="9"/>
  <c r="L198" i="9" s="1"/>
  <c r="B198" i="9"/>
  <c r="Y198" i="9"/>
  <c r="I198" i="9"/>
  <c r="J198" i="9" s="1"/>
  <c r="E198" i="9"/>
  <c r="N198" i="9" s="1"/>
  <c r="P198" i="9" s="1"/>
  <c r="AQ195" i="9"/>
  <c r="AM195" i="9"/>
  <c r="AL195" i="9"/>
  <c r="AN195" i="9" s="1"/>
  <c r="AP195" i="9" s="1"/>
  <c r="AR195" i="9"/>
  <c r="AJ195" i="9"/>
  <c r="AG194" i="9"/>
  <c r="AH194" i="9"/>
  <c r="X196" i="9"/>
  <c r="S199" i="17" l="1"/>
  <c r="R199" i="17" s="1"/>
  <c r="T199" i="17" s="1"/>
  <c r="Z199" i="17"/>
  <c r="W197" i="17"/>
  <c r="X197" i="17"/>
  <c r="S198" i="9"/>
  <c r="Z198" i="9"/>
  <c r="R198" i="9"/>
  <c r="T198" i="9" s="1"/>
  <c r="B199" i="9"/>
  <c r="I199" i="9"/>
  <c r="J199" i="9" s="1"/>
  <c r="Y199" i="9" s="1"/>
  <c r="E199" i="9"/>
  <c r="N199" i="9" s="1"/>
  <c r="P199" i="9" s="1"/>
  <c r="F200" i="9"/>
  <c r="K199" i="9"/>
  <c r="L199" i="9" s="1"/>
  <c r="AE197" i="17"/>
  <c r="AB197" i="17"/>
  <c r="AD197" i="17" s="1"/>
  <c r="AP194" i="9"/>
  <c r="AO194" i="9"/>
  <c r="AO195" i="17"/>
  <c r="AP195" i="17"/>
  <c r="AQ197" i="17"/>
  <c r="AM197" i="17"/>
  <c r="AL197" i="17"/>
  <c r="AN197" i="17" s="1"/>
  <c r="AP197" i="17" s="1"/>
  <c r="AR197" i="17"/>
  <c r="AJ197" i="17"/>
  <c r="AH195" i="9"/>
  <c r="AG195" i="9"/>
  <c r="AE196" i="9"/>
  <c r="AB196" i="9"/>
  <c r="AD196" i="9" s="1"/>
  <c r="AF196" i="9" s="1"/>
  <c r="AI197" i="9"/>
  <c r="U197" i="9"/>
  <c r="AK197" i="9"/>
  <c r="AC197" i="9"/>
  <c r="U198" i="17"/>
  <c r="AK198" i="17"/>
  <c r="AC198" i="17"/>
  <c r="AI198" i="17"/>
  <c r="AO195" i="9"/>
  <c r="AH196" i="17"/>
  <c r="AG196" i="17"/>
  <c r="F201" i="17"/>
  <c r="K200" i="17"/>
  <c r="L200" i="17" s="1"/>
  <c r="Y200" i="17" s="1"/>
  <c r="I200" i="17"/>
  <c r="J200" i="17" s="1"/>
  <c r="E200" i="17"/>
  <c r="N200" i="17" s="1"/>
  <c r="P200" i="17" s="1"/>
  <c r="D200" i="17"/>
  <c r="AR196" i="9"/>
  <c r="AJ196" i="9"/>
  <c r="AQ196" i="9"/>
  <c r="AM196" i="9"/>
  <c r="AL196" i="9"/>
  <c r="D198" i="9"/>
  <c r="C199" i="17"/>
  <c r="M199" i="17"/>
  <c r="O199" i="17" s="1"/>
  <c r="Q199" i="17" s="1"/>
  <c r="M197" i="9"/>
  <c r="O197" i="9" s="1"/>
  <c r="Q197" i="9" s="1"/>
  <c r="W197" i="9" s="1"/>
  <c r="C197" i="9"/>
  <c r="AN196" i="17"/>
  <c r="R197" i="9"/>
  <c r="T197" i="9" s="1"/>
  <c r="V197" i="9" s="1"/>
  <c r="X197" i="9" s="1"/>
  <c r="R198" i="17"/>
  <c r="T198" i="17" s="1"/>
  <c r="V198" i="17" s="1"/>
  <c r="W198" i="17" s="1"/>
  <c r="Z199" i="9" l="1"/>
  <c r="S199" i="9"/>
  <c r="S200" i="17"/>
  <c r="Z200" i="17"/>
  <c r="R200" i="17"/>
  <c r="T200" i="17" s="1"/>
  <c r="AE198" i="17"/>
  <c r="AB198" i="17"/>
  <c r="AD198" i="17" s="1"/>
  <c r="AF198" i="17" s="1"/>
  <c r="AQ197" i="9"/>
  <c r="AM197" i="9"/>
  <c r="AR197" i="9"/>
  <c r="AJ197" i="9"/>
  <c r="AL197" i="9" s="1"/>
  <c r="AN197" i="9" s="1"/>
  <c r="D199" i="9"/>
  <c r="AK198" i="9"/>
  <c r="AC198" i="9"/>
  <c r="AI198" i="9"/>
  <c r="U198" i="9"/>
  <c r="AO196" i="17"/>
  <c r="AP196" i="17"/>
  <c r="AR198" i="17"/>
  <c r="AJ198" i="17"/>
  <c r="AL198" i="17" s="1"/>
  <c r="AN198" i="17" s="1"/>
  <c r="AQ198" i="17"/>
  <c r="AM198" i="17"/>
  <c r="AO197" i="17"/>
  <c r="X198" i="17"/>
  <c r="AF197" i="17"/>
  <c r="F201" i="9"/>
  <c r="K200" i="9"/>
  <c r="L200" i="9" s="1"/>
  <c r="B200" i="9"/>
  <c r="I200" i="9"/>
  <c r="J200" i="9" s="1"/>
  <c r="Y200" i="9" s="1"/>
  <c r="E200" i="9"/>
  <c r="N200" i="9" s="1"/>
  <c r="P200" i="9" s="1"/>
  <c r="C198" i="9"/>
  <c r="M198" i="9"/>
  <c r="O198" i="9" s="1"/>
  <c r="Q198" i="9" s="1"/>
  <c r="W198" i="9" s="1"/>
  <c r="C200" i="17"/>
  <c r="M200" i="17"/>
  <c r="O200" i="17" s="1"/>
  <c r="Q200" i="17" s="1"/>
  <c r="V198" i="9"/>
  <c r="AK199" i="17"/>
  <c r="AC199" i="17"/>
  <c r="AI199" i="17"/>
  <c r="U199" i="17"/>
  <c r="V199" i="17" s="1"/>
  <c r="AN196" i="9"/>
  <c r="I201" i="17"/>
  <c r="J201" i="17" s="1"/>
  <c r="Y201" i="17" s="1"/>
  <c r="E201" i="17"/>
  <c r="N201" i="17" s="1"/>
  <c r="P201" i="17" s="1"/>
  <c r="D201" i="17"/>
  <c r="F202" i="17"/>
  <c r="K201" i="17"/>
  <c r="L201" i="17" s="1"/>
  <c r="AE197" i="9"/>
  <c r="AB197" i="9"/>
  <c r="AD197" i="9" s="1"/>
  <c r="AF197" i="9" s="1"/>
  <c r="AG196" i="9"/>
  <c r="AH196" i="9"/>
  <c r="X198" i="9"/>
  <c r="AO198" i="17" l="1"/>
  <c r="AP198" i="17"/>
  <c r="W199" i="17"/>
  <c r="X199" i="17"/>
  <c r="AO197" i="9"/>
  <c r="AP197" i="9"/>
  <c r="Z201" i="17"/>
  <c r="R201" i="17"/>
  <c r="T201" i="17" s="1"/>
  <c r="S201" i="17"/>
  <c r="S200" i="9"/>
  <c r="Z200" i="9"/>
  <c r="AH197" i="17"/>
  <c r="AG197" i="17"/>
  <c r="M199" i="9"/>
  <c r="O199" i="9" s="1"/>
  <c r="Q199" i="9" s="1"/>
  <c r="C199" i="9"/>
  <c r="AH198" i="17"/>
  <c r="AG198" i="17"/>
  <c r="AI199" i="9"/>
  <c r="U199" i="9"/>
  <c r="AK199" i="9"/>
  <c r="AC199" i="9"/>
  <c r="I202" i="17"/>
  <c r="J202" i="17" s="1"/>
  <c r="Y202" i="17" s="1"/>
  <c r="E202" i="17"/>
  <c r="N202" i="17" s="1"/>
  <c r="P202" i="17" s="1"/>
  <c r="D202" i="17"/>
  <c r="F203" i="17"/>
  <c r="K202" i="17"/>
  <c r="L202" i="17" s="1"/>
  <c r="AE199" i="17"/>
  <c r="AB199" i="17"/>
  <c r="AD199" i="17" s="1"/>
  <c r="AF199" i="17" s="1"/>
  <c r="D200" i="9"/>
  <c r="AE198" i="9"/>
  <c r="AB198" i="9"/>
  <c r="AD198" i="9" s="1"/>
  <c r="AF198" i="9" s="1"/>
  <c r="AI200" i="17"/>
  <c r="U200" i="17"/>
  <c r="V200" i="17" s="1"/>
  <c r="AK200" i="17"/>
  <c r="AC200" i="17"/>
  <c r="R199" i="9"/>
  <c r="T199" i="9" s="1"/>
  <c r="V199" i="9" s="1"/>
  <c r="AH197" i="9"/>
  <c r="AG197" i="9"/>
  <c r="M201" i="17"/>
  <c r="O201" i="17" s="1"/>
  <c r="Q201" i="17" s="1"/>
  <c r="C201" i="17"/>
  <c r="AO196" i="9"/>
  <c r="AP196" i="9"/>
  <c r="AR199" i="17"/>
  <c r="AJ199" i="17"/>
  <c r="AQ199" i="17"/>
  <c r="AM199" i="17"/>
  <c r="AL199" i="17"/>
  <c r="AN199" i="17" s="1"/>
  <c r="AO199" i="17" s="1"/>
  <c r="B201" i="9"/>
  <c r="Y201" i="9"/>
  <c r="I201" i="9"/>
  <c r="J201" i="9" s="1"/>
  <c r="E201" i="9"/>
  <c r="N201" i="9" s="1"/>
  <c r="P201" i="9" s="1"/>
  <c r="F202" i="9"/>
  <c r="D201" i="9"/>
  <c r="K201" i="9"/>
  <c r="L201" i="9" s="1"/>
  <c r="AR198" i="9"/>
  <c r="AJ198" i="9"/>
  <c r="AL198" i="9" s="1"/>
  <c r="AN198" i="9" s="1"/>
  <c r="AQ198" i="9"/>
  <c r="AM198" i="9"/>
  <c r="X199" i="9"/>
  <c r="AP198" i="9" l="1"/>
  <c r="AO198" i="9"/>
  <c r="S202" i="17"/>
  <c r="Z202" i="17"/>
  <c r="R202" i="17"/>
  <c r="T202" i="17" s="1"/>
  <c r="W200" i="17"/>
  <c r="X200" i="17"/>
  <c r="C200" i="9"/>
  <c r="M200" i="9"/>
  <c r="O200" i="9" s="1"/>
  <c r="Q200" i="9" s="1"/>
  <c r="AK200" i="9"/>
  <c r="AC200" i="9"/>
  <c r="AI200" i="9"/>
  <c r="U200" i="9"/>
  <c r="AP199" i="17"/>
  <c r="F204" i="17"/>
  <c r="K203" i="17"/>
  <c r="L203" i="17" s="1"/>
  <c r="I203" i="17"/>
  <c r="J203" i="17" s="1"/>
  <c r="Y203" i="17" s="1"/>
  <c r="E203" i="17"/>
  <c r="N203" i="17" s="1"/>
  <c r="P203" i="17" s="1"/>
  <c r="M201" i="9"/>
  <c r="O201" i="9" s="1"/>
  <c r="Q201" i="9" s="1"/>
  <c r="C201" i="9"/>
  <c r="AE200" i="17"/>
  <c r="AB200" i="17"/>
  <c r="AD200" i="17" s="1"/>
  <c r="AF200" i="17" s="1"/>
  <c r="AG198" i="9"/>
  <c r="AH198" i="9"/>
  <c r="AG199" i="17"/>
  <c r="AH199" i="17"/>
  <c r="M202" i="17"/>
  <c r="O202" i="17" s="1"/>
  <c r="Q202" i="17" s="1"/>
  <c r="C202" i="17"/>
  <c r="AE199" i="9"/>
  <c r="AB199" i="9"/>
  <c r="AD199" i="9" s="1"/>
  <c r="AF199" i="9" s="1"/>
  <c r="W199" i="9"/>
  <c r="R200" i="9"/>
  <c r="T200" i="9" s="1"/>
  <c r="V200" i="9" s="1"/>
  <c r="AI201" i="17"/>
  <c r="U201" i="17"/>
  <c r="V201" i="17" s="1"/>
  <c r="AK201" i="17"/>
  <c r="AC201" i="17"/>
  <c r="Z201" i="9"/>
  <c r="S201" i="9"/>
  <c r="R201" i="9" s="1"/>
  <c r="T201" i="9" s="1"/>
  <c r="F203" i="9"/>
  <c r="D202" i="9"/>
  <c r="K202" i="9"/>
  <c r="L202" i="9" s="1"/>
  <c r="B202" i="9"/>
  <c r="I202" i="9"/>
  <c r="J202" i="9" s="1"/>
  <c r="Y202" i="9" s="1"/>
  <c r="E202" i="9"/>
  <c r="N202" i="9" s="1"/>
  <c r="P202" i="9" s="1"/>
  <c r="AR200" i="17"/>
  <c r="AJ200" i="17"/>
  <c r="AQ200" i="17"/>
  <c r="AM200" i="17"/>
  <c r="AL200" i="17"/>
  <c r="AN200" i="17" s="1"/>
  <c r="AP200" i="17" s="1"/>
  <c r="AQ199" i="9"/>
  <c r="AM199" i="9"/>
  <c r="AR199" i="9"/>
  <c r="AJ199" i="9"/>
  <c r="AL199" i="9" s="1"/>
  <c r="AN199" i="9" s="1"/>
  <c r="X200" i="9"/>
  <c r="S202" i="9" l="1"/>
  <c r="Z202" i="9"/>
  <c r="W201" i="17"/>
  <c r="X201" i="17"/>
  <c r="AO199" i="9"/>
  <c r="AP199" i="9"/>
  <c r="S203" i="17"/>
  <c r="Z203" i="17"/>
  <c r="AO200" i="17"/>
  <c r="C202" i="9"/>
  <c r="M202" i="9"/>
  <c r="O202" i="9" s="1"/>
  <c r="Q202" i="9" s="1"/>
  <c r="AH199" i="9"/>
  <c r="AG199" i="9"/>
  <c r="AH200" i="17"/>
  <c r="AG200" i="17"/>
  <c r="AE200" i="9"/>
  <c r="AB200" i="9"/>
  <c r="AD200" i="9" s="1"/>
  <c r="AF200" i="9" s="1"/>
  <c r="U202" i="17"/>
  <c r="AK202" i="17"/>
  <c r="AC202" i="17"/>
  <c r="AI202" i="17"/>
  <c r="B203" i="9"/>
  <c r="I203" i="9"/>
  <c r="J203" i="9" s="1"/>
  <c r="Y203" i="9" s="1"/>
  <c r="E203" i="9"/>
  <c r="N203" i="9" s="1"/>
  <c r="P203" i="9" s="1"/>
  <c r="F204" i="9"/>
  <c r="K203" i="9"/>
  <c r="L203" i="9" s="1"/>
  <c r="AR200" i="9"/>
  <c r="AJ200" i="9"/>
  <c r="AQ200" i="9"/>
  <c r="AM200" i="9"/>
  <c r="AL200" i="9"/>
  <c r="AI201" i="9"/>
  <c r="U201" i="9"/>
  <c r="V201" i="9" s="1"/>
  <c r="AK201" i="9"/>
  <c r="AC201" i="9"/>
  <c r="AE201" i="17"/>
  <c r="AB201" i="17"/>
  <c r="AD201" i="17" s="1"/>
  <c r="AF201" i="17" s="1"/>
  <c r="F205" i="17"/>
  <c r="K204" i="17"/>
  <c r="L204" i="17" s="1"/>
  <c r="I204" i="17"/>
  <c r="J204" i="17" s="1"/>
  <c r="Y204" i="17" s="1"/>
  <c r="E204" i="17"/>
  <c r="N204" i="17" s="1"/>
  <c r="P204" i="17" s="1"/>
  <c r="D204" i="17"/>
  <c r="W200" i="9"/>
  <c r="V202" i="17"/>
  <c r="X202" i="17" s="1"/>
  <c r="AQ201" i="17"/>
  <c r="AM201" i="17"/>
  <c r="AL201" i="17"/>
  <c r="AN201" i="17" s="1"/>
  <c r="AO201" i="17" s="1"/>
  <c r="AR201" i="17"/>
  <c r="AJ201" i="17"/>
  <c r="W202" i="17"/>
  <c r="D203" i="17"/>
  <c r="S204" i="17" l="1"/>
  <c r="Z204" i="17"/>
  <c r="R204" i="17"/>
  <c r="T204" i="17" s="1"/>
  <c r="Z203" i="9"/>
  <c r="S203" i="9"/>
  <c r="W201" i="9"/>
  <c r="X201" i="9"/>
  <c r="AH201" i="17"/>
  <c r="AG201" i="17"/>
  <c r="F205" i="9"/>
  <c r="K204" i="9"/>
  <c r="L204" i="9" s="1"/>
  <c r="B204" i="9"/>
  <c r="I204" i="9"/>
  <c r="J204" i="9" s="1"/>
  <c r="Y204" i="9" s="1"/>
  <c r="E204" i="9"/>
  <c r="N204" i="9" s="1"/>
  <c r="P204" i="9" s="1"/>
  <c r="AG200" i="9"/>
  <c r="AH200" i="9"/>
  <c r="AK203" i="17"/>
  <c r="AC203" i="17"/>
  <c r="AI203" i="17"/>
  <c r="U203" i="17"/>
  <c r="AK202" i="9"/>
  <c r="AC202" i="9"/>
  <c r="AI202" i="9"/>
  <c r="U202" i="9"/>
  <c r="AE201" i="9"/>
  <c r="AB201" i="9"/>
  <c r="AD201" i="9" s="1"/>
  <c r="AF201" i="9" s="1"/>
  <c r="AN200" i="9"/>
  <c r="AE202" i="17"/>
  <c r="AB202" i="17"/>
  <c r="AD202" i="17" s="1"/>
  <c r="AP201" i="17"/>
  <c r="C204" i="17"/>
  <c r="M204" i="17"/>
  <c r="O204" i="17" s="1"/>
  <c r="Q204" i="17" s="1"/>
  <c r="C203" i="17"/>
  <c r="M203" i="17"/>
  <c r="O203" i="17" s="1"/>
  <c r="Q203" i="17" s="1"/>
  <c r="I205" i="17"/>
  <c r="J205" i="17" s="1"/>
  <c r="Y205" i="17" s="1"/>
  <c r="E205" i="17"/>
  <c r="N205" i="17" s="1"/>
  <c r="P205" i="17" s="1"/>
  <c r="D205" i="17"/>
  <c r="F206" i="17"/>
  <c r="K205" i="17"/>
  <c r="L205" i="17" s="1"/>
  <c r="AQ201" i="9"/>
  <c r="AM201" i="9"/>
  <c r="AL201" i="9"/>
  <c r="AN201" i="9" s="1"/>
  <c r="AO201" i="9" s="1"/>
  <c r="AR201" i="9"/>
  <c r="AJ201" i="9"/>
  <c r="D203" i="9"/>
  <c r="AL202" i="17"/>
  <c r="AN202" i="17" s="1"/>
  <c r="AP202" i="17" s="1"/>
  <c r="AR202" i="17"/>
  <c r="AJ202" i="17"/>
  <c r="AQ202" i="17"/>
  <c r="AM202" i="17"/>
  <c r="R203" i="17"/>
  <c r="T203" i="17" s="1"/>
  <c r="V203" i="17" s="1"/>
  <c r="X203" i="17" s="1"/>
  <c r="R202" i="9"/>
  <c r="T202" i="9" s="1"/>
  <c r="Z205" i="17" l="1"/>
  <c r="S205" i="17"/>
  <c r="S204" i="9"/>
  <c r="Z204" i="9"/>
  <c r="R204" i="9"/>
  <c r="T204" i="9" s="1"/>
  <c r="M203" i="9"/>
  <c r="O203" i="9" s="1"/>
  <c r="Q203" i="9" s="1"/>
  <c r="C203" i="9"/>
  <c r="AI203" i="9"/>
  <c r="U203" i="9"/>
  <c r="AK203" i="9"/>
  <c r="AC203" i="9"/>
  <c r="AO202" i="17"/>
  <c r="AP201" i="9"/>
  <c r="I206" i="17"/>
  <c r="J206" i="17" s="1"/>
  <c r="Y206" i="17" s="1"/>
  <c r="E206" i="17"/>
  <c r="N206" i="17" s="1"/>
  <c r="P206" i="17" s="1"/>
  <c r="F207" i="17"/>
  <c r="K206" i="17"/>
  <c r="L206" i="17" s="1"/>
  <c r="AP200" i="9"/>
  <c r="AO200" i="9"/>
  <c r="M205" i="17"/>
  <c r="O205" i="17" s="1"/>
  <c r="Q205" i="17" s="1"/>
  <c r="C205" i="17"/>
  <c r="W203" i="17"/>
  <c r="AH201" i="9"/>
  <c r="AG201" i="9"/>
  <c r="AE202" i="9"/>
  <c r="AB202" i="9"/>
  <c r="AD202" i="9" s="1"/>
  <c r="AE203" i="17"/>
  <c r="AB203" i="17"/>
  <c r="AD203" i="17" s="1"/>
  <c r="AF203" i="17" s="1"/>
  <c r="D204" i="9"/>
  <c r="R203" i="9"/>
  <c r="T203" i="9" s="1"/>
  <c r="V203" i="9" s="1"/>
  <c r="AI204" i="17"/>
  <c r="U204" i="17"/>
  <c r="V204" i="17" s="1"/>
  <c r="AK204" i="17"/>
  <c r="AC204" i="17"/>
  <c r="V202" i="9"/>
  <c r="AF202" i="17"/>
  <c r="AR202" i="9"/>
  <c r="AJ202" i="9"/>
  <c r="AQ202" i="9"/>
  <c r="AM202" i="9"/>
  <c r="AL202" i="9"/>
  <c r="AR203" i="17"/>
  <c r="AJ203" i="17"/>
  <c r="AQ203" i="17"/>
  <c r="AM203" i="17"/>
  <c r="AL203" i="17"/>
  <c r="B205" i="9"/>
  <c r="Y205" i="9"/>
  <c r="I205" i="9"/>
  <c r="J205" i="9" s="1"/>
  <c r="E205" i="9"/>
  <c r="N205" i="9" s="1"/>
  <c r="P205" i="9" s="1"/>
  <c r="F206" i="9"/>
  <c r="D205" i="9"/>
  <c r="K205" i="9"/>
  <c r="L205" i="9" s="1"/>
  <c r="X203" i="9"/>
  <c r="W204" i="17" l="1"/>
  <c r="X204" i="17"/>
  <c r="S206" i="17"/>
  <c r="Z206" i="17"/>
  <c r="AG203" i="17"/>
  <c r="AH203" i="17"/>
  <c r="AI205" i="17"/>
  <c r="U205" i="17"/>
  <c r="AK205" i="17"/>
  <c r="AC205" i="17"/>
  <c r="F207" i="9"/>
  <c r="K206" i="9"/>
  <c r="L206" i="9" s="1"/>
  <c r="B206" i="9"/>
  <c r="I206" i="9"/>
  <c r="J206" i="9" s="1"/>
  <c r="Y206" i="9" s="1"/>
  <c r="E206" i="9"/>
  <c r="N206" i="9" s="1"/>
  <c r="P206" i="9" s="1"/>
  <c r="AN202" i="9"/>
  <c r="X202" i="9"/>
  <c r="W202" i="9"/>
  <c r="D207" i="17"/>
  <c r="F208" i="17"/>
  <c r="K207" i="17"/>
  <c r="L207" i="17" s="1"/>
  <c r="I207" i="17"/>
  <c r="J207" i="17" s="1"/>
  <c r="Y207" i="17" s="1"/>
  <c r="E207" i="17"/>
  <c r="N207" i="17" s="1"/>
  <c r="P207" i="17" s="1"/>
  <c r="AE203" i="9"/>
  <c r="AB203" i="9"/>
  <c r="AD203" i="9" s="1"/>
  <c r="AF203" i="9" s="1"/>
  <c r="Z205" i="9"/>
  <c r="S205" i="9"/>
  <c r="AH202" i="17"/>
  <c r="AG202" i="17"/>
  <c r="AN203" i="17"/>
  <c r="AE204" i="17"/>
  <c r="AB204" i="17"/>
  <c r="AD204" i="17" s="1"/>
  <c r="AF202" i="9"/>
  <c r="D206" i="17"/>
  <c r="AQ203" i="9"/>
  <c r="AM203" i="9"/>
  <c r="AL203" i="9"/>
  <c r="AN203" i="9" s="1"/>
  <c r="AO203" i="9" s="1"/>
  <c r="AR203" i="9"/>
  <c r="AJ203" i="9"/>
  <c r="AK204" i="9"/>
  <c r="AC204" i="9"/>
  <c r="AI204" i="9"/>
  <c r="U204" i="9"/>
  <c r="V204" i="9" s="1"/>
  <c r="X204" i="9" s="1"/>
  <c r="R205" i="17"/>
  <c r="T205" i="17" s="1"/>
  <c r="V205" i="17" s="1"/>
  <c r="X205" i="17" s="1"/>
  <c r="M205" i="9"/>
  <c r="O205" i="9" s="1"/>
  <c r="Q205" i="9" s="1"/>
  <c r="C205" i="9"/>
  <c r="AR204" i="17"/>
  <c r="AJ204" i="17"/>
  <c r="AQ204" i="17"/>
  <c r="AM204" i="17"/>
  <c r="AL204" i="17"/>
  <c r="AN204" i="17" s="1"/>
  <c r="AO204" i="17" s="1"/>
  <c r="C204" i="9"/>
  <c r="M204" i="9"/>
  <c r="O204" i="9" s="1"/>
  <c r="Q204" i="9" s="1"/>
  <c r="W203" i="9"/>
  <c r="S207" i="17" l="1"/>
  <c r="Z207" i="17"/>
  <c r="R207" i="17"/>
  <c r="T207" i="17" s="1"/>
  <c r="S206" i="9"/>
  <c r="Z206" i="9"/>
  <c r="R206" i="9"/>
  <c r="T206" i="9" s="1"/>
  <c r="AP203" i="17"/>
  <c r="AO203" i="17"/>
  <c r="AQ205" i="17"/>
  <c r="AM205" i="17"/>
  <c r="AL205" i="17"/>
  <c r="AR205" i="17"/>
  <c r="AJ205" i="17"/>
  <c r="W204" i="9"/>
  <c r="AP204" i="17"/>
  <c r="AP203" i="9"/>
  <c r="AG202" i="9"/>
  <c r="AH202" i="9"/>
  <c r="W205" i="17"/>
  <c r="AH203" i="9"/>
  <c r="AG203" i="9"/>
  <c r="D206" i="9"/>
  <c r="AR204" i="9"/>
  <c r="AJ204" i="9"/>
  <c r="AQ204" i="9"/>
  <c r="AM204" i="9"/>
  <c r="AL204" i="9"/>
  <c r="M206" i="17"/>
  <c r="O206" i="17" s="1"/>
  <c r="Q206" i="17" s="1"/>
  <c r="C206" i="17"/>
  <c r="AI205" i="9"/>
  <c r="U205" i="9"/>
  <c r="AK205" i="9"/>
  <c r="AC205" i="9"/>
  <c r="C207" i="17"/>
  <c r="M207" i="17"/>
  <c r="O207" i="17" s="1"/>
  <c r="Q207" i="17" s="1"/>
  <c r="U206" i="17"/>
  <c r="AK206" i="17"/>
  <c r="AC206" i="17"/>
  <c r="AI206" i="17"/>
  <c r="AF204" i="17"/>
  <c r="R205" i="9"/>
  <c r="T205" i="9" s="1"/>
  <c r="V205" i="9" s="1"/>
  <c r="B207" i="9"/>
  <c r="I207" i="9"/>
  <c r="J207" i="9" s="1"/>
  <c r="Y207" i="9" s="1"/>
  <c r="E207" i="9"/>
  <c r="N207" i="9" s="1"/>
  <c r="P207" i="9" s="1"/>
  <c r="F208" i="9"/>
  <c r="K207" i="9"/>
  <c r="L207" i="9" s="1"/>
  <c r="R206" i="17"/>
  <c r="T206" i="17" s="1"/>
  <c r="V206" i="17" s="1"/>
  <c r="X206" i="17" s="1"/>
  <c r="W205" i="9"/>
  <c r="AE204" i="9"/>
  <c r="AB204" i="9"/>
  <c r="AD204" i="9" s="1"/>
  <c r="AF204" i="9" s="1"/>
  <c r="X205" i="9"/>
  <c r="F209" i="17"/>
  <c r="K208" i="17"/>
  <c r="L208" i="17" s="1"/>
  <c r="I208" i="17"/>
  <c r="J208" i="17" s="1"/>
  <c r="Y208" i="17" s="1"/>
  <c r="E208" i="17"/>
  <c r="N208" i="17" s="1"/>
  <c r="P208" i="17" s="1"/>
  <c r="AO202" i="9"/>
  <c r="AP202" i="9"/>
  <c r="AE205" i="17"/>
  <c r="AB205" i="17"/>
  <c r="AD205" i="17" s="1"/>
  <c r="Z207" i="9" l="1"/>
  <c r="R207" i="9"/>
  <c r="T207" i="9" s="1"/>
  <c r="S207" i="9"/>
  <c r="S208" i="17"/>
  <c r="R208" i="17" s="1"/>
  <c r="T208" i="17" s="1"/>
  <c r="Z208" i="17"/>
  <c r="I209" i="17"/>
  <c r="J209" i="17" s="1"/>
  <c r="Y209" i="17" s="1"/>
  <c r="E209" i="17"/>
  <c r="N209" i="17" s="1"/>
  <c r="P209" i="17" s="1"/>
  <c r="F210" i="17"/>
  <c r="K209" i="17"/>
  <c r="L209" i="17" s="1"/>
  <c r="AE206" i="17"/>
  <c r="AB206" i="17"/>
  <c r="AD206" i="17" s="1"/>
  <c r="AL206" i="17"/>
  <c r="AN206" i="17" s="1"/>
  <c r="AP206" i="17" s="1"/>
  <c r="AR206" i="17"/>
  <c r="AJ206" i="17"/>
  <c r="AQ206" i="17"/>
  <c r="AM206" i="17"/>
  <c r="AE205" i="9"/>
  <c r="AB205" i="9"/>
  <c r="AD205" i="9" s="1"/>
  <c r="AF205" i="9" s="1"/>
  <c r="F209" i="9"/>
  <c r="K208" i="9"/>
  <c r="L208" i="9" s="1"/>
  <c r="B208" i="9"/>
  <c r="I208" i="9"/>
  <c r="J208" i="9" s="1"/>
  <c r="Y208" i="9" s="1"/>
  <c r="E208" i="9"/>
  <c r="N208" i="9" s="1"/>
  <c r="P208" i="9" s="1"/>
  <c r="AG204" i="9"/>
  <c r="AH204" i="9"/>
  <c r="AH204" i="17"/>
  <c r="AG204" i="17"/>
  <c r="AQ205" i="9"/>
  <c r="AM205" i="9"/>
  <c r="AR205" i="9"/>
  <c r="AJ205" i="9"/>
  <c r="AL205" i="9" s="1"/>
  <c r="AN205" i="9" s="1"/>
  <c r="W206" i="17"/>
  <c r="C206" i="9"/>
  <c r="M206" i="9"/>
  <c r="O206" i="9" s="1"/>
  <c r="Q206" i="9" s="1"/>
  <c r="AN205" i="17"/>
  <c r="AK206" i="9"/>
  <c r="AC206" i="9"/>
  <c r="AI206" i="9"/>
  <c r="U206" i="9"/>
  <c r="V206" i="9" s="1"/>
  <c r="X206" i="9" s="1"/>
  <c r="AK207" i="17"/>
  <c r="AC207" i="17"/>
  <c r="AI207" i="17"/>
  <c r="U207" i="17"/>
  <c r="V207" i="17" s="1"/>
  <c r="AF205" i="17"/>
  <c r="D208" i="17"/>
  <c r="D207" i="9"/>
  <c r="AN204" i="9"/>
  <c r="W207" i="17" l="1"/>
  <c r="X207" i="17"/>
  <c r="AO205" i="9"/>
  <c r="AP205" i="9"/>
  <c r="S208" i="9"/>
  <c r="Z208" i="9"/>
  <c r="Z209" i="17"/>
  <c r="R209" i="17"/>
  <c r="T209" i="17" s="1"/>
  <c r="S209" i="17"/>
  <c r="D208" i="9"/>
  <c r="AO204" i="9"/>
  <c r="AP204" i="9"/>
  <c r="AH205" i="17"/>
  <c r="AG205" i="17"/>
  <c r="AR207" i="17"/>
  <c r="AJ207" i="17"/>
  <c r="AQ207" i="17"/>
  <c r="AM207" i="17"/>
  <c r="AL207" i="17"/>
  <c r="AR206" i="9"/>
  <c r="AJ206" i="9"/>
  <c r="AQ206" i="9"/>
  <c r="AM206" i="9"/>
  <c r="AL206" i="9"/>
  <c r="AN206" i="9" s="1"/>
  <c r="AO206" i="9" s="1"/>
  <c r="AO206" i="17"/>
  <c r="AF206" i="17"/>
  <c r="D209" i="17"/>
  <c r="AI207" i="9"/>
  <c r="U207" i="9"/>
  <c r="AK207" i="9"/>
  <c r="AC207" i="9"/>
  <c r="M207" i="9"/>
  <c r="O207" i="9" s="1"/>
  <c r="Q207" i="9" s="1"/>
  <c r="C207" i="9"/>
  <c r="AH205" i="9"/>
  <c r="AG205" i="9"/>
  <c r="AI208" i="17"/>
  <c r="U208" i="17"/>
  <c r="V208" i="17" s="1"/>
  <c r="X208" i="17" s="1"/>
  <c r="AK208" i="17"/>
  <c r="AC208" i="17"/>
  <c r="V207" i="9"/>
  <c r="AP205" i="17"/>
  <c r="AO205" i="17"/>
  <c r="W206" i="9"/>
  <c r="C208" i="17"/>
  <c r="M208" i="17"/>
  <c r="O208" i="17" s="1"/>
  <c r="Q208" i="17" s="1"/>
  <c r="AE207" i="17"/>
  <c r="AB207" i="17"/>
  <c r="AD207" i="17" s="1"/>
  <c r="AF207" i="17" s="1"/>
  <c r="AE206" i="9"/>
  <c r="AB206" i="9"/>
  <c r="AD206" i="9" s="1"/>
  <c r="AF206" i="9" s="1"/>
  <c r="B209" i="9"/>
  <c r="Y209" i="9"/>
  <c r="I209" i="9"/>
  <c r="J209" i="9" s="1"/>
  <c r="E209" i="9"/>
  <c r="N209" i="9" s="1"/>
  <c r="P209" i="9" s="1"/>
  <c r="F210" i="9"/>
  <c r="D209" i="9"/>
  <c r="K209" i="9"/>
  <c r="L209" i="9" s="1"/>
  <c r="I210" i="17"/>
  <c r="J210" i="17" s="1"/>
  <c r="Y210" i="17" s="1"/>
  <c r="E210" i="17"/>
  <c r="N210" i="17" s="1"/>
  <c r="P210" i="17" s="1"/>
  <c r="F211" i="17"/>
  <c r="K210" i="17"/>
  <c r="L210" i="17" s="1"/>
  <c r="X207" i="9"/>
  <c r="S210" i="17" l="1"/>
  <c r="Z210" i="17"/>
  <c r="R210" i="17"/>
  <c r="T210" i="17" s="1"/>
  <c r="Z209" i="9"/>
  <c r="S209" i="9"/>
  <c r="AG207" i="17"/>
  <c r="AH207" i="17"/>
  <c r="AE208" i="17"/>
  <c r="AB208" i="17"/>
  <c r="AD208" i="17" s="1"/>
  <c r="AF208" i="17" s="1"/>
  <c r="F211" i="9"/>
  <c r="K210" i="9"/>
  <c r="L210" i="9" s="1"/>
  <c r="B210" i="9"/>
  <c r="I210" i="9"/>
  <c r="J210" i="9" s="1"/>
  <c r="Y210" i="9" s="1"/>
  <c r="E210" i="9"/>
  <c r="N210" i="9" s="1"/>
  <c r="P210" i="9" s="1"/>
  <c r="AR208" i="17"/>
  <c r="AJ208" i="17"/>
  <c r="AQ208" i="17"/>
  <c r="AM208" i="17"/>
  <c r="AL208" i="17"/>
  <c r="AE207" i="9"/>
  <c r="AB207" i="9"/>
  <c r="AD207" i="9" s="1"/>
  <c r="M209" i="17"/>
  <c r="O209" i="17" s="1"/>
  <c r="Q209" i="17" s="1"/>
  <c r="C209" i="17"/>
  <c r="AP206" i="9"/>
  <c r="AK208" i="9"/>
  <c r="AC208" i="9"/>
  <c r="AI208" i="9"/>
  <c r="U208" i="9"/>
  <c r="M209" i="9"/>
  <c r="O209" i="9" s="1"/>
  <c r="Q209" i="9" s="1"/>
  <c r="C209" i="9"/>
  <c r="AG206" i="9"/>
  <c r="AH206" i="9"/>
  <c r="W208" i="17"/>
  <c r="AQ207" i="9"/>
  <c r="AM207" i="9"/>
  <c r="AL207" i="9"/>
  <c r="AR207" i="9"/>
  <c r="AJ207" i="9"/>
  <c r="AH206" i="17"/>
  <c r="AG206" i="17"/>
  <c r="C208" i="9"/>
  <c r="M208" i="9"/>
  <c r="O208" i="9" s="1"/>
  <c r="Q208" i="9" s="1"/>
  <c r="F212" i="17"/>
  <c r="K211" i="17"/>
  <c r="L211" i="17" s="1"/>
  <c r="I211" i="17"/>
  <c r="J211" i="17" s="1"/>
  <c r="Y211" i="17" s="1"/>
  <c r="E211" i="17"/>
  <c r="N211" i="17" s="1"/>
  <c r="P211" i="17" s="1"/>
  <c r="D210" i="17"/>
  <c r="W207" i="9"/>
  <c r="AN207" i="17"/>
  <c r="AI209" i="17"/>
  <c r="U209" i="17"/>
  <c r="V209" i="17" s="1"/>
  <c r="X209" i="17" s="1"/>
  <c r="AK209" i="17"/>
  <c r="AC209" i="17"/>
  <c r="R208" i="9"/>
  <c r="T208" i="9" s="1"/>
  <c r="V208" i="9" s="1"/>
  <c r="X208" i="9" s="1"/>
  <c r="S211" i="17" l="1"/>
  <c r="Z211" i="17"/>
  <c r="R211" i="17"/>
  <c r="T211" i="17" s="1"/>
  <c r="S210" i="9"/>
  <c r="Z210" i="9"/>
  <c r="R210" i="9"/>
  <c r="T210" i="9" s="1"/>
  <c r="AH208" i="17"/>
  <c r="AG208" i="17"/>
  <c r="AI209" i="9"/>
  <c r="U209" i="9"/>
  <c r="AK209" i="9"/>
  <c r="AC209" i="9"/>
  <c r="F213" i="17"/>
  <c r="K212" i="17"/>
  <c r="L212" i="17" s="1"/>
  <c r="I212" i="17"/>
  <c r="J212" i="17" s="1"/>
  <c r="Y212" i="17" s="1"/>
  <c r="E212" i="17"/>
  <c r="N212" i="17" s="1"/>
  <c r="P212" i="17" s="1"/>
  <c r="AE209" i="17"/>
  <c r="AB209" i="17"/>
  <c r="AD209" i="17" s="1"/>
  <c r="AF209" i="17" s="1"/>
  <c r="AO207" i="17"/>
  <c r="AP207" i="17"/>
  <c r="D211" i="17"/>
  <c r="AE208" i="9"/>
  <c r="AB208" i="9"/>
  <c r="AD208" i="9" s="1"/>
  <c r="AF208" i="9" s="1"/>
  <c r="D210" i="9"/>
  <c r="AQ209" i="17"/>
  <c r="AM209" i="17"/>
  <c r="AR209" i="17"/>
  <c r="AJ209" i="17"/>
  <c r="AL209" i="17" s="1"/>
  <c r="AN209" i="17" s="1"/>
  <c r="AN207" i="9"/>
  <c r="AR208" i="9"/>
  <c r="AJ208" i="9"/>
  <c r="AQ208" i="9"/>
  <c r="AM208" i="9"/>
  <c r="AL208" i="9"/>
  <c r="W209" i="17"/>
  <c r="AN208" i="17"/>
  <c r="B211" i="9"/>
  <c r="I211" i="9"/>
  <c r="J211" i="9" s="1"/>
  <c r="Y211" i="9" s="1"/>
  <c r="E211" i="9"/>
  <c r="N211" i="9" s="1"/>
  <c r="P211" i="9" s="1"/>
  <c r="F212" i="9"/>
  <c r="K211" i="9"/>
  <c r="L211" i="9" s="1"/>
  <c r="R209" i="9"/>
  <c r="T209" i="9" s="1"/>
  <c r="V209" i="9" s="1"/>
  <c r="X209" i="9" s="1"/>
  <c r="U210" i="17"/>
  <c r="V210" i="17" s="1"/>
  <c r="X210" i="17" s="1"/>
  <c r="AK210" i="17"/>
  <c r="AC210" i="17"/>
  <c r="AI210" i="17"/>
  <c r="M210" i="17"/>
  <c r="O210" i="17" s="1"/>
  <c r="Q210" i="17" s="1"/>
  <c r="C210" i="17"/>
  <c r="W208" i="9"/>
  <c r="AF207" i="9"/>
  <c r="AP209" i="17" l="1"/>
  <c r="AO209" i="17"/>
  <c r="S212" i="17"/>
  <c r="Z212" i="17"/>
  <c r="Z211" i="9"/>
  <c r="R211" i="9"/>
  <c r="T211" i="9" s="1"/>
  <c r="S211" i="9"/>
  <c r="AG208" i="9"/>
  <c r="AH208" i="9"/>
  <c r="I213" i="17"/>
  <c r="J213" i="17" s="1"/>
  <c r="Y213" i="17" s="1"/>
  <c r="E213" i="17"/>
  <c r="N213" i="17" s="1"/>
  <c r="P213" i="17" s="1"/>
  <c r="D213" i="17"/>
  <c r="F214" i="17"/>
  <c r="K213" i="17"/>
  <c r="L213" i="17" s="1"/>
  <c r="AE210" i="17"/>
  <c r="AB210" i="17"/>
  <c r="AD210" i="17" s="1"/>
  <c r="AF210" i="17" s="1"/>
  <c r="AH209" i="17"/>
  <c r="AG209" i="17"/>
  <c r="AH207" i="9"/>
  <c r="AG207" i="9"/>
  <c r="W209" i="9"/>
  <c r="AR210" i="17"/>
  <c r="AJ210" i="17"/>
  <c r="AL210" i="17" s="1"/>
  <c r="AN210" i="17" s="1"/>
  <c r="AQ210" i="17"/>
  <c r="AM210" i="17"/>
  <c r="D211" i="9"/>
  <c r="AN208" i="9"/>
  <c r="AP207" i="9"/>
  <c r="AO207" i="9"/>
  <c r="C211" i="17"/>
  <c r="M211" i="17"/>
  <c r="O211" i="17" s="1"/>
  <c r="Q211" i="17" s="1"/>
  <c r="AE209" i="9"/>
  <c r="AB209" i="9"/>
  <c r="AD209" i="9" s="1"/>
  <c r="AF209" i="9" s="1"/>
  <c r="AK210" i="9"/>
  <c r="AC210" i="9"/>
  <c r="AI210" i="9"/>
  <c r="U210" i="9"/>
  <c r="V210" i="9" s="1"/>
  <c r="X210" i="9" s="1"/>
  <c r="AK211" i="17"/>
  <c r="AC211" i="17"/>
  <c r="AI211" i="17"/>
  <c r="U211" i="17"/>
  <c r="V211" i="17" s="1"/>
  <c r="X211" i="17" s="1"/>
  <c r="AP208" i="17"/>
  <c r="AO208" i="17"/>
  <c r="W210" i="17"/>
  <c r="F213" i="9"/>
  <c r="K212" i="9"/>
  <c r="L212" i="9" s="1"/>
  <c r="B212" i="9"/>
  <c r="Y212" i="9"/>
  <c r="I212" i="9"/>
  <c r="J212" i="9" s="1"/>
  <c r="E212" i="9"/>
  <c r="N212" i="9" s="1"/>
  <c r="P212" i="9" s="1"/>
  <c r="C210" i="9"/>
  <c r="M210" i="9"/>
  <c r="O210" i="9" s="1"/>
  <c r="Q210" i="9" s="1"/>
  <c r="D212" i="17"/>
  <c r="AQ209" i="9"/>
  <c r="AM209" i="9"/>
  <c r="AR209" i="9"/>
  <c r="AJ209" i="9"/>
  <c r="AL209" i="9" s="1"/>
  <c r="AN209" i="9" s="1"/>
  <c r="AP210" i="17" l="1"/>
  <c r="AO210" i="17"/>
  <c r="Z213" i="17"/>
  <c r="R213" i="17"/>
  <c r="T213" i="17" s="1"/>
  <c r="S213" i="17"/>
  <c r="AO209" i="9"/>
  <c r="AP209" i="9"/>
  <c r="S212" i="9"/>
  <c r="Z212" i="9"/>
  <c r="R212" i="9"/>
  <c r="T212" i="9" s="1"/>
  <c r="B213" i="9"/>
  <c r="I213" i="9"/>
  <c r="J213" i="9" s="1"/>
  <c r="Y213" i="9" s="1"/>
  <c r="E213" i="9"/>
  <c r="N213" i="9" s="1"/>
  <c r="P213" i="9" s="1"/>
  <c r="F214" i="9"/>
  <c r="K213" i="9"/>
  <c r="L213" i="9" s="1"/>
  <c r="AH209" i="9"/>
  <c r="AG209" i="9"/>
  <c r="M213" i="17"/>
  <c r="O213" i="17" s="1"/>
  <c r="Q213" i="17" s="1"/>
  <c r="C213" i="17"/>
  <c r="V211" i="9"/>
  <c r="X211" i="9" s="1"/>
  <c r="AI212" i="17"/>
  <c r="U212" i="17"/>
  <c r="AK212" i="17"/>
  <c r="AC212" i="17"/>
  <c r="W210" i="9"/>
  <c r="AE211" i="17"/>
  <c r="AB211" i="17"/>
  <c r="AD211" i="17" s="1"/>
  <c r="AF211" i="17" s="1"/>
  <c r="AE210" i="9"/>
  <c r="AB210" i="9"/>
  <c r="AD210" i="9" s="1"/>
  <c r="AF210" i="9" s="1"/>
  <c r="W211" i="17"/>
  <c r="AP208" i="9"/>
  <c r="AO208" i="9"/>
  <c r="AH210" i="17"/>
  <c r="AG210" i="17"/>
  <c r="AI211" i="9"/>
  <c r="U211" i="9"/>
  <c r="AK211" i="9"/>
  <c r="AC211" i="9"/>
  <c r="R212" i="17"/>
  <c r="T212" i="17" s="1"/>
  <c r="V212" i="17" s="1"/>
  <c r="C212" i="17"/>
  <c r="M212" i="17"/>
  <c r="O212" i="17" s="1"/>
  <c r="Q212" i="17" s="1"/>
  <c r="D212" i="9"/>
  <c r="AR211" i="17"/>
  <c r="AJ211" i="17"/>
  <c r="AQ211" i="17"/>
  <c r="AM211" i="17"/>
  <c r="AL211" i="17"/>
  <c r="AR210" i="9"/>
  <c r="AJ210" i="9"/>
  <c r="AQ210" i="9"/>
  <c r="AM210" i="9"/>
  <c r="AL210" i="9"/>
  <c r="M211" i="9"/>
  <c r="O211" i="9" s="1"/>
  <c r="Q211" i="9" s="1"/>
  <c r="W211" i="9" s="1"/>
  <c r="C211" i="9"/>
  <c r="Y214" i="17"/>
  <c r="I214" i="17"/>
  <c r="J214" i="17" s="1"/>
  <c r="E214" i="17"/>
  <c r="N214" i="17" s="1"/>
  <c r="P214" i="17" s="1"/>
  <c r="D214" i="17"/>
  <c r="F215" i="17"/>
  <c r="K214" i="17"/>
  <c r="L214" i="17" s="1"/>
  <c r="X212" i="17"/>
  <c r="Z213" i="9" l="1"/>
  <c r="S213" i="9"/>
  <c r="AG211" i="17"/>
  <c r="AH211" i="17"/>
  <c r="AE212" i="17"/>
  <c r="AB212" i="17"/>
  <c r="AD212" i="17" s="1"/>
  <c r="F216" i="17"/>
  <c r="K215" i="17"/>
  <c r="L215" i="17" s="1"/>
  <c r="I215" i="17"/>
  <c r="J215" i="17" s="1"/>
  <c r="Y215" i="17" s="1"/>
  <c r="E215" i="17"/>
  <c r="N215" i="17" s="1"/>
  <c r="P215" i="17" s="1"/>
  <c r="C212" i="9"/>
  <c r="M212" i="9"/>
  <c r="O212" i="9" s="1"/>
  <c r="Q212" i="9" s="1"/>
  <c r="AE211" i="9"/>
  <c r="AB211" i="9"/>
  <c r="AD211" i="9" s="1"/>
  <c r="AF211" i="9" s="1"/>
  <c r="AR212" i="17"/>
  <c r="AJ212" i="17"/>
  <c r="AQ212" i="17"/>
  <c r="AM212" i="17"/>
  <c r="AL212" i="17"/>
  <c r="S214" i="17"/>
  <c r="Z214" i="17"/>
  <c r="M214" i="17"/>
  <c r="O214" i="17" s="1"/>
  <c r="Q214" i="17" s="1"/>
  <c r="C214" i="17"/>
  <c r="AN211" i="17"/>
  <c r="W212" i="17"/>
  <c r="AQ211" i="9"/>
  <c r="AM211" i="9"/>
  <c r="AR211" i="9"/>
  <c r="AJ211" i="9"/>
  <c r="AL211" i="9" s="1"/>
  <c r="AN211" i="9" s="1"/>
  <c r="AG210" i="9"/>
  <c r="AH210" i="9"/>
  <c r="D213" i="9"/>
  <c r="AK212" i="9"/>
  <c r="AC212" i="9"/>
  <c r="AI212" i="9"/>
  <c r="U212" i="9"/>
  <c r="V212" i="9" s="1"/>
  <c r="X212" i="9" s="1"/>
  <c r="AI213" i="17"/>
  <c r="U213" i="17"/>
  <c r="V213" i="17" s="1"/>
  <c r="AK213" i="17"/>
  <c r="AC213" i="17"/>
  <c r="AN210" i="9"/>
  <c r="F215" i="9"/>
  <c r="K214" i="9"/>
  <c r="L214" i="9" s="1"/>
  <c r="B214" i="9"/>
  <c r="I214" i="9"/>
  <c r="J214" i="9" s="1"/>
  <c r="Y214" i="9" s="1"/>
  <c r="E214" i="9"/>
  <c r="N214" i="9" s="1"/>
  <c r="P214" i="9" s="1"/>
  <c r="S214" i="9" l="1"/>
  <c r="Z214" i="9"/>
  <c r="R214" i="9"/>
  <c r="T214" i="9" s="1"/>
  <c r="X213" i="17"/>
  <c r="W213" i="17"/>
  <c r="AO211" i="9"/>
  <c r="AP211" i="9"/>
  <c r="S215" i="17"/>
  <c r="Z215" i="17"/>
  <c r="R215" i="17"/>
  <c r="T215" i="17" s="1"/>
  <c r="M213" i="9"/>
  <c r="O213" i="9" s="1"/>
  <c r="Q213" i="9" s="1"/>
  <c r="C213" i="9"/>
  <c r="AP211" i="17"/>
  <c r="AO211" i="17"/>
  <c r="AH211" i="9"/>
  <c r="AG211" i="9"/>
  <c r="F217" i="17"/>
  <c r="K216" i="17"/>
  <c r="L216" i="17" s="1"/>
  <c r="I216" i="17"/>
  <c r="J216" i="17" s="1"/>
  <c r="Y216" i="17" s="1"/>
  <c r="E216" i="17"/>
  <c r="N216" i="17" s="1"/>
  <c r="P216" i="17" s="1"/>
  <c r="AF212" i="17"/>
  <c r="AI213" i="9"/>
  <c r="U213" i="9"/>
  <c r="AK213" i="9"/>
  <c r="AC213" i="9"/>
  <c r="D214" i="9"/>
  <c r="U214" i="17"/>
  <c r="AK214" i="17"/>
  <c r="AC214" i="17"/>
  <c r="AI214" i="17"/>
  <c r="D215" i="17"/>
  <c r="AQ213" i="17"/>
  <c r="AM213" i="17"/>
  <c r="AL213" i="17"/>
  <c r="AN213" i="17" s="1"/>
  <c r="AO213" i="17" s="1"/>
  <c r="AR213" i="17"/>
  <c r="AJ213" i="17"/>
  <c r="B215" i="9"/>
  <c r="I215" i="9"/>
  <c r="J215" i="9" s="1"/>
  <c r="Y215" i="9" s="1"/>
  <c r="E215" i="9"/>
  <c r="N215" i="9" s="1"/>
  <c r="P215" i="9" s="1"/>
  <c r="F216" i="9"/>
  <c r="K215" i="9"/>
  <c r="L215" i="9" s="1"/>
  <c r="AE212" i="9"/>
  <c r="AB212" i="9"/>
  <c r="AD212" i="9" s="1"/>
  <c r="AF212" i="9" s="1"/>
  <c r="AN212" i="17"/>
  <c r="W212" i="9"/>
  <c r="R213" i="9"/>
  <c r="T213" i="9" s="1"/>
  <c r="V213" i="9" s="1"/>
  <c r="X213" i="9" s="1"/>
  <c r="AE213" i="17"/>
  <c r="AB213" i="17"/>
  <c r="AD213" i="17" s="1"/>
  <c r="AF213" i="17" s="1"/>
  <c r="AP210" i="9"/>
  <c r="AO210" i="9"/>
  <c r="AR212" i="9"/>
  <c r="AJ212" i="9"/>
  <c r="AL212" i="9" s="1"/>
  <c r="AN212" i="9" s="1"/>
  <c r="AQ212" i="9"/>
  <c r="AM212" i="9"/>
  <c r="R214" i="17"/>
  <c r="T214" i="17" s="1"/>
  <c r="V214" i="17" s="1"/>
  <c r="X214" i="17" s="1"/>
  <c r="AO212" i="9" l="1"/>
  <c r="AP212" i="9"/>
  <c r="S216" i="17"/>
  <c r="Z216" i="17"/>
  <c r="Z215" i="9"/>
  <c r="R215" i="9"/>
  <c r="T215" i="9" s="1"/>
  <c r="S215" i="9"/>
  <c r="C215" i="17"/>
  <c r="M215" i="17"/>
  <c r="O215" i="17" s="1"/>
  <c r="Q215" i="17" s="1"/>
  <c r="I217" i="17"/>
  <c r="J217" i="17" s="1"/>
  <c r="Y217" i="17" s="1"/>
  <c r="E217" i="17"/>
  <c r="N217" i="17" s="1"/>
  <c r="P217" i="17" s="1"/>
  <c r="D217" i="17"/>
  <c r="F218" i="17"/>
  <c r="K217" i="17"/>
  <c r="L217" i="17" s="1"/>
  <c r="F217" i="9"/>
  <c r="K216" i="9"/>
  <c r="L216" i="9" s="1"/>
  <c r="B216" i="9"/>
  <c r="I216" i="9"/>
  <c r="J216" i="9" s="1"/>
  <c r="Y216" i="9" s="1"/>
  <c r="E216" i="9"/>
  <c r="N216" i="9" s="1"/>
  <c r="P216" i="9" s="1"/>
  <c r="C214" i="9"/>
  <c r="M214" i="9"/>
  <c r="O214" i="9" s="1"/>
  <c r="Q214" i="9" s="1"/>
  <c r="AH213" i="17"/>
  <c r="AG213" i="17"/>
  <c r="AP212" i="17"/>
  <c r="AO212" i="17"/>
  <c r="AE214" i="17"/>
  <c r="AB214" i="17"/>
  <c r="AD214" i="17" s="1"/>
  <c r="AE213" i="9"/>
  <c r="AB213" i="9"/>
  <c r="AD213" i="9" s="1"/>
  <c r="AF213" i="9" s="1"/>
  <c r="AH212" i="17"/>
  <c r="AG212" i="17"/>
  <c r="AK215" i="17"/>
  <c r="AC215" i="17"/>
  <c r="AI215" i="17"/>
  <c r="U215" i="17"/>
  <c r="V215" i="17" s="1"/>
  <c r="X215" i="17" s="1"/>
  <c r="AK214" i="9"/>
  <c r="AC214" i="9"/>
  <c r="AI214" i="9"/>
  <c r="U214" i="9"/>
  <c r="V214" i="9" s="1"/>
  <c r="X214" i="9" s="1"/>
  <c r="AG212" i="9"/>
  <c r="AH212" i="9"/>
  <c r="AP213" i="17"/>
  <c r="W214" i="17"/>
  <c r="D215" i="9"/>
  <c r="AR214" i="17"/>
  <c r="AJ214" i="17"/>
  <c r="AL214" i="17" s="1"/>
  <c r="AN214" i="17" s="1"/>
  <c r="AQ214" i="17"/>
  <c r="AM214" i="17"/>
  <c r="AQ213" i="9"/>
  <c r="AM213" i="9"/>
  <c r="AR213" i="9"/>
  <c r="AJ213" i="9"/>
  <c r="AL213" i="9" s="1"/>
  <c r="AN213" i="9" s="1"/>
  <c r="D216" i="17"/>
  <c r="W213" i="9"/>
  <c r="AO213" i="9" l="1"/>
  <c r="AP213" i="9"/>
  <c r="AO214" i="17"/>
  <c r="AP214" i="17"/>
  <c r="S216" i="9"/>
  <c r="R216" i="9" s="1"/>
  <c r="T216" i="9" s="1"/>
  <c r="Z216" i="9"/>
  <c r="Z217" i="17"/>
  <c r="R217" i="17"/>
  <c r="T217" i="17" s="1"/>
  <c r="S217" i="17"/>
  <c r="M217" i="17"/>
  <c r="O217" i="17" s="1"/>
  <c r="Q217" i="17" s="1"/>
  <c r="C217" i="17"/>
  <c r="W215" i="17"/>
  <c r="AI216" i="17"/>
  <c r="U216" i="17"/>
  <c r="AK216" i="17"/>
  <c r="AC216" i="17"/>
  <c r="AE214" i="9"/>
  <c r="AB214" i="9"/>
  <c r="AD214" i="9" s="1"/>
  <c r="AF214" i="9" s="1"/>
  <c r="AE215" i="17"/>
  <c r="AB215" i="17"/>
  <c r="AD215" i="17" s="1"/>
  <c r="AH213" i="9"/>
  <c r="AG213" i="9"/>
  <c r="M215" i="9"/>
  <c r="O215" i="9" s="1"/>
  <c r="Q215" i="9" s="1"/>
  <c r="C215" i="9"/>
  <c r="AR214" i="9"/>
  <c r="AJ214" i="9"/>
  <c r="AQ214" i="9"/>
  <c r="AM214" i="9"/>
  <c r="AL214" i="9"/>
  <c r="AR215" i="17"/>
  <c r="AJ215" i="17"/>
  <c r="AQ215" i="17"/>
  <c r="AM215" i="17"/>
  <c r="AL215" i="17"/>
  <c r="AN215" i="17" s="1"/>
  <c r="AO215" i="17" s="1"/>
  <c r="D216" i="9"/>
  <c r="AI215" i="9"/>
  <c r="U215" i="9"/>
  <c r="V215" i="9" s="1"/>
  <c r="X215" i="9" s="1"/>
  <c r="AK215" i="9"/>
  <c r="AC215" i="9"/>
  <c r="R216" i="17"/>
  <c r="T216" i="17" s="1"/>
  <c r="V216" i="17" s="1"/>
  <c r="C216" i="17"/>
  <c r="M216" i="17"/>
  <c r="O216" i="17" s="1"/>
  <c r="Q216" i="17" s="1"/>
  <c r="W216" i="17" s="1"/>
  <c r="AF214" i="17"/>
  <c r="W214" i="9"/>
  <c r="B217" i="9"/>
  <c r="Y217" i="9"/>
  <c r="I217" i="9"/>
  <c r="J217" i="9" s="1"/>
  <c r="E217" i="9"/>
  <c r="N217" i="9" s="1"/>
  <c r="P217" i="9" s="1"/>
  <c r="F218" i="9"/>
  <c r="D217" i="9"/>
  <c r="K217" i="9"/>
  <c r="L217" i="9" s="1"/>
  <c r="I218" i="17"/>
  <c r="J218" i="17" s="1"/>
  <c r="Y218" i="17" s="1"/>
  <c r="E218" i="17"/>
  <c r="N218" i="17" s="1"/>
  <c r="P218" i="17" s="1"/>
  <c r="F219" i="17"/>
  <c r="K218" i="17"/>
  <c r="L218" i="17" s="1"/>
  <c r="X216" i="17"/>
  <c r="S218" i="17" l="1"/>
  <c r="R218" i="17" s="1"/>
  <c r="T218" i="17" s="1"/>
  <c r="Z218" i="17"/>
  <c r="F220" i="17"/>
  <c r="K219" i="17"/>
  <c r="L219" i="17" s="1"/>
  <c r="I219" i="17"/>
  <c r="J219" i="17" s="1"/>
  <c r="Y219" i="17" s="1"/>
  <c r="E219" i="17"/>
  <c r="N219" i="17" s="1"/>
  <c r="P219" i="17" s="1"/>
  <c r="D218" i="17"/>
  <c r="AH214" i="17"/>
  <c r="AG214" i="17"/>
  <c r="AE215" i="9"/>
  <c r="AB215" i="9"/>
  <c r="AD215" i="9" s="1"/>
  <c r="C216" i="9"/>
  <c r="M216" i="9"/>
  <c r="O216" i="9" s="1"/>
  <c r="Q216" i="9" s="1"/>
  <c r="AN214" i="9"/>
  <c r="W215" i="9"/>
  <c r="AF215" i="17"/>
  <c r="AE216" i="17"/>
  <c r="AB216" i="17"/>
  <c r="AD216" i="17" s="1"/>
  <c r="AF216" i="17" s="1"/>
  <c r="AI217" i="17"/>
  <c r="U217" i="17"/>
  <c r="AK217" i="17"/>
  <c r="AC217" i="17"/>
  <c r="Z217" i="9"/>
  <c r="S217" i="9"/>
  <c r="AQ215" i="9"/>
  <c r="AM215" i="9"/>
  <c r="AL215" i="9"/>
  <c r="AN215" i="9" s="1"/>
  <c r="AP215" i="9" s="1"/>
  <c r="AR215" i="9"/>
  <c r="AJ215" i="9"/>
  <c r="AR216" i="17"/>
  <c r="AJ216" i="17"/>
  <c r="AQ216" i="17"/>
  <c r="AM216" i="17"/>
  <c r="AL216" i="17"/>
  <c r="F219" i="9"/>
  <c r="D218" i="9"/>
  <c r="K218" i="9"/>
  <c r="L218" i="9" s="1"/>
  <c r="B218" i="9"/>
  <c r="Y218" i="9"/>
  <c r="I218" i="9"/>
  <c r="J218" i="9" s="1"/>
  <c r="E218" i="9"/>
  <c r="N218" i="9" s="1"/>
  <c r="P218" i="9" s="1"/>
  <c r="AP215" i="17"/>
  <c r="AG214" i="9"/>
  <c r="AH214" i="9"/>
  <c r="V217" i="17"/>
  <c r="AK216" i="9"/>
  <c r="AC216" i="9"/>
  <c r="AI216" i="9"/>
  <c r="U216" i="9"/>
  <c r="V216" i="9" s="1"/>
  <c r="X216" i="9" s="1"/>
  <c r="M217" i="9"/>
  <c r="O217" i="9" s="1"/>
  <c r="Q217" i="9" s="1"/>
  <c r="C217" i="9"/>
  <c r="W217" i="17"/>
  <c r="X217" i="17"/>
  <c r="S219" i="17" l="1"/>
  <c r="Z219" i="17"/>
  <c r="R219" i="17"/>
  <c r="T219" i="17" s="1"/>
  <c r="AE216" i="9"/>
  <c r="AB216" i="9"/>
  <c r="AD216" i="9" s="1"/>
  <c r="AF216" i="9" s="1"/>
  <c r="B219" i="9"/>
  <c r="I219" i="9"/>
  <c r="J219" i="9" s="1"/>
  <c r="Y219" i="9" s="1"/>
  <c r="E219" i="9"/>
  <c r="N219" i="9" s="1"/>
  <c r="P219" i="9" s="1"/>
  <c r="F220" i="9"/>
  <c r="K219" i="9"/>
  <c r="L219" i="9" s="1"/>
  <c r="C218" i="9"/>
  <c r="M218" i="9"/>
  <c r="O218" i="9" s="1"/>
  <c r="Q218" i="9" s="1"/>
  <c r="AN216" i="17"/>
  <c r="AO215" i="9"/>
  <c r="AF215" i="9"/>
  <c r="M218" i="17"/>
  <c r="O218" i="17" s="1"/>
  <c r="Q218" i="17" s="1"/>
  <c r="C218" i="17"/>
  <c r="S218" i="9"/>
  <c r="Z218" i="9"/>
  <c r="AI217" i="9"/>
  <c r="U217" i="9"/>
  <c r="AK217" i="9"/>
  <c r="AC217" i="9"/>
  <c r="AE217" i="17"/>
  <c r="AB217" i="17"/>
  <c r="AD217" i="17" s="1"/>
  <c r="AF217" i="17" s="1"/>
  <c r="AH216" i="17"/>
  <c r="AG216" i="17"/>
  <c r="AO214" i="9"/>
  <c r="AP214" i="9"/>
  <c r="F221" i="17"/>
  <c r="K220" i="17"/>
  <c r="L220" i="17" s="1"/>
  <c r="I220" i="17"/>
  <c r="J220" i="17" s="1"/>
  <c r="Y220" i="17" s="1"/>
  <c r="E220" i="17"/>
  <c r="N220" i="17" s="1"/>
  <c r="P220" i="17" s="1"/>
  <c r="D220" i="17"/>
  <c r="AR216" i="9"/>
  <c r="AJ216" i="9"/>
  <c r="AQ216" i="9"/>
  <c r="AM216" i="9"/>
  <c r="AL216" i="9"/>
  <c r="AQ217" i="17"/>
  <c r="AM217" i="17"/>
  <c r="AR217" i="17"/>
  <c r="AJ217" i="17"/>
  <c r="AL217" i="17" s="1"/>
  <c r="AN217" i="17" s="1"/>
  <c r="W216" i="9"/>
  <c r="D219" i="17"/>
  <c r="U218" i="17"/>
  <c r="V218" i="17" s="1"/>
  <c r="X218" i="17" s="1"/>
  <c r="AK218" i="17"/>
  <c r="AC218" i="17"/>
  <c r="AI218" i="17"/>
  <c r="W217" i="9"/>
  <c r="R217" i="9"/>
  <c r="T217" i="9" s="1"/>
  <c r="V217" i="9" s="1"/>
  <c r="X217" i="9" s="1"/>
  <c r="AG215" i="17"/>
  <c r="AH215" i="17"/>
  <c r="S220" i="17" l="1"/>
  <c r="R220" i="17" s="1"/>
  <c r="T220" i="17" s="1"/>
  <c r="Z220" i="17"/>
  <c r="AP217" i="17"/>
  <c r="AO217" i="17"/>
  <c r="Z219" i="9"/>
  <c r="S219" i="9"/>
  <c r="R219" i="9" s="1"/>
  <c r="T219" i="9" s="1"/>
  <c r="AH217" i="17"/>
  <c r="AG217" i="17"/>
  <c r="AK218" i="9"/>
  <c r="AC218" i="9"/>
  <c r="AI218" i="9"/>
  <c r="U218" i="9"/>
  <c r="AH215" i="9"/>
  <c r="AG215" i="9"/>
  <c r="F221" i="9"/>
  <c r="K220" i="9"/>
  <c r="L220" i="9" s="1"/>
  <c r="Y220" i="9" s="1"/>
  <c r="B220" i="9"/>
  <c r="I220" i="9"/>
  <c r="J220" i="9" s="1"/>
  <c r="E220" i="9"/>
  <c r="N220" i="9" s="1"/>
  <c r="P220" i="9" s="1"/>
  <c r="AG216" i="9"/>
  <c r="AH216" i="9"/>
  <c r="C219" i="17"/>
  <c r="M219" i="17"/>
  <c r="O219" i="17" s="1"/>
  <c r="Q219" i="17" s="1"/>
  <c r="AE218" i="17"/>
  <c r="AB218" i="17"/>
  <c r="AD218" i="17" s="1"/>
  <c r="AF218" i="17" s="1"/>
  <c r="AN216" i="9"/>
  <c r="C220" i="17"/>
  <c r="M220" i="17"/>
  <c r="O220" i="17" s="1"/>
  <c r="Q220" i="17" s="1"/>
  <c r="AE217" i="9"/>
  <c r="AB217" i="9"/>
  <c r="AD217" i="9" s="1"/>
  <c r="R218" i="9"/>
  <c r="T218" i="9" s="1"/>
  <c r="V218" i="9" s="1"/>
  <c r="W218" i="9" s="1"/>
  <c r="AK219" i="17"/>
  <c r="AC219" i="17"/>
  <c r="AI219" i="17"/>
  <c r="U219" i="17"/>
  <c r="V219" i="17" s="1"/>
  <c r="X219" i="17" s="1"/>
  <c r="AL218" i="17"/>
  <c r="AR218" i="17"/>
  <c r="AJ218" i="17"/>
  <c r="AQ218" i="17"/>
  <c r="AM218" i="17"/>
  <c r="Y221" i="17"/>
  <c r="I221" i="17"/>
  <c r="J221" i="17" s="1"/>
  <c r="E221" i="17"/>
  <c r="N221" i="17" s="1"/>
  <c r="P221" i="17" s="1"/>
  <c r="D221" i="17"/>
  <c r="F222" i="17"/>
  <c r="K221" i="17"/>
  <c r="L221" i="17" s="1"/>
  <c r="AQ217" i="9"/>
  <c r="AM217" i="9"/>
  <c r="AR217" i="9"/>
  <c r="AJ217" i="9"/>
  <c r="AL217" i="9" s="1"/>
  <c r="AN217" i="9" s="1"/>
  <c r="X218" i="9"/>
  <c r="W218" i="17"/>
  <c r="AO216" i="17"/>
  <c r="AP216" i="17"/>
  <c r="D219" i="9"/>
  <c r="S220" i="9" l="1"/>
  <c r="Z220" i="9"/>
  <c r="R220" i="9"/>
  <c r="T220" i="9" s="1"/>
  <c r="AO217" i="9"/>
  <c r="AP217" i="9"/>
  <c r="I222" i="17"/>
  <c r="J222" i="17" s="1"/>
  <c r="Y222" i="17" s="1"/>
  <c r="E222" i="17"/>
  <c r="N222" i="17" s="1"/>
  <c r="P222" i="17" s="1"/>
  <c r="F223" i="17"/>
  <c r="K222" i="17"/>
  <c r="L222" i="17" s="1"/>
  <c r="Z221" i="17"/>
  <c r="S221" i="17"/>
  <c r="R221" i="17" s="1"/>
  <c r="T221" i="17" s="1"/>
  <c r="W219" i="17"/>
  <c r="B221" i="9"/>
  <c r="I221" i="9"/>
  <c r="J221" i="9" s="1"/>
  <c r="Y221" i="9" s="1"/>
  <c r="E221" i="9"/>
  <c r="N221" i="9" s="1"/>
  <c r="P221" i="9" s="1"/>
  <c r="F222" i="9"/>
  <c r="K221" i="9"/>
  <c r="L221" i="9" s="1"/>
  <c r="M221" i="17"/>
  <c r="O221" i="17" s="1"/>
  <c r="Q221" i="17" s="1"/>
  <c r="C221" i="17"/>
  <c r="AF217" i="9"/>
  <c r="AP216" i="9"/>
  <c r="AO216" i="9"/>
  <c r="AN218" i="17"/>
  <c r="AH218" i="17"/>
  <c r="AG218" i="17"/>
  <c r="AE218" i="9"/>
  <c r="AB218" i="9"/>
  <c r="AD218" i="9" s="1"/>
  <c r="AF218" i="9" s="1"/>
  <c r="AI219" i="9"/>
  <c r="U219" i="9"/>
  <c r="V219" i="9" s="1"/>
  <c r="X219" i="9" s="1"/>
  <c r="AK219" i="9"/>
  <c r="AC219" i="9"/>
  <c r="AI220" i="17"/>
  <c r="U220" i="17"/>
  <c r="V220" i="17" s="1"/>
  <c r="AK220" i="17"/>
  <c r="AC220" i="17"/>
  <c r="AE219" i="17"/>
  <c r="AB219" i="17"/>
  <c r="AD219" i="17" s="1"/>
  <c r="M219" i="9"/>
  <c r="O219" i="9" s="1"/>
  <c r="Q219" i="9" s="1"/>
  <c r="C219" i="9"/>
  <c r="AR219" i="17"/>
  <c r="AJ219" i="17"/>
  <c r="AQ219" i="17"/>
  <c r="AM219" i="17"/>
  <c r="AL219" i="17"/>
  <c r="D220" i="9"/>
  <c r="AR218" i="9"/>
  <c r="AQ218" i="9"/>
  <c r="AL218" i="9"/>
  <c r="AN218" i="9" s="1"/>
  <c r="AP218" i="9" s="1"/>
  <c r="AJ218" i="9"/>
  <c r="AM218" i="9"/>
  <c r="Z221" i="9" l="1"/>
  <c r="R221" i="9"/>
  <c r="T221" i="9" s="1"/>
  <c r="S221" i="9"/>
  <c r="S222" i="17"/>
  <c r="Z222" i="17"/>
  <c r="X220" i="17"/>
  <c r="W220" i="17"/>
  <c r="AO218" i="9"/>
  <c r="AF219" i="17"/>
  <c r="F223" i="9"/>
  <c r="K222" i="9"/>
  <c r="L222" i="9" s="1"/>
  <c r="B222" i="9"/>
  <c r="I222" i="9"/>
  <c r="J222" i="9" s="1"/>
  <c r="Y222" i="9" s="1"/>
  <c r="E222" i="9"/>
  <c r="N222" i="9" s="1"/>
  <c r="P222" i="9" s="1"/>
  <c r="D222" i="17"/>
  <c r="C220" i="9"/>
  <c r="M220" i="9"/>
  <c r="O220" i="9" s="1"/>
  <c r="Q220" i="9" s="1"/>
  <c r="AE220" i="17"/>
  <c r="AB220" i="17"/>
  <c r="AD220" i="17" s="1"/>
  <c r="AE219" i="9"/>
  <c r="AB219" i="9"/>
  <c r="AD219" i="9" s="1"/>
  <c r="AF219" i="9" s="1"/>
  <c r="AG218" i="9"/>
  <c r="AH218" i="9"/>
  <c r="AP218" i="17"/>
  <c r="AO218" i="17"/>
  <c r="AI221" i="17"/>
  <c r="U221" i="17"/>
  <c r="V221" i="17" s="1"/>
  <c r="AK221" i="17"/>
  <c r="AC221" i="17"/>
  <c r="AK220" i="9"/>
  <c r="AC220" i="9"/>
  <c r="AI220" i="9"/>
  <c r="U220" i="9"/>
  <c r="V220" i="9" s="1"/>
  <c r="X220" i="9" s="1"/>
  <c r="AN219" i="17"/>
  <c r="W219" i="9"/>
  <c r="AR220" i="17"/>
  <c r="AJ220" i="17"/>
  <c r="AQ220" i="17"/>
  <c r="AM220" i="17"/>
  <c r="AL220" i="17"/>
  <c r="AN220" i="17" s="1"/>
  <c r="AP220" i="17" s="1"/>
  <c r="AO220" i="17"/>
  <c r="AQ219" i="9"/>
  <c r="AM219" i="9"/>
  <c r="AL219" i="9"/>
  <c r="AN219" i="9" s="1"/>
  <c r="AO219" i="9" s="1"/>
  <c r="AR219" i="9"/>
  <c r="AJ219" i="9"/>
  <c r="AH217" i="9"/>
  <c r="AG217" i="9"/>
  <c r="D221" i="9"/>
  <c r="F224" i="17"/>
  <c r="K223" i="17"/>
  <c r="L223" i="17" s="1"/>
  <c r="I223" i="17"/>
  <c r="J223" i="17" s="1"/>
  <c r="Y223" i="17" s="1"/>
  <c r="E223" i="17"/>
  <c r="N223" i="17" s="1"/>
  <c r="P223" i="17" s="1"/>
  <c r="S223" i="17" l="1"/>
  <c r="Z223" i="17"/>
  <c r="R223" i="17"/>
  <c r="T223" i="17" s="1"/>
  <c r="W221" i="17"/>
  <c r="X221" i="17"/>
  <c r="S222" i="9"/>
  <c r="Z222" i="9"/>
  <c r="W220" i="9"/>
  <c r="AP219" i="17"/>
  <c r="AO219" i="17"/>
  <c r="AE221" i="17"/>
  <c r="AB221" i="17"/>
  <c r="AD221" i="17" s="1"/>
  <c r="AF221" i="17" s="1"/>
  <c r="AH219" i="9"/>
  <c r="AG219" i="9"/>
  <c r="D222" i="9"/>
  <c r="U222" i="17"/>
  <c r="AK222" i="17"/>
  <c r="AC222" i="17"/>
  <c r="AI222" i="17"/>
  <c r="F225" i="17"/>
  <c r="K224" i="17"/>
  <c r="L224" i="17" s="1"/>
  <c r="I224" i="17"/>
  <c r="J224" i="17" s="1"/>
  <c r="Y224" i="17" s="1"/>
  <c r="E224" i="17"/>
  <c r="N224" i="17" s="1"/>
  <c r="P224" i="17" s="1"/>
  <c r="AP219" i="9"/>
  <c r="M221" i="9"/>
  <c r="O221" i="9" s="1"/>
  <c r="Q221" i="9" s="1"/>
  <c r="C221" i="9"/>
  <c r="AQ221" i="17"/>
  <c r="AM221" i="17"/>
  <c r="AR221" i="17"/>
  <c r="AJ221" i="17"/>
  <c r="AL221" i="17" s="1"/>
  <c r="AN221" i="17" s="1"/>
  <c r="B223" i="9"/>
  <c r="I223" i="9"/>
  <c r="J223" i="9" s="1"/>
  <c r="Y223" i="9" s="1"/>
  <c r="E223" i="9"/>
  <c r="N223" i="9" s="1"/>
  <c r="P223" i="9" s="1"/>
  <c r="F224" i="9"/>
  <c r="K223" i="9"/>
  <c r="L223" i="9" s="1"/>
  <c r="AR220" i="9"/>
  <c r="AJ220" i="9"/>
  <c r="AL220" i="9" s="1"/>
  <c r="AN220" i="9" s="1"/>
  <c r="AQ220" i="9"/>
  <c r="AM220" i="9"/>
  <c r="D223" i="17"/>
  <c r="AE220" i="9"/>
  <c r="AB220" i="9"/>
  <c r="AD220" i="9" s="1"/>
  <c r="AF220" i="17"/>
  <c r="M222" i="17"/>
  <c r="O222" i="17" s="1"/>
  <c r="Q222" i="17" s="1"/>
  <c r="W222" i="17" s="1"/>
  <c r="C222" i="17"/>
  <c r="AG219" i="17"/>
  <c r="AH219" i="17"/>
  <c r="R222" i="17"/>
  <c r="T222" i="17" s="1"/>
  <c r="V222" i="17" s="1"/>
  <c r="X222" i="17" s="1"/>
  <c r="AI221" i="9"/>
  <c r="U221" i="9"/>
  <c r="V221" i="9" s="1"/>
  <c r="X221" i="9" s="1"/>
  <c r="AK221" i="9"/>
  <c r="AC221" i="9"/>
  <c r="Z223" i="9" l="1"/>
  <c r="S223" i="9"/>
  <c r="S224" i="17"/>
  <c r="Z224" i="17"/>
  <c r="R224" i="17"/>
  <c r="T224" i="17" s="1"/>
  <c r="AO221" i="17"/>
  <c r="AP221" i="17"/>
  <c r="AO220" i="9"/>
  <c r="AP220" i="9"/>
  <c r="AE221" i="9"/>
  <c r="AB221" i="9"/>
  <c r="AD221" i="9" s="1"/>
  <c r="AF221" i="9" s="1"/>
  <c r="W221" i="9"/>
  <c r="AH221" i="17"/>
  <c r="AG221" i="17"/>
  <c r="AK222" i="9"/>
  <c r="AC222" i="9"/>
  <c r="AI222" i="9"/>
  <c r="U222" i="9"/>
  <c r="AQ221" i="9"/>
  <c r="AM221" i="9"/>
  <c r="AR221" i="9"/>
  <c r="AJ221" i="9"/>
  <c r="AL221" i="9" s="1"/>
  <c r="AN221" i="9" s="1"/>
  <c r="AH220" i="17"/>
  <c r="AG220" i="17"/>
  <c r="C222" i="9"/>
  <c r="M222" i="9"/>
  <c r="O222" i="9" s="1"/>
  <c r="Q222" i="9" s="1"/>
  <c r="AF220" i="9"/>
  <c r="D223" i="9"/>
  <c r="D224" i="17"/>
  <c r="AE222" i="17"/>
  <c r="AB222" i="17"/>
  <c r="AD222" i="17" s="1"/>
  <c r="AF222" i="17" s="1"/>
  <c r="R222" i="9"/>
  <c r="T222" i="9" s="1"/>
  <c r="V222" i="9" s="1"/>
  <c r="AK223" i="17"/>
  <c r="AC223" i="17"/>
  <c r="AI223" i="17"/>
  <c r="U223" i="17"/>
  <c r="V223" i="17" s="1"/>
  <c r="X223" i="17" s="1"/>
  <c r="C223" i="17"/>
  <c r="M223" i="17"/>
  <c r="O223" i="17" s="1"/>
  <c r="Q223" i="17" s="1"/>
  <c r="F225" i="9"/>
  <c r="D224" i="9"/>
  <c r="K224" i="9"/>
  <c r="L224" i="9" s="1"/>
  <c r="B224" i="9"/>
  <c r="I224" i="9"/>
  <c r="J224" i="9" s="1"/>
  <c r="Y224" i="9" s="1"/>
  <c r="E224" i="9"/>
  <c r="N224" i="9" s="1"/>
  <c r="P224" i="9" s="1"/>
  <c r="I225" i="17"/>
  <c r="J225" i="17" s="1"/>
  <c r="Y225" i="17" s="1"/>
  <c r="E225" i="17"/>
  <c r="N225" i="17" s="1"/>
  <c r="P225" i="17" s="1"/>
  <c r="F226" i="17"/>
  <c r="K225" i="17"/>
  <c r="L225" i="17" s="1"/>
  <c r="AR222" i="17"/>
  <c r="AJ222" i="17"/>
  <c r="AL222" i="17" s="1"/>
  <c r="AN222" i="17" s="1"/>
  <c r="AQ222" i="17"/>
  <c r="AM222" i="17"/>
  <c r="X222" i="9"/>
  <c r="S224" i="9" l="1"/>
  <c r="Z224" i="9"/>
  <c r="R224" i="9"/>
  <c r="T224" i="9" s="1"/>
  <c r="AP221" i="9"/>
  <c r="AO221" i="9"/>
  <c r="AO222" i="17"/>
  <c r="AP222" i="17"/>
  <c r="Z225" i="17"/>
  <c r="S225" i="17"/>
  <c r="C224" i="9"/>
  <c r="M224" i="9"/>
  <c r="O224" i="9" s="1"/>
  <c r="Q224" i="9" s="1"/>
  <c r="M223" i="9"/>
  <c r="O223" i="9" s="1"/>
  <c r="Q223" i="9" s="1"/>
  <c r="C223" i="9"/>
  <c r="AI223" i="9"/>
  <c r="U223" i="9"/>
  <c r="AK223" i="9"/>
  <c r="AC223" i="9"/>
  <c r="B225" i="9"/>
  <c r="I225" i="9"/>
  <c r="J225" i="9" s="1"/>
  <c r="Y225" i="9" s="1"/>
  <c r="E225" i="9"/>
  <c r="N225" i="9" s="1"/>
  <c r="P225" i="9" s="1"/>
  <c r="F226" i="9"/>
  <c r="D225" i="9"/>
  <c r="K225" i="9"/>
  <c r="L225" i="9" s="1"/>
  <c r="AH222" i="17"/>
  <c r="AG222" i="17"/>
  <c r="AG220" i="9"/>
  <c r="AH220" i="9"/>
  <c r="AE222" i="9"/>
  <c r="AB222" i="9"/>
  <c r="AD222" i="9" s="1"/>
  <c r="I226" i="17"/>
  <c r="J226" i="17" s="1"/>
  <c r="Y226" i="17" s="1"/>
  <c r="E226" i="17"/>
  <c r="N226" i="17" s="1"/>
  <c r="P226" i="17" s="1"/>
  <c r="F227" i="17"/>
  <c r="K226" i="17"/>
  <c r="L226" i="17" s="1"/>
  <c r="W223" i="17"/>
  <c r="AE223" i="17"/>
  <c r="AB223" i="17"/>
  <c r="AD223" i="17" s="1"/>
  <c r="AF223" i="17" s="1"/>
  <c r="AR222" i="9"/>
  <c r="AJ222" i="9"/>
  <c r="AQ222" i="9"/>
  <c r="AM222" i="9"/>
  <c r="AL222" i="9"/>
  <c r="AH221" i="9"/>
  <c r="AG221" i="9"/>
  <c r="AI224" i="17"/>
  <c r="U224" i="17"/>
  <c r="V224" i="17" s="1"/>
  <c r="X224" i="17" s="1"/>
  <c r="AK224" i="17"/>
  <c r="AC224" i="17"/>
  <c r="R223" i="9"/>
  <c r="T223" i="9" s="1"/>
  <c r="V223" i="9" s="1"/>
  <c r="D225" i="17"/>
  <c r="AR223" i="17"/>
  <c r="AJ223" i="17"/>
  <c r="AQ223" i="17"/>
  <c r="AM223" i="17"/>
  <c r="AL223" i="17"/>
  <c r="AN223" i="17" s="1"/>
  <c r="AP223" i="17" s="1"/>
  <c r="C224" i="17"/>
  <c r="M224" i="17"/>
  <c r="O224" i="17" s="1"/>
  <c r="Q224" i="17" s="1"/>
  <c r="W222" i="9"/>
  <c r="X223" i="9"/>
  <c r="Z225" i="9" l="1"/>
  <c r="S225" i="9"/>
  <c r="S226" i="17"/>
  <c r="R226" i="17" s="1"/>
  <c r="T226" i="17" s="1"/>
  <c r="Z226" i="17"/>
  <c r="AO223" i="17"/>
  <c r="AR224" i="17"/>
  <c r="AJ224" i="17"/>
  <c r="AQ224" i="17"/>
  <c r="AM224" i="17"/>
  <c r="AL224" i="17"/>
  <c r="AN224" i="17" s="1"/>
  <c r="AP224" i="17" s="1"/>
  <c r="AG223" i="17"/>
  <c r="AH223" i="17"/>
  <c r="D227" i="17"/>
  <c r="F228" i="17"/>
  <c r="K227" i="17"/>
  <c r="L227" i="17" s="1"/>
  <c r="I227" i="17"/>
  <c r="J227" i="17" s="1"/>
  <c r="Y227" i="17" s="1"/>
  <c r="E227" i="17"/>
  <c r="N227" i="17" s="1"/>
  <c r="P227" i="17" s="1"/>
  <c r="AQ223" i="9"/>
  <c r="AM223" i="9"/>
  <c r="AR223" i="9"/>
  <c r="AJ223" i="9"/>
  <c r="AL223" i="9" s="1"/>
  <c r="AN223" i="9" s="1"/>
  <c r="AI225" i="17"/>
  <c r="U225" i="17"/>
  <c r="AK225" i="17"/>
  <c r="AC225" i="17"/>
  <c r="W224" i="17"/>
  <c r="M225" i="17"/>
  <c r="O225" i="17" s="1"/>
  <c r="Q225" i="17" s="1"/>
  <c r="C225" i="17"/>
  <c r="AN222" i="9"/>
  <c r="D226" i="17"/>
  <c r="M225" i="9"/>
  <c r="O225" i="9" s="1"/>
  <c r="Q225" i="9" s="1"/>
  <c r="C225" i="9"/>
  <c r="W223" i="9"/>
  <c r="AF222" i="9"/>
  <c r="F227" i="9"/>
  <c r="K226" i="9"/>
  <c r="L226" i="9" s="1"/>
  <c r="B226" i="9"/>
  <c r="Y226" i="9"/>
  <c r="I226" i="9"/>
  <c r="J226" i="9" s="1"/>
  <c r="E226" i="9"/>
  <c r="N226" i="9" s="1"/>
  <c r="P226" i="9" s="1"/>
  <c r="R225" i="17"/>
  <c r="T225" i="17" s="1"/>
  <c r="V225" i="17" s="1"/>
  <c r="X225" i="17" s="1"/>
  <c r="AK224" i="9"/>
  <c r="AC224" i="9"/>
  <c r="AI224" i="9"/>
  <c r="U224" i="9"/>
  <c r="V224" i="9" s="1"/>
  <c r="AE224" i="17"/>
  <c r="AB224" i="17"/>
  <c r="AD224" i="17" s="1"/>
  <c r="AF224" i="17" s="1"/>
  <c r="AE223" i="9"/>
  <c r="AB223" i="9"/>
  <c r="AD223" i="9" s="1"/>
  <c r="AF223" i="9" s="1"/>
  <c r="S227" i="17" l="1"/>
  <c r="Z227" i="17"/>
  <c r="R227" i="17"/>
  <c r="T227" i="17" s="1"/>
  <c r="X224" i="9"/>
  <c r="W224" i="9"/>
  <c r="AO223" i="9"/>
  <c r="AP223" i="9"/>
  <c r="AH224" i="17"/>
  <c r="AG224" i="17"/>
  <c r="AR224" i="9"/>
  <c r="AJ224" i="9"/>
  <c r="AQ224" i="9"/>
  <c r="AM224" i="9"/>
  <c r="AL224" i="9"/>
  <c r="D226" i="9"/>
  <c r="AO222" i="9"/>
  <c r="AP222" i="9"/>
  <c r="F229" i="17"/>
  <c r="K228" i="17"/>
  <c r="L228" i="17" s="1"/>
  <c r="I228" i="17"/>
  <c r="J228" i="17" s="1"/>
  <c r="Y228" i="17" s="1"/>
  <c r="E228" i="17"/>
  <c r="N228" i="17" s="1"/>
  <c r="P228" i="17" s="1"/>
  <c r="D228" i="17"/>
  <c r="AO224" i="17"/>
  <c r="AI225" i="9"/>
  <c r="U225" i="9"/>
  <c r="AK225" i="9"/>
  <c r="AC225" i="9"/>
  <c r="AH223" i="9"/>
  <c r="AG223" i="9"/>
  <c r="S226" i="9"/>
  <c r="Z226" i="9"/>
  <c r="B227" i="9"/>
  <c r="I227" i="9"/>
  <c r="J227" i="9" s="1"/>
  <c r="Y227" i="9" s="1"/>
  <c r="E227" i="9"/>
  <c r="N227" i="9" s="1"/>
  <c r="P227" i="9" s="1"/>
  <c r="F228" i="9"/>
  <c r="D227" i="9"/>
  <c r="K227" i="9"/>
  <c r="L227" i="9" s="1"/>
  <c r="AE225" i="17"/>
  <c r="AB225" i="17"/>
  <c r="AD225" i="17" s="1"/>
  <c r="AF225" i="17" s="1"/>
  <c r="C227" i="17"/>
  <c r="M227" i="17"/>
  <c r="O227" i="17" s="1"/>
  <c r="Q227" i="17" s="1"/>
  <c r="W225" i="17"/>
  <c r="AQ225" i="17"/>
  <c r="AM225" i="17"/>
  <c r="AR225" i="17"/>
  <c r="AJ225" i="17"/>
  <c r="AL225" i="17" s="1"/>
  <c r="AN225" i="17" s="1"/>
  <c r="U226" i="17"/>
  <c r="V226" i="17" s="1"/>
  <c r="X226" i="17" s="1"/>
  <c r="AK226" i="17"/>
  <c r="AC226" i="17"/>
  <c r="AI226" i="17"/>
  <c r="R225" i="9"/>
  <c r="T225" i="9" s="1"/>
  <c r="V225" i="9" s="1"/>
  <c r="W225" i="9" s="1"/>
  <c r="AG222" i="9"/>
  <c r="AH222" i="9"/>
  <c r="AE224" i="9"/>
  <c r="AB224" i="9"/>
  <c r="AD224" i="9" s="1"/>
  <c r="AF224" i="9" s="1"/>
  <c r="M226" i="17"/>
  <c r="O226" i="17" s="1"/>
  <c r="Q226" i="17" s="1"/>
  <c r="C226" i="17"/>
  <c r="X225" i="9"/>
  <c r="AO225" i="17" l="1"/>
  <c r="AP225" i="17"/>
  <c r="S228" i="17"/>
  <c r="Z228" i="17"/>
  <c r="Z227" i="9"/>
  <c r="R227" i="9"/>
  <c r="T227" i="9" s="1"/>
  <c r="S227" i="9"/>
  <c r="AG224" i="9"/>
  <c r="AH224" i="9"/>
  <c r="M227" i="9"/>
  <c r="O227" i="9" s="1"/>
  <c r="Q227" i="9" s="1"/>
  <c r="C227" i="9"/>
  <c r="AK226" i="9"/>
  <c r="AC226" i="9"/>
  <c r="AI226" i="9"/>
  <c r="U226" i="9"/>
  <c r="AE225" i="9"/>
  <c r="AB225" i="9"/>
  <c r="AD225" i="9" s="1"/>
  <c r="AF225" i="9" s="1"/>
  <c r="AL226" i="17"/>
  <c r="AR226" i="17"/>
  <c r="AJ226" i="17"/>
  <c r="AQ226" i="17"/>
  <c r="AM226" i="17"/>
  <c r="AH225" i="17"/>
  <c r="AG225" i="17"/>
  <c r="F229" i="9"/>
  <c r="D228" i="9"/>
  <c r="K228" i="9"/>
  <c r="L228" i="9" s="1"/>
  <c r="B228" i="9"/>
  <c r="I228" i="9"/>
  <c r="J228" i="9" s="1"/>
  <c r="Y228" i="9" s="1"/>
  <c r="E228" i="9"/>
  <c r="N228" i="9" s="1"/>
  <c r="P228" i="9" s="1"/>
  <c r="AQ225" i="9"/>
  <c r="AM225" i="9"/>
  <c r="AR225" i="9"/>
  <c r="AJ225" i="9"/>
  <c r="AL225" i="9" s="1"/>
  <c r="AN225" i="9" s="1"/>
  <c r="C228" i="17"/>
  <c r="M228" i="17"/>
  <c r="O228" i="17" s="1"/>
  <c r="Q228" i="17" s="1"/>
  <c r="C226" i="9"/>
  <c r="M226" i="9"/>
  <c r="O226" i="9" s="1"/>
  <c r="Q226" i="9" s="1"/>
  <c r="W226" i="9" s="1"/>
  <c r="W226" i="17"/>
  <c r="AE226" i="17"/>
  <c r="AB226" i="17"/>
  <c r="AD226" i="17" s="1"/>
  <c r="AF226" i="17" s="1"/>
  <c r="R226" i="9"/>
  <c r="T226" i="9" s="1"/>
  <c r="V226" i="9" s="1"/>
  <c r="X226" i="9" s="1"/>
  <c r="I229" i="17"/>
  <c r="J229" i="17" s="1"/>
  <c r="Y229" i="17" s="1"/>
  <c r="E229" i="17"/>
  <c r="N229" i="17" s="1"/>
  <c r="P229" i="17" s="1"/>
  <c r="D229" i="17"/>
  <c r="F230" i="17"/>
  <c r="K229" i="17"/>
  <c r="L229" i="17" s="1"/>
  <c r="AN224" i="9"/>
  <c r="AK227" i="17"/>
  <c r="AC227" i="17"/>
  <c r="AI227" i="17"/>
  <c r="U227" i="17"/>
  <c r="V227" i="17" s="1"/>
  <c r="AO225" i="9" l="1"/>
  <c r="AP225" i="9"/>
  <c r="X227" i="17"/>
  <c r="W227" i="17"/>
  <c r="Z229" i="17"/>
  <c r="S229" i="17"/>
  <c r="S228" i="9"/>
  <c r="Z228" i="9"/>
  <c r="R228" i="9"/>
  <c r="T228" i="9" s="1"/>
  <c r="AP224" i="9"/>
  <c r="AO224" i="9"/>
  <c r="C228" i="9"/>
  <c r="M228" i="9"/>
  <c r="O228" i="9" s="1"/>
  <c r="Q228" i="9" s="1"/>
  <c r="AH225" i="9"/>
  <c r="AG225" i="9"/>
  <c r="AE226" i="9"/>
  <c r="AB226" i="9"/>
  <c r="AD226" i="9" s="1"/>
  <c r="AF226" i="9" s="1"/>
  <c r="AI228" i="17"/>
  <c r="U228" i="17"/>
  <c r="AK228" i="17"/>
  <c r="AC228" i="17"/>
  <c r="AH226" i="17"/>
  <c r="AG226" i="17"/>
  <c r="B229" i="9"/>
  <c r="I229" i="9"/>
  <c r="J229" i="9" s="1"/>
  <c r="Y229" i="9" s="1"/>
  <c r="E229" i="9"/>
  <c r="N229" i="9" s="1"/>
  <c r="P229" i="9" s="1"/>
  <c r="F230" i="9"/>
  <c r="K229" i="9"/>
  <c r="L229" i="9" s="1"/>
  <c r="AN226" i="17"/>
  <c r="AR226" i="9"/>
  <c r="AJ226" i="9"/>
  <c r="AQ226" i="9"/>
  <c r="AM226" i="9"/>
  <c r="AL226" i="9"/>
  <c r="AE227" i="17"/>
  <c r="AB227" i="17"/>
  <c r="AD227" i="17" s="1"/>
  <c r="I230" i="17"/>
  <c r="J230" i="17" s="1"/>
  <c r="Y230" i="17" s="1"/>
  <c r="E230" i="17"/>
  <c r="N230" i="17" s="1"/>
  <c r="P230" i="17" s="1"/>
  <c r="F231" i="17"/>
  <c r="K230" i="17"/>
  <c r="L230" i="17" s="1"/>
  <c r="W228" i="17"/>
  <c r="AI227" i="9"/>
  <c r="U227" i="9"/>
  <c r="V227" i="9" s="1"/>
  <c r="AK227" i="9"/>
  <c r="AC227" i="9"/>
  <c r="R228" i="17"/>
  <c r="T228" i="17" s="1"/>
  <c r="V228" i="17" s="1"/>
  <c r="AR227" i="17"/>
  <c r="AJ227" i="17"/>
  <c r="AL227" i="17" s="1"/>
  <c r="AN227" i="17" s="1"/>
  <c r="AQ227" i="17"/>
  <c r="AM227" i="17"/>
  <c r="M229" i="17"/>
  <c r="O229" i="17" s="1"/>
  <c r="Q229" i="17" s="1"/>
  <c r="C229" i="17"/>
  <c r="X228" i="17"/>
  <c r="AO227" i="17" l="1"/>
  <c r="AP227" i="17"/>
  <c r="X227" i="9"/>
  <c r="W227" i="9"/>
  <c r="S230" i="17"/>
  <c r="Z230" i="17"/>
  <c r="R230" i="17"/>
  <c r="T230" i="17" s="1"/>
  <c r="Z229" i="9"/>
  <c r="S229" i="9"/>
  <c r="F231" i="9"/>
  <c r="K230" i="9"/>
  <c r="L230" i="9" s="1"/>
  <c r="B230" i="9"/>
  <c r="I230" i="9"/>
  <c r="J230" i="9" s="1"/>
  <c r="Y230" i="9" s="1"/>
  <c r="E230" i="9"/>
  <c r="N230" i="9" s="1"/>
  <c r="P230" i="9" s="1"/>
  <c r="AR228" i="17"/>
  <c r="AJ228" i="17"/>
  <c r="AQ228" i="17"/>
  <c r="AM228" i="17"/>
  <c r="AL228" i="17"/>
  <c r="AG226" i="9"/>
  <c r="AH226" i="9"/>
  <c r="AI229" i="17"/>
  <c r="U229" i="17"/>
  <c r="AK229" i="17"/>
  <c r="AC229" i="17"/>
  <c r="AE227" i="9"/>
  <c r="AB227" i="9"/>
  <c r="AD227" i="9" s="1"/>
  <c r="AQ227" i="9"/>
  <c r="AM227" i="9"/>
  <c r="AR227" i="9"/>
  <c r="AJ227" i="9"/>
  <c r="AL227" i="9" s="1"/>
  <c r="AN227" i="9" s="1"/>
  <c r="AP226" i="17"/>
  <c r="AO226" i="17"/>
  <c r="D231" i="17"/>
  <c r="F232" i="17"/>
  <c r="K231" i="17"/>
  <c r="L231" i="17" s="1"/>
  <c r="I231" i="17"/>
  <c r="J231" i="17" s="1"/>
  <c r="Y231" i="17" s="1"/>
  <c r="E231" i="17"/>
  <c r="N231" i="17" s="1"/>
  <c r="P231" i="17" s="1"/>
  <c r="AN226" i="9"/>
  <c r="AK228" i="9"/>
  <c r="AC228" i="9"/>
  <c r="AI228" i="9"/>
  <c r="U228" i="9"/>
  <c r="V228" i="9" s="1"/>
  <c r="R229" i="17"/>
  <c r="T229" i="17" s="1"/>
  <c r="V229" i="17" s="1"/>
  <c r="X229" i="17" s="1"/>
  <c r="D230" i="17"/>
  <c r="AF227" i="17"/>
  <c r="D229" i="9"/>
  <c r="AE228" i="17"/>
  <c r="AB228" i="17"/>
  <c r="AD228" i="17" s="1"/>
  <c r="AF228" i="17" s="1"/>
  <c r="W228" i="9" l="1"/>
  <c r="X228" i="9"/>
  <c r="AO227" i="9"/>
  <c r="AP227" i="9"/>
  <c r="S231" i="17"/>
  <c r="Z231" i="17"/>
  <c r="R231" i="17"/>
  <c r="T231" i="17" s="1"/>
  <c r="S230" i="9"/>
  <c r="Z230" i="9"/>
  <c r="R230" i="9"/>
  <c r="T230" i="9" s="1"/>
  <c r="M230" i="17"/>
  <c r="O230" i="17" s="1"/>
  <c r="Q230" i="17" s="1"/>
  <c r="C230" i="17"/>
  <c r="F233" i="17"/>
  <c r="K232" i="17"/>
  <c r="L232" i="17" s="1"/>
  <c r="Y232" i="17" s="1"/>
  <c r="I232" i="17"/>
  <c r="J232" i="17" s="1"/>
  <c r="E232" i="17"/>
  <c r="N232" i="17" s="1"/>
  <c r="P232" i="17" s="1"/>
  <c r="D232" i="17"/>
  <c r="AF227" i="9"/>
  <c r="AI229" i="9"/>
  <c r="U229" i="9"/>
  <c r="AK229" i="9"/>
  <c r="AC229" i="9"/>
  <c r="AE228" i="9"/>
  <c r="AB228" i="9"/>
  <c r="AD228" i="9" s="1"/>
  <c r="C231" i="17"/>
  <c r="M231" i="17"/>
  <c r="O231" i="17" s="1"/>
  <c r="Q231" i="17" s="1"/>
  <c r="W229" i="17"/>
  <c r="M229" i="9"/>
  <c r="O229" i="9" s="1"/>
  <c r="Q229" i="9" s="1"/>
  <c r="C229" i="9"/>
  <c r="AE229" i="17"/>
  <c r="AB229" i="17"/>
  <c r="AD229" i="17" s="1"/>
  <c r="D230" i="9"/>
  <c r="R229" i="9"/>
  <c r="T229" i="9" s="1"/>
  <c r="U230" i="17"/>
  <c r="V230" i="17" s="1"/>
  <c r="X230" i="17" s="1"/>
  <c r="AK230" i="17"/>
  <c r="AC230" i="17"/>
  <c r="AI230" i="17"/>
  <c r="AH228" i="17"/>
  <c r="AG228" i="17"/>
  <c r="AR228" i="9"/>
  <c r="AJ228" i="9"/>
  <c r="AQ228" i="9"/>
  <c r="AM228" i="9"/>
  <c r="AL228" i="9"/>
  <c r="AN228" i="9" s="1"/>
  <c r="AO228" i="9" s="1"/>
  <c r="AG227" i="17"/>
  <c r="AH227" i="17"/>
  <c r="AP226" i="9"/>
  <c r="AO226" i="9"/>
  <c r="AQ229" i="17"/>
  <c r="AM229" i="17"/>
  <c r="AL229" i="17"/>
  <c r="AN229" i="17" s="1"/>
  <c r="AP229" i="17" s="1"/>
  <c r="AR229" i="17"/>
  <c r="AJ229" i="17"/>
  <c r="AN228" i="17"/>
  <c r="B231" i="9"/>
  <c r="Y231" i="9"/>
  <c r="I231" i="9"/>
  <c r="J231" i="9" s="1"/>
  <c r="E231" i="9"/>
  <c r="N231" i="9" s="1"/>
  <c r="P231" i="9" s="1"/>
  <c r="F232" i="9"/>
  <c r="K231" i="9"/>
  <c r="L231" i="9" s="1"/>
  <c r="S232" i="17" l="1"/>
  <c r="Z232" i="17"/>
  <c r="R232" i="17"/>
  <c r="T232" i="17" s="1"/>
  <c r="F233" i="9"/>
  <c r="K232" i="9"/>
  <c r="L232" i="9" s="1"/>
  <c r="B232" i="9"/>
  <c r="I232" i="9"/>
  <c r="J232" i="9" s="1"/>
  <c r="Y232" i="9" s="1"/>
  <c r="E232" i="9"/>
  <c r="N232" i="9" s="1"/>
  <c r="P232" i="9" s="1"/>
  <c r="AO229" i="17"/>
  <c r="AL230" i="17"/>
  <c r="AR230" i="17"/>
  <c r="AJ230" i="17"/>
  <c r="AQ230" i="17"/>
  <c r="AM230" i="17"/>
  <c r="AF229" i="17"/>
  <c r="AF228" i="9"/>
  <c r="AQ229" i="9"/>
  <c r="AM229" i="9"/>
  <c r="AR229" i="9"/>
  <c r="AJ229" i="9"/>
  <c r="AL229" i="9" s="1"/>
  <c r="AN229" i="9" s="1"/>
  <c r="C232" i="17"/>
  <c r="M232" i="17"/>
  <c r="O232" i="17" s="1"/>
  <c r="Q232" i="17" s="1"/>
  <c r="V230" i="9"/>
  <c r="X230" i="9" s="1"/>
  <c r="AO228" i="17"/>
  <c r="AP228" i="17"/>
  <c r="Y233" i="17"/>
  <c r="I233" i="17"/>
  <c r="J233" i="17" s="1"/>
  <c r="E233" i="17"/>
  <c r="N233" i="17" s="1"/>
  <c r="P233" i="17" s="1"/>
  <c r="D233" i="17"/>
  <c r="F234" i="17"/>
  <c r="K233" i="17"/>
  <c r="L233" i="17" s="1"/>
  <c r="AP228" i="9"/>
  <c r="V229" i="9"/>
  <c r="X229" i="9" s="1"/>
  <c r="AK230" i="9"/>
  <c r="AC230" i="9"/>
  <c r="AI230" i="9"/>
  <c r="U230" i="9"/>
  <c r="AK231" i="17"/>
  <c r="AC231" i="17"/>
  <c r="AI231" i="17"/>
  <c r="U231" i="17"/>
  <c r="V231" i="17" s="1"/>
  <c r="D231" i="9"/>
  <c r="Z231" i="9"/>
  <c r="S231" i="9"/>
  <c r="R231" i="9" s="1"/>
  <c r="T231" i="9" s="1"/>
  <c r="AE230" i="17"/>
  <c r="AB230" i="17"/>
  <c r="AD230" i="17" s="1"/>
  <c r="C230" i="9"/>
  <c r="M230" i="9"/>
  <c r="O230" i="9" s="1"/>
  <c r="Q230" i="9" s="1"/>
  <c r="W230" i="9" s="1"/>
  <c r="W229" i="9"/>
  <c r="AE229" i="9"/>
  <c r="AB229" i="9"/>
  <c r="AD229" i="9" s="1"/>
  <c r="AH227" i="9"/>
  <c r="AG227" i="9"/>
  <c r="W230" i="17"/>
  <c r="AO229" i="9" l="1"/>
  <c r="AP229" i="9"/>
  <c r="S232" i="9"/>
  <c r="Z232" i="9"/>
  <c r="R232" i="9"/>
  <c r="T232" i="9" s="1"/>
  <c r="W231" i="17"/>
  <c r="X231" i="17"/>
  <c r="AF230" i="17"/>
  <c r="AH229" i="17"/>
  <c r="AG229" i="17"/>
  <c r="AE230" i="9"/>
  <c r="AB230" i="9"/>
  <c r="AD230" i="9" s="1"/>
  <c r="I234" i="17"/>
  <c r="J234" i="17" s="1"/>
  <c r="Y234" i="17" s="1"/>
  <c r="E234" i="17"/>
  <c r="N234" i="17" s="1"/>
  <c r="P234" i="17" s="1"/>
  <c r="F235" i="17"/>
  <c r="K234" i="17"/>
  <c r="L234" i="17" s="1"/>
  <c r="Z233" i="17"/>
  <c r="S233" i="17"/>
  <c r="R233" i="17" s="1"/>
  <c r="T233" i="17" s="1"/>
  <c r="AR231" i="17"/>
  <c r="AJ231" i="17"/>
  <c r="AQ231" i="17"/>
  <c r="AM231" i="17"/>
  <c r="AL231" i="17"/>
  <c r="AN231" i="17" s="1"/>
  <c r="AP231" i="17" s="1"/>
  <c r="AN230" i="17"/>
  <c r="D232" i="9"/>
  <c r="AI232" i="17"/>
  <c r="U232" i="17"/>
  <c r="V232" i="17" s="1"/>
  <c r="AK232" i="17"/>
  <c r="AC232" i="17"/>
  <c r="AE231" i="17"/>
  <c r="AB231" i="17"/>
  <c r="AD231" i="17" s="1"/>
  <c r="AF231" i="17" s="1"/>
  <c r="AI231" i="9"/>
  <c r="U231" i="9"/>
  <c r="V231" i="9" s="1"/>
  <c r="X231" i="9" s="1"/>
  <c r="AK231" i="9"/>
  <c r="AC231" i="9"/>
  <c r="M231" i="9"/>
  <c r="O231" i="9" s="1"/>
  <c r="Q231" i="9" s="1"/>
  <c r="C231" i="9"/>
  <c r="AR230" i="9"/>
  <c r="AJ230" i="9"/>
  <c r="AQ230" i="9"/>
  <c r="AM230" i="9"/>
  <c r="AL230" i="9"/>
  <c r="M233" i="17"/>
  <c r="O233" i="17" s="1"/>
  <c r="Q233" i="17" s="1"/>
  <c r="C233" i="17"/>
  <c r="AF229" i="9"/>
  <c r="AG228" i="9"/>
  <c r="AH228" i="9"/>
  <c r="B233" i="9"/>
  <c r="I233" i="9"/>
  <c r="J233" i="9" s="1"/>
  <c r="E233" i="9"/>
  <c r="N233" i="9" s="1"/>
  <c r="P233" i="9" s="1"/>
  <c r="F234" i="9"/>
  <c r="D233" i="9"/>
  <c r="K233" i="9"/>
  <c r="L233" i="9" s="1"/>
  <c r="Y233" i="9" s="1"/>
  <c r="X232" i="17" l="1"/>
  <c r="W232" i="17"/>
  <c r="Z233" i="9"/>
  <c r="S233" i="9"/>
  <c r="S234" i="17"/>
  <c r="Z234" i="17"/>
  <c r="R234" i="17"/>
  <c r="T234" i="17" s="1"/>
  <c r="AN230" i="9"/>
  <c r="W231" i="9"/>
  <c r="AR232" i="17"/>
  <c r="AJ232" i="17"/>
  <c r="AQ232" i="17"/>
  <c r="AM232" i="17"/>
  <c r="AL232" i="17"/>
  <c r="AN232" i="17" s="1"/>
  <c r="AP232" i="17" s="1"/>
  <c r="AP230" i="17"/>
  <c r="AO230" i="17"/>
  <c r="AO231" i="17"/>
  <c r="D234" i="17"/>
  <c r="AF230" i="9"/>
  <c r="AE231" i="9"/>
  <c r="AB231" i="9"/>
  <c r="AD231" i="9" s="1"/>
  <c r="AF231" i="9" s="1"/>
  <c r="AG231" i="17"/>
  <c r="AH231" i="17"/>
  <c r="M233" i="9"/>
  <c r="O233" i="9" s="1"/>
  <c r="Q233" i="9" s="1"/>
  <c r="C233" i="9"/>
  <c r="AH229" i="9"/>
  <c r="AG229" i="9"/>
  <c r="F235" i="9"/>
  <c r="K234" i="9"/>
  <c r="L234" i="9" s="1"/>
  <c r="B234" i="9"/>
  <c r="Y234" i="9"/>
  <c r="I234" i="9"/>
  <c r="J234" i="9" s="1"/>
  <c r="E234" i="9"/>
  <c r="N234" i="9" s="1"/>
  <c r="P234" i="9" s="1"/>
  <c r="AQ231" i="9"/>
  <c r="AM231" i="9"/>
  <c r="AL231" i="9"/>
  <c r="AR231" i="9"/>
  <c r="AJ231" i="9"/>
  <c r="AI233" i="17"/>
  <c r="U233" i="17"/>
  <c r="V233" i="17" s="1"/>
  <c r="AK233" i="17"/>
  <c r="AC233" i="17"/>
  <c r="AH230" i="17"/>
  <c r="AG230" i="17"/>
  <c r="AE232" i="17"/>
  <c r="AB232" i="17"/>
  <c r="AD232" i="17" s="1"/>
  <c r="AF232" i="17" s="1"/>
  <c r="C232" i="9"/>
  <c r="M232" i="9"/>
  <c r="O232" i="9" s="1"/>
  <c r="Q232" i="9" s="1"/>
  <c r="F236" i="17"/>
  <c r="K235" i="17"/>
  <c r="L235" i="17" s="1"/>
  <c r="Y235" i="17"/>
  <c r="I235" i="17"/>
  <c r="J235" i="17" s="1"/>
  <c r="E235" i="17"/>
  <c r="N235" i="17" s="1"/>
  <c r="P235" i="17" s="1"/>
  <c r="AK232" i="9"/>
  <c r="AC232" i="9"/>
  <c r="AI232" i="9"/>
  <c r="U232" i="9"/>
  <c r="V232" i="9" s="1"/>
  <c r="X232" i="9" s="1"/>
  <c r="W233" i="17" l="1"/>
  <c r="X233" i="17"/>
  <c r="M234" i="17"/>
  <c r="O234" i="17" s="1"/>
  <c r="Q234" i="17" s="1"/>
  <c r="C234" i="17"/>
  <c r="AO232" i="17"/>
  <c r="AP230" i="9"/>
  <c r="AO230" i="9"/>
  <c r="S235" i="17"/>
  <c r="Z235" i="17"/>
  <c r="AR232" i="9"/>
  <c r="AJ232" i="9"/>
  <c r="AQ232" i="9"/>
  <c r="AM232" i="9"/>
  <c r="AL232" i="9"/>
  <c r="AN232" i="9" s="1"/>
  <c r="AO232" i="9" s="1"/>
  <c r="AQ233" i="17"/>
  <c r="AM233" i="17"/>
  <c r="AL233" i="17"/>
  <c r="AN233" i="17" s="1"/>
  <c r="AO233" i="17" s="1"/>
  <c r="AR233" i="17"/>
  <c r="AJ233" i="17"/>
  <c r="F237" i="17"/>
  <c r="K236" i="17"/>
  <c r="L236" i="17" s="1"/>
  <c r="I236" i="17"/>
  <c r="J236" i="17" s="1"/>
  <c r="Y236" i="17" s="1"/>
  <c r="E236" i="17"/>
  <c r="N236" i="17" s="1"/>
  <c r="P236" i="17" s="1"/>
  <c r="AH232" i="17"/>
  <c r="AG232" i="17"/>
  <c r="AH231" i="9"/>
  <c r="AG231" i="9"/>
  <c r="AI233" i="9"/>
  <c r="U233" i="9"/>
  <c r="AK233" i="9"/>
  <c r="AC233" i="9"/>
  <c r="AE232" i="9"/>
  <c r="AB232" i="9"/>
  <c r="AD232" i="9" s="1"/>
  <c r="AF232" i="9" s="1"/>
  <c r="S234" i="9"/>
  <c r="Z234" i="9"/>
  <c r="R234" i="9"/>
  <c r="T234" i="9" s="1"/>
  <c r="B235" i="9"/>
  <c r="I235" i="9"/>
  <c r="J235" i="9" s="1"/>
  <c r="Y235" i="9" s="1"/>
  <c r="E235" i="9"/>
  <c r="N235" i="9" s="1"/>
  <c r="P235" i="9" s="1"/>
  <c r="F236" i="9"/>
  <c r="K235" i="9"/>
  <c r="L235" i="9" s="1"/>
  <c r="D235" i="17"/>
  <c r="AN231" i="9"/>
  <c r="W232" i="9"/>
  <c r="AE233" i="17"/>
  <c r="AB233" i="17"/>
  <c r="AD233" i="17" s="1"/>
  <c r="D234" i="9"/>
  <c r="AG230" i="9"/>
  <c r="AH230" i="9"/>
  <c r="U234" i="17"/>
  <c r="V234" i="17" s="1"/>
  <c r="X234" i="17" s="1"/>
  <c r="AK234" i="17"/>
  <c r="AC234" i="17"/>
  <c r="AI234" i="17"/>
  <c r="R233" i="9"/>
  <c r="T233" i="9" s="1"/>
  <c r="Z235" i="9" l="1"/>
  <c r="S235" i="9"/>
  <c r="S236" i="17"/>
  <c r="Z236" i="17"/>
  <c r="R236" i="17"/>
  <c r="T236" i="17" s="1"/>
  <c r="C235" i="17"/>
  <c r="M235" i="17"/>
  <c r="O235" i="17" s="1"/>
  <c r="Q235" i="17" s="1"/>
  <c r="AG232" i="9"/>
  <c r="AH232" i="9"/>
  <c r="I237" i="17"/>
  <c r="J237" i="17" s="1"/>
  <c r="Y237" i="17" s="1"/>
  <c r="E237" i="17"/>
  <c r="N237" i="17" s="1"/>
  <c r="P237" i="17" s="1"/>
  <c r="D237" i="17"/>
  <c r="F238" i="17"/>
  <c r="K237" i="17"/>
  <c r="L237" i="17" s="1"/>
  <c r="W234" i="17"/>
  <c r="AP233" i="17"/>
  <c r="AP232" i="9"/>
  <c r="AK235" i="17"/>
  <c r="AC235" i="17"/>
  <c r="AI235" i="17"/>
  <c r="U235" i="17"/>
  <c r="AR234" i="17"/>
  <c r="AJ234" i="17"/>
  <c r="AL234" i="17" s="1"/>
  <c r="AN234" i="17" s="1"/>
  <c r="AQ234" i="17"/>
  <c r="AM234" i="17"/>
  <c r="C234" i="9"/>
  <c r="M234" i="9"/>
  <c r="O234" i="9" s="1"/>
  <c r="Q234" i="9" s="1"/>
  <c r="D235" i="9"/>
  <c r="AK234" i="9"/>
  <c r="AC234" i="9"/>
  <c r="AI234" i="9"/>
  <c r="U234" i="9"/>
  <c r="AE233" i="9"/>
  <c r="AB233" i="9"/>
  <c r="AD233" i="9" s="1"/>
  <c r="AF233" i="9" s="1"/>
  <c r="V234" i="9"/>
  <c r="X234" i="9" s="1"/>
  <c r="AE234" i="17"/>
  <c r="AB234" i="17"/>
  <c r="AD234" i="17" s="1"/>
  <c r="AF234" i="17" s="1"/>
  <c r="V233" i="9"/>
  <c r="AF233" i="17"/>
  <c r="AP231" i="9"/>
  <c r="AO231" i="9"/>
  <c r="F237" i="9"/>
  <c r="D236" i="9"/>
  <c r="K236" i="9"/>
  <c r="L236" i="9" s="1"/>
  <c r="B236" i="9"/>
  <c r="Y236" i="9"/>
  <c r="I236" i="9"/>
  <c r="J236" i="9" s="1"/>
  <c r="E236" i="9"/>
  <c r="N236" i="9" s="1"/>
  <c r="P236" i="9" s="1"/>
  <c r="AQ233" i="9"/>
  <c r="AM233" i="9"/>
  <c r="AR233" i="9"/>
  <c r="AJ233" i="9"/>
  <c r="AL233" i="9" s="1"/>
  <c r="AN233" i="9" s="1"/>
  <c r="D236" i="17"/>
  <c r="R235" i="17"/>
  <c r="T235" i="17" s="1"/>
  <c r="V235" i="17" s="1"/>
  <c r="X235" i="17" s="1"/>
  <c r="AO233" i="9" l="1"/>
  <c r="AP233" i="9"/>
  <c r="Z237" i="17"/>
  <c r="S237" i="17"/>
  <c r="R237" i="17" s="1"/>
  <c r="T237" i="17" s="1"/>
  <c r="AO234" i="17"/>
  <c r="AP234" i="17"/>
  <c r="C236" i="9"/>
  <c r="M236" i="9"/>
  <c r="O236" i="9" s="1"/>
  <c r="Q236" i="9" s="1"/>
  <c r="AH233" i="17"/>
  <c r="AG233" i="17"/>
  <c r="W234" i="9"/>
  <c r="AR235" i="17"/>
  <c r="AJ235" i="17"/>
  <c r="AQ235" i="17"/>
  <c r="AM235" i="17"/>
  <c r="AL235" i="17"/>
  <c r="M237" i="17"/>
  <c r="O237" i="17" s="1"/>
  <c r="Q237" i="17" s="1"/>
  <c r="C237" i="17"/>
  <c r="AI235" i="9"/>
  <c r="U235" i="9"/>
  <c r="AK235" i="9"/>
  <c r="AC235" i="9"/>
  <c r="B237" i="9"/>
  <c r="I237" i="9"/>
  <c r="J237" i="9" s="1"/>
  <c r="Y237" i="9" s="1"/>
  <c r="E237" i="9"/>
  <c r="N237" i="9" s="1"/>
  <c r="P237" i="9" s="1"/>
  <c r="F238" i="9"/>
  <c r="K237" i="9"/>
  <c r="L237" i="9" s="1"/>
  <c r="X233" i="9"/>
  <c r="W233" i="9"/>
  <c r="AH233" i="9"/>
  <c r="AG233" i="9"/>
  <c r="AE234" i="9"/>
  <c r="AB234" i="9"/>
  <c r="AD234" i="9" s="1"/>
  <c r="AH234" i="17"/>
  <c r="AG234" i="17"/>
  <c r="AR234" i="9"/>
  <c r="AJ234" i="9"/>
  <c r="AQ234" i="9"/>
  <c r="AM234" i="9"/>
  <c r="AL234" i="9"/>
  <c r="AN234" i="9" s="1"/>
  <c r="AP234" i="9" s="1"/>
  <c r="W235" i="17"/>
  <c r="AI236" i="17"/>
  <c r="U236" i="17"/>
  <c r="V236" i="17" s="1"/>
  <c r="X236" i="17" s="1"/>
  <c r="AK236" i="17"/>
  <c r="AC236" i="17"/>
  <c r="R235" i="9"/>
  <c r="T235" i="9" s="1"/>
  <c r="V235" i="9" s="1"/>
  <c r="S236" i="9"/>
  <c r="R236" i="9" s="1"/>
  <c r="T236" i="9" s="1"/>
  <c r="Z236" i="9"/>
  <c r="C236" i="17"/>
  <c r="M236" i="17"/>
  <c r="O236" i="17" s="1"/>
  <c r="Q236" i="17" s="1"/>
  <c r="M235" i="9"/>
  <c r="O235" i="9" s="1"/>
  <c r="Q235" i="9" s="1"/>
  <c r="W235" i="9" s="1"/>
  <c r="C235" i="9"/>
  <c r="AE235" i="17"/>
  <c r="AB235" i="17"/>
  <c r="AD235" i="17" s="1"/>
  <c r="AF235" i="17" s="1"/>
  <c r="Y238" i="17"/>
  <c r="I238" i="17"/>
  <c r="J238" i="17" s="1"/>
  <c r="E238" i="17"/>
  <c r="N238" i="17" s="1"/>
  <c r="P238" i="17" s="1"/>
  <c r="D238" i="17"/>
  <c r="F239" i="17"/>
  <c r="K238" i="17"/>
  <c r="L238" i="17" s="1"/>
  <c r="X235" i="9"/>
  <c r="Z237" i="9" l="1"/>
  <c r="R237" i="9"/>
  <c r="T237" i="9" s="1"/>
  <c r="S237" i="9"/>
  <c r="S238" i="17"/>
  <c r="Z238" i="17"/>
  <c r="M238" i="17"/>
  <c r="O238" i="17" s="1"/>
  <c r="Q238" i="17" s="1"/>
  <c r="C238" i="17"/>
  <c r="AO234" i="9"/>
  <c r="AF234" i="9"/>
  <c r="F239" i="9"/>
  <c r="D238" i="9"/>
  <c r="K238" i="9"/>
  <c r="L238" i="9" s="1"/>
  <c r="B238" i="9"/>
  <c r="Y238" i="9"/>
  <c r="I238" i="9"/>
  <c r="J238" i="9" s="1"/>
  <c r="E238" i="9"/>
  <c r="N238" i="9" s="1"/>
  <c r="P238" i="9" s="1"/>
  <c r="AN235" i="17"/>
  <c r="AE236" i="17"/>
  <c r="AB236" i="17"/>
  <c r="AD236" i="17" s="1"/>
  <c r="AE235" i="9"/>
  <c r="AB235" i="9"/>
  <c r="AD235" i="9" s="1"/>
  <c r="AF235" i="9" s="1"/>
  <c r="W236" i="17"/>
  <c r="AR236" i="17"/>
  <c r="AJ236" i="17"/>
  <c r="AQ236" i="17"/>
  <c r="AM236" i="17"/>
  <c r="AL236" i="17"/>
  <c r="AN236" i="17" s="1"/>
  <c r="AP236" i="17" s="1"/>
  <c r="AQ235" i="9"/>
  <c r="AM235" i="9"/>
  <c r="AR235" i="9"/>
  <c r="AJ235" i="9"/>
  <c r="AL235" i="9" s="1"/>
  <c r="AN235" i="9" s="1"/>
  <c r="AI237" i="17"/>
  <c r="U237" i="17"/>
  <c r="V237" i="17" s="1"/>
  <c r="AK237" i="17"/>
  <c r="AC237" i="17"/>
  <c r="D239" i="17"/>
  <c r="F240" i="17"/>
  <c r="K239" i="17"/>
  <c r="L239" i="17" s="1"/>
  <c r="Y239" i="17" s="1"/>
  <c r="I239" i="17"/>
  <c r="J239" i="17" s="1"/>
  <c r="E239" i="17"/>
  <c r="N239" i="17" s="1"/>
  <c r="P239" i="17" s="1"/>
  <c r="AG235" i="17"/>
  <c r="AH235" i="17"/>
  <c r="AK236" i="9"/>
  <c r="AC236" i="9"/>
  <c r="AI236" i="9"/>
  <c r="U236" i="9"/>
  <c r="V236" i="9" s="1"/>
  <c r="D237" i="9"/>
  <c r="AO235" i="9" l="1"/>
  <c r="AP235" i="9"/>
  <c r="X236" i="9"/>
  <c r="W236" i="9"/>
  <c r="S239" i="17"/>
  <c r="Z239" i="17"/>
  <c r="R239" i="17"/>
  <c r="T239" i="17" s="1"/>
  <c r="W237" i="17"/>
  <c r="X237" i="17"/>
  <c r="AE237" i="17"/>
  <c r="AB237" i="17"/>
  <c r="AD237" i="17" s="1"/>
  <c r="AF237" i="17" s="1"/>
  <c r="AO236" i="17"/>
  <c r="C238" i="9"/>
  <c r="M238" i="9"/>
  <c r="O238" i="9" s="1"/>
  <c r="Q238" i="9" s="1"/>
  <c r="U238" i="17"/>
  <c r="AK238" i="17"/>
  <c r="AC238" i="17"/>
  <c r="AI238" i="17"/>
  <c r="AH235" i="9"/>
  <c r="AG235" i="9"/>
  <c r="S238" i="9"/>
  <c r="Z238" i="9"/>
  <c r="B239" i="9"/>
  <c r="I239" i="9"/>
  <c r="J239" i="9" s="1"/>
  <c r="Y239" i="9" s="1"/>
  <c r="E239" i="9"/>
  <c r="N239" i="9" s="1"/>
  <c r="P239" i="9" s="1"/>
  <c r="F240" i="9"/>
  <c r="D239" i="9"/>
  <c r="K239" i="9"/>
  <c r="L239" i="9" s="1"/>
  <c r="AQ237" i="17"/>
  <c r="AM237" i="17"/>
  <c r="AR237" i="17"/>
  <c r="AJ237" i="17"/>
  <c r="AL237" i="17" s="1"/>
  <c r="AN237" i="17" s="1"/>
  <c r="AE236" i="9"/>
  <c r="AB236" i="9"/>
  <c r="AD236" i="9" s="1"/>
  <c r="AF236" i="9" s="1"/>
  <c r="F241" i="17"/>
  <c r="K240" i="17"/>
  <c r="L240" i="17" s="1"/>
  <c r="I240" i="17"/>
  <c r="J240" i="17" s="1"/>
  <c r="Y240" i="17" s="1"/>
  <c r="E240" i="17"/>
  <c r="N240" i="17" s="1"/>
  <c r="P240" i="17" s="1"/>
  <c r="AO235" i="17"/>
  <c r="AP235" i="17"/>
  <c r="AG234" i="9"/>
  <c r="AH234" i="9"/>
  <c r="R238" i="17"/>
  <c r="T238" i="17" s="1"/>
  <c r="M237" i="9"/>
  <c r="O237" i="9" s="1"/>
  <c r="Q237" i="9" s="1"/>
  <c r="C237" i="9"/>
  <c r="AR236" i="9"/>
  <c r="AJ236" i="9"/>
  <c r="AQ236" i="9"/>
  <c r="AM236" i="9"/>
  <c r="AL236" i="9"/>
  <c r="AN236" i="9" s="1"/>
  <c r="AO236" i="9" s="1"/>
  <c r="C239" i="17"/>
  <c r="M239" i="17"/>
  <c r="O239" i="17" s="1"/>
  <c r="Q239" i="17" s="1"/>
  <c r="AF236" i="17"/>
  <c r="AI237" i="9"/>
  <c r="U237" i="9"/>
  <c r="V237" i="9" s="1"/>
  <c r="X237" i="9" s="1"/>
  <c r="AK237" i="9"/>
  <c r="AC237" i="9"/>
  <c r="AP237" i="17" l="1"/>
  <c r="AO237" i="17"/>
  <c r="Z239" i="9"/>
  <c r="R239" i="9"/>
  <c r="T239" i="9" s="1"/>
  <c r="S239" i="9"/>
  <c r="S240" i="17"/>
  <c r="Z240" i="17"/>
  <c r="AH237" i="17"/>
  <c r="AG237" i="17"/>
  <c r="W237" i="9"/>
  <c r="I241" i="17"/>
  <c r="J241" i="17" s="1"/>
  <c r="Y241" i="17" s="1"/>
  <c r="E241" i="17"/>
  <c r="N241" i="17" s="1"/>
  <c r="P241" i="17" s="1"/>
  <c r="D241" i="17"/>
  <c r="F242" i="17"/>
  <c r="K241" i="17"/>
  <c r="L241" i="17" s="1"/>
  <c r="AP236" i="9"/>
  <c r="M239" i="9"/>
  <c r="O239" i="9" s="1"/>
  <c r="Q239" i="9" s="1"/>
  <c r="C239" i="9"/>
  <c r="AK238" i="9"/>
  <c r="AC238" i="9"/>
  <c r="AI238" i="9"/>
  <c r="U238" i="9"/>
  <c r="AQ237" i="9"/>
  <c r="AM237" i="9"/>
  <c r="AR237" i="9"/>
  <c r="AJ237" i="9"/>
  <c r="AL237" i="9" s="1"/>
  <c r="AN237" i="9" s="1"/>
  <c r="AH236" i="17"/>
  <c r="AG236" i="17"/>
  <c r="AG236" i="9"/>
  <c r="AH236" i="9"/>
  <c r="V238" i="17"/>
  <c r="F241" i="9"/>
  <c r="D240" i="9"/>
  <c r="K240" i="9"/>
  <c r="L240" i="9" s="1"/>
  <c r="B240" i="9"/>
  <c r="Y240" i="9"/>
  <c r="I240" i="9"/>
  <c r="J240" i="9" s="1"/>
  <c r="E240" i="9"/>
  <c r="N240" i="9" s="1"/>
  <c r="P240" i="9" s="1"/>
  <c r="AE238" i="17"/>
  <c r="AB238" i="17"/>
  <c r="AD238" i="17" s="1"/>
  <c r="AF238" i="17" s="1"/>
  <c r="AK239" i="17"/>
  <c r="AC239" i="17"/>
  <c r="AI239" i="17"/>
  <c r="U239" i="17"/>
  <c r="V239" i="17" s="1"/>
  <c r="AE237" i="9"/>
  <c r="AB237" i="9"/>
  <c r="AD237" i="9" s="1"/>
  <c r="D240" i="17"/>
  <c r="R238" i="9"/>
  <c r="T238" i="9" s="1"/>
  <c r="V238" i="9" s="1"/>
  <c r="W238" i="9" s="1"/>
  <c r="AR238" i="17"/>
  <c r="AJ238" i="17"/>
  <c r="AL238" i="17" s="1"/>
  <c r="AN238" i="17" s="1"/>
  <c r="AQ238" i="17"/>
  <c r="AM238" i="17"/>
  <c r="X239" i="17" l="1"/>
  <c r="W239" i="17"/>
  <c r="Z241" i="17"/>
  <c r="R241" i="17"/>
  <c r="T241" i="17" s="1"/>
  <c r="S241" i="17"/>
  <c r="AP238" i="17"/>
  <c r="AO238" i="17"/>
  <c r="AP237" i="9"/>
  <c r="AO237" i="9"/>
  <c r="AH238" i="17"/>
  <c r="AG238" i="17"/>
  <c r="S240" i="9"/>
  <c r="Z240" i="9"/>
  <c r="R240" i="9"/>
  <c r="T240" i="9" s="1"/>
  <c r="B241" i="9"/>
  <c r="I241" i="9"/>
  <c r="J241" i="9" s="1"/>
  <c r="Y241" i="9" s="1"/>
  <c r="E241" i="9"/>
  <c r="N241" i="9" s="1"/>
  <c r="P241" i="9" s="1"/>
  <c r="F242" i="9"/>
  <c r="K241" i="9"/>
  <c r="L241" i="9" s="1"/>
  <c r="Y242" i="17"/>
  <c r="I242" i="17"/>
  <c r="J242" i="17" s="1"/>
  <c r="E242" i="17"/>
  <c r="N242" i="17" s="1"/>
  <c r="P242" i="17" s="1"/>
  <c r="D242" i="17"/>
  <c r="F243" i="17"/>
  <c r="K242" i="17"/>
  <c r="L242" i="17" s="1"/>
  <c r="AI240" i="17"/>
  <c r="U240" i="17"/>
  <c r="AK240" i="17"/>
  <c r="AC240" i="17"/>
  <c r="C240" i="17"/>
  <c r="M240" i="17"/>
  <c r="O240" i="17" s="1"/>
  <c r="Q240" i="17" s="1"/>
  <c r="W238" i="17"/>
  <c r="X238" i="17"/>
  <c r="M241" i="17"/>
  <c r="O241" i="17" s="1"/>
  <c r="Q241" i="17" s="1"/>
  <c r="C241" i="17"/>
  <c r="X238" i="9"/>
  <c r="AF237" i="9"/>
  <c r="AE239" i="17"/>
  <c r="AB239" i="17"/>
  <c r="AD239" i="17" s="1"/>
  <c r="AF239" i="17" s="1"/>
  <c r="AE238" i="9"/>
  <c r="AB238" i="9"/>
  <c r="AD238" i="9" s="1"/>
  <c r="AF238" i="9" s="1"/>
  <c r="R240" i="17"/>
  <c r="T240" i="17" s="1"/>
  <c r="AI239" i="9"/>
  <c r="U239" i="9"/>
  <c r="V239" i="9" s="1"/>
  <c r="AK239" i="9"/>
  <c r="AC239" i="9"/>
  <c r="AR239" i="17"/>
  <c r="AJ239" i="17"/>
  <c r="AQ239" i="17"/>
  <c r="AM239" i="17"/>
  <c r="AL239" i="17"/>
  <c r="AN239" i="17" s="1"/>
  <c r="AO239" i="17" s="1"/>
  <c r="C240" i="9"/>
  <c r="M240" i="9"/>
  <c r="O240" i="9" s="1"/>
  <c r="Q240" i="9" s="1"/>
  <c r="AR238" i="9"/>
  <c r="AJ238" i="9"/>
  <c r="AQ238" i="9"/>
  <c r="AM238" i="9"/>
  <c r="AL238" i="9"/>
  <c r="Z241" i="9" l="1"/>
  <c r="S241" i="9"/>
  <c r="W239" i="9"/>
  <c r="X239" i="9"/>
  <c r="AG238" i="9"/>
  <c r="AH238" i="9"/>
  <c r="AR240" i="17"/>
  <c r="AJ240" i="17"/>
  <c r="AQ240" i="17"/>
  <c r="AM240" i="17"/>
  <c r="AL240" i="17"/>
  <c r="AN240" i="17" s="1"/>
  <c r="AP240" i="17" s="1"/>
  <c r="F244" i="17"/>
  <c r="K243" i="17"/>
  <c r="L243" i="17" s="1"/>
  <c r="Y243" i="17" s="1"/>
  <c r="I243" i="17"/>
  <c r="J243" i="17" s="1"/>
  <c r="E243" i="17"/>
  <c r="N243" i="17" s="1"/>
  <c r="P243" i="17" s="1"/>
  <c r="S242" i="17"/>
  <c r="Z242" i="17"/>
  <c r="V240" i="9"/>
  <c r="X240" i="9" s="1"/>
  <c r="AP239" i="17"/>
  <c r="M242" i="17"/>
  <c r="O242" i="17" s="1"/>
  <c r="Q242" i="17" s="1"/>
  <c r="C242" i="17"/>
  <c r="W240" i="9"/>
  <c r="AG239" i="17"/>
  <c r="AH239" i="17"/>
  <c r="D241" i="9"/>
  <c r="AK240" i="9"/>
  <c r="AC240" i="9"/>
  <c r="AI240" i="9"/>
  <c r="U240" i="9"/>
  <c r="AI241" i="17"/>
  <c r="U241" i="17"/>
  <c r="V241" i="17" s="1"/>
  <c r="AK241" i="17"/>
  <c r="AC241" i="17"/>
  <c r="AQ239" i="9"/>
  <c r="AM239" i="9"/>
  <c r="AR239" i="9"/>
  <c r="AJ239" i="9"/>
  <c r="AL239" i="9" s="1"/>
  <c r="AN239" i="9" s="1"/>
  <c r="AH237" i="9"/>
  <c r="AG237" i="9"/>
  <c r="AN238" i="9"/>
  <c r="AE239" i="9"/>
  <c r="AB239" i="9"/>
  <c r="AD239" i="9" s="1"/>
  <c r="AF239" i="9" s="1"/>
  <c r="V240" i="17"/>
  <c r="X240" i="17" s="1"/>
  <c r="AE240" i="17"/>
  <c r="AB240" i="17"/>
  <c r="AD240" i="17" s="1"/>
  <c r="F243" i="9"/>
  <c r="K242" i="9"/>
  <c r="L242" i="9" s="1"/>
  <c r="B242" i="9"/>
  <c r="I242" i="9"/>
  <c r="J242" i="9" s="1"/>
  <c r="Y242" i="9" s="1"/>
  <c r="E242" i="9"/>
  <c r="N242" i="9" s="1"/>
  <c r="P242" i="9" s="1"/>
  <c r="S242" i="9" l="1"/>
  <c r="Z242" i="9"/>
  <c r="R242" i="9"/>
  <c r="T242" i="9" s="1"/>
  <c r="W241" i="17"/>
  <c r="X241" i="17"/>
  <c r="AP239" i="9"/>
  <c r="AO239" i="9"/>
  <c r="S243" i="17"/>
  <c r="Z243" i="17"/>
  <c r="R243" i="17"/>
  <c r="T243" i="17" s="1"/>
  <c r="AO238" i="9"/>
  <c r="AP238" i="9"/>
  <c r="AE240" i="9"/>
  <c r="AB240" i="9"/>
  <c r="AD240" i="9" s="1"/>
  <c r="AF240" i="9" s="1"/>
  <c r="U242" i="17"/>
  <c r="AK242" i="17"/>
  <c r="AC242" i="17"/>
  <c r="AI242" i="17"/>
  <c r="AO240" i="17"/>
  <c r="AI241" i="9"/>
  <c r="U241" i="9"/>
  <c r="AK241" i="9"/>
  <c r="AC241" i="9"/>
  <c r="D242" i="9"/>
  <c r="AR240" i="9"/>
  <c r="AJ240" i="9"/>
  <c r="AQ240" i="9"/>
  <c r="AM240" i="9"/>
  <c r="AL240" i="9"/>
  <c r="B243" i="9"/>
  <c r="Y243" i="9"/>
  <c r="I243" i="9"/>
  <c r="J243" i="9" s="1"/>
  <c r="E243" i="9"/>
  <c r="N243" i="9" s="1"/>
  <c r="P243" i="9" s="1"/>
  <c r="F244" i="9"/>
  <c r="D243" i="9"/>
  <c r="K243" i="9"/>
  <c r="L243" i="9" s="1"/>
  <c r="AH239" i="9"/>
  <c r="AG239" i="9"/>
  <c r="AE241" i="17"/>
  <c r="AB241" i="17"/>
  <c r="AD241" i="17" s="1"/>
  <c r="M241" i="9"/>
  <c r="O241" i="9" s="1"/>
  <c r="Q241" i="9" s="1"/>
  <c r="C241" i="9"/>
  <c r="R242" i="17"/>
  <c r="T242" i="17" s="1"/>
  <c r="V242" i="17" s="1"/>
  <c r="W242" i="17" s="1"/>
  <c r="F245" i="17"/>
  <c r="K244" i="17"/>
  <c r="L244" i="17" s="1"/>
  <c r="I244" i="17"/>
  <c r="J244" i="17" s="1"/>
  <c r="Y244" i="17" s="1"/>
  <c r="E244" i="17"/>
  <c r="N244" i="17" s="1"/>
  <c r="P244" i="17" s="1"/>
  <c r="D244" i="17"/>
  <c r="R241" i="9"/>
  <c r="T241" i="9" s="1"/>
  <c r="V241" i="9" s="1"/>
  <c r="X241" i="9" s="1"/>
  <c r="AF240" i="17"/>
  <c r="AQ241" i="17"/>
  <c r="AM241" i="17"/>
  <c r="AL241" i="17"/>
  <c r="AN241" i="17" s="1"/>
  <c r="AO241" i="17" s="1"/>
  <c r="AR241" i="17"/>
  <c r="AJ241" i="17"/>
  <c r="D243" i="17"/>
  <c r="W240" i="17"/>
  <c r="S244" i="17" l="1"/>
  <c r="R244" i="17" s="1"/>
  <c r="T244" i="17" s="1"/>
  <c r="Z244" i="17"/>
  <c r="X242" i="17"/>
  <c r="AH240" i="17"/>
  <c r="AG240" i="17"/>
  <c r="M243" i="9"/>
  <c r="O243" i="9" s="1"/>
  <c r="Q243" i="9" s="1"/>
  <c r="C243" i="9"/>
  <c r="Z243" i="9"/>
  <c r="R243" i="9"/>
  <c r="T243" i="9" s="1"/>
  <c r="S243" i="9"/>
  <c r="AQ241" i="9"/>
  <c r="AM241" i="9"/>
  <c r="AR241" i="9"/>
  <c r="AJ241" i="9"/>
  <c r="AL241" i="9" s="1"/>
  <c r="AN241" i="9" s="1"/>
  <c r="AG240" i="9"/>
  <c r="AH240" i="9"/>
  <c r="F245" i="9"/>
  <c r="K244" i="9"/>
  <c r="L244" i="9" s="1"/>
  <c r="B244" i="9"/>
  <c r="I244" i="9"/>
  <c r="J244" i="9" s="1"/>
  <c r="Y244" i="9" s="1"/>
  <c r="E244" i="9"/>
  <c r="N244" i="9" s="1"/>
  <c r="P244" i="9" s="1"/>
  <c r="AE242" i="17"/>
  <c r="AB242" i="17"/>
  <c r="AD242" i="17" s="1"/>
  <c r="C244" i="17"/>
  <c r="M244" i="17"/>
  <c r="O244" i="17" s="1"/>
  <c r="Q244" i="17" s="1"/>
  <c r="W241" i="9"/>
  <c r="C242" i="9"/>
  <c r="M242" i="9"/>
  <c r="O242" i="9" s="1"/>
  <c r="Q242" i="9" s="1"/>
  <c r="AL242" i="17"/>
  <c r="AR242" i="17"/>
  <c r="AJ242" i="17"/>
  <c r="AQ242" i="17"/>
  <c r="AM242" i="17"/>
  <c r="AK243" i="17"/>
  <c r="AC243" i="17"/>
  <c r="AI243" i="17"/>
  <c r="U243" i="17"/>
  <c r="V243" i="17" s="1"/>
  <c r="X243" i="17" s="1"/>
  <c r="AK242" i="9"/>
  <c r="AC242" i="9"/>
  <c r="AI242" i="9"/>
  <c r="U242" i="9"/>
  <c r="V242" i="9" s="1"/>
  <c r="X242" i="9" s="1"/>
  <c r="AP241" i="17"/>
  <c r="C243" i="17"/>
  <c r="M243" i="17"/>
  <c r="O243" i="17" s="1"/>
  <c r="Q243" i="17" s="1"/>
  <c r="Y245" i="17"/>
  <c r="I245" i="17"/>
  <c r="J245" i="17" s="1"/>
  <c r="E245" i="17"/>
  <c r="N245" i="17" s="1"/>
  <c r="P245" i="17" s="1"/>
  <c r="D245" i="17"/>
  <c r="F246" i="17"/>
  <c r="K245" i="17"/>
  <c r="L245" i="17" s="1"/>
  <c r="AF241" i="17"/>
  <c r="AN240" i="9"/>
  <c r="AE241" i="9"/>
  <c r="AB241" i="9"/>
  <c r="AD241" i="9" s="1"/>
  <c r="S244" i="9" l="1"/>
  <c r="Z244" i="9"/>
  <c r="R244" i="9"/>
  <c r="T244" i="9" s="1"/>
  <c r="AO241" i="9"/>
  <c r="AP241" i="9"/>
  <c r="AF241" i="9"/>
  <c r="AR242" i="9"/>
  <c r="AJ242" i="9"/>
  <c r="AQ242" i="9"/>
  <c r="AM242" i="9"/>
  <c r="AL242" i="9"/>
  <c r="AN242" i="9" s="1"/>
  <c r="AO242" i="9" s="1"/>
  <c r="AR243" i="17"/>
  <c r="AJ243" i="17"/>
  <c r="AQ243" i="17"/>
  <c r="AM243" i="17"/>
  <c r="AL243" i="17"/>
  <c r="W242" i="9"/>
  <c r="Z245" i="17"/>
  <c r="S245" i="17"/>
  <c r="I246" i="17"/>
  <c r="J246" i="17" s="1"/>
  <c r="Y246" i="17" s="1"/>
  <c r="E246" i="17"/>
  <c r="N246" i="17" s="1"/>
  <c r="P246" i="17" s="1"/>
  <c r="F247" i="17"/>
  <c r="K246" i="17"/>
  <c r="L246" i="17" s="1"/>
  <c r="AO240" i="9"/>
  <c r="AP240" i="9"/>
  <c r="M245" i="17"/>
  <c r="O245" i="17" s="1"/>
  <c r="Q245" i="17" s="1"/>
  <c r="C245" i="17"/>
  <c r="AN242" i="17"/>
  <c r="D244" i="9"/>
  <c r="AI244" i="17"/>
  <c r="U244" i="17"/>
  <c r="V244" i="17" s="1"/>
  <c r="AK244" i="17"/>
  <c r="AC244" i="17"/>
  <c r="W243" i="17"/>
  <c r="AH241" i="17"/>
  <c r="AG241" i="17"/>
  <c r="AE242" i="9"/>
  <c r="AB242" i="9"/>
  <c r="AD242" i="9" s="1"/>
  <c r="AF242" i="9" s="1"/>
  <c r="AE243" i="17"/>
  <c r="AB243" i="17"/>
  <c r="AD243" i="17" s="1"/>
  <c r="AF242" i="17"/>
  <c r="B245" i="9"/>
  <c r="I245" i="9"/>
  <c r="J245" i="9" s="1"/>
  <c r="Y245" i="9" s="1"/>
  <c r="E245" i="9"/>
  <c r="N245" i="9" s="1"/>
  <c r="P245" i="9" s="1"/>
  <c r="F246" i="9"/>
  <c r="K245" i="9"/>
  <c r="L245" i="9" s="1"/>
  <c r="AI243" i="9"/>
  <c r="U243" i="9"/>
  <c r="V243" i="9" s="1"/>
  <c r="AK243" i="9"/>
  <c r="AC243" i="9"/>
  <c r="Z245" i="9" l="1"/>
  <c r="S245" i="9"/>
  <c r="X243" i="9"/>
  <c r="W243" i="9"/>
  <c r="S246" i="17"/>
  <c r="R246" i="17" s="1"/>
  <c r="T246" i="17" s="1"/>
  <c r="Z246" i="17"/>
  <c r="W244" i="17"/>
  <c r="X244" i="17"/>
  <c r="AH242" i="17"/>
  <c r="AG242" i="17"/>
  <c r="AI245" i="17"/>
  <c r="U245" i="17"/>
  <c r="AK245" i="17"/>
  <c r="AC245" i="17"/>
  <c r="AH241" i="9"/>
  <c r="AG241" i="9"/>
  <c r="AE243" i="9"/>
  <c r="AB243" i="9"/>
  <c r="AD243" i="9" s="1"/>
  <c r="AF243" i="9" s="1"/>
  <c r="AE244" i="17"/>
  <c r="AB244" i="17"/>
  <c r="AD244" i="17" s="1"/>
  <c r="F248" i="17"/>
  <c r="K247" i="17"/>
  <c r="L247" i="17" s="1"/>
  <c r="I247" i="17"/>
  <c r="J247" i="17" s="1"/>
  <c r="Y247" i="17" s="1"/>
  <c r="E247" i="17"/>
  <c r="N247" i="17" s="1"/>
  <c r="P247" i="17" s="1"/>
  <c r="AQ243" i="9"/>
  <c r="AM243" i="9"/>
  <c r="AR243" i="9"/>
  <c r="AJ243" i="9"/>
  <c r="AL243" i="9" s="1"/>
  <c r="AN243" i="9" s="1"/>
  <c r="D245" i="9"/>
  <c r="AF243" i="17"/>
  <c r="AR244" i="17"/>
  <c r="AJ244" i="17"/>
  <c r="AQ244" i="17"/>
  <c r="AM244" i="17"/>
  <c r="AL244" i="17"/>
  <c r="AN244" i="17" s="1"/>
  <c r="AO244" i="17" s="1"/>
  <c r="C244" i="9"/>
  <c r="M244" i="9"/>
  <c r="O244" i="9" s="1"/>
  <c r="Q244" i="9" s="1"/>
  <c r="D246" i="17"/>
  <c r="R245" i="17"/>
  <c r="T245" i="17" s="1"/>
  <c r="AN243" i="17"/>
  <c r="AP242" i="9"/>
  <c r="AK244" i="9"/>
  <c r="AC244" i="9"/>
  <c r="AI244" i="9"/>
  <c r="U244" i="9"/>
  <c r="V244" i="9" s="1"/>
  <c r="X244" i="9" s="1"/>
  <c r="AG242" i="9"/>
  <c r="AH242" i="9"/>
  <c r="F247" i="9"/>
  <c r="K246" i="9"/>
  <c r="L246" i="9" s="1"/>
  <c r="B246" i="9"/>
  <c r="I246" i="9"/>
  <c r="J246" i="9" s="1"/>
  <c r="Y246" i="9" s="1"/>
  <c r="E246" i="9"/>
  <c r="N246" i="9" s="1"/>
  <c r="P246" i="9" s="1"/>
  <c r="AP242" i="17"/>
  <c r="AO242" i="17"/>
  <c r="S247" i="17" l="1"/>
  <c r="Z247" i="17"/>
  <c r="R247" i="17"/>
  <c r="T247" i="17" s="1"/>
  <c r="AO243" i="9"/>
  <c r="AP243" i="9"/>
  <c r="S246" i="9"/>
  <c r="Z246" i="9"/>
  <c r="AR244" i="9"/>
  <c r="AJ244" i="9"/>
  <c r="AQ244" i="9"/>
  <c r="AM244" i="9"/>
  <c r="AL244" i="9"/>
  <c r="AI245" i="9"/>
  <c r="U245" i="9"/>
  <c r="AK245" i="9"/>
  <c r="AC245" i="9"/>
  <c r="F249" i="17"/>
  <c r="K248" i="17"/>
  <c r="L248" i="17" s="1"/>
  <c r="I248" i="17"/>
  <c r="J248" i="17" s="1"/>
  <c r="Y248" i="17" s="1"/>
  <c r="E248" i="17"/>
  <c r="N248" i="17" s="1"/>
  <c r="P248" i="17" s="1"/>
  <c r="D248" i="17"/>
  <c r="AH243" i="9"/>
  <c r="AG243" i="9"/>
  <c r="W244" i="9"/>
  <c r="AP244" i="17"/>
  <c r="AP243" i="17"/>
  <c r="AO243" i="17"/>
  <c r="AG243" i="17"/>
  <c r="AH243" i="17"/>
  <c r="D247" i="17"/>
  <c r="AE245" i="17"/>
  <c r="AB245" i="17"/>
  <c r="AD245" i="17" s="1"/>
  <c r="AF245" i="17" s="1"/>
  <c r="R245" i="9"/>
  <c r="T245" i="9" s="1"/>
  <c r="V245" i="9" s="1"/>
  <c r="X245" i="9" s="1"/>
  <c r="M246" i="17"/>
  <c r="O246" i="17" s="1"/>
  <c r="Q246" i="17" s="1"/>
  <c r="C246" i="17"/>
  <c r="U246" i="17"/>
  <c r="V246" i="17" s="1"/>
  <c r="X246" i="17" s="1"/>
  <c r="AK246" i="17"/>
  <c r="AC246" i="17"/>
  <c r="AI246" i="17"/>
  <c r="D246" i="9"/>
  <c r="B247" i="9"/>
  <c r="I247" i="9"/>
  <c r="J247" i="9" s="1"/>
  <c r="Y247" i="9" s="1"/>
  <c r="E247" i="9"/>
  <c r="N247" i="9" s="1"/>
  <c r="P247" i="9" s="1"/>
  <c r="F248" i="9"/>
  <c r="K247" i="9"/>
  <c r="L247" i="9" s="1"/>
  <c r="AE244" i="9"/>
  <c r="AB244" i="9"/>
  <c r="AD244" i="9" s="1"/>
  <c r="AF244" i="9" s="1"/>
  <c r="V245" i="17"/>
  <c r="M245" i="9"/>
  <c r="O245" i="9" s="1"/>
  <c r="Q245" i="9" s="1"/>
  <c r="C245" i="9"/>
  <c r="AF244" i="17"/>
  <c r="AQ245" i="17"/>
  <c r="AM245" i="17"/>
  <c r="AL245" i="17"/>
  <c r="AN245" i="17" s="1"/>
  <c r="AO245" i="17" s="1"/>
  <c r="AR245" i="17"/>
  <c r="AJ245" i="17"/>
  <c r="Z247" i="9" l="1"/>
  <c r="S247" i="9"/>
  <c r="S248" i="17"/>
  <c r="Z248" i="17"/>
  <c r="R248" i="17"/>
  <c r="T248" i="17" s="1"/>
  <c r="AH244" i="17"/>
  <c r="AG244" i="17"/>
  <c r="F249" i="9"/>
  <c r="D248" i="9"/>
  <c r="K248" i="9"/>
  <c r="L248" i="9" s="1"/>
  <c r="B248" i="9"/>
  <c r="I248" i="9"/>
  <c r="J248" i="9" s="1"/>
  <c r="Y248" i="9" s="1"/>
  <c r="E248" i="9"/>
  <c r="N248" i="9" s="1"/>
  <c r="P248" i="9" s="1"/>
  <c r="AL246" i="17"/>
  <c r="AR246" i="17"/>
  <c r="AJ246" i="17"/>
  <c r="AQ246" i="17"/>
  <c r="AM246" i="17"/>
  <c r="AK246" i="9"/>
  <c r="AC246" i="9"/>
  <c r="AI246" i="9"/>
  <c r="U246" i="9"/>
  <c r="C246" i="9"/>
  <c r="M246" i="9"/>
  <c r="O246" i="9" s="1"/>
  <c r="Q246" i="9" s="1"/>
  <c r="AG244" i="9"/>
  <c r="AH244" i="9"/>
  <c r="C248" i="17"/>
  <c r="M248" i="17"/>
  <c r="O248" i="17" s="1"/>
  <c r="Q248" i="17" s="1"/>
  <c r="AP245" i="17"/>
  <c r="AH245" i="17"/>
  <c r="AG245" i="17"/>
  <c r="I249" i="17"/>
  <c r="J249" i="17" s="1"/>
  <c r="Y249" i="17" s="1"/>
  <c r="E249" i="17"/>
  <c r="N249" i="17" s="1"/>
  <c r="P249" i="17" s="1"/>
  <c r="D249" i="17"/>
  <c r="F250" i="17"/>
  <c r="K249" i="17"/>
  <c r="L249" i="17" s="1"/>
  <c r="W245" i="9"/>
  <c r="AE245" i="9"/>
  <c r="AB245" i="9"/>
  <c r="AD245" i="9" s="1"/>
  <c r="AF245" i="9" s="1"/>
  <c r="AN244" i="9"/>
  <c r="R246" i="9"/>
  <c r="T246" i="9" s="1"/>
  <c r="AK247" i="17"/>
  <c r="AC247" i="17"/>
  <c r="AI247" i="17"/>
  <c r="U247" i="17"/>
  <c r="V247" i="17" s="1"/>
  <c r="X247" i="17" s="1"/>
  <c r="W245" i="17"/>
  <c r="X245" i="17"/>
  <c r="D247" i="9"/>
  <c r="AE246" i="17"/>
  <c r="AB246" i="17"/>
  <c r="AD246" i="17" s="1"/>
  <c r="W246" i="17"/>
  <c r="C247" i="17"/>
  <c r="M247" i="17"/>
  <c r="O247" i="17" s="1"/>
  <c r="Q247" i="17" s="1"/>
  <c r="AQ245" i="9"/>
  <c r="AM245" i="9"/>
  <c r="AL245" i="9"/>
  <c r="AR245" i="9"/>
  <c r="AJ245" i="9"/>
  <c r="S248" i="9" l="1"/>
  <c r="Z248" i="9"/>
  <c r="R248" i="9"/>
  <c r="T248" i="9" s="1"/>
  <c r="Z249" i="17"/>
  <c r="S249" i="17"/>
  <c r="AE247" i="17"/>
  <c r="AB247" i="17"/>
  <c r="AD247" i="17" s="1"/>
  <c r="AF247" i="17" s="1"/>
  <c r="AI247" i="9"/>
  <c r="U247" i="9"/>
  <c r="AK247" i="9"/>
  <c r="AC247" i="9"/>
  <c r="AF246" i="17"/>
  <c r="AR247" i="17"/>
  <c r="AJ247" i="17"/>
  <c r="AQ247" i="17"/>
  <c r="AM247" i="17"/>
  <c r="AL247" i="17"/>
  <c r="AN247" i="17" s="1"/>
  <c r="AO247" i="17" s="1"/>
  <c r="I250" i="17"/>
  <c r="J250" i="17" s="1"/>
  <c r="Y250" i="17" s="1"/>
  <c r="E250" i="17"/>
  <c r="N250" i="17" s="1"/>
  <c r="P250" i="17" s="1"/>
  <c r="F251" i="17"/>
  <c r="K250" i="17"/>
  <c r="L250" i="17" s="1"/>
  <c r="AN246" i="17"/>
  <c r="B249" i="9"/>
  <c r="I249" i="9"/>
  <c r="J249" i="9" s="1"/>
  <c r="Y249" i="9" s="1"/>
  <c r="E249" i="9"/>
  <c r="N249" i="9" s="1"/>
  <c r="P249" i="9" s="1"/>
  <c r="F250" i="9"/>
  <c r="K249" i="9"/>
  <c r="L249" i="9" s="1"/>
  <c r="C248" i="9"/>
  <c r="M248" i="9"/>
  <c r="O248" i="9" s="1"/>
  <c r="Q248" i="9" s="1"/>
  <c r="W247" i="17"/>
  <c r="V246" i="9"/>
  <c r="X246" i="9" s="1"/>
  <c r="M249" i="17"/>
  <c r="O249" i="17" s="1"/>
  <c r="Q249" i="17" s="1"/>
  <c r="C249" i="17"/>
  <c r="W246" i="9"/>
  <c r="AE246" i="9"/>
  <c r="AB246" i="9"/>
  <c r="AD246" i="9" s="1"/>
  <c r="AF246" i="9" s="1"/>
  <c r="AI248" i="17"/>
  <c r="U248" i="17"/>
  <c r="V248" i="17" s="1"/>
  <c r="AK248" i="17"/>
  <c r="AC248" i="17"/>
  <c r="R247" i="9"/>
  <c r="T247" i="9" s="1"/>
  <c r="V247" i="9" s="1"/>
  <c r="AH245" i="9"/>
  <c r="AG245" i="9"/>
  <c r="AN245" i="9"/>
  <c r="M247" i="9"/>
  <c r="O247" i="9" s="1"/>
  <c r="Q247" i="9" s="1"/>
  <c r="W247" i="9" s="1"/>
  <c r="C247" i="9"/>
  <c r="AP244" i="9"/>
  <c r="AO244" i="9"/>
  <c r="AR246" i="9"/>
  <c r="AJ246" i="9"/>
  <c r="AQ246" i="9"/>
  <c r="AM246" i="9"/>
  <c r="AL246" i="9"/>
  <c r="X247" i="9"/>
  <c r="Z249" i="9" l="1"/>
  <c r="S249" i="9"/>
  <c r="S250" i="17"/>
  <c r="Z250" i="17"/>
  <c r="R250" i="17"/>
  <c r="T250" i="17" s="1"/>
  <c r="W248" i="17"/>
  <c r="X248" i="17"/>
  <c r="AP245" i="9"/>
  <c r="AO245" i="9"/>
  <c r="AE248" i="17"/>
  <c r="AB248" i="17"/>
  <c r="AD248" i="17" s="1"/>
  <c r="AF248" i="17" s="1"/>
  <c r="AG246" i="9"/>
  <c r="AH246" i="9"/>
  <c r="D249" i="9"/>
  <c r="F252" i="17"/>
  <c r="K251" i="17"/>
  <c r="L251" i="17" s="1"/>
  <c r="I251" i="17"/>
  <c r="J251" i="17" s="1"/>
  <c r="Y251" i="17" s="1"/>
  <c r="E251" i="17"/>
  <c r="N251" i="17" s="1"/>
  <c r="P251" i="17" s="1"/>
  <c r="AH246" i="17"/>
  <c r="AG246" i="17"/>
  <c r="AI249" i="17"/>
  <c r="U249" i="17"/>
  <c r="AK249" i="17"/>
  <c r="AC249" i="17"/>
  <c r="AN246" i="9"/>
  <c r="AR248" i="17"/>
  <c r="AJ248" i="17"/>
  <c r="AQ248" i="17"/>
  <c r="AM248" i="17"/>
  <c r="AL248" i="17"/>
  <c r="F251" i="9"/>
  <c r="K250" i="9"/>
  <c r="L250" i="9" s="1"/>
  <c r="B250" i="9"/>
  <c r="I250" i="9"/>
  <c r="J250" i="9" s="1"/>
  <c r="Y250" i="9" s="1"/>
  <c r="E250" i="9"/>
  <c r="N250" i="9" s="1"/>
  <c r="P250" i="9" s="1"/>
  <c r="D250" i="17"/>
  <c r="AE247" i="9"/>
  <c r="AB247" i="9"/>
  <c r="AD247" i="9" s="1"/>
  <c r="AF247" i="9" s="1"/>
  <c r="AP246" i="17"/>
  <c r="AO246" i="17"/>
  <c r="AP247" i="17"/>
  <c r="AQ247" i="9"/>
  <c r="AM247" i="9"/>
  <c r="AL247" i="9"/>
  <c r="AN247" i="9" s="1"/>
  <c r="AP247" i="9" s="1"/>
  <c r="AO247" i="9"/>
  <c r="AR247" i="9"/>
  <c r="AJ247" i="9"/>
  <c r="AG247" i="17"/>
  <c r="AH247" i="17"/>
  <c r="R249" i="17"/>
  <c r="T249" i="17" s="1"/>
  <c r="V249" i="17" s="1"/>
  <c r="X249" i="17" s="1"/>
  <c r="AK248" i="9"/>
  <c r="AC248" i="9"/>
  <c r="AI248" i="9"/>
  <c r="U248" i="9"/>
  <c r="V248" i="9" s="1"/>
  <c r="W248" i="9" l="1"/>
  <c r="X248" i="9"/>
  <c r="S250" i="9"/>
  <c r="Z250" i="9"/>
  <c r="S251" i="17"/>
  <c r="Z251" i="17"/>
  <c r="M250" i="17"/>
  <c r="O250" i="17" s="1"/>
  <c r="Q250" i="17" s="1"/>
  <c r="C250" i="17"/>
  <c r="W249" i="17"/>
  <c r="AO246" i="9"/>
  <c r="AP246" i="9"/>
  <c r="F253" i="17"/>
  <c r="K252" i="17"/>
  <c r="L252" i="17" s="1"/>
  <c r="I252" i="17"/>
  <c r="J252" i="17" s="1"/>
  <c r="Y252" i="17" s="1"/>
  <c r="E252" i="17"/>
  <c r="N252" i="17" s="1"/>
  <c r="P252" i="17" s="1"/>
  <c r="D252" i="17"/>
  <c r="AI249" i="9"/>
  <c r="U249" i="9"/>
  <c r="AK249" i="9"/>
  <c r="AC249" i="9"/>
  <c r="D251" i="17"/>
  <c r="AE248" i="9"/>
  <c r="AB248" i="9"/>
  <c r="AD248" i="9" s="1"/>
  <c r="AH247" i="9"/>
  <c r="AG247" i="9"/>
  <c r="D250" i="9"/>
  <c r="AN248" i="17"/>
  <c r="AE249" i="17"/>
  <c r="AB249" i="17"/>
  <c r="AD249" i="17" s="1"/>
  <c r="M249" i="9"/>
  <c r="O249" i="9" s="1"/>
  <c r="Q249" i="9" s="1"/>
  <c r="C249" i="9"/>
  <c r="AH248" i="17"/>
  <c r="AG248" i="17"/>
  <c r="U250" i="17"/>
  <c r="V250" i="17" s="1"/>
  <c r="X250" i="17" s="1"/>
  <c r="AK250" i="17"/>
  <c r="AC250" i="17"/>
  <c r="AI250" i="17"/>
  <c r="R249" i="9"/>
  <c r="T249" i="9" s="1"/>
  <c r="V249" i="9" s="1"/>
  <c r="AR248" i="9"/>
  <c r="AJ248" i="9"/>
  <c r="AQ248" i="9"/>
  <c r="AM248" i="9"/>
  <c r="AL248" i="9"/>
  <c r="AN248" i="9" s="1"/>
  <c r="AO248" i="9" s="1"/>
  <c r="B251" i="9"/>
  <c r="I251" i="9"/>
  <c r="J251" i="9" s="1"/>
  <c r="Y251" i="9" s="1"/>
  <c r="E251" i="9"/>
  <c r="N251" i="9" s="1"/>
  <c r="P251" i="9" s="1"/>
  <c r="F252" i="9"/>
  <c r="K251" i="9"/>
  <c r="L251" i="9" s="1"/>
  <c r="AQ249" i="17"/>
  <c r="AM249" i="17"/>
  <c r="AL249" i="17"/>
  <c r="AR249" i="17"/>
  <c r="AJ249" i="17"/>
  <c r="X249" i="9"/>
  <c r="S252" i="17" l="1"/>
  <c r="Z252" i="17"/>
  <c r="R252" i="17"/>
  <c r="T252" i="17" s="1"/>
  <c r="Z251" i="9"/>
  <c r="S251" i="9"/>
  <c r="AF249" i="17"/>
  <c r="I253" i="17"/>
  <c r="J253" i="17" s="1"/>
  <c r="Y253" i="17" s="1"/>
  <c r="E253" i="17"/>
  <c r="N253" i="17" s="1"/>
  <c r="P253" i="17" s="1"/>
  <c r="F254" i="17"/>
  <c r="K253" i="17"/>
  <c r="L253" i="17" s="1"/>
  <c r="AK251" i="17"/>
  <c r="AC251" i="17"/>
  <c r="AI251" i="17"/>
  <c r="U251" i="17"/>
  <c r="AK250" i="9"/>
  <c r="AC250" i="9"/>
  <c r="AI250" i="9"/>
  <c r="U250" i="9"/>
  <c r="AP248" i="9"/>
  <c r="AE250" i="17"/>
  <c r="AB250" i="17"/>
  <c r="AD250" i="17" s="1"/>
  <c r="C251" i="17"/>
  <c r="M251" i="17"/>
  <c r="O251" i="17" s="1"/>
  <c r="Q251" i="17" s="1"/>
  <c r="W250" i="17"/>
  <c r="AN249" i="17"/>
  <c r="D251" i="9"/>
  <c r="AR250" i="17"/>
  <c r="AJ250" i="17"/>
  <c r="AL250" i="17" s="1"/>
  <c r="AN250" i="17" s="1"/>
  <c r="AQ250" i="17"/>
  <c r="AM250" i="17"/>
  <c r="AP248" i="17"/>
  <c r="AO248" i="17"/>
  <c r="AF248" i="9"/>
  <c r="AE249" i="9"/>
  <c r="AB249" i="9"/>
  <c r="AD249" i="9" s="1"/>
  <c r="AF249" i="9" s="1"/>
  <c r="R251" i="17"/>
  <c r="T251" i="17" s="1"/>
  <c r="V251" i="17" s="1"/>
  <c r="X251" i="17" s="1"/>
  <c r="R250" i="9"/>
  <c r="T250" i="9" s="1"/>
  <c r="V250" i="9" s="1"/>
  <c r="X250" i="9" s="1"/>
  <c r="F253" i="9"/>
  <c r="K252" i="9"/>
  <c r="L252" i="9" s="1"/>
  <c r="B252" i="9"/>
  <c r="I252" i="9"/>
  <c r="J252" i="9" s="1"/>
  <c r="Y252" i="9" s="1"/>
  <c r="E252" i="9"/>
  <c r="N252" i="9" s="1"/>
  <c r="P252" i="9" s="1"/>
  <c r="W249" i="9"/>
  <c r="C250" i="9"/>
  <c r="M250" i="9"/>
  <c r="O250" i="9" s="1"/>
  <c r="Q250" i="9" s="1"/>
  <c r="W250" i="9" s="1"/>
  <c r="AQ249" i="9"/>
  <c r="AM249" i="9"/>
  <c r="AL249" i="9"/>
  <c r="AN249" i="9" s="1"/>
  <c r="AP249" i="9" s="1"/>
  <c r="AO249" i="9"/>
  <c r="AR249" i="9"/>
  <c r="AJ249" i="9"/>
  <c r="C252" i="17"/>
  <c r="M252" i="17"/>
  <c r="O252" i="17" s="1"/>
  <c r="Q252" i="17" s="1"/>
  <c r="AO250" i="17" l="1"/>
  <c r="AP250" i="17"/>
  <c r="Z253" i="17"/>
  <c r="R253" i="17"/>
  <c r="T253" i="17" s="1"/>
  <c r="S253" i="17"/>
  <c r="S252" i="9"/>
  <c r="Z252" i="9"/>
  <c r="W251" i="17"/>
  <c r="AR250" i="9"/>
  <c r="AJ250" i="9"/>
  <c r="AQ250" i="9"/>
  <c r="AM250" i="9"/>
  <c r="AL250" i="9"/>
  <c r="AR251" i="17"/>
  <c r="AJ251" i="17"/>
  <c r="AQ251" i="17"/>
  <c r="AM251" i="17"/>
  <c r="AP251" i="17"/>
  <c r="AL251" i="17"/>
  <c r="AN251" i="17" s="1"/>
  <c r="AO251" i="17" s="1"/>
  <c r="AI251" i="9"/>
  <c r="U251" i="9"/>
  <c r="AK251" i="9"/>
  <c r="AC251" i="9"/>
  <c r="AH249" i="9"/>
  <c r="AG249" i="9"/>
  <c r="M251" i="9"/>
  <c r="O251" i="9" s="1"/>
  <c r="Q251" i="9" s="1"/>
  <c r="W251" i="9" s="1"/>
  <c r="C251" i="9"/>
  <c r="D252" i="9"/>
  <c r="B253" i="9"/>
  <c r="I253" i="9"/>
  <c r="J253" i="9" s="1"/>
  <c r="Y253" i="9" s="1"/>
  <c r="E253" i="9"/>
  <c r="N253" i="9" s="1"/>
  <c r="P253" i="9" s="1"/>
  <c r="F254" i="9"/>
  <c r="K253" i="9"/>
  <c r="L253" i="9" s="1"/>
  <c r="AP249" i="17"/>
  <c r="AO249" i="17"/>
  <c r="AF250" i="17"/>
  <c r="I254" i="17"/>
  <c r="J254" i="17" s="1"/>
  <c r="Y254" i="17" s="1"/>
  <c r="E254" i="17"/>
  <c r="N254" i="17" s="1"/>
  <c r="P254" i="17" s="1"/>
  <c r="D254" i="17"/>
  <c r="F255" i="17"/>
  <c r="K254" i="17"/>
  <c r="L254" i="17" s="1"/>
  <c r="R251" i="9"/>
  <c r="T251" i="9" s="1"/>
  <c r="V251" i="9" s="1"/>
  <c r="AI252" i="17"/>
  <c r="U252" i="17"/>
  <c r="V252" i="17" s="1"/>
  <c r="AK252" i="17"/>
  <c r="AC252" i="17"/>
  <c r="AG248" i="9"/>
  <c r="AH248" i="9"/>
  <c r="AE250" i="9"/>
  <c r="AB250" i="9"/>
  <c r="AD250" i="9" s="1"/>
  <c r="AE251" i="17"/>
  <c r="AB251" i="17"/>
  <c r="AD251" i="17" s="1"/>
  <c r="AF251" i="17" s="1"/>
  <c r="D253" i="17"/>
  <c r="AH249" i="17"/>
  <c r="AG249" i="17"/>
  <c r="X251" i="9"/>
  <c r="X252" i="17" l="1"/>
  <c r="W252" i="17"/>
  <c r="Z253" i="9"/>
  <c r="S253" i="9"/>
  <c r="R253" i="9" s="1"/>
  <c r="T253" i="9" s="1"/>
  <c r="S254" i="17"/>
  <c r="Z254" i="17"/>
  <c r="R254" i="17"/>
  <c r="T254" i="17" s="1"/>
  <c r="AG251" i="17"/>
  <c r="AH251" i="17"/>
  <c r="F256" i="17"/>
  <c r="K255" i="17"/>
  <c r="L255" i="17" s="1"/>
  <c r="I255" i="17"/>
  <c r="J255" i="17" s="1"/>
  <c r="Y255" i="17" s="1"/>
  <c r="E255" i="17"/>
  <c r="N255" i="17" s="1"/>
  <c r="P255" i="17" s="1"/>
  <c r="AQ251" i="9"/>
  <c r="AM251" i="9"/>
  <c r="AL251" i="9"/>
  <c r="AN251" i="9" s="1"/>
  <c r="AP251" i="9" s="1"/>
  <c r="AR251" i="9"/>
  <c r="AJ251" i="9"/>
  <c r="AK252" i="9"/>
  <c r="AC252" i="9"/>
  <c r="AI252" i="9"/>
  <c r="U252" i="9"/>
  <c r="M253" i="17"/>
  <c r="O253" i="17" s="1"/>
  <c r="Q253" i="17" s="1"/>
  <c r="C253" i="17"/>
  <c r="AR252" i="17"/>
  <c r="AJ252" i="17"/>
  <c r="AQ252" i="17"/>
  <c r="AM252" i="17"/>
  <c r="AL252" i="17"/>
  <c r="AN252" i="17" s="1"/>
  <c r="AP252" i="17" s="1"/>
  <c r="M254" i="17"/>
  <c r="O254" i="17" s="1"/>
  <c r="Q254" i="17" s="1"/>
  <c r="C254" i="17"/>
  <c r="AH250" i="17"/>
  <c r="AG250" i="17"/>
  <c r="D253" i="9"/>
  <c r="AF250" i="9"/>
  <c r="AE252" i="17"/>
  <c r="AB252" i="17"/>
  <c r="AD252" i="17" s="1"/>
  <c r="F255" i="9"/>
  <c r="K254" i="9"/>
  <c r="L254" i="9" s="1"/>
  <c r="B254" i="9"/>
  <c r="I254" i="9"/>
  <c r="J254" i="9" s="1"/>
  <c r="Y254" i="9" s="1"/>
  <c r="E254" i="9"/>
  <c r="N254" i="9" s="1"/>
  <c r="P254" i="9" s="1"/>
  <c r="AN250" i="9"/>
  <c r="R252" i="9"/>
  <c r="T252" i="9" s="1"/>
  <c r="V252" i="9" s="1"/>
  <c r="AI253" i="17"/>
  <c r="U253" i="17"/>
  <c r="V253" i="17" s="1"/>
  <c r="X253" i="17" s="1"/>
  <c r="AK253" i="17"/>
  <c r="AC253" i="17"/>
  <c r="C252" i="9"/>
  <c r="M252" i="9"/>
  <c r="O252" i="9" s="1"/>
  <c r="Q252" i="9" s="1"/>
  <c r="W252" i="9" s="1"/>
  <c r="AE251" i="9"/>
  <c r="AB251" i="9"/>
  <c r="AD251" i="9" s="1"/>
  <c r="X252" i="9"/>
  <c r="S255" i="17" l="1"/>
  <c r="Z255" i="17"/>
  <c r="R255" i="17"/>
  <c r="T255" i="17" s="1"/>
  <c r="S254" i="9"/>
  <c r="Z254" i="9"/>
  <c r="AQ253" i="17"/>
  <c r="AM253" i="17"/>
  <c r="AR253" i="17"/>
  <c r="AJ253" i="17"/>
  <c r="AL253" i="17" s="1"/>
  <c r="AN253" i="17" s="1"/>
  <c r="AP250" i="9"/>
  <c r="AO250" i="9"/>
  <c r="AF252" i="17"/>
  <c r="M253" i="9"/>
  <c r="O253" i="9" s="1"/>
  <c r="Q253" i="9" s="1"/>
  <c r="C253" i="9"/>
  <c r="U254" i="17"/>
  <c r="AK254" i="17"/>
  <c r="AC254" i="17"/>
  <c r="AI254" i="17"/>
  <c r="AO252" i="17"/>
  <c r="W253" i="17"/>
  <c r="AE252" i="9"/>
  <c r="AB252" i="9"/>
  <c r="AD252" i="9" s="1"/>
  <c r="AF252" i="9" s="1"/>
  <c r="AO251" i="9"/>
  <c r="AG250" i="9"/>
  <c r="AH250" i="9"/>
  <c r="AR252" i="9"/>
  <c r="AJ252" i="9"/>
  <c r="AQ252" i="9"/>
  <c r="AM252" i="9"/>
  <c r="AL252" i="9"/>
  <c r="F257" i="17"/>
  <c r="K256" i="17"/>
  <c r="L256" i="17" s="1"/>
  <c r="Y256" i="17"/>
  <c r="I256" i="17"/>
  <c r="J256" i="17" s="1"/>
  <c r="E256" i="17"/>
  <c r="N256" i="17" s="1"/>
  <c r="P256" i="17" s="1"/>
  <c r="D256" i="17"/>
  <c r="V254" i="17"/>
  <c r="X254" i="17" s="1"/>
  <c r="AI253" i="9"/>
  <c r="U253" i="9"/>
  <c r="V253" i="9" s="1"/>
  <c r="X253" i="9" s="1"/>
  <c r="AK253" i="9"/>
  <c r="AC253" i="9"/>
  <c r="D254" i="9"/>
  <c r="AF251" i="9"/>
  <c r="AE253" i="17"/>
  <c r="AB253" i="17"/>
  <c r="AD253" i="17" s="1"/>
  <c r="AF253" i="17" s="1"/>
  <c r="B255" i="9"/>
  <c r="I255" i="9"/>
  <c r="J255" i="9" s="1"/>
  <c r="Y255" i="9" s="1"/>
  <c r="E255" i="9"/>
  <c r="N255" i="9" s="1"/>
  <c r="P255" i="9" s="1"/>
  <c r="F256" i="9"/>
  <c r="K255" i="9"/>
  <c r="L255" i="9" s="1"/>
  <c r="D255" i="17"/>
  <c r="Z255" i="9" l="1"/>
  <c r="S255" i="9"/>
  <c r="AO253" i="17"/>
  <c r="AP253" i="17"/>
  <c r="AH253" i="17"/>
  <c r="AG253" i="17"/>
  <c r="S256" i="17"/>
  <c r="Z256" i="17"/>
  <c r="R256" i="17"/>
  <c r="T256" i="17" s="1"/>
  <c r="AR254" i="17"/>
  <c r="AJ254" i="17"/>
  <c r="AL254" i="17" s="1"/>
  <c r="AN254" i="17" s="1"/>
  <c r="AQ254" i="17"/>
  <c r="AM254" i="17"/>
  <c r="W253" i="9"/>
  <c r="C255" i="17"/>
  <c r="M255" i="17"/>
  <c r="O255" i="17" s="1"/>
  <c r="Q255" i="17" s="1"/>
  <c r="AQ253" i="9"/>
  <c r="AM253" i="9"/>
  <c r="AL253" i="9"/>
  <c r="AN253" i="9" s="1"/>
  <c r="AO253" i="9" s="1"/>
  <c r="AR253" i="9"/>
  <c r="AJ253" i="9"/>
  <c r="AH252" i="17"/>
  <c r="AG252" i="17"/>
  <c r="AK254" i="9"/>
  <c r="AC254" i="9"/>
  <c r="AI254" i="9"/>
  <c r="U254" i="9"/>
  <c r="AE253" i="9"/>
  <c r="AB253" i="9"/>
  <c r="AD253" i="9" s="1"/>
  <c r="AF253" i="9" s="1"/>
  <c r="I257" i="17"/>
  <c r="J257" i="17" s="1"/>
  <c r="Y257" i="17" s="1"/>
  <c r="E257" i="17"/>
  <c r="N257" i="17" s="1"/>
  <c r="P257" i="17" s="1"/>
  <c r="D257" i="17"/>
  <c r="F258" i="17"/>
  <c r="K257" i="17"/>
  <c r="L257" i="17" s="1"/>
  <c r="AG252" i="9"/>
  <c r="AH252" i="9"/>
  <c r="W254" i="17"/>
  <c r="AK255" i="17"/>
  <c r="AC255" i="17"/>
  <c r="AI255" i="17"/>
  <c r="U255" i="17"/>
  <c r="V255" i="17" s="1"/>
  <c r="X255" i="17" s="1"/>
  <c r="C256" i="17"/>
  <c r="M256" i="17"/>
  <c r="O256" i="17" s="1"/>
  <c r="Q256" i="17" s="1"/>
  <c r="D255" i="9"/>
  <c r="AH251" i="9"/>
  <c r="AG251" i="9"/>
  <c r="F257" i="9"/>
  <c r="D256" i="9"/>
  <c r="K256" i="9"/>
  <c r="L256" i="9" s="1"/>
  <c r="B256" i="9"/>
  <c r="I256" i="9"/>
  <c r="J256" i="9" s="1"/>
  <c r="Y256" i="9" s="1"/>
  <c r="E256" i="9"/>
  <c r="N256" i="9" s="1"/>
  <c r="P256" i="9" s="1"/>
  <c r="C254" i="9"/>
  <c r="M254" i="9"/>
  <c r="O254" i="9" s="1"/>
  <c r="Q254" i="9" s="1"/>
  <c r="AN252" i="9"/>
  <c r="AE254" i="17"/>
  <c r="AB254" i="17"/>
  <c r="AD254" i="17" s="1"/>
  <c r="AF254" i="17" s="1"/>
  <c r="R254" i="9"/>
  <c r="T254" i="9" s="1"/>
  <c r="V254" i="9" s="1"/>
  <c r="X254" i="9" s="1"/>
  <c r="S256" i="9" l="1"/>
  <c r="R256" i="9" s="1"/>
  <c r="T256" i="9" s="1"/>
  <c r="Z256" i="9"/>
  <c r="AP254" i="17"/>
  <c r="AO254" i="17"/>
  <c r="Z257" i="17"/>
  <c r="S257" i="17"/>
  <c r="R257" i="17" s="1"/>
  <c r="T257" i="17" s="1"/>
  <c r="M257" i="17"/>
  <c r="O257" i="17" s="1"/>
  <c r="Q257" i="17" s="1"/>
  <c r="C257" i="17"/>
  <c r="AH253" i="9"/>
  <c r="AG253" i="9"/>
  <c r="W255" i="17"/>
  <c r="AI255" i="9"/>
  <c r="U255" i="9"/>
  <c r="AK255" i="9"/>
  <c r="AC255" i="9"/>
  <c r="AE254" i="9"/>
  <c r="AB254" i="9"/>
  <c r="AD254" i="9" s="1"/>
  <c r="AF254" i="9" s="1"/>
  <c r="AP253" i="9"/>
  <c r="C256" i="9"/>
  <c r="M256" i="9"/>
  <c r="O256" i="9" s="1"/>
  <c r="Q256" i="9" s="1"/>
  <c r="M255" i="9"/>
  <c r="O255" i="9" s="1"/>
  <c r="Q255" i="9" s="1"/>
  <c r="C255" i="9"/>
  <c r="AH254" i="17"/>
  <c r="AG254" i="17"/>
  <c r="AR255" i="17"/>
  <c r="AJ255" i="17"/>
  <c r="AQ255" i="17"/>
  <c r="AM255" i="17"/>
  <c r="AL255" i="17"/>
  <c r="AN255" i="17" s="1"/>
  <c r="AP255" i="17" s="1"/>
  <c r="AR254" i="9"/>
  <c r="AJ254" i="9"/>
  <c r="AQ254" i="9"/>
  <c r="AM254" i="9"/>
  <c r="AL254" i="9"/>
  <c r="AI256" i="17"/>
  <c r="U256" i="17"/>
  <c r="V256" i="17" s="1"/>
  <c r="AK256" i="17"/>
  <c r="AC256" i="17"/>
  <c r="R255" i="9"/>
  <c r="T255" i="9" s="1"/>
  <c r="V255" i="9" s="1"/>
  <c r="X255" i="9" s="1"/>
  <c r="AO252" i="9"/>
  <c r="AP252" i="9"/>
  <c r="W254" i="9"/>
  <c r="B257" i="9"/>
  <c r="Y257" i="9"/>
  <c r="I257" i="9"/>
  <c r="J257" i="9" s="1"/>
  <c r="E257" i="9"/>
  <c r="N257" i="9" s="1"/>
  <c r="P257" i="9" s="1"/>
  <c r="F258" i="9"/>
  <c r="D257" i="9"/>
  <c r="K257" i="9"/>
  <c r="L257" i="9" s="1"/>
  <c r="AE255" i="17"/>
  <c r="AB255" i="17"/>
  <c r="AD255" i="17" s="1"/>
  <c r="AF255" i="17" s="1"/>
  <c r="F259" i="17"/>
  <c r="K258" i="17"/>
  <c r="L258" i="17" s="1"/>
  <c r="I258" i="17"/>
  <c r="J258" i="17" s="1"/>
  <c r="Y258" i="17" s="1"/>
  <c r="E258" i="17"/>
  <c r="N258" i="17" s="1"/>
  <c r="P258" i="17" s="1"/>
  <c r="W256" i="17" l="1"/>
  <c r="X256" i="17"/>
  <c r="S258" i="17"/>
  <c r="Z258" i="17"/>
  <c r="Z257" i="9"/>
  <c r="S257" i="9"/>
  <c r="F259" i="9"/>
  <c r="K258" i="9"/>
  <c r="L258" i="9" s="1"/>
  <c r="B258" i="9"/>
  <c r="Y258" i="9"/>
  <c r="I258" i="9"/>
  <c r="J258" i="9" s="1"/>
  <c r="E258" i="9"/>
  <c r="N258" i="9" s="1"/>
  <c r="P258" i="9" s="1"/>
  <c r="D258" i="17"/>
  <c r="AR256" i="17"/>
  <c r="AJ256" i="17"/>
  <c r="AQ256" i="17"/>
  <c r="AM256" i="17"/>
  <c r="AL256" i="17"/>
  <c r="AN256" i="17" s="1"/>
  <c r="AP256" i="17" s="1"/>
  <c r="AO256" i="17"/>
  <c r="AO255" i="17"/>
  <c r="AE255" i="9"/>
  <c r="AB255" i="9"/>
  <c r="AD255" i="9" s="1"/>
  <c r="AF255" i="9" s="1"/>
  <c r="F260" i="17"/>
  <c r="K259" i="17"/>
  <c r="L259" i="17" s="1"/>
  <c r="Y259" i="17" s="1"/>
  <c r="E259" i="17"/>
  <c r="N259" i="17" s="1"/>
  <c r="P259" i="17" s="1"/>
  <c r="I259" i="17"/>
  <c r="J259" i="17" s="1"/>
  <c r="M257" i="9"/>
  <c r="O257" i="9" s="1"/>
  <c r="Q257" i="9" s="1"/>
  <c r="C257" i="9"/>
  <c r="W255" i="9"/>
  <c r="AQ255" i="9"/>
  <c r="AM255" i="9"/>
  <c r="AR255" i="9"/>
  <c r="AJ255" i="9"/>
  <c r="AL255" i="9" s="1"/>
  <c r="AN255" i="9" s="1"/>
  <c r="AG255" i="17"/>
  <c r="AH255" i="17"/>
  <c r="AG254" i="9"/>
  <c r="AH254" i="9"/>
  <c r="AI257" i="17"/>
  <c r="U257" i="17"/>
  <c r="V257" i="17" s="1"/>
  <c r="AK257" i="17"/>
  <c r="AC257" i="17"/>
  <c r="AK256" i="9"/>
  <c r="AC256" i="9"/>
  <c r="AI256" i="9"/>
  <c r="U256" i="9"/>
  <c r="V256" i="9" s="1"/>
  <c r="AE256" i="17"/>
  <c r="AB256" i="17"/>
  <c r="AD256" i="17" s="1"/>
  <c r="AF256" i="17" s="1"/>
  <c r="AN254" i="9"/>
  <c r="X256" i="9" l="1"/>
  <c r="W256" i="9"/>
  <c r="S259" i="17"/>
  <c r="Z259" i="17"/>
  <c r="W257" i="17"/>
  <c r="X257" i="17"/>
  <c r="AP255" i="9"/>
  <c r="AO255" i="9"/>
  <c r="AO254" i="9"/>
  <c r="AP254" i="9"/>
  <c r="AH256" i="17"/>
  <c r="AG256" i="17"/>
  <c r="AE256" i="9"/>
  <c r="AB256" i="9"/>
  <c r="AD256" i="9" s="1"/>
  <c r="AF256" i="9" s="1"/>
  <c r="F261" i="17"/>
  <c r="K260" i="17"/>
  <c r="L260" i="17" s="1"/>
  <c r="I260" i="17"/>
  <c r="J260" i="17" s="1"/>
  <c r="Y260" i="17" s="1"/>
  <c r="E260" i="17"/>
  <c r="N260" i="17" s="1"/>
  <c r="P260" i="17" s="1"/>
  <c r="D260" i="17"/>
  <c r="M258" i="17"/>
  <c r="O258" i="17" s="1"/>
  <c r="Q258" i="17" s="1"/>
  <c r="C258" i="17"/>
  <c r="AI257" i="9"/>
  <c r="U257" i="9"/>
  <c r="AK257" i="9"/>
  <c r="AC257" i="9"/>
  <c r="AK258" i="17"/>
  <c r="AC258" i="17"/>
  <c r="AI258" i="17"/>
  <c r="U258" i="17"/>
  <c r="AQ257" i="17"/>
  <c r="AM257" i="17"/>
  <c r="AL257" i="17"/>
  <c r="AN257" i="17" s="1"/>
  <c r="AO257" i="17" s="1"/>
  <c r="AR257" i="17"/>
  <c r="AJ257" i="17"/>
  <c r="AR256" i="9"/>
  <c r="AJ256" i="9"/>
  <c r="AQ256" i="9"/>
  <c r="AM256" i="9"/>
  <c r="AL256" i="9"/>
  <c r="D259" i="17"/>
  <c r="AE257" i="17"/>
  <c r="AB257" i="17"/>
  <c r="AD257" i="17" s="1"/>
  <c r="AH255" i="9"/>
  <c r="AG255" i="9"/>
  <c r="D258" i="9"/>
  <c r="R257" i="9"/>
  <c r="T257" i="9" s="1"/>
  <c r="V257" i="9" s="1"/>
  <c r="W257" i="9" s="1"/>
  <c r="R258" i="17"/>
  <c r="T258" i="17" s="1"/>
  <c r="V258" i="17" s="1"/>
  <c r="S258" i="9"/>
  <c r="R258" i="9" s="1"/>
  <c r="T258" i="9" s="1"/>
  <c r="Z258" i="9"/>
  <c r="B259" i="9"/>
  <c r="I259" i="9"/>
  <c r="J259" i="9" s="1"/>
  <c r="Y259" i="9" s="1"/>
  <c r="E259" i="9"/>
  <c r="N259" i="9" s="1"/>
  <c r="P259" i="9" s="1"/>
  <c r="F260" i="9"/>
  <c r="D259" i="9"/>
  <c r="K259" i="9"/>
  <c r="L259" i="9" s="1"/>
  <c r="X258" i="17"/>
  <c r="Z259" i="9" l="1"/>
  <c r="R259" i="9"/>
  <c r="T259" i="9" s="1"/>
  <c r="S259" i="9"/>
  <c r="S260" i="17"/>
  <c r="Z260" i="17"/>
  <c r="AE257" i="9"/>
  <c r="AB257" i="9"/>
  <c r="AD257" i="9" s="1"/>
  <c r="AF257" i="9" s="1"/>
  <c r="AG256" i="9"/>
  <c r="AH256" i="9"/>
  <c r="AK259" i="17"/>
  <c r="AC259" i="17"/>
  <c r="AI259" i="17"/>
  <c r="U259" i="17"/>
  <c r="M259" i="9"/>
  <c r="O259" i="9" s="1"/>
  <c r="Q259" i="9" s="1"/>
  <c r="C259" i="9"/>
  <c r="F261" i="9"/>
  <c r="K260" i="9"/>
  <c r="L260" i="9" s="1"/>
  <c r="Y260" i="9" s="1"/>
  <c r="B260" i="9"/>
  <c r="I260" i="9"/>
  <c r="J260" i="9" s="1"/>
  <c r="E260" i="9"/>
  <c r="N260" i="9" s="1"/>
  <c r="P260" i="9" s="1"/>
  <c r="C258" i="9"/>
  <c r="M258" i="9"/>
  <c r="O258" i="9" s="1"/>
  <c r="Q258" i="9" s="1"/>
  <c r="X257" i="9"/>
  <c r="C259" i="17"/>
  <c r="M259" i="17"/>
  <c r="O259" i="17" s="1"/>
  <c r="Q259" i="17" s="1"/>
  <c r="AP257" i="17"/>
  <c r="AQ257" i="9"/>
  <c r="AM257" i="9"/>
  <c r="AR257" i="9"/>
  <c r="AJ257" i="9"/>
  <c r="AL257" i="9" s="1"/>
  <c r="AN257" i="9" s="1"/>
  <c r="W258" i="17"/>
  <c r="AN256" i="9"/>
  <c r="AE258" i="17"/>
  <c r="AB258" i="17"/>
  <c r="AD258" i="17" s="1"/>
  <c r="C260" i="17"/>
  <c r="M260" i="17"/>
  <c r="O260" i="17" s="1"/>
  <c r="Q260" i="17" s="1"/>
  <c r="R259" i="17"/>
  <c r="T259" i="17" s="1"/>
  <c r="V259" i="17" s="1"/>
  <c r="AK258" i="9"/>
  <c r="AC258" i="9"/>
  <c r="AI258" i="9"/>
  <c r="U258" i="9"/>
  <c r="V258" i="9" s="1"/>
  <c r="X258" i="9" s="1"/>
  <c r="AF257" i="17"/>
  <c r="AL258" i="17"/>
  <c r="AN258" i="17" s="1"/>
  <c r="AP258" i="17" s="1"/>
  <c r="AO258" i="17"/>
  <c r="AR258" i="17"/>
  <c r="AJ258" i="17"/>
  <c r="AM258" i="17"/>
  <c r="AQ258" i="17"/>
  <c r="I261" i="17"/>
  <c r="J261" i="17" s="1"/>
  <c r="E261" i="17"/>
  <c r="N261" i="17" s="1"/>
  <c r="P261" i="17" s="1"/>
  <c r="D261" i="17"/>
  <c r="K261" i="17"/>
  <c r="L261" i="17" s="1"/>
  <c r="Y261" i="17" s="1"/>
  <c r="F262" i="17"/>
  <c r="X259" i="17"/>
  <c r="Z261" i="17" l="1"/>
  <c r="S261" i="17"/>
  <c r="AO257" i="9"/>
  <c r="AP257" i="9"/>
  <c r="S260" i="9"/>
  <c r="Z260" i="9"/>
  <c r="AH257" i="17"/>
  <c r="AG257" i="17"/>
  <c r="AR258" i="9"/>
  <c r="AJ258" i="9"/>
  <c r="AQ258" i="9"/>
  <c r="AM258" i="9"/>
  <c r="AL258" i="9"/>
  <c r="AF258" i="17"/>
  <c r="W258" i="9"/>
  <c r="B261" i="9"/>
  <c r="I261" i="9"/>
  <c r="J261" i="9" s="1"/>
  <c r="E261" i="9"/>
  <c r="N261" i="9" s="1"/>
  <c r="P261" i="9" s="1"/>
  <c r="F262" i="9"/>
  <c r="K261" i="9"/>
  <c r="L261" i="9" s="1"/>
  <c r="Y261" i="9" s="1"/>
  <c r="M261" i="17"/>
  <c r="O261" i="17" s="1"/>
  <c r="Q261" i="17" s="1"/>
  <c r="C261" i="17"/>
  <c r="W259" i="17"/>
  <c r="AE259" i="17"/>
  <c r="AB259" i="17"/>
  <c r="AD259" i="17" s="1"/>
  <c r="AH257" i="9"/>
  <c r="AG257" i="9"/>
  <c r="AI260" i="17"/>
  <c r="U260" i="17"/>
  <c r="AK260" i="17"/>
  <c r="AC260" i="17"/>
  <c r="AP256" i="9"/>
  <c r="AO256" i="9"/>
  <c r="AR259" i="17"/>
  <c r="AJ259" i="17"/>
  <c r="AQ259" i="17"/>
  <c r="AM259" i="17"/>
  <c r="AL259" i="17"/>
  <c r="AN259" i="17" s="1"/>
  <c r="AO259" i="17" s="1"/>
  <c r="I262" i="17"/>
  <c r="J262" i="17" s="1"/>
  <c r="Y262" i="17" s="1"/>
  <c r="E262" i="17"/>
  <c r="N262" i="17" s="1"/>
  <c r="P262" i="17" s="1"/>
  <c r="D262" i="17"/>
  <c r="F263" i="17"/>
  <c r="K262" i="17"/>
  <c r="L262" i="17" s="1"/>
  <c r="AE258" i="9"/>
  <c r="AB258" i="9"/>
  <c r="AD258" i="9" s="1"/>
  <c r="AF258" i="9" s="1"/>
  <c r="D260" i="9"/>
  <c r="R260" i="17"/>
  <c r="T260" i="17" s="1"/>
  <c r="V260" i="17" s="1"/>
  <c r="X260" i="17" s="1"/>
  <c r="AI259" i="9"/>
  <c r="U259" i="9"/>
  <c r="V259" i="9" s="1"/>
  <c r="AK259" i="9"/>
  <c r="AC259" i="9"/>
  <c r="Z261" i="9" l="1"/>
  <c r="S261" i="9"/>
  <c r="S262" i="17"/>
  <c r="Z262" i="17"/>
  <c r="R262" i="17"/>
  <c r="T262" i="17" s="1"/>
  <c r="W259" i="9"/>
  <c r="X259" i="9"/>
  <c r="AG258" i="9"/>
  <c r="AH258" i="9"/>
  <c r="AP259" i="17"/>
  <c r="AE260" i="17"/>
  <c r="AB260" i="17"/>
  <c r="AD260" i="17" s="1"/>
  <c r="AF260" i="17" s="1"/>
  <c r="AH258" i="17"/>
  <c r="AG258" i="17"/>
  <c r="AK260" i="9"/>
  <c r="AC260" i="9"/>
  <c r="AI260" i="9"/>
  <c r="U260" i="9"/>
  <c r="AI261" i="17"/>
  <c r="U261" i="17"/>
  <c r="AK261" i="17"/>
  <c r="AC261" i="17"/>
  <c r="AR260" i="17"/>
  <c r="AJ260" i="17"/>
  <c r="AQ260" i="17"/>
  <c r="AM260" i="17"/>
  <c r="AL260" i="17"/>
  <c r="AN260" i="17" s="1"/>
  <c r="AP260" i="17" s="1"/>
  <c r="D261" i="9"/>
  <c r="AN258" i="9"/>
  <c r="AE259" i="9"/>
  <c r="AB259" i="9"/>
  <c r="AD259" i="9" s="1"/>
  <c r="AQ259" i="9"/>
  <c r="AM259" i="9"/>
  <c r="AR259" i="9"/>
  <c r="AJ259" i="9"/>
  <c r="AL259" i="9" s="1"/>
  <c r="AN259" i="9" s="1"/>
  <c r="C260" i="9"/>
  <c r="M260" i="9"/>
  <c r="O260" i="9" s="1"/>
  <c r="Q260" i="9" s="1"/>
  <c r="F264" i="17"/>
  <c r="K263" i="17"/>
  <c r="L263" i="17" s="1"/>
  <c r="Y263" i="17" s="1"/>
  <c r="I263" i="17"/>
  <c r="J263" i="17" s="1"/>
  <c r="E263" i="17"/>
  <c r="N263" i="17" s="1"/>
  <c r="P263" i="17" s="1"/>
  <c r="W260" i="17"/>
  <c r="AF259" i="17"/>
  <c r="F263" i="9"/>
  <c r="K262" i="9"/>
  <c r="L262" i="9" s="1"/>
  <c r="B262" i="9"/>
  <c r="Y262" i="9"/>
  <c r="I262" i="9"/>
  <c r="J262" i="9" s="1"/>
  <c r="E262" i="9"/>
  <c r="N262" i="9" s="1"/>
  <c r="P262" i="9" s="1"/>
  <c r="R260" i="9"/>
  <c r="T260" i="9" s="1"/>
  <c r="V260" i="9" s="1"/>
  <c r="R261" i="17"/>
  <c r="T261" i="17" s="1"/>
  <c r="V261" i="17" s="1"/>
  <c r="W261" i="17" s="1"/>
  <c r="M262" i="17"/>
  <c r="O262" i="17" s="1"/>
  <c r="Q262" i="17" s="1"/>
  <c r="C262" i="17"/>
  <c r="X260" i="9"/>
  <c r="S263" i="17" l="1"/>
  <c r="Z263" i="17"/>
  <c r="R263" i="17"/>
  <c r="T263" i="17" s="1"/>
  <c r="AO259" i="9"/>
  <c r="AP259" i="9"/>
  <c r="D262" i="9"/>
  <c r="AF259" i="9"/>
  <c r="AO260" i="17"/>
  <c r="AQ261" i="17"/>
  <c r="AM261" i="17"/>
  <c r="AR261" i="17"/>
  <c r="AJ261" i="17"/>
  <c r="AL261" i="17" s="1"/>
  <c r="AN261" i="17" s="1"/>
  <c r="AI261" i="9"/>
  <c r="U261" i="9"/>
  <c r="AK261" i="9"/>
  <c r="AC261" i="9"/>
  <c r="X261" i="17"/>
  <c r="S262" i="9"/>
  <c r="Z262" i="9"/>
  <c r="R262" i="9"/>
  <c r="T262" i="9" s="1"/>
  <c r="F265" i="17"/>
  <c r="K264" i="17"/>
  <c r="L264" i="17" s="1"/>
  <c r="I264" i="17"/>
  <c r="J264" i="17" s="1"/>
  <c r="Y264" i="17" s="1"/>
  <c r="E264" i="17"/>
  <c r="N264" i="17" s="1"/>
  <c r="P264" i="17" s="1"/>
  <c r="AE260" i="9"/>
  <c r="AB260" i="9"/>
  <c r="AD260" i="9" s="1"/>
  <c r="AF260" i="9" s="1"/>
  <c r="AH260" i="17"/>
  <c r="AG260" i="17"/>
  <c r="B263" i="9"/>
  <c r="Y263" i="9"/>
  <c r="I263" i="9"/>
  <c r="J263" i="9" s="1"/>
  <c r="E263" i="9"/>
  <c r="N263" i="9" s="1"/>
  <c r="P263" i="9" s="1"/>
  <c r="F264" i="9"/>
  <c r="D263" i="9"/>
  <c r="K263" i="9"/>
  <c r="L263" i="9" s="1"/>
  <c r="D263" i="17"/>
  <c r="AO258" i="9"/>
  <c r="AP258" i="9"/>
  <c r="AR260" i="9"/>
  <c r="AJ260" i="9"/>
  <c r="AQ260" i="9"/>
  <c r="AM260" i="9"/>
  <c r="AL260" i="9"/>
  <c r="AN260" i="9" s="1"/>
  <c r="AO260" i="9" s="1"/>
  <c r="U262" i="17"/>
  <c r="V262" i="17" s="1"/>
  <c r="AK262" i="17"/>
  <c r="AC262" i="17"/>
  <c r="AI262" i="17"/>
  <c r="R261" i="9"/>
  <c r="T261" i="9" s="1"/>
  <c r="V261" i="9" s="1"/>
  <c r="X261" i="9" s="1"/>
  <c r="AG259" i="17"/>
  <c r="AH259" i="17"/>
  <c r="W260" i="9"/>
  <c r="M261" i="9"/>
  <c r="O261" i="9" s="1"/>
  <c r="Q261" i="9" s="1"/>
  <c r="W261" i="9" s="1"/>
  <c r="C261" i="9"/>
  <c r="AE261" i="17"/>
  <c r="AB261" i="17"/>
  <c r="AD261" i="17" s="1"/>
  <c r="AF261" i="17" s="1"/>
  <c r="AP261" i="17" l="1"/>
  <c r="AO261" i="17"/>
  <c r="X262" i="17"/>
  <c r="W262" i="17"/>
  <c r="S264" i="17"/>
  <c r="Z264" i="17"/>
  <c r="R264" i="17"/>
  <c r="T264" i="17" s="1"/>
  <c r="Z263" i="9"/>
  <c r="S263" i="9"/>
  <c r="F265" i="9"/>
  <c r="K264" i="9"/>
  <c r="L264" i="9" s="1"/>
  <c r="Y264" i="9" s="1"/>
  <c r="B264" i="9"/>
  <c r="I264" i="9"/>
  <c r="J264" i="9" s="1"/>
  <c r="E264" i="9"/>
  <c r="N264" i="9" s="1"/>
  <c r="P264" i="9" s="1"/>
  <c r="M263" i="9"/>
  <c r="O263" i="9" s="1"/>
  <c r="Q263" i="9" s="1"/>
  <c r="C263" i="9"/>
  <c r="I265" i="17"/>
  <c r="J265" i="17" s="1"/>
  <c r="Y265" i="17" s="1"/>
  <c r="E265" i="17"/>
  <c r="N265" i="17" s="1"/>
  <c r="P265" i="17" s="1"/>
  <c r="D265" i="17"/>
  <c r="F266" i="17"/>
  <c r="K265" i="17"/>
  <c r="L265" i="17" s="1"/>
  <c r="AE262" i="17"/>
  <c r="AB262" i="17"/>
  <c r="AD262" i="17" s="1"/>
  <c r="AP260" i="9"/>
  <c r="C263" i="17"/>
  <c r="M263" i="17"/>
  <c r="O263" i="17" s="1"/>
  <c r="Q263" i="17" s="1"/>
  <c r="AE261" i="9"/>
  <c r="AB261" i="9"/>
  <c r="AD261" i="9" s="1"/>
  <c r="AF261" i="9" s="1"/>
  <c r="AK263" i="17"/>
  <c r="AC263" i="17"/>
  <c r="AI263" i="17"/>
  <c r="U263" i="17"/>
  <c r="V263" i="17" s="1"/>
  <c r="X263" i="17" s="1"/>
  <c r="C262" i="9"/>
  <c r="M262" i="9"/>
  <c r="O262" i="9" s="1"/>
  <c r="Q262" i="9" s="1"/>
  <c r="AH261" i="17"/>
  <c r="AG261" i="17"/>
  <c r="AG260" i="9"/>
  <c r="AH260" i="9"/>
  <c r="AL262" i="17"/>
  <c r="AR262" i="17"/>
  <c r="AJ262" i="17"/>
  <c r="AQ262" i="17"/>
  <c r="AM262" i="17"/>
  <c r="D264" i="17"/>
  <c r="AK262" i="9"/>
  <c r="AC262" i="9"/>
  <c r="AI262" i="9"/>
  <c r="U262" i="9"/>
  <c r="V262" i="9" s="1"/>
  <c r="X262" i="9" s="1"/>
  <c r="AQ261" i="9"/>
  <c r="AM261" i="9"/>
  <c r="AR261" i="9"/>
  <c r="AJ261" i="9"/>
  <c r="AL261" i="9" s="1"/>
  <c r="AN261" i="9" s="1"/>
  <c r="AH259" i="9"/>
  <c r="AG259" i="9"/>
  <c r="AO261" i="9" l="1"/>
  <c r="AP261" i="9"/>
  <c r="S264" i="9"/>
  <c r="Z264" i="9"/>
  <c r="Z265" i="17"/>
  <c r="R265" i="17"/>
  <c r="T265" i="17" s="1"/>
  <c r="S265" i="17"/>
  <c r="C264" i="17"/>
  <c r="M264" i="17"/>
  <c r="O264" i="17" s="1"/>
  <c r="Q264" i="17" s="1"/>
  <c r="W262" i="9"/>
  <c r="AE263" i="17"/>
  <c r="AB263" i="17"/>
  <c r="AD263" i="17" s="1"/>
  <c r="AF263" i="17" s="1"/>
  <c r="AF262" i="17"/>
  <c r="I266" i="17"/>
  <c r="J266" i="17" s="1"/>
  <c r="E266" i="17"/>
  <c r="N266" i="17" s="1"/>
  <c r="P266" i="17" s="1"/>
  <c r="F267" i="17"/>
  <c r="K266" i="17"/>
  <c r="L266" i="17" s="1"/>
  <c r="Y266" i="17" s="1"/>
  <c r="AI263" i="9"/>
  <c r="U263" i="9"/>
  <c r="AK263" i="9"/>
  <c r="AC263" i="9"/>
  <c r="AR263" i="17"/>
  <c r="AJ263" i="17"/>
  <c r="AQ263" i="17"/>
  <c r="AM263" i="17"/>
  <c r="AL263" i="17"/>
  <c r="W263" i="17"/>
  <c r="M265" i="17"/>
  <c r="O265" i="17" s="1"/>
  <c r="Q265" i="17" s="1"/>
  <c r="C265" i="17"/>
  <c r="AE262" i="9"/>
  <c r="AB262" i="9"/>
  <c r="AD262" i="9" s="1"/>
  <c r="AF262" i="9" s="1"/>
  <c r="AN262" i="17"/>
  <c r="AH261" i="9"/>
  <c r="AG261" i="9"/>
  <c r="W263" i="9"/>
  <c r="D264" i="9"/>
  <c r="R263" i="9"/>
  <c r="T263" i="9" s="1"/>
  <c r="V263" i="9" s="1"/>
  <c r="AI264" i="17"/>
  <c r="U264" i="17"/>
  <c r="V264" i="17" s="1"/>
  <c r="X264" i="17" s="1"/>
  <c r="AC264" i="17"/>
  <c r="AK264" i="17"/>
  <c r="AR262" i="9"/>
  <c r="AJ262" i="9"/>
  <c r="AQ262" i="9"/>
  <c r="AM262" i="9"/>
  <c r="AL262" i="9"/>
  <c r="B265" i="9"/>
  <c r="I265" i="9"/>
  <c r="J265" i="9" s="1"/>
  <c r="Y265" i="9" s="1"/>
  <c r="E265" i="9"/>
  <c r="N265" i="9" s="1"/>
  <c r="P265" i="9" s="1"/>
  <c r="F266" i="9"/>
  <c r="D265" i="9"/>
  <c r="K265" i="9"/>
  <c r="L265" i="9" s="1"/>
  <c r="X263" i="9"/>
  <c r="Z265" i="9" l="1"/>
  <c r="S265" i="9"/>
  <c r="S266" i="17"/>
  <c r="Z266" i="17"/>
  <c r="R266" i="17"/>
  <c r="T266" i="17" s="1"/>
  <c r="AG262" i="9"/>
  <c r="AH262" i="9"/>
  <c r="D266" i="17"/>
  <c r="AH262" i="17"/>
  <c r="AG262" i="17"/>
  <c r="W264" i="17"/>
  <c r="AK264" i="9"/>
  <c r="AC264" i="9"/>
  <c r="AI264" i="9"/>
  <c r="U264" i="9"/>
  <c r="M265" i="9"/>
  <c r="O265" i="9" s="1"/>
  <c r="Q265" i="9" s="1"/>
  <c r="C265" i="9"/>
  <c r="AG263" i="17"/>
  <c r="AH263" i="17"/>
  <c r="F267" i="9"/>
  <c r="K266" i="9"/>
  <c r="L266" i="9" s="1"/>
  <c r="B266" i="9"/>
  <c r="I266" i="9"/>
  <c r="J266" i="9" s="1"/>
  <c r="Y266" i="9" s="1"/>
  <c r="E266" i="9"/>
  <c r="N266" i="9" s="1"/>
  <c r="P266" i="9" s="1"/>
  <c r="AR264" i="17"/>
  <c r="AJ264" i="17"/>
  <c r="AQ264" i="17"/>
  <c r="AM264" i="17"/>
  <c r="AL264" i="17"/>
  <c r="AN263" i="17"/>
  <c r="AE263" i="9"/>
  <c r="AB263" i="9"/>
  <c r="AD263" i="9" s="1"/>
  <c r="AI265" i="17"/>
  <c r="U265" i="17"/>
  <c r="V265" i="17" s="1"/>
  <c r="AK265" i="17"/>
  <c r="AC265" i="17"/>
  <c r="R264" i="9"/>
  <c r="T264" i="9" s="1"/>
  <c r="V264" i="9" s="1"/>
  <c r="AN262" i="9"/>
  <c r="AE264" i="17"/>
  <c r="AB264" i="17"/>
  <c r="AD264" i="17" s="1"/>
  <c r="C264" i="9"/>
  <c r="M264" i="9"/>
  <c r="O264" i="9" s="1"/>
  <c r="Q264" i="9" s="1"/>
  <c r="W264" i="9" s="1"/>
  <c r="AP262" i="17"/>
  <c r="AO262" i="17"/>
  <c r="AQ263" i="9"/>
  <c r="AM263" i="9"/>
  <c r="AR263" i="9"/>
  <c r="AJ263" i="9"/>
  <c r="AL263" i="9" s="1"/>
  <c r="AN263" i="9" s="1"/>
  <c r="F268" i="17"/>
  <c r="K267" i="17"/>
  <c r="L267" i="17" s="1"/>
  <c r="Y267" i="17" s="1"/>
  <c r="I267" i="17"/>
  <c r="J267" i="17" s="1"/>
  <c r="E267" i="17"/>
  <c r="N267" i="17" s="1"/>
  <c r="P267" i="17" s="1"/>
  <c r="X264" i="9"/>
  <c r="AP263" i="9" l="1"/>
  <c r="AO263" i="9"/>
  <c r="S266" i="9"/>
  <c r="Z266" i="9"/>
  <c r="S267" i="17"/>
  <c r="Z267" i="17"/>
  <c r="X265" i="17"/>
  <c r="W265" i="17"/>
  <c r="AO262" i="9"/>
  <c r="AP262" i="9"/>
  <c r="AP263" i="17"/>
  <c r="AO263" i="17"/>
  <c r="M266" i="17"/>
  <c r="O266" i="17" s="1"/>
  <c r="Q266" i="17" s="1"/>
  <c r="C266" i="17"/>
  <c r="AI265" i="9"/>
  <c r="U265" i="9"/>
  <c r="AK265" i="9"/>
  <c r="AC265" i="9"/>
  <c r="D266" i="9"/>
  <c r="F269" i="17"/>
  <c r="K268" i="17"/>
  <c r="L268" i="17" s="1"/>
  <c r="I268" i="17"/>
  <c r="J268" i="17" s="1"/>
  <c r="Y268" i="17" s="1"/>
  <c r="E268" i="17"/>
  <c r="N268" i="17" s="1"/>
  <c r="P268" i="17" s="1"/>
  <c r="D268" i="17"/>
  <c r="D267" i="17"/>
  <c r="AF264" i="17"/>
  <c r="AE265" i="17"/>
  <c r="AB265" i="17"/>
  <c r="AD265" i="17" s="1"/>
  <c r="AF265" i="17" s="1"/>
  <c r="AF263" i="9"/>
  <c r="AN264" i="17"/>
  <c r="B267" i="9"/>
  <c r="Y267" i="9"/>
  <c r="I267" i="9"/>
  <c r="J267" i="9" s="1"/>
  <c r="E267" i="9"/>
  <c r="N267" i="9" s="1"/>
  <c r="P267" i="9" s="1"/>
  <c r="F268" i="9"/>
  <c r="K267" i="9"/>
  <c r="L267" i="9" s="1"/>
  <c r="AE264" i="9"/>
  <c r="AB264" i="9"/>
  <c r="AD264" i="9" s="1"/>
  <c r="U266" i="17"/>
  <c r="V266" i="17" s="1"/>
  <c r="X266" i="17" s="1"/>
  <c r="AK266" i="17"/>
  <c r="AC266" i="17"/>
  <c r="AI266" i="17"/>
  <c r="R265" i="9"/>
  <c r="T265" i="9" s="1"/>
  <c r="V265" i="9" s="1"/>
  <c r="AQ265" i="17"/>
  <c r="AM265" i="17"/>
  <c r="AL265" i="17"/>
  <c r="AN265" i="17" s="1"/>
  <c r="AP265" i="17" s="1"/>
  <c r="AR265" i="17"/>
  <c r="AJ265" i="17"/>
  <c r="W265" i="9"/>
  <c r="AR264" i="9"/>
  <c r="AJ264" i="9"/>
  <c r="AQ264" i="9"/>
  <c r="AM264" i="9"/>
  <c r="AP264" i="9"/>
  <c r="AL264" i="9"/>
  <c r="AN264" i="9" s="1"/>
  <c r="AO264" i="9" s="1"/>
  <c r="X265" i="9"/>
  <c r="S268" i="17" l="1"/>
  <c r="Z268" i="17"/>
  <c r="R268" i="17"/>
  <c r="T268" i="17" s="1"/>
  <c r="AO265" i="17"/>
  <c r="AL266" i="17"/>
  <c r="AN266" i="17" s="1"/>
  <c r="AP266" i="17" s="1"/>
  <c r="AR266" i="17"/>
  <c r="AJ266" i="17"/>
  <c r="AQ266" i="17"/>
  <c r="AM266" i="17"/>
  <c r="AH263" i="9"/>
  <c r="AG263" i="9"/>
  <c r="C267" i="17"/>
  <c r="M267" i="17"/>
  <c r="O267" i="17" s="1"/>
  <c r="Q267" i="17" s="1"/>
  <c r="C266" i="9"/>
  <c r="M266" i="9"/>
  <c r="O266" i="9" s="1"/>
  <c r="Q266" i="9" s="1"/>
  <c r="AK267" i="17"/>
  <c r="AC267" i="17"/>
  <c r="AI267" i="17"/>
  <c r="U267" i="17"/>
  <c r="AK266" i="9"/>
  <c r="AC266" i="9"/>
  <c r="AI266" i="9"/>
  <c r="U266" i="9"/>
  <c r="D267" i="9"/>
  <c r="Z267" i="9"/>
  <c r="S267" i="9"/>
  <c r="AH265" i="17"/>
  <c r="AG265" i="17"/>
  <c r="C268" i="17"/>
  <c r="M268" i="17"/>
  <c r="O268" i="17" s="1"/>
  <c r="Q268" i="17" s="1"/>
  <c r="AE265" i="9"/>
  <c r="AB265" i="9"/>
  <c r="AD265" i="9" s="1"/>
  <c r="AF264" i="9"/>
  <c r="F269" i="9"/>
  <c r="D268" i="9"/>
  <c r="K268" i="9"/>
  <c r="L268" i="9" s="1"/>
  <c r="B268" i="9"/>
  <c r="I268" i="9"/>
  <c r="J268" i="9" s="1"/>
  <c r="Y268" i="9" s="1"/>
  <c r="E268" i="9"/>
  <c r="N268" i="9" s="1"/>
  <c r="P268" i="9" s="1"/>
  <c r="I269" i="17"/>
  <c r="J269" i="17" s="1"/>
  <c r="Y269" i="17" s="1"/>
  <c r="E269" i="17"/>
  <c r="N269" i="17" s="1"/>
  <c r="P269" i="17" s="1"/>
  <c r="F270" i="17"/>
  <c r="K269" i="17"/>
  <c r="L269" i="17" s="1"/>
  <c r="AQ265" i="9"/>
  <c r="AM265" i="9"/>
  <c r="AL265" i="9"/>
  <c r="AN265" i="9" s="1"/>
  <c r="AP265" i="9" s="1"/>
  <c r="AO265" i="9"/>
  <c r="AR265" i="9"/>
  <c r="AJ265" i="9"/>
  <c r="R267" i="17"/>
  <c r="T267" i="17" s="1"/>
  <c r="V267" i="17" s="1"/>
  <c r="R266" i="9"/>
  <c r="T266" i="9" s="1"/>
  <c r="V266" i="9" s="1"/>
  <c r="X266" i="9" s="1"/>
  <c r="AE266" i="17"/>
  <c r="AB266" i="17"/>
  <c r="AD266" i="17" s="1"/>
  <c r="AP264" i="17"/>
  <c r="AO264" i="17"/>
  <c r="AH264" i="17"/>
  <c r="AG264" i="17"/>
  <c r="W266" i="17"/>
  <c r="X267" i="17"/>
  <c r="Z269" i="17" l="1"/>
  <c r="S269" i="17"/>
  <c r="S268" i="9"/>
  <c r="Z268" i="9"/>
  <c r="R268" i="9"/>
  <c r="T268" i="9" s="1"/>
  <c r="C268" i="9"/>
  <c r="M268" i="9"/>
  <c r="O268" i="9" s="1"/>
  <c r="Q268" i="9" s="1"/>
  <c r="AE266" i="9"/>
  <c r="AB266" i="9"/>
  <c r="AD266" i="9" s="1"/>
  <c r="AE267" i="17"/>
  <c r="AB267" i="17"/>
  <c r="AD267" i="17" s="1"/>
  <c r="AF267" i="17" s="1"/>
  <c r="W267" i="17"/>
  <c r="AO266" i="17"/>
  <c r="AI267" i="9"/>
  <c r="U267" i="9"/>
  <c r="AK267" i="9"/>
  <c r="AC267" i="9"/>
  <c r="M267" i="9"/>
  <c r="O267" i="9" s="1"/>
  <c r="Q267" i="9" s="1"/>
  <c r="C267" i="9"/>
  <c r="AR266" i="9"/>
  <c r="AJ266" i="9"/>
  <c r="AQ266" i="9"/>
  <c r="AM266" i="9"/>
  <c r="AL266" i="9"/>
  <c r="AN266" i="9" s="1"/>
  <c r="AO266" i="9" s="1"/>
  <c r="AR267" i="17"/>
  <c r="AJ267" i="17"/>
  <c r="AQ267" i="17"/>
  <c r="AM267" i="17"/>
  <c r="AL267" i="17"/>
  <c r="AN267" i="17" s="1"/>
  <c r="AO267" i="17" s="1"/>
  <c r="B269" i="9"/>
  <c r="I269" i="9"/>
  <c r="J269" i="9" s="1"/>
  <c r="Y269" i="9" s="1"/>
  <c r="E269" i="9"/>
  <c r="N269" i="9" s="1"/>
  <c r="P269" i="9" s="1"/>
  <c r="F270" i="9"/>
  <c r="K269" i="9"/>
  <c r="L269" i="9" s="1"/>
  <c r="AF266" i="17"/>
  <c r="I270" i="17"/>
  <c r="J270" i="17" s="1"/>
  <c r="Y270" i="17" s="1"/>
  <c r="E270" i="17"/>
  <c r="N270" i="17" s="1"/>
  <c r="P270" i="17" s="1"/>
  <c r="D270" i="17"/>
  <c r="F271" i="17"/>
  <c r="K270" i="17"/>
  <c r="L270" i="17" s="1"/>
  <c r="AG264" i="9"/>
  <c r="AH264" i="9"/>
  <c r="W266" i="9"/>
  <c r="AI268" i="17"/>
  <c r="U268" i="17"/>
  <c r="V268" i="17" s="1"/>
  <c r="AK268" i="17"/>
  <c r="AC268" i="17"/>
  <c r="D269" i="17"/>
  <c r="AF265" i="9"/>
  <c r="R267" i="9"/>
  <c r="T267" i="9" s="1"/>
  <c r="V267" i="9" s="1"/>
  <c r="X267" i="9" s="1"/>
  <c r="Z269" i="9" l="1"/>
  <c r="S269" i="9"/>
  <c r="S270" i="17"/>
  <c r="Z270" i="17"/>
  <c r="R270" i="17"/>
  <c r="T270" i="17" s="1"/>
  <c r="W268" i="17"/>
  <c r="X268" i="17"/>
  <c r="W267" i="9"/>
  <c r="AI269" i="17"/>
  <c r="U269" i="17"/>
  <c r="AK269" i="17"/>
  <c r="AC269" i="17"/>
  <c r="AH266" i="17"/>
  <c r="AG266" i="17"/>
  <c r="AH265" i="9"/>
  <c r="AG265" i="9"/>
  <c r="AP266" i="9"/>
  <c r="AE267" i="9"/>
  <c r="AB267" i="9"/>
  <c r="AD267" i="9" s="1"/>
  <c r="AF267" i="9" s="1"/>
  <c r="AG267" i="17"/>
  <c r="AH267" i="17"/>
  <c r="D269" i="9"/>
  <c r="AP267" i="17"/>
  <c r="AQ267" i="9"/>
  <c r="AM267" i="9"/>
  <c r="AR267" i="9"/>
  <c r="AJ267" i="9"/>
  <c r="AL267" i="9" s="1"/>
  <c r="AN267" i="9" s="1"/>
  <c r="AK268" i="9"/>
  <c r="AC268" i="9"/>
  <c r="AI268" i="9"/>
  <c r="U268" i="9"/>
  <c r="V268" i="9" s="1"/>
  <c r="R269" i="17"/>
  <c r="T269" i="17" s="1"/>
  <c r="V269" i="17" s="1"/>
  <c r="AR268" i="17"/>
  <c r="AJ268" i="17"/>
  <c r="AQ268" i="17"/>
  <c r="AM268" i="17"/>
  <c r="AL268" i="17"/>
  <c r="AN268" i="17" s="1"/>
  <c r="AP268" i="17" s="1"/>
  <c r="M270" i="17"/>
  <c r="O270" i="17" s="1"/>
  <c r="Q270" i="17" s="1"/>
  <c r="C270" i="17"/>
  <c r="M269" i="17"/>
  <c r="O269" i="17" s="1"/>
  <c r="Q269" i="17" s="1"/>
  <c r="W269" i="17" s="1"/>
  <c r="C269" i="17"/>
  <c r="AE268" i="17"/>
  <c r="AB268" i="17"/>
  <c r="AD268" i="17" s="1"/>
  <c r="F272" i="17"/>
  <c r="K271" i="17"/>
  <c r="L271" i="17" s="1"/>
  <c r="I271" i="17"/>
  <c r="J271" i="17" s="1"/>
  <c r="Y271" i="17" s="1"/>
  <c r="E271" i="17"/>
  <c r="N271" i="17" s="1"/>
  <c r="P271" i="17" s="1"/>
  <c r="F271" i="9"/>
  <c r="K270" i="9"/>
  <c r="L270" i="9" s="1"/>
  <c r="Y270" i="9" s="1"/>
  <c r="B270" i="9"/>
  <c r="I270" i="9"/>
  <c r="J270" i="9" s="1"/>
  <c r="E270" i="9"/>
  <c r="N270" i="9" s="1"/>
  <c r="P270" i="9" s="1"/>
  <c r="AF266" i="9"/>
  <c r="X269" i="17"/>
  <c r="AO267" i="9" l="1"/>
  <c r="AP267" i="9"/>
  <c r="S271" i="17"/>
  <c r="Z271" i="17"/>
  <c r="X268" i="9"/>
  <c r="W268" i="9"/>
  <c r="S270" i="9"/>
  <c r="Z270" i="9"/>
  <c r="R270" i="9"/>
  <c r="T270" i="9" s="1"/>
  <c r="F273" i="17"/>
  <c r="K272" i="17"/>
  <c r="L272" i="17" s="1"/>
  <c r="I272" i="17"/>
  <c r="J272" i="17" s="1"/>
  <c r="Y272" i="17" s="1"/>
  <c r="E272" i="17"/>
  <c r="N272" i="17" s="1"/>
  <c r="P272" i="17" s="1"/>
  <c r="D272" i="17"/>
  <c r="AO268" i="17"/>
  <c r="AE269" i="17"/>
  <c r="AB269" i="17"/>
  <c r="AD269" i="17" s="1"/>
  <c r="AI269" i="9"/>
  <c r="U269" i="9"/>
  <c r="AK269" i="9"/>
  <c r="AC269" i="9"/>
  <c r="D271" i="17"/>
  <c r="M269" i="9"/>
  <c r="O269" i="9" s="1"/>
  <c r="Q269" i="9" s="1"/>
  <c r="C269" i="9"/>
  <c r="AH267" i="9"/>
  <c r="AG267" i="9"/>
  <c r="AQ269" i="17"/>
  <c r="AM269" i="17"/>
  <c r="AL269" i="17"/>
  <c r="AR269" i="17"/>
  <c r="AJ269" i="17"/>
  <c r="D270" i="9"/>
  <c r="AF268" i="17"/>
  <c r="AE268" i="9"/>
  <c r="AB268" i="9"/>
  <c r="AD268" i="9" s="1"/>
  <c r="AF268" i="9" s="1"/>
  <c r="U270" i="17"/>
  <c r="V270" i="17" s="1"/>
  <c r="AK270" i="17"/>
  <c r="AC270" i="17"/>
  <c r="AI270" i="17"/>
  <c r="R269" i="9"/>
  <c r="T269" i="9" s="1"/>
  <c r="V269" i="9" s="1"/>
  <c r="X269" i="9" s="1"/>
  <c r="AG266" i="9"/>
  <c r="AH266" i="9"/>
  <c r="B271" i="9"/>
  <c r="Y271" i="9"/>
  <c r="I271" i="9"/>
  <c r="J271" i="9" s="1"/>
  <c r="E271" i="9"/>
  <c r="N271" i="9" s="1"/>
  <c r="P271" i="9" s="1"/>
  <c r="F272" i="9"/>
  <c r="D271" i="9"/>
  <c r="K271" i="9"/>
  <c r="L271" i="9" s="1"/>
  <c r="AR268" i="9"/>
  <c r="AJ268" i="9"/>
  <c r="AQ268" i="9"/>
  <c r="AM268" i="9"/>
  <c r="AL268" i="9"/>
  <c r="AN268" i="9" s="1"/>
  <c r="AO268" i="9" s="1"/>
  <c r="W270" i="17" l="1"/>
  <c r="X270" i="17"/>
  <c r="S272" i="17"/>
  <c r="Z272" i="17"/>
  <c r="W269" i="9"/>
  <c r="AK271" i="17"/>
  <c r="AC271" i="17"/>
  <c r="AI271" i="17"/>
  <c r="U271" i="17"/>
  <c r="Z271" i="9"/>
  <c r="S271" i="9"/>
  <c r="F273" i="9"/>
  <c r="K272" i="9"/>
  <c r="L272" i="9" s="1"/>
  <c r="B272" i="9"/>
  <c r="Y272" i="9"/>
  <c r="I272" i="9"/>
  <c r="J272" i="9" s="1"/>
  <c r="E272" i="9"/>
  <c r="N272" i="9" s="1"/>
  <c r="P272" i="9" s="1"/>
  <c r="AG268" i="9"/>
  <c r="AH268" i="9"/>
  <c r="AN269" i="17"/>
  <c r="C271" i="17"/>
  <c r="M271" i="17"/>
  <c r="O271" i="17" s="1"/>
  <c r="Q271" i="17" s="1"/>
  <c r="AP268" i="9"/>
  <c r="M271" i="9"/>
  <c r="O271" i="9" s="1"/>
  <c r="Q271" i="9" s="1"/>
  <c r="C271" i="9"/>
  <c r="C270" i="9"/>
  <c r="M270" i="9"/>
  <c r="O270" i="9" s="1"/>
  <c r="Q270" i="9" s="1"/>
  <c r="AE270" i="17"/>
  <c r="AB270" i="17"/>
  <c r="AD270" i="17" s="1"/>
  <c r="AE269" i="9"/>
  <c r="AB269" i="9"/>
  <c r="AD269" i="9" s="1"/>
  <c r="AF269" i="9" s="1"/>
  <c r="C272" i="17"/>
  <c r="M272" i="17"/>
  <c r="O272" i="17" s="1"/>
  <c r="Q272" i="17" s="1"/>
  <c r="AK270" i="9"/>
  <c r="AC270" i="9"/>
  <c r="AI270" i="9"/>
  <c r="U270" i="9"/>
  <c r="V270" i="9" s="1"/>
  <c r="X270" i="9" s="1"/>
  <c r="R271" i="17"/>
  <c r="T271" i="17" s="1"/>
  <c r="V271" i="17" s="1"/>
  <c r="AL270" i="17"/>
  <c r="AR270" i="17"/>
  <c r="AJ270" i="17"/>
  <c r="AQ270" i="17"/>
  <c r="AM270" i="17"/>
  <c r="AH268" i="17"/>
  <c r="AG268" i="17"/>
  <c r="AQ269" i="9"/>
  <c r="AM269" i="9"/>
  <c r="AR269" i="9"/>
  <c r="AJ269" i="9"/>
  <c r="AL269" i="9" s="1"/>
  <c r="AN269" i="9" s="1"/>
  <c r="AF269" i="17"/>
  <c r="I273" i="17"/>
  <c r="J273" i="17" s="1"/>
  <c r="Y273" i="17" s="1"/>
  <c r="E273" i="17"/>
  <c r="N273" i="17" s="1"/>
  <c r="P273" i="17" s="1"/>
  <c r="F274" i="17"/>
  <c r="K273" i="17"/>
  <c r="L273" i="17" s="1"/>
  <c r="X271" i="17"/>
  <c r="Z273" i="17" l="1"/>
  <c r="S273" i="17"/>
  <c r="AP269" i="9"/>
  <c r="AO269" i="9"/>
  <c r="AF270" i="17"/>
  <c r="W271" i="17"/>
  <c r="AI271" i="9"/>
  <c r="U271" i="9"/>
  <c r="AK271" i="9"/>
  <c r="AC271" i="9"/>
  <c r="AI272" i="17"/>
  <c r="U272" i="17"/>
  <c r="AK272" i="17"/>
  <c r="AC272" i="17"/>
  <c r="I274" i="17"/>
  <c r="J274" i="17" s="1"/>
  <c r="Y274" i="17" s="1"/>
  <c r="E274" i="17"/>
  <c r="N274" i="17" s="1"/>
  <c r="P274" i="17" s="1"/>
  <c r="F275" i="17"/>
  <c r="K274" i="17"/>
  <c r="L274" i="17" s="1"/>
  <c r="AN270" i="17"/>
  <c r="D273" i="17"/>
  <c r="AH269" i="17"/>
  <c r="AG269" i="17"/>
  <c r="AE270" i="9"/>
  <c r="AB270" i="9"/>
  <c r="AD270" i="9" s="1"/>
  <c r="AF270" i="9" s="1"/>
  <c r="AH269" i="9"/>
  <c r="AG269" i="9"/>
  <c r="W270" i="9"/>
  <c r="AP269" i="17"/>
  <c r="AO269" i="17"/>
  <c r="D272" i="9"/>
  <c r="R271" i="9"/>
  <c r="T271" i="9" s="1"/>
  <c r="V271" i="9" s="1"/>
  <c r="W271" i="9" s="1"/>
  <c r="AE271" i="17"/>
  <c r="AB271" i="17"/>
  <c r="AD271" i="17" s="1"/>
  <c r="AF271" i="17" s="1"/>
  <c r="R272" i="17"/>
  <c r="T272" i="17" s="1"/>
  <c r="V272" i="17" s="1"/>
  <c r="W272" i="17" s="1"/>
  <c r="AR270" i="9"/>
  <c r="AJ270" i="9"/>
  <c r="AQ270" i="9"/>
  <c r="AM270" i="9"/>
  <c r="AL270" i="9"/>
  <c r="AN270" i="9" s="1"/>
  <c r="AO270" i="9" s="1"/>
  <c r="S272" i="9"/>
  <c r="Z272" i="9"/>
  <c r="R272" i="9"/>
  <c r="T272" i="9" s="1"/>
  <c r="B273" i="9"/>
  <c r="I273" i="9"/>
  <c r="J273" i="9" s="1"/>
  <c r="Y273" i="9" s="1"/>
  <c r="E273" i="9"/>
  <c r="N273" i="9" s="1"/>
  <c r="P273" i="9" s="1"/>
  <c r="F274" i="9"/>
  <c r="K273" i="9"/>
  <c r="L273" i="9" s="1"/>
  <c r="X271" i="9"/>
  <c r="AR271" i="17"/>
  <c r="AJ271" i="17"/>
  <c r="AQ271" i="17"/>
  <c r="AM271" i="17"/>
  <c r="AL271" i="17"/>
  <c r="AN271" i="17" s="1"/>
  <c r="AP271" i="17" s="1"/>
  <c r="X272" i="17"/>
  <c r="Z273" i="9" l="1"/>
  <c r="S273" i="9"/>
  <c r="S274" i="17"/>
  <c r="Z274" i="17"/>
  <c r="R274" i="17"/>
  <c r="T274" i="17" s="1"/>
  <c r="AO271" i="17"/>
  <c r="F275" i="9"/>
  <c r="K274" i="9"/>
  <c r="L274" i="9" s="1"/>
  <c r="B274" i="9"/>
  <c r="I274" i="9"/>
  <c r="J274" i="9" s="1"/>
  <c r="Y274" i="9" s="1"/>
  <c r="E274" i="9"/>
  <c r="N274" i="9" s="1"/>
  <c r="P274" i="9" s="1"/>
  <c r="C272" i="9"/>
  <c r="M272" i="9"/>
  <c r="O272" i="9" s="1"/>
  <c r="Q272" i="9" s="1"/>
  <c r="AP270" i="17"/>
  <c r="AO270" i="17"/>
  <c r="AR272" i="17"/>
  <c r="AJ272" i="17"/>
  <c r="AQ272" i="17"/>
  <c r="AM272" i="17"/>
  <c r="AL272" i="17"/>
  <c r="AQ271" i="9"/>
  <c r="AM271" i="9"/>
  <c r="AR271" i="9"/>
  <c r="AJ271" i="9"/>
  <c r="AL271" i="9" s="1"/>
  <c r="AN271" i="9" s="1"/>
  <c r="AH270" i="17"/>
  <c r="AG270" i="17"/>
  <c r="AI273" i="17"/>
  <c r="U273" i="17"/>
  <c r="AK273" i="17"/>
  <c r="AC273" i="17"/>
  <c r="AG271" i="17"/>
  <c r="AH271" i="17"/>
  <c r="AP270" i="9"/>
  <c r="AG270" i="9"/>
  <c r="AH270" i="9"/>
  <c r="M273" i="17"/>
  <c r="O273" i="17" s="1"/>
  <c r="Q273" i="17" s="1"/>
  <c r="C273" i="17"/>
  <c r="D275" i="17"/>
  <c r="F276" i="17"/>
  <c r="K275" i="17"/>
  <c r="L275" i="17" s="1"/>
  <c r="I275" i="17"/>
  <c r="J275" i="17" s="1"/>
  <c r="Y275" i="17" s="1"/>
  <c r="E275" i="17"/>
  <c r="N275" i="17" s="1"/>
  <c r="P275" i="17" s="1"/>
  <c r="R273" i="17"/>
  <c r="T273" i="17" s="1"/>
  <c r="V273" i="17" s="1"/>
  <c r="X273" i="17" s="1"/>
  <c r="D273" i="9"/>
  <c r="AK272" i="9"/>
  <c r="AC272" i="9"/>
  <c r="AI272" i="9"/>
  <c r="U272" i="9"/>
  <c r="V272" i="9" s="1"/>
  <c r="X272" i="9" s="1"/>
  <c r="D274" i="17"/>
  <c r="AE272" i="17"/>
  <c r="AB272" i="17"/>
  <c r="AD272" i="17" s="1"/>
  <c r="AF272" i="17" s="1"/>
  <c r="AE271" i="9"/>
  <c r="AB271" i="9"/>
  <c r="AD271" i="9" s="1"/>
  <c r="AF271" i="9" s="1"/>
  <c r="S274" i="9" l="1"/>
  <c r="Z274" i="9"/>
  <c r="R274" i="9"/>
  <c r="T274" i="9" s="1"/>
  <c r="AP271" i="9"/>
  <c r="AO271" i="9"/>
  <c r="S275" i="17"/>
  <c r="Z275" i="17"/>
  <c r="W273" i="17"/>
  <c r="AE273" i="17"/>
  <c r="AB273" i="17"/>
  <c r="AD273" i="17" s="1"/>
  <c r="AI273" i="9"/>
  <c r="U273" i="9"/>
  <c r="AK273" i="9"/>
  <c r="AC273" i="9"/>
  <c r="AE272" i="9"/>
  <c r="AB272" i="9"/>
  <c r="AD272" i="9" s="1"/>
  <c r="AF272" i="9" s="1"/>
  <c r="F277" i="17"/>
  <c r="K276" i="17"/>
  <c r="L276" i="17" s="1"/>
  <c r="I276" i="17"/>
  <c r="J276" i="17" s="1"/>
  <c r="Y276" i="17" s="1"/>
  <c r="E276" i="17"/>
  <c r="N276" i="17" s="1"/>
  <c r="P276" i="17" s="1"/>
  <c r="D276" i="17"/>
  <c r="AQ273" i="17"/>
  <c r="AM273" i="17"/>
  <c r="AR273" i="17"/>
  <c r="AJ273" i="17"/>
  <c r="AL273" i="17" s="1"/>
  <c r="AN273" i="17" s="1"/>
  <c r="D274" i="9"/>
  <c r="AH272" i="17"/>
  <c r="AG272" i="17"/>
  <c r="AR272" i="9"/>
  <c r="AJ272" i="9"/>
  <c r="AQ272" i="9"/>
  <c r="AM272" i="9"/>
  <c r="AL272" i="9"/>
  <c r="AN272" i="9" s="1"/>
  <c r="AO272" i="9" s="1"/>
  <c r="C275" i="17"/>
  <c r="M275" i="17"/>
  <c r="O275" i="17" s="1"/>
  <c r="Q275" i="17" s="1"/>
  <c r="AN272" i="17"/>
  <c r="W272" i="9"/>
  <c r="B275" i="9"/>
  <c r="I275" i="9"/>
  <c r="J275" i="9" s="1"/>
  <c r="Y275" i="9" s="1"/>
  <c r="E275" i="9"/>
  <c r="N275" i="9" s="1"/>
  <c r="P275" i="9" s="1"/>
  <c r="F276" i="9"/>
  <c r="K275" i="9"/>
  <c r="L275" i="9" s="1"/>
  <c r="U274" i="17"/>
  <c r="V274" i="17" s="1"/>
  <c r="X274" i="17" s="1"/>
  <c r="AK274" i="17"/>
  <c r="AC274" i="17"/>
  <c r="AI274" i="17"/>
  <c r="R273" i="9"/>
  <c r="T273" i="9" s="1"/>
  <c r="V273" i="9" s="1"/>
  <c r="X273" i="9" s="1"/>
  <c r="AH271" i="9"/>
  <c r="AG271" i="9"/>
  <c r="M274" i="17"/>
  <c r="O274" i="17" s="1"/>
  <c r="Q274" i="17" s="1"/>
  <c r="C274" i="17"/>
  <c r="M273" i="9"/>
  <c r="O273" i="9" s="1"/>
  <c r="Q273" i="9" s="1"/>
  <c r="C273" i="9"/>
  <c r="Z275" i="9" l="1"/>
  <c r="S275" i="9"/>
  <c r="S276" i="17"/>
  <c r="Z276" i="17"/>
  <c r="R276" i="17"/>
  <c r="T276" i="17" s="1"/>
  <c r="AP273" i="17"/>
  <c r="AO273" i="17"/>
  <c r="AG272" i="9"/>
  <c r="AH272" i="9"/>
  <c r="AK275" i="17"/>
  <c r="AC275" i="17"/>
  <c r="AI275" i="17"/>
  <c r="U275" i="17"/>
  <c r="W274" i="17"/>
  <c r="AP272" i="17"/>
  <c r="AO272" i="17"/>
  <c r="AP272" i="9"/>
  <c r="AE274" i="17"/>
  <c r="AB274" i="17"/>
  <c r="AD274" i="17" s="1"/>
  <c r="AF274" i="17" s="1"/>
  <c r="D275" i="9"/>
  <c r="C274" i="9"/>
  <c r="M274" i="9"/>
  <c r="O274" i="9" s="1"/>
  <c r="Q274" i="9" s="1"/>
  <c r="C276" i="17"/>
  <c r="M276" i="17"/>
  <c r="O276" i="17" s="1"/>
  <c r="Q276" i="17" s="1"/>
  <c r="AE273" i="9"/>
  <c r="AB273" i="9"/>
  <c r="AD273" i="9" s="1"/>
  <c r="AF273" i="9" s="1"/>
  <c r="R275" i="17"/>
  <c r="T275" i="17" s="1"/>
  <c r="V275" i="17" s="1"/>
  <c r="W275" i="17" s="1"/>
  <c r="AK274" i="9"/>
  <c r="AC274" i="9"/>
  <c r="AI274" i="9"/>
  <c r="U274" i="9"/>
  <c r="V274" i="9" s="1"/>
  <c r="X274" i="9" s="1"/>
  <c r="W273" i="9"/>
  <c r="AL274" i="17"/>
  <c r="AN274" i="17" s="1"/>
  <c r="AO274" i="17" s="1"/>
  <c r="AR274" i="17"/>
  <c r="AJ274" i="17"/>
  <c r="AQ274" i="17"/>
  <c r="AM274" i="17"/>
  <c r="F277" i="9"/>
  <c r="K276" i="9"/>
  <c r="L276" i="9" s="1"/>
  <c r="B276" i="9"/>
  <c r="I276" i="9"/>
  <c r="J276" i="9" s="1"/>
  <c r="Y276" i="9" s="1"/>
  <c r="E276" i="9"/>
  <c r="N276" i="9" s="1"/>
  <c r="P276" i="9" s="1"/>
  <c r="I277" i="17"/>
  <c r="J277" i="17" s="1"/>
  <c r="Y277" i="17" s="1"/>
  <c r="E277" i="17"/>
  <c r="N277" i="17" s="1"/>
  <c r="P277" i="17" s="1"/>
  <c r="D277" i="17"/>
  <c r="F278" i="17"/>
  <c r="K277" i="17"/>
  <c r="L277" i="17" s="1"/>
  <c r="AQ273" i="9"/>
  <c r="AM273" i="9"/>
  <c r="AL273" i="9"/>
  <c r="AR273" i="9"/>
  <c r="AJ273" i="9"/>
  <c r="AF273" i="17"/>
  <c r="X275" i="17"/>
  <c r="Z277" i="17" l="1"/>
  <c r="S277" i="17"/>
  <c r="S276" i="9"/>
  <c r="Z276" i="9"/>
  <c r="R276" i="9"/>
  <c r="T276" i="9" s="1"/>
  <c r="AH273" i="9"/>
  <c r="AG273" i="9"/>
  <c r="W274" i="9"/>
  <c r="AH274" i="17"/>
  <c r="AG274" i="17"/>
  <c r="AI275" i="9"/>
  <c r="U275" i="9"/>
  <c r="AK275" i="9"/>
  <c r="AC275" i="9"/>
  <c r="D276" i="9"/>
  <c r="AP274" i="17"/>
  <c r="AE274" i="9"/>
  <c r="AB274" i="9"/>
  <c r="AD274" i="9" s="1"/>
  <c r="AF274" i="9" s="1"/>
  <c r="M277" i="17"/>
  <c r="O277" i="17" s="1"/>
  <c r="Q277" i="17" s="1"/>
  <c r="C277" i="17"/>
  <c r="AH273" i="17"/>
  <c r="AG273" i="17"/>
  <c r="B277" i="9"/>
  <c r="I277" i="9"/>
  <c r="J277" i="9" s="1"/>
  <c r="Y277" i="9" s="1"/>
  <c r="E277" i="9"/>
  <c r="N277" i="9" s="1"/>
  <c r="P277" i="9" s="1"/>
  <c r="F278" i="9"/>
  <c r="K277" i="9"/>
  <c r="L277" i="9" s="1"/>
  <c r="AR274" i="9"/>
  <c r="AJ274" i="9"/>
  <c r="AQ274" i="9"/>
  <c r="AM274" i="9"/>
  <c r="AL274" i="9"/>
  <c r="AE275" i="17"/>
  <c r="AB275" i="17"/>
  <c r="AD275" i="17" s="1"/>
  <c r="AF275" i="17" s="1"/>
  <c r="AI276" i="17"/>
  <c r="U276" i="17"/>
  <c r="V276" i="17" s="1"/>
  <c r="AK276" i="17"/>
  <c r="AC276" i="17"/>
  <c r="R275" i="9"/>
  <c r="T275" i="9" s="1"/>
  <c r="V275" i="9" s="1"/>
  <c r="AN273" i="9"/>
  <c r="I278" i="17"/>
  <c r="J278" i="17" s="1"/>
  <c r="Y278" i="17" s="1"/>
  <c r="E278" i="17"/>
  <c r="N278" i="17" s="1"/>
  <c r="P278" i="17" s="1"/>
  <c r="F279" i="17"/>
  <c r="K278" i="17"/>
  <c r="L278" i="17" s="1"/>
  <c r="M275" i="9"/>
  <c r="O275" i="9" s="1"/>
  <c r="Q275" i="9" s="1"/>
  <c r="W275" i="9" s="1"/>
  <c r="C275" i="9"/>
  <c r="AR275" i="17"/>
  <c r="AJ275" i="17"/>
  <c r="AL275" i="17" s="1"/>
  <c r="AN275" i="17" s="1"/>
  <c r="AQ275" i="17"/>
  <c r="AM275" i="17"/>
  <c r="X275" i="9"/>
  <c r="Z277" i="9" l="1"/>
  <c r="S277" i="9"/>
  <c r="W276" i="17"/>
  <c r="X276" i="17"/>
  <c r="AO275" i="17"/>
  <c r="AP275" i="17"/>
  <c r="S278" i="17"/>
  <c r="Z278" i="17"/>
  <c r="R278" i="17"/>
  <c r="T278" i="17" s="1"/>
  <c r="AG275" i="17"/>
  <c r="AH275" i="17"/>
  <c r="F279" i="9"/>
  <c r="D278" i="9"/>
  <c r="K278" i="9"/>
  <c r="L278" i="9" s="1"/>
  <c r="B278" i="9"/>
  <c r="I278" i="9"/>
  <c r="J278" i="9" s="1"/>
  <c r="Y278" i="9" s="1"/>
  <c r="E278" i="9"/>
  <c r="N278" i="9" s="1"/>
  <c r="P278" i="9" s="1"/>
  <c r="AI277" i="17"/>
  <c r="U277" i="17"/>
  <c r="AK277" i="17"/>
  <c r="AC277" i="17"/>
  <c r="AE276" i="17"/>
  <c r="AB276" i="17"/>
  <c r="AD276" i="17" s="1"/>
  <c r="AF276" i="17" s="1"/>
  <c r="F280" i="17"/>
  <c r="K279" i="17"/>
  <c r="L279" i="17" s="1"/>
  <c r="Y279" i="17" s="1"/>
  <c r="I279" i="17"/>
  <c r="J279" i="17" s="1"/>
  <c r="E279" i="17"/>
  <c r="N279" i="17" s="1"/>
  <c r="P279" i="17" s="1"/>
  <c r="AR276" i="17"/>
  <c r="AJ276" i="17"/>
  <c r="AQ276" i="17"/>
  <c r="AM276" i="17"/>
  <c r="AL276" i="17"/>
  <c r="AN276" i="17" s="1"/>
  <c r="AO276" i="17" s="1"/>
  <c r="C276" i="9"/>
  <c r="M276" i="9"/>
  <c r="O276" i="9" s="1"/>
  <c r="Q276" i="9" s="1"/>
  <c r="D278" i="17"/>
  <c r="AP273" i="9"/>
  <c r="AO273" i="9"/>
  <c r="AG274" i="9"/>
  <c r="AH274" i="9"/>
  <c r="AE275" i="9"/>
  <c r="AB275" i="9"/>
  <c r="AD275" i="9" s="1"/>
  <c r="AF275" i="9" s="1"/>
  <c r="AK276" i="9"/>
  <c r="AC276" i="9"/>
  <c r="AI276" i="9"/>
  <c r="U276" i="9"/>
  <c r="V276" i="9" s="1"/>
  <c r="X276" i="9" s="1"/>
  <c r="R277" i="17"/>
  <c r="T277" i="17" s="1"/>
  <c r="V277" i="17" s="1"/>
  <c r="W277" i="17" s="1"/>
  <c r="AN274" i="9"/>
  <c r="D277" i="9"/>
  <c r="AQ275" i="9"/>
  <c r="AM275" i="9"/>
  <c r="AL275" i="9"/>
  <c r="AR275" i="9"/>
  <c r="AJ275" i="9"/>
  <c r="S278" i="9" l="1"/>
  <c r="Z278" i="9"/>
  <c r="R278" i="9"/>
  <c r="T278" i="9" s="1"/>
  <c r="S279" i="17"/>
  <c r="Z279" i="17"/>
  <c r="R279" i="17"/>
  <c r="T279" i="17" s="1"/>
  <c r="W276" i="9"/>
  <c r="AP276" i="17"/>
  <c r="C278" i="9"/>
  <c r="M278" i="9"/>
  <c r="O278" i="9" s="1"/>
  <c r="Q278" i="9" s="1"/>
  <c r="AI277" i="9"/>
  <c r="U277" i="9"/>
  <c r="AK277" i="9"/>
  <c r="AC277" i="9"/>
  <c r="AH275" i="9"/>
  <c r="AG275" i="9"/>
  <c r="X277" i="17"/>
  <c r="M277" i="9"/>
  <c r="O277" i="9" s="1"/>
  <c r="Q277" i="9" s="1"/>
  <c r="C277" i="9"/>
  <c r="F281" i="17"/>
  <c r="K280" i="17"/>
  <c r="L280" i="17" s="1"/>
  <c r="I280" i="17"/>
  <c r="J280" i="17" s="1"/>
  <c r="Y280" i="17" s="1"/>
  <c r="E280" i="17"/>
  <c r="N280" i="17" s="1"/>
  <c r="P280" i="17" s="1"/>
  <c r="D280" i="17"/>
  <c r="AE277" i="17"/>
  <c r="AB277" i="17"/>
  <c r="AD277" i="17" s="1"/>
  <c r="AF277" i="17" s="1"/>
  <c r="B279" i="9"/>
  <c r="Y279" i="9"/>
  <c r="I279" i="9"/>
  <c r="J279" i="9" s="1"/>
  <c r="E279" i="9"/>
  <c r="N279" i="9" s="1"/>
  <c r="P279" i="9" s="1"/>
  <c r="F280" i="9"/>
  <c r="D279" i="9"/>
  <c r="K279" i="9"/>
  <c r="L279" i="9" s="1"/>
  <c r="AN275" i="9"/>
  <c r="AO274" i="9"/>
  <c r="AP274" i="9"/>
  <c r="AE276" i="9"/>
  <c r="AB276" i="9"/>
  <c r="AD276" i="9" s="1"/>
  <c r="AF276" i="9" s="1"/>
  <c r="M278" i="17"/>
  <c r="O278" i="17" s="1"/>
  <c r="Q278" i="17" s="1"/>
  <c r="C278" i="17"/>
  <c r="D279" i="17"/>
  <c r="AQ277" i="17"/>
  <c r="AM277" i="17"/>
  <c r="AL277" i="17"/>
  <c r="AR277" i="17"/>
  <c r="AJ277" i="17"/>
  <c r="U278" i="17"/>
  <c r="V278" i="17" s="1"/>
  <c r="X278" i="17" s="1"/>
  <c r="AK278" i="17"/>
  <c r="AC278" i="17"/>
  <c r="AI278" i="17"/>
  <c r="R277" i="9"/>
  <c r="T277" i="9" s="1"/>
  <c r="V277" i="9" s="1"/>
  <c r="AR276" i="9"/>
  <c r="AJ276" i="9"/>
  <c r="AQ276" i="9"/>
  <c r="AM276" i="9"/>
  <c r="AL276" i="9"/>
  <c r="AH276" i="17"/>
  <c r="AG276" i="17"/>
  <c r="X277" i="9"/>
  <c r="S280" i="17" l="1"/>
  <c r="Z280" i="17"/>
  <c r="R280" i="17"/>
  <c r="T280" i="17" s="1"/>
  <c r="AE278" i="17"/>
  <c r="AB278" i="17"/>
  <c r="AD278" i="17" s="1"/>
  <c r="AF278" i="17" s="1"/>
  <c r="W278" i="17"/>
  <c r="M279" i="9"/>
  <c r="O279" i="9" s="1"/>
  <c r="Q279" i="9" s="1"/>
  <c r="C279" i="9"/>
  <c r="Z279" i="9"/>
  <c r="R279" i="9"/>
  <c r="T279" i="9" s="1"/>
  <c r="S279" i="9"/>
  <c r="C280" i="17"/>
  <c r="M280" i="17"/>
  <c r="O280" i="17" s="1"/>
  <c r="Q280" i="17" s="1"/>
  <c r="AQ277" i="9"/>
  <c r="AM277" i="9"/>
  <c r="AL277" i="9"/>
  <c r="AN277" i="9" s="1"/>
  <c r="AP277" i="9" s="1"/>
  <c r="AR277" i="9"/>
  <c r="AJ277" i="9"/>
  <c r="V279" i="17"/>
  <c r="AG276" i="9"/>
  <c r="AH276" i="9"/>
  <c r="AP275" i="9"/>
  <c r="AO275" i="9"/>
  <c r="F281" i="9"/>
  <c r="K280" i="9"/>
  <c r="L280" i="9" s="1"/>
  <c r="B280" i="9"/>
  <c r="I280" i="9"/>
  <c r="J280" i="9" s="1"/>
  <c r="Y280" i="9" s="1"/>
  <c r="E280" i="9"/>
  <c r="N280" i="9" s="1"/>
  <c r="P280" i="9" s="1"/>
  <c r="I281" i="17"/>
  <c r="J281" i="17" s="1"/>
  <c r="Y281" i="17" s="1"/>
  <c r="E281" i="17"/>
  <c r="N281" i="17" s="1"/>
  <c r="P281" i="17" s="1"/>
  <c r="D281" i="17"/>
  <c r="F282" i="17"/>
  <c r="K281" i="17"/>
  <c r="L281" i="17" s="1"/>
  <c r="X279" i="17"/>
  <c r="AN277" i="17"/>
  <c r="C279" i="17"/>
  <c r="M279" i="17"/>
  <c r="O279" i="17" s="1"/>
  <c r="Q279" i="17" s="1"/>
  <c r="W279" i="17" s="1"/>
  <c r="AH277" i="17"/>
  <c r="AG277" i="17"/>
  <c r="AK279" i="17"/>
  <c r="AC279" i="17"/>
  <c r="AI279" i="17"/>
  <c r="U279" i="17"/>
  <c r="AK278" i="9"/>
  <c r="AC278" i="9"/>
  <c r="AI278" i="9"/>
  <c r="U278" i="9"/>
  <c r="V278" i="9" s="1"/>
  <c r="AL278" i="17"/>
  <c r="AR278" i="17"/>
  <c r="AJ278" i="17"/>
  <c r="AQ278" i="17"/>
  <c r="AM278" i="17"/>
  <c r="AN276" i="9"/>
  <c r="W277" i="9"/>
  <c r="AE277" i="9"/>
  <c r="AB277" i="9"/>
  <c r="AD277" i="9" s="1"/>
  <c r="AF277" i="9" s="1"/>
  <c r="S280" i="9" l="1"/>
  <c r="Z280" i="9"/>
  <c r="R280" i="9"/>
  <c r="T280" i="9" s="1"/>
  <c r="W278" i="9"/>
  <c r="X278" i="9"/>
  <c r="Z281" i="17"/>
  <c r="R281" i="17"/>
  <c r="T281" i="17" s="1"/>
  <c r="S281" i="17"/>
  <c r="M281" i="17"/>
  <c r="O281" i="17" s="1"/>
  <c r="Q281" i="17" s="1"/>
  <c r="C281" i="17"/>
  <c r="AO277" i="9"/>
  <c r="AN278" i="17"/>
  <c r="AE279" i="17"/>
  <c r="AB279" i="17"/>
  <c r="AD279" i="17" s="1"/>
  <c r="AF279" i="17" s="1"/>
  <c r="D280" i="9"/>
  <c r="AR278" i="9"/>
  <c r="AJ278" i="9"/>
  <c r="AQ278" i="9"/>
  <c r="AM278" i="9"/>
  <c r="AL278" i="9"/>
  <c r="AR279" i="17"/>
  <c r="AJ279" i="17"/>
  <c r="AQ279" i="17"/>
  <c r="AM279" i="17"/>
  <c r="AL279" i="17"/>
  <c r="AN279" i="17" s="1"/>
  <c r="AO279" i="17" s="1"/>
  <c r="B281" i="9"/>
  <c r="I281" i="9"/>
  <c r="J281" i="9" s="1"/>
  <c r="Y281" i="9" s="1"/>
  <c r="E281" i="9"/>
  <c r="N281" i="9" s="1"/>
  <c r="P281" i="9" s="1"/>
  <c r="F282" i="9"/>
  <c r="K281" i="9"/>
  <c r="L281" i="9" s="1"/>
  <c r="AH278" i="17"/>
  <c r="AG278" i="17"/>
  <c r="AI280" i="17"/>
  <c r="U280" i="17"/>
  <c r="V280" i="17" s="1"/>
  <c r="AK280" i="17"/>
  <c r="AC280" i="17"/>
  <c r="AH277" i="9"/>
  <c r="AG277" i="9"/>
  <c r="AE278" i="9"/>
  <c r="AB278" i="9"/>
  <c r="AD278" i="9" s="1"/>
  <c r="AF278" i="9" s="1"/>
  <c r="AP276" i="9"/>
  <c r="AO276" i="9"/>
  <c r="AP277" i="17"/>
  <c r="AO277" i="17"/>
  <c r="I282" i="17"/>
  <c r="J282" i="17" s="1"/>
  <c r="Y282" i="17" s="1"/>
  <c r="E282" i="17"/>
  <c r="N282" i="17" s="1"/>
  <c r="P282" i="17" s="1"/>
  <c r="D282" i="17"/>
  <c r="F283" i="17"/>
  <c r="K282" i="17"/>
  <c r="L282" i="17" s="1"/>
  <c r="AI279" i="9"/>
  <c r="U279" i="9"/>
  <c r="V279" i="9" s="1"/>
  <c r="AK279" i="9"/>
  <c r="AC279" i="9"/>
  <c r="Z281" i="9" l="1"/>
  <c r="S281" i="9"/>
  <c r="X280" i="17"/>
  <c r="W280" i="17"/>
  <c r="W279" i="9"/>
  <c r="X279" i="9"/>
  <c r="S282" i="17"/>
  <c r="Z282" i="17"/>
  <c r="R282" i="17"/>
  <c r="T282" i="17" s="1"/>
  <c r="AE279" i="9"/>
  <c r="AB279" i="9"/>
  <c r="AD279" i="9" s="1"/>
  <c r="AO278" i="17"/>
  <c r="AP278" i="17"/>
  <c r="F284" i="17"/>
  <c r="K283" i="17"/>
  <c r="L283" i="17" s="1"/>
  <c r="I283" i="17"/>
  <c r="J283" i="17" s="1"/>
  <c r="Y283" i="17" s="1"/>
  <c r="E283" i="17"/>
  <c r="N283" i="17" s="1"/>
  <c r="P283" i="17" s="1"/>
  <c r="AP279" i="17"/>
  <c r="C280" i="9"/>
  <c r="M280" i="9"/>
  <c r="O280" i="9" s="1"/>
  <c r="Q280" i="9" s="1"/>
  <c r="M282" i="17"/>
  <c r="O282" i="17" s="1"/>
  <c r="Q282" i="17" s="1"/>
  <c r="C282" i="17"/>
  <c r="AG278" i="9"/>
  <c r="AH278" i="9"/>
  <c r="AE280" i="17"/>
  <c r="AB280" i="17"/>
  <c r="AD280" i="17" s="1"/>
  <c r="D281" i="9"/>
  <c r="AG279" i="17"/>
  <c r="AH279" i="17"/>
  <c r="AI281" i="17"/>
  <c r="U281" i="17"/>
  <c r="V281" i="17" s="1"/>
  <c r="AK281" i="17"/>
  <c r="AC281" i="17"/>
  <c r="AK280" i="9"/>
  <c r="AC280" i="9"/>
  <c r="AI280" i="9"/>
  <c r="U280" i="9"/>
  <c r="V280" i="9" s="1"/>
  <c r="X280" i="9" s="1"/>
  <c r="AQ279" i="9"/>
  <c r="AM279" i="9"/>
  <c r="AL279" i="9"/>
  <c r="AN279" i="9" s="1"/>
  <c r="AP279" i="9" s="1"/>
  <c r="AR279" i="9"/>
  <c r="AJ279" i="9"/>
  <c r="AR280" i="17"/>
  <c r="AJ280" i="17"/>
  <c r="AQ280" i="17"/>
  <c r="AM280" i="17"/>
  <c r="AL280" i="17"/>
  <c r="AN280" i="17" s="1"/>
  <c r="AO280" i="17" s="1"/>
  <c r="F283" i="9"/>
  <c r="K282" i="9"/>
  <c r="L282" i="9" s="1"/>
  <c r="B282" i="9"/>
  <c r="I282" i="9"/>
  <c r="J282" i="9" s="1"/>
  <c r="Y282" i="9" s="1"/>
  <c r="E282" i="9"/>
  <c r="N282" i="9" s="1"/>
  <c r="P282" i="9" s="1"/>
  <c r="AN278" i="9"/>
  <c r="S283" i="17" l="1"/>
  <c r="Z283" i="17"/>
  <c r="R283" i="17"/>
  <c r="T283" i="17" s="1"/>
  <c r="S282" i="9"/>
  <c r="Z282" i="9"/>
  <c r="R282" i="9"/>
  <c r="T282" i="9" s="1"/>
  <c r="X281" i="17"/>
  <c r="W281" i="17"/>
  <c r="AO279" i="9"/>
  <c r="AR280" i="9"/>
  <c r="AJ280" i="9"/>
  <c r="AQ280" i="9"/>
  <c r="AM280" i="9"/>
  <c r="AL280" i="9"/>
  <c r="AF280" i="17"/>
  <c r="F285" i="17"/>
  <c r="K284" i="17"/>
  <c r="L284" i="17" s="1"/>
  <c r="I284" i="17"/>
  <c r="J284" i="17" s="1"/>
  <c r="Y284" i="17" s="1"/>
  <c r="E284" i="17"/>
  <c r="N284" i="17" s="1"/>
  <c r="P284" i="17" s="1"/>
  <c r="AI281" i="9"/>
  <c r="U281" i="9"/>
  <c r="AK281" i="9"/>
  <c r="AC281" i="9"/>
  <c r="W280" i="9"/>
  <c r="D283" i="17"/>
  <c r="AE281" i="17"/>
  <c r="AB281" i="17"/>
  <c r="AD281" i="17" s="1"/>
  <c r="AF281" i="17" s="1"/>
  <c r="B283" i="9"/>
  <c r="I283" i="9"/>
  <c r="J283" i="9" s="1"/>
  <c r="Y283" i="9" s="1"/>
  <c r="E283" i="9"/>
  <c r="N283" i="9" s="1"/>
  <c r="P283" i="9" s="1"/>
  <c r="F284" i="9"/>
  <c r="K283" i="9"/>
  <c r="L283" i="9" s="1"/>
  <c r="AQ281" i="17"/>
  <c r="AM281" i="17"/>
  <c r="AL281" i="17"/>
  <c r="AN281" i="17" s="1"/>
  <c r="AP281" i="17" s="1"/>
  <c r="AO281" i="17"/>
  <c r="AR281" i="17"/>
  <c r="AJ281" i="17"/>
  <c r="AF279" i="9"/>
  <c r="U282" i="17"/>
  <c r="V282" i="17" s="1"/>
  <c r="AK282" i="17"/>
  <c r="AC282" i="17"/>
  <c r="AI282" i="17"/>
  <c r="R281" i="9"/>
  <c r="T281" i="9" s="1"/>
  <c r="V281" i="9" s="1"/>
  <c r="X281" i="9" s="1"/>
  <c r="D282" i="9"/>
  <c r="AP280" i="17"/>
  <c r="AO278" i="9"/>
  <c r="AP278" i="9"/>
  <c r="AE280" i="9"/>
  <c r="AB280" i="9"/>
  <c r="AD280" i="9" s="1"/>
  <c r="AF280" i="9" s="1"/>
  <c r="M281" i="9"/>
  <c r="O281" i="9" s="1"/>
  <c r="Q281" i="9" s="1"/>
  <c r="C281" i="9"/>
  <c r="S284" i="17" l="1"/>
  <c r="Z284" i="17"/>
  <c r="R284" i="17"/>
  <c r="T284" i="17" s="1"/>
  <c r="X282" i="17"/>
  <c r="W282" i="17"/>
  <c r="Z283" i="9"/>
  <c r="R283" i="9"/>
  <c r="T283" i="9" s="1"/>
  <c r="S283" i="9"/>
  <c r="AH281" i="17"/>
  <c r="AG281" i="17"/>
  <c r="I285" i="17"/>
  <c r="J285" i="17" s="1"/>
  <c r="Y285" i="17" s="1"/>
  <c r="E285" i="17"/>
  <c r="N285" i="17" s="1"/>
  <c r="P285" i="17" s="1"/>
  <c r="D285" i="17"/>
  <c r="F286" i="17"/>
  <c r="K285" i="17"/>
  <c r="L285" i="17" s="1"/>
  <c r="AH279" i="9"/>
  <c r="AG279" i="9"/>
  <c r="AH280" i="17"/>
  <c r="AG280" i="17"/>
  <c r="AG280" i="9"/>
  <c r="AH280" i="9"/>
  <c r="AE282" i="17"/>
  <c r="AB282" i="17"/>
  <c r="AD282" i="17" s="1"/>
  <c r="AF282" i="17" s="1"/>
  <c r="D283" i="9"/>
  <c r="AE281" i="9"/>
  <c r="AB281" i="9"/>
  <c r="AD281" i="9" s="1"/>
  <c r="AN280" i="9"/>
  <c r="AK282" i="9"/>
  <c r="AC282" i="9"/>
  <c r="AI282" i="9"/>
  <c r="U282" i="9"/>
  <c r="V282" i="9" s="1"/>
  <c r="X282" i="9" s="1"/>
  <c r="AK283" i="17"/>
  <c r="AC283" i="17"/>
  <c r="AI283" i="17"/>
  <c r="U283" i="17"/>
  <c r="V283" i="17" s="1"/>
  <c r="X283" i="17" s="1"/>
  <c r="W281" i="9"/>
  <c r="C282" i="9"/>
  <c r="M282" i="9"/>
  <c r="O282" i="9" s="1"/>
  <c r="Q282" i="9" s="1"/>
  <c r="AR282" i="17"/>
  <c r="AJ282" i="17"/>
  <c r="AL282" i="17" s="1"/>
  <c r="AN282" i="17" s="1"/>
  <c r="AQ282" i="17"/>
  <c r="AM282" i="17"/>
  <c r="F285" i="9"/>
  <c r="K284" i="9"/>
  <c r="L284" i="9" s="1"/>
  <c r="B284" i="9"/>
  <c r="I284" i="9"/>
  <c r="J284" i="9" s="1"/>
  <c r="Y284" i="9" s="1"/>
  <c r="E284" i="9"/>
  <c r="N284" i="9" s="1"/>
  <c r="P284" i="9" s="1"/>
  <c r="C283" i="17"/>
  <c r="M283" i="17"/>
  <c r="O283" i="17" s="1"/>
  <c r="Q283" i="17" s="1"/>
  <c r="AQ281" i="9"/>
  <c r="AM281" i="9"/>
  <c r="AR281" i="9"/>
  <c r="AJ281" i="9"/>
  <c r="AL281" i="9" s="1"/>
  <c r="AN281" i="9" s="1"/>
  <c r="D284" i="17"/>
  <c r="AP282" i="17" l="1"/>
  <c r="AO282" i="17"/>
  <c r="Z285" i="17"/>
  <c r="R285" i="17"/>
  <c r="T285" i="17" s="1"/>
  <c r="S285" i="17"/>
  <c r="S284" i="9"/>
  <c r="Z284" i="9"/>
  <c r="AO281" i="9"/>
  <c r="AP281" i="9"/>
  <c r="AE283" i="17"/>
  <c r="AB283" i="17"/>
  <c r="AD283" i="17" s="1"/>
  <c r="AF283" i="17" s="1"/>
  <c r="AE282" i="9"/>
  <c r="AB282" i="9"/>
  <c r="AD282" i="9" s="1"/>
  <c r="AF282" i="9" s="1"/>
  <c r="M285" i="17"/>
  <c r="O285" i="17" s="1"/>
  <c r="Q285" i="17" s="1"/>
  <c r="C285" i="17"/>
  <c r="AR283" i="17"/>
  <c r="AJ283" i="17"/>
  <c r="AQ283" i="17"/>
  <c r="AM283" i="17"/>
  <c r="AL283" i="17"/>
  <c r="AR282" i="9"/>
  <c r="AJ282" i="9"/>
  <c r="AQ282" i="9"/>
  <c r="AM282" i="9"/>
  <c r="AL282" i="9"/>
  <c r="M283" i="9"/>
  <c r="O283" i="9" s="1"/>
  <c r="Q283" i="9" s="1"/>
  <c r="C283" i="9"/>
  <c r="D284" i="9"/>
  <c r="AP280" i="9"/>
  <c r="AO280" i="9"/>
  <c r="AH282" i="17"/>
  <c r="AG282" i="17"/>
  <c r="AI283" i="9"/>
  <c r="U283" i="9"/>
  <c r="V283" i="9" s="1"/>
  <c r="X283" i="9" s="1"/>
  <c r="AK283" i="9"/>
  <c r="AC283" i="9"/>
  <c r="AI284" i="17"/>
  <c r="U284" i="17"/>
  <c r="V284" i="17" s="1"/>
  <c r="X284" i="17" s="1"/>
  <c r="AK284" i="17"/>
  <c r="AC284" i="17"/>
  <c r="C284" i="17"/>
  <c r="M284" i="17"/>
  <c r="O284" i="17" s="1"/>
  <c r="Q284" i="17" s="1"/>
  <c r="W283" i="17"/>
  <c r="B285" i="9"/>
  <c r="I285" i="9"/>
  <c r="J285" i="9" s="1"/>
  <c r="Y285" i="9" s="1"/>
  <c r="E285" i="9"/>
  <c r="N285" i="9" s="1"/>
  <c r="P285" i="9" s="1"/>
  <c r="F286" i="9"/>
  <c r="D285" i="9"/>
  <c r="K285" i="9"/>
  <c r="L285" i="9" s="1"/>
  <c r="W282" i="9"/>
  <c r="AF281" i="9"/>
  <c r="I286" i="17"/>
  <c r="J286" i="17" s="1"/>
  <c r="Y286" i="17" s="1"/>
  <c r="E286" i="17"/>
  <c r="N286" i="17" s="1"/>
  <c r="P286" i="17" s="1"/>
  <c r="F287" i="17"/>
  <c r="K286" i="17"/>
  <c r="L286" i="17" s="1"/>
  <c r="S286" i="17" l="1"/>
  <c r="Z286" i="17"/>
  <c r="R286" i="17"/>
  <c r="T286" i="17" s="1"/>
  <c r="Z285" i="9"/>
  <c r="S285" i="9"/>
  <c r="AG282" i="9"/>
  <c r="AH282" i="9"/>
  <c r="AK284" i="9"/>
  <c r="AC284" i="9"/>
  <c r="AI284" i="9"/>
  <c r="U284" i="9"/>
  <c r="D287" i="17"/>
  <c r="F288" i="17"/>
  <c r="K287" i="17"/>
  <c r="L287" i="17" s="1"/>
  <c r="I287" i="17"/>
  <c r="J287" i="17" s="1"/>
  <c r="Y287" i="17" s="1"/>
  <c r="E287" i="17"/>
  <c r="N287" i="17" s="1"/>
  <c r="P287" i="17" s="1"/>
  <c r="M285" i="9"/>
  <c r="O285" i="9" s="1"/>
  <c r="Q285" i="9" s="1"/>
  <c r="C285" i="9"/>
  <c r="D286" i="17"/>
  <c r="AH281" i="9"/>
  <c r="AG281" i="9"/>
  <c r="F287" i="9"/>
  <c r="K286" i="9"/>
  <c r="L286" i="9" s="1"/>
  <c r="B286" i="9"/>
  <c r="I286" i="9"/>
  <c r="J286" i="9" s="1"/>
  <c r="Y286" i="9" s="1"/>
  <c r="E286" i="9"/>
  <c r="N286" i="9" s="1"/>
  <c r="P286" i="9" s="1"/>
  <c r="AE284" i="17"/>
  <c r="AB284" i="17"/>
  <c r="AD284" i="17" s="1"/>
  <c r="AE283" i="9"/>
  <c r="AB283" i="9"/>
  <c r="AD283" i="9" s="1"/>
  <c r="AF283" i="9" s="1"/>
  <c r="C284" i="9"/>
  <c r="M284" i="9"/>
  <c r="O284" i="9" s="1"/>
  <c r="Q284" i="9" s="1"/>
  <c r="W283" i="9"/>
  <c r="AN283" i="17"/>
  <c r="AR284" i="17"/>
  <c r="AJ284" i="17"/>
  <c r="AQ284" i="17"/>
  <c r="AM284" i="17"/>
  <c r="AL284" i="17"/>
  <c r="AN284" i="17" s="1"/>
  <c r="AP284" i="17" s="1"/>
  <c r="AO284" i="17"/>
  <c r="AQ283" i="9"/>
  <c r="AM283" i="9"/>
  <c r="AR283" i="9"/>
  <c r="AJ283" i="9"/>
  <c r="AL283" i="9" s="1"/>
  <c r="AN283" i="9" s="1"/>
  <c r="AN282" i="9"/>
  <c r="AG283" i="17"/>
  <c r="AH283" i="17"/>
  <c r="R284" i="9"/>
  <c r="T284" i="9" s="1"/>
  <c r="V284" i="9" s="1"/>
  <c r="X284" i="9" s="1"/>
  <c r="AI285" i="17"/>
  <c r="U285" i="17"/>
  <c r="V285" i="17" s="1"/>
  <c r="AK285" i="17"/>
  <c r="AC285" i="17"/>
  <c r="W284" i="17"/>
  <c r="AO283" i="9" l="1"/>
  <c r="AP283" i="9"/>
  <c r="S287" i="17"/>
  <c r="Z287" i="17"/>
  <c r="X285" i="17"/>
  <c r="W285" i="17"/>
  <c r="S286" i="9"/>
  <c r="Z286" i="9"/>
  <c r="R286" i="9"/>
  <c r="T286" i="9" s="1"/>
  <c r="D286" i="9"/>
  <c r="M286" i="17"/>
  <c r="O286" i="17" s="1"/>
  <c r="Q286" i="17" s="1"/>
  <c r="C286" i="17"/>
  <c r="C287" i="17"/>
  <c r="M287" i="17"/>
  <c r="O287" i="17" s="1"/>
  <c r="Q287" i="17" s="1"/>
  <c r="AE284" i="9"/>
  <c r="AB284" i="9"/>
  <c r="AD284" i="9" s="1"/>
  <c r="AF284" i="9" s="1"/>
  <c r="AI285" i="9"/>
  <c r="U285" i="9"/>
  <c r="AK285" i="9"/>
  <c r="AC285" i="9"/>
  <c r="AQ285" i="17"/>
  <c r="AM285" i="17"/>
  <c r="AR285" i="17"/>
  <c r="AJ285" i="17"/>
  <c r="AL285" i="17" s="1"/>
  <c r="AN285" i="17" s="1"/>
  <c r="W284" i="9"/>
  <c r="AF284" i="17"/>
  <c r="B287" i="9"/>
  <c r="I287" i="9"/>
  <c r="J287" i="9" s="1"/>
  <c r="Y287" i="9" s="1"/>
  <c r="E287" i="9"/>
  <c r="N287" i="9" s="1"/>
  <c r="P287" i="9" s="1"/>
  <c r="F288" i="9"/>
  <c r="D287" i="9"/>
  <c r="K287" i="9"/>
  <c r="L287" i="9" s="1"/>
  <c r="AR284" i="9"/>
  <c r="AJ284" i="9"/>
  <c r="AQ284" i="9"/>
  <c r="AM284" i="9"/>
  <c r="AL284" i="9"/>
  <c r="AE285" i="17"/>
  <c r="AB285" i="17"/>
  <c r="AD285" i="17" s="1"/>
  <c r="AF285" i="17" s="1"/>
  <c r="R285" i="9"/>
  <c r="T285" i="9" s="1"/>
  <c r="V285" i="9" s="1"/>
  <c r="W285" i="9" s="1"/>
  <c r="U286" i="17"/>
  <c r="V286" i="17" s="1"/>
  <c r="X286" i="17" s="1"/>
  <c r="AK286" i="17"/>
  <c r="AC286" i="17"/>
  <c r="AI286" i="17"/>
  <c r="AP282" i="9"/>
  <c r="AO282" i="9"/>
  <c r="AO283" i="17"/>
  <c r="AP283" i="17"/>
  <c r="AH283" i="9"/>
  <c r="AG283" i="9"/>
  <c r="F289" i="17"/>
  <c r="K288" i="17"/>
  <c r="L288" i="17" s="1"/>
  <c r="I288" i="17"/>
  <c r="J288" i="17" s="1"/>
  <c r="Y288" i="17" s="1"/>
  <c r="E288" i="17"/>
  <c r="N288" i="17" s="1"/>
  <c r="P288" i="17" s="1"/>
  <c r="D288" i="17"/>
  <c r="X285" i="9"/>
  <c r="Z287" i="9" l="1"/>
  <c r="S287" i="9"/>
  <c r="AO285" i="17"/>
  <c r="AP285" i="17"/>
  <c r="S288" i="17"/>
  <c r="Z288" i="17"/>
  <c r="C288" i="17"/>
  <c r="M288" i="17"/>
  <c r="O288" i="17" s="1"/>
  <c r="Q288" i="17" s="1"/>
  <c r="AK287" i="17"/>
  <c r="AC287" i="17"/>
  <c r="AI287" i="17"/>
  <c r="U287" i="17"/>
  <c r="I289" i="17"/>
  <c r="J289" i="17" s="1"/>
  <c r="Y289" i="17" s="1"/>
  <c r="E289" i="17"/>
  <c r="N289" i="17" s="1"/>
  <c r="P289" i="17" s="1"/>
  <c r="F290" i="17"/>
  <c r="K289" i="17"/>
  <c r="L289" i="17" s="1"/>
  <c r="AE286" i="17"/>
  <c r="AB286" i="17"/>
  <c r="AD286" i="17" s="1"/>
  <c r="AN284" i="9"/>
  <c r="M287" i="9"/>
  <c r="O287" i="9" s="1"/>
  <c r="Q287" i="9" s="1"/>
  <c r="C287" i="9"/>
  <c r="AE285" i="9"/>
  <c r="AB285" i="9"/>
  <c r="AD285" i="9" s="1"/>
  <c r="AG284" i="9"/>
  <c r="AH284" i="9"/>
  <c r="AL286" i="17"/>
  <c r="AR286" i="17"/>
  <c r="AJ286" i="17"/>
  <c r="AQ286" i="17"/>
  <c r="AM286" i="17"/>
  <c r="AH285" i="17"/>
  <c r="AG285" i="17"/>
  <c r="F289" i="9"/>
  <c r="D288" i="9"/>
  <c r="K288" i="9"/>
  <c r="L288" i="9" s="1"/>
  <c r="B288" i="9"/>
  <c r="I288" i="9"/>
  <c r="J288" i="9" s="1"/>
  <c r="Y288" i="9" s="1"/>
  <c r="E288" i="9"/>
  <c r="N288" i="9" s="1"/>
  <c r="P288" i="9" s="1"/>
  <c r="AQ285" i="9"/>
  <c r="AM285" i="9"/>
  <c r="AR285" i="9"/>
  <c r="AJ285" i="9"/>
  <c r="AL285" i="9" s="1"/>
  <c r="AN285" i="9" s="1"/>
  <c r="W286" i="17"/>
  <c r="AK286" i="9"/>
  <c r="AC286" i="9"/>
  <c r="AI286" i="9"/>
  <c r="U286" i="9"/>
  <c r="V286" i="9" s="1"/>
  <c r="X286" i="9" s="1"/>
  <c r="R287" i="17"/>
  <c r="T287" i="17" s="1"/>
  <c r="V287" i="17" s="1"/>
  <c r="AH284" i="17"/>
  <c r="AG284" i="17"/>
  <c r="W287" i="17"/>
  <c r="C286" i="9"/>
  <c r="M286" i="9"/>
  <c r="O286" i="9" s="1"/>
  <c r="Q286" i="9" s="1"/>
  <c r="X287" i="17"/>
  <c r="AO285" i="9" l="1"/>
  <c r="AP285" i="9"/>
  <c r="S288" i="9"/>
  <c r="Z288" i="9"/>
  <c r="Z289" i="17"/>
  <c r="R289" i="17"/>
  <c r="T289" i="17" s="1"/>
  <c r="S289" i="17"/>
  <c r="C288" i="9"/>
  <c r="M288" i="9"/>
  <c r="O288" i="9" s="1"/>
  <c r="Q288" i="9" s="1"/>
  <c r="AI288" i="17"/>
  <c r="U288" i="17"/>
  <c r="AK288" i="17"/>
  <c r="AC288" i="17"/>
  <c r="AI287" i="9"/>
  <c r="U287" i="9"/>
  <c r="AK287" i="9"/>
  <c r="AC287" i="9"/>
  <c r="W286" i="9"/>
  <c r="AE286" i="9"/>
  <c r="AB286" i="9"/>
  <c r="AD286" i="9" s="1"/>
  <c r="AF286" i="9" s="1"/>
  <c r="B289" i="9"/>
  <c r="I289" i="9"/>
  <c r="J289" i="9" s="1"/>
  <c r="Y289" i="9" s="1"/>
  <c r="E289" i="9"/>
  <c r="N289" i="9" s="1"/>
  <c r="P289" i="9" s="1"/>
  <c r="F290" i="9"/>
  <c r="K289" i="9"/>
  <c r="L289" i="9" s="1"/>
  <c r="AN286" i="17"/>
  <c r="AE287" i="17"/>
  <c r="AB287" i="17"/>
  <c r="AD287" i="17" s="1"/>
  <c r="AF287" i="17" s="1"/>
  <c r="AR286" i="9"/>
  <c r="AJ286" i="9"/>
  <c r="AQ286" i="9"/>
  <c r="AM286" i="9"/>
  <c r="AL286" i="9"/>
  <c r="AF285" i="9"/>
  <c r="AO284" i="9"/>
  <c r="AP284" i="9"/>
  <c r="I290" i="17"/>
  <c r="J290" i="17" s="1"/>
  <c r="Y290" i="17" s="1"/>
  <c r="E290" i="17"/>
  <c r="N290" i="17" s="1"/>
  <c r="P290" i="17" s="1"/>
  <c r="F291" i="17"/>
  <c r="K290" i="17"/>
  <c r="L290" i="17" s="1"/>
  <c r="AR287" i="17"/>
  <c r="AJ287" i="17"/>
  <c r="AQ287" i="17"/>
  <c r="AM287" i="17"/>
  <c r="AL287" i="17"/>
  <c r="R288" i="17"/>
  <c r="T288" i="17" s="1"/>
  <c r="V288" i="17" s="1"/>
  <c r="W288" i="17" s="1"/>
  <c r="R287" i="9"/>
  <c r="T287" i="9" s="1"/>
  <c r="V287" i="9" s="1"/>
  <c r="W287" i="9" s="1"/>
  <c r="AF286" i="17"/>
  <c r="D289" i="17"/>
  <c r="Z289" i="9" l="1"/>
  <c r="S289" i="9"/>
  <c r="S290" i="17"/>
  <c r="Z290" i="17"/>
  <c r="R290" i="17"/>
  <c r="T290" i="17" s="1"/>
  <c r="AP286" i="17"/>
  <c r="AO286" i="17"/>
  <c r="AG286" i="9"/>
  <c r="AH286" i="9"/>
  <c r="AQ287" i="9"/>
  <c r="AM287" i="9"/>
  <c r="AL287" i="9"/>
  <c r="AN287" i="9" s="1"/>
  <c r="AO287" i="9" s="1"/>
  <c r="AR287" i="9"/>
  <c r="AJ287" i="9"/>
  <c r="AR288" i="17"/>
  <c r="AJ288" i="17"/>
  <c r="AQ288" i="17"/>
  <c r="AM288" i="17"/>
  <c r="AP288" i="17"/>
  <c r="AL288" i="17"/>
  <c r="AN288" i="17" s="1"/>
  <c r="AO288" i="17"/>
  <c r="AK288" i="9"/>
  <c r="AC288" i="9"/>
  <c r="AI288" i="9"/>
  <c r="U288" i="9"/>
  <c r="X288" i="17"/>
  <c r="AG287" i="17"/>
  <c r="AH287" i="17"/>
  <c r="X287" i="9"/>
  <c r="AN287" i="17"/>
  <c r="F292" i="17"/>
  <c r="K291" i="17"/>
  <c r="L291" i="17" s="1"/>
  <c r="I291" i="17"/>
  <c r="J291" i="17" s="1"/>
  <c r="Y291" i="17" s="1"/>
  <c r="E291" i="17"/>
  <c r="N291" i="17" s="1"/>
  <c r="P291" i="17" s="1"/>
  <c r="AN286" i="9"/>
  <c r="D289" i="9"/>
  <c r="AI289" i="17"/>
  <c r="U289" i="17"/>
  <c r="V289" i="17" s="1"/>
  <c r="X289" i="17" s="1"/>
  <c r="AK289" i="17"/>
  <c r="AC289" i="17"/>
  <c r="R288" i="9"/>
  <c r="T288" i="9" s="1"/>
  <c r="V288" i="9" s="1"/>
  <c r="W288" i="9" s="1"/>
  <c r="AH285" i="9"/>
  <c r="AG285" i="9"/>
  <c r="M289" i="17"/>
  <c r="O289" i="17" s="1"/>
  <c r="Q289" i="17" s="1"/>
  <c r="C289" i="17"/>
  <c r="AH286" i="17"/>
  <c r="AG286" i="17"/>
  <c r="D290" i="17"/>
  <c r="F291" i="9"/>
  <c r="D290" i="9"/>
  <c r="K290" i="9"/>
  <c r="L290" i="9" s="1"/>
  <c r="B290" i="9"/>
  <c r="I290" i="9"/>
  <c r="J290" i="9" s="1"/>
  <c r="Y290" i="9" s="1"/>
  <c r="E290" i="9"/>
  <c r="N290" i="9" s="1"/>
  <c r="P290" i="9" s="1"/>
  <c r="AE287" i="9"/>
  <c r="AB287" i="9"/>
  <c r="AD287" i="9" s="1"/>
  <c r="AF287" i="9" s="1"/>
  <c r="AE288" i="17"/>
  <c r="AB288" i="17"/>
  <c r="AD288" i="17" s="1"/>
  <c r="AF288" i="17" s="1"/>
  <c r="X288" i="9"/>
  <c r="S290" i="9" l="1"/>
  <c r="Z290" i="9"/>
  <c r="R290" i="9"/>
  <c r="T290" i="9" s="1"/>
  <c r="S291" i="17"/>
  <c r="Z291" i="17"/>
  <c r="R291" i="17"/>
  <c r="T291" i="17" s="1"/>
  <c r="C290" i="9"/>
  <c r="M290" i="9"/>
  <c r="O290" i="9" s="1"/>
  <c r="Q290" i="9" s="1"/>
  <c r="F293" i="17"/>
  <c r="K292" i="17"/>
  <c r="L292" i="17" s="1"/>
  <c r="I292" i="17"/>
  <c r="J292" i="17" s="1"/>
  <c r="Y292" i="17" s="1"/>
  <c r="E292" i="17"/>
  <c r="N292" i="17" s="1"/>
  <c r="P292" i="17" s="1"/>
  <c r="D292" i="17"/>
  <c r="AI289" i="9"/>
  <c r="U289" i="9"/>
  <c r="AK289" i="9"/>
  <c r="AC289" i="9"/>
  <c r="AH287" i="9"/>
  <c r="AG287" i="9"/>
  <c r="B291" i="9"/>
  <c r="I291" i="9"/>
  <c r="J291" i="9" s="1"/>
  <c r="Y291" i="9" s="1"/>
  <c r="E291" i="9"/>
  <c r="N291" i="9" s="1"/>
  <c r="P291" i="9" s="1"/>
  <c r="F292" i="9"/>
  <c r="K291" i="9"/>
  <c r="L291" i="9" s="1"/>
  <c r="D291" i="17"/>
  <c r="AP287" i="9"/>
  <c r="M290" i="17"/>
  <c r="O290" i="17" s="1"/>
  <c r="Q290" i="17" s="1"/>
  <c r="C290" i="17"/>
  <c r="W289" i="17"/>
  <c r="AE289" i="17"/>
  <c r="AB289" i="17"/>
  <c r="AD289" i="17" s="1"/>
  <c r="AF289" i="17" s="1"/>
  <c r="M289" i="9"/>
  <c r="O289" i="9" s="1"/>
  <c r="Q289" i="9" s="1"/>
  <c r="C289" i="9"/>
  <c r="AP287" i="17"/>
  <c r="AO287" i="17"/>
  <c r="AE288" i="9"/>
  <c r="AB288" i="9"/>
  <c r="AD288" i="9" s="1"/>
  <c r="AF288" i="9" s="1"/>
  <c r="U290" i="17"/>
  <c r="V290" i="17" s="1"/>
  <c r="X290" i="17" s="1"/>
  <c r="AK290" i="17"/>
  <c r="AC290" i="17"/>
  <c r="AI290" i="17"/>
  <c r="R289" i="9"/>
  <c r="T289" i="9" s="1"/>
  <c r="AH288" i="17"/>
  <c r="AG288" i="17"/>
  <c r="AQ289" i="17"/>
  <c r="AM289" i="17"/>
  <c r="AR289" i="17"/>
  <c r="AJ289" i="17"/>
  <c r="AL289" i="17" s="1"/>
  <c r="AN289" i="17" s="1"/>
  <c r="AP286" i="9"/>
  <c r="AO286" i="9"/>
  <c r="AR288" i="9"/>
  <c r="AJ288" i="9"/>
  <c r="AQ288" i="9"/>
  <c r="AM288" i="9"/>
  <c r="AL288" i="9"/>
  <c r="AN288" i="9" s="1"/>
  <c r="AO288" i="9" s="1"/>
  <c r="S292" i="17" l="1"/>
  <c r="Z292" i="17"/>
  <c r="R292" i="17"/>
  <c r="T292" i="17" s="1"/>
  <c r="AP289" i="17"/>
  <c r="AO289" i="17"/>
  <c r="Z291" i="9"/>
  <c r="R291" i="9"/>
  <c r="T291" i="9" s="1"/>
  <c r="S291" i="9"/>
  <c r="AQ289" i="9"/>
  <c r="AM289" i="9"/>
  <c r="AL289" i="9"/>
  <c r="AR289" i="9"/>
  <c r="AJ289" i="9"/>
  <c r="AE290" i="17"/>
  <c r="AB290" i="17"/>
  <c r="AD290" i="17" s="1"/>
  <c r="AF290" i="17" s="1"/>
  <c r="C291" i="17"/>
  <c r="M291" i="17"/>
  <c r="O291" i="17" s="1"/>
  <c r="Q291" i="17" s="1"/>
  <c r="I293" i="17"/>
  <c r="J293" i="17" s="1"/>
  <c r="Y293" i="17" s="1"/>
  <c r="E293" i="17"/>
  <c r="N293" i="17" s="1"/>
  <c r="P293" i="17" s="1"/>
  <c r="D293" i="17"/>
  <c r="F294" i="17"/>
  <c r="K293" i="17"/>
  <c r="L293" i="17" s="1"/>
  <c r="AG288" i="9"/>
  <c r="AH288" i="9"/>
  <c r="F293" i="9"/>
  <c r="K292" i="9"/>
  <c r="L292" i="9" s="1"/>
  <c r="B292" i="9"/>
  <c r="I292" i="9"/>
  <c r="J292" i="9" s="1"/>
  <c r="Y292" i="9" s="1"/>
  <c r="E292" i="9"/>
  <c r="N292" i="9" s="1"/>
  <c r="P292" i="9" s="1"/>
  <c r="C292" i="17"/>
  <c r="M292" i="17"/>
  <c r="O292" i="17" s="1"/>
  <c r="Q292" i="17" s="1"/>
  <c r="V290" i="9"/>
  <c r="W290" i="9" s="1"/>
  <c r="AP288" i="9"/>
  <c r="W290" i="17"/>
  <c r="AK291" i="17"/>
  <c r="AC291" i="17"/>
  <c r="AI291" i="17"/>
  <c r="U291" i="17"/>
  <c r="AK290" i="9"/>
  <c r="AC290" i="9"/>
  <c r="AI290" i="9"/>
  <c r="U290" i="9"/>
  <c r="V291" i="17"/>
  <c r="X291" i="17" s="1"/>
  <c r="AL290" i="17"/>
  <c r="AN290" i="17" s="1"/>
  <c r="AO290" i="17" s="1"/>
  <c r="AR290" i="17"/>
  <c r="AJ290" i="17"/>
  <c r="AQ290" i="17"/>
  <c r="AM290" i="17"/>
  <c r="AH289" i="17"/>
  <c r="AG289" i="17"/>
  <c r="V289" i="9"/>
  <c r="X289" i="9" s="1"/>
  <c r="D291" i="9"/>
  <c r="AE289" i="9"/>
  <c r="AB289" i="9"/>
  <c r="AD289" i="9" s="1"/>
  <c r="AF289" i="9" s="1"/>
  <c r="S292" i="9" l="1"/>
  <c r="Z292" i="9"/>
  <c r="R292" i="9"/>
  <c r="T292" i="9" s="1"/>
  <c r="Z293" i="17"/>
  <c r="S293" i="17"/>
  <c r="W289" i="9"/>
  <c r="AP290" i="17"/>
  <c r="AE290" i="9"/>
  <c r="AB290" i="9"/>
  <c r="AD290" i="9" s="1"/>
  <c r="AE291" i="17"/>
  <c r="AB291" i="17"/>
  <c r="AD291" i="17" s="1"/>
  <c r="AF291" i="17" s="1"/>
  <c r="Y294" i="17"/>
  <c r="I294" i="17"/>
  <c r="J294" i="17" s="1"/>
  <c r="E294" i="17"/>
  <c r="N294" i="17" s="1"/>
  <c r="P294" i="17" s="1"/>
  <c r="D294" i="17"/>
  <c r="F295" i="17"/>
  <c r="K294" i="17"/>
  <c r="L294" i="17" s="1"/>
  <c r="AH290" i="17"/>
  <c r="AG290" i="17"/>
  <c r="X291" i="9"/>
  <c r="AH289" i="9"/>
  <c r="AG289" i="9"/>
  <c r="AR291" i="17"/>
  <c r="AJ291" i="17"/>
  <c r="AQ291" i="17"/>
  <c r="AM291" i="17"/>
  <c r="AL291" i="17"/>
  <c r="D292" i="9"/>
  <c r="X290" i="9"/>
  <c r="M293" i="17"/>
  <c r="O293" i="17" s="1"/>
  <c r="Q293" i="17" s="1"/>
  <c r="C293" i="17"/>
  <c r="W291" i="17"/>
  <c r="AN289" i="9"/>
  <c r="AI291" i="9"/>
  <c r="U291" i="9"/>
  <c r="AK291" i="9"/>
  <c r="AC291" i="9"/>
  <c r="AI292" i="17"/>
  <c r="U292" i="17"/>
  <c r="V292" i="17" s="1"/>
  <c r="AK292" i="17"/>
  <c r="AC292" i="17"/>
  <c r="V291" i="9"/>
  <c r="AR290" i="9"/>
  <c r="AJ290" i="9"/>
  <c r="AL290" i="9" s="1"/>
  <c r="AN290" i="9" s="1"/>
  <c r="AQ290" i="9"/>
  <c r="AM290" i="9"/>
  <c r="M291" i="9"/>
  <c r="O291" i="9" s="1"/>
  <c r="Q291" i="9" s="1"/>
  <c r="W291" i="9" s="1"/>
  <c r="C291" i="9"/>
  <c r="B293" i="9"/>
  <c r="I293" i="9"/>
  <c r="J293" i="9" s="1"/>
  <c r="Y293" i="9" s="1"/>
  <c r="E293" i="9"/>
  <c r="N293" i="9" s="1"/>
  <c r="P293" i="9" s="1"/>
  <c r="F294" i="9"/>
  <c r="D293" i="9"/>
  <c r="K293" i="9"/>
  <c r="L293" i="9" s="1"/>
  <c r="AO290" i="9" l="1"/>
  <c r="AP290" i="9"/>
  <c r="Z293" i="9"/>
  <c r="R293" i="9"/>
  <c r="T293" i="9" s="1"/>
  <c r="S293" i="9"/>
  <c r="X292" i="17"/>
  <c r="W292" i="17"/>
  <c r="AE291" i="9"/>
  <c r="AB291" i="9"/>
  <c r="AD291" i="9" s="1"/>
  <c r="AF291" i="9" s="1"/>
  <c r="AI293" i="17"/>
  <c r="U293" i="17"/>
  <c r="AK293" i="17"/>
  <c r="AC293" i="17"/>
  <c r="AR292" i="17"/>
  <c r="AJ292" i="17"/>
  <c r="AQ292" i="17"/>
  <c r="AM292" i="17"/>
  <c r="AL292" i="17"/>
  <c r="AQ291" i="9"/>
  <c r="AM291" i="9"/>
  <c r="AR291" i="9"/>
  <c r="AJ291" i="9"/>
  <c r="AL291" i="9" s="1"/>
  <c r="AN291" i="9" s="1"/>
  <c r="C292" i="9"/>
  <c r="M292" i="9"/>
  <c r="O292" i="9" s="1"/>
  <c r="Q292" i="9" s="1"/>
  <c r="M294" i="17"/>
  <c r="O294" i="17" s="1"/>
  <c r="Q294" i="17" s="1"/>
  <c r="C294" i="17"/>
  <c r="AG291" i="17"/>
  <c r="AH291" i="17"/>
  <c r="AE292" i="17"/>
  <c r="AB292" i="17"/>
  <c r="AD292" i="17" s="1"/>
  <c r="AF292" i="17" s="1"/>
  <c r="AP289" i="9"/>
  <c r="AO289" i="9"/>
  <c r="S294" i="17"/>
  <c r="Z294" i="17"/>
  <c r="R294" i="17"/>
  <c r="T294" i="17" s="1"/>
  <c r="AN291" i="17"/>
  <c r="R293" i="17"/>
  <c r="T293" i="17" s="1"/>
  <c r="AK292" i="9"/>
  <c r="AC292" i="9"/>
  <c r="AI292" i="9"/>
  <c r="U292" i="9"/>
  <c r="V292" i="9" s="1"/>
  <c r="X292" i="9" s="1"/>
  <c r="F295" i="9"/>
  <c r="D294" i="9"/>
  <c r="K294" i="9"/>
  <c r="L294" i="9" s="1"/>
  <c r="B294" i="9"/>
  <c r="I294" i="9"/>
  <c r="J294" i="9" s="1"/>
  <c r="Y294" i="9" s="1"/>
  <c r="E294" i="9"/>
  <c r="N294" i="9" s="1"/>
  <c r="P294" i="9" s="1"/>
  <c r="F296" i="17"/>
  <c r="K295" i="17"/>
  <c r="L295" i="17" s="1"/>
  <c r="Y295" i="17" s="1"/>
  <c r="I295" i="17"/>
  <c r="J295" i="17" s="1"/>
  <c r="E295" i="17"/>
  <c r="N295" i="17" s="1"/>
  <c r="P295" i="17" s="1"/>
  <c r="M293" i="9"/>
  <c r="O293" i="9" s="1"/>
  <c r="Q293" i="9" s="1"/>
  <c r="C293" i="9"/>
  <c r="AF290" i="9"/>
  <c r="AP291" i="9" l="1"/>
  <c r="AO291" i="9"/>
  <c r="S294" i="9"/>
  <c r="Z294" i="9"/>
  <c r="S295" i="17"/>
  <c r="R295" i="17" s="1"/>
  <c r="T295" i="17" s="1"/>
  <c r="Z295" i="17"/>
  <c r="C294" i="9"/>
  <c r="M294" i="9"/>
  <c r="O294" i="9" s="1"/>
  <c r="Q294" i="9" s="1"/>
  <c r="AE292" i="9"/>
  <c r="AB292" i="9"/>
  <c r="AD292" i="9" s="1"/>
  <c r="B295" i="9"/>
  <c r="Y295" i="9"/>
  <c r="I295" i="9"/>
  <c r="J295" i="9" s="1"/>
  <c r="E295" i="9"/>
  <c r="N295" i="9" s="1"/>
  <c r="P295" i="9" s="1"/>
  <c r="F296" i="9"/>
  <c r="D295" i="9"/>
  <c r="K295" i="9"/>
  <c r="L295" i="9" s="1"/>
  <c r="AR292" i="9"/>
  <c r="AJ292" i="9"/>
  <c r="AL292" i="9" s="1"/>
  <c r="AN292" i="9" s="1"/>
  <c r="AQ292" i="9"/>
  <c r="AM292" i="9"/>
  <c r="W292" i="9"/>
  <c r="F297" i="17"/>
  <c r="K296" i="17"/>
  <c r="L296" i="17" s="1"/>
  <c r="I296" i="17"/>
  <c r="J296" i="17" s="1"/>
  <c r="Y296" i="17" s="1"/>
  <c r="E296" i="17"/>
  <c r="N296" i="17" s="1"/>
  <c r="P296" i="17" s="1"/>
  <c r="D296" i="17"/>
  <c r="D295" i="17"/>
  <c r="V293" i="17"/>
  <c r="U294" i="17"/>
  <c r="V294" i="17" s="1"/>
  <c r="AK294" i="17"/>
  <c r="AC294" i="17"/>
  <c r="AI294" i="17"/>
  <c r="AH292" i="17"/>
  <c r="AG292" i="17"/>
  <c r="AE293" i="17"/>
  <c r="AB293" i="17"/>
  <c r="AD293" i="17" s="1"/>
  <c r="AF293" i="17" s="1"/>
  <c r="AH291" i="9"/>
  <c r="AG291" i="9"/>
  <c r="AI293" i="9"/>
  <c r="U293" i="9"/>
  <c r="V293" i="9" s="1"/>
  <c r="AK293" i="9"/>
  <c r="AC293" i="9"/>
  <c r="AG290" i="9"/>
  <c r="AH290" i="9"/>
  <c r="AP291" i="17"/>
  <c r="AO291" i="17"/>
  <c r="AN292" i="17"/>
  <c r="AQ293" i="17"/>
  <c r="AM293" i="17"/>
  <c r="AL293" i="17"/>
  <c r="AR293" i="17"/>
  <c r="AJ293" i="17"/>
  <c r="AO292" i="9" l="1"/>
  <c r="AP292" i="9"/>
  <c r="X294" i="17"/>
  <c r="W294" i="17"/>
  <c r="W293" i="9"/>
  <c r="X293" i="9"/>
  <c r="S296" i="17"/>
  <c r="Z296" i="17"/>
  <c r="AE293" i="9"/>
  <c r="AB293" i="9"/>
  <c r="AD293" i="9" s="1"/>
  <c r="AK294" i="9"/>
  <c r="AC294" i="9"/>
  <c r="AI294" i="9"/>
  <c r="U294" i="9"/>
  <c r="AQ293" i="9"/>
  <c r="AM293" i="9"/>
  <c r="AR293" i="9"/>
  <c r="AJ293" i="9"/>
  <c r="AL293" i="9" s="1"/>
  <c r="AN293" i="9" s="1"/>
  <c r="I297" i="17"/>
  <c r="J297" i="17" s="1"/>
  <c r="Y297" i="17" s="1"/>
  <c r="E297" i="17"/>
  <c r="N297" i="17" s="1"/>
  <c r="P297" i="17" s="1"/>
  <c r="F298" i="17"/>
  <c r="K297" i="17"/>
  <c r="L297" i="17" s="1"/>
  <c r="F297" i="9"/>
  <c r="K296" i="9"/>
  <c r="L296" i="9" s="1"/>
  <c r="B296" i="9"/>
  <c r="Y296" i="9"/>
  <c r="I296" i="9"/>
  <c r="J296" i="9" s="1"/>
  <c r="E296" i="9"/>
  <c r="N296" i="9" s="1"/>
  <c r="P296" i="9" s="1"/>
  <c r="AN293" i="17"/>
  <c r="AH293" i="17"/>
  <c r="AG293" i="17"/>
  <c r="W293" i="17"/>
  <c r="X293" i="17"/>
  <c r="AF292" i="9"/>
  <c r="R294" i="9"/>
  <c r="T294" i="9" s="1"/>
  <c r="V294" i="9" s="1"/>
  <c r="W294" i="9" s="1"/>
  <c r="AL294" i="17"/>
  <c r="AR294" i="17"/>
  <c r="AJ294" i="17"/>
  <c r="AQ294" i="17"/>
  <c r="AM294" i="17"/>
  <c r="C296" i="17"/>
  <c r="M296" i="17"/>
  <c r="O296" i="17" s="1"/>
  <c r="Q296" i="17" s="1"/>
  <c r="M295" i="9"/>
  <c r="O295" i="9" s="1"/>
  <c r="Q295" i="9" s="1"/>
  <c r="C295" i="9"/>
  <c r="Z295" i="9"/>
  <c r="S295" i="9"/>
  <c r="R295" i="9" s="1"/>
  <c r="T295" i="9" s="1"/>
  <c r="AK295" i="17"/>
  <c r="AC295" i="17"/>
  <c r="AI295" i="17"/>
  <c r="U295" i="17"/>
  <c r="V295" i="17" s="1"/>
  <c r="X295" i="17" s="1"/>
  <c r="AO292" i="17"/>
  <c r="AP292" i="17"/>
  <c r="AE294" i="17"/>
  <c r="AB294" i="17"/>
  <c r="AD294" i="17" s="1"/>
  <c r="AF294" i="17" s="1"/>
  <c r="C295" i="17"/>
  <c r="M295" i="17"/>
  <c r="O295" i="17" s="1"/>
  <c r="Q295" i="17" s="1"/>
  <c r="X294" i="9"/>
  <c r="Z297" i="17" l="1"/>
  <c r="S297" i="17"/>
  <c r="AP293" i="9"/>
  <c r="AO293" i="9"/>
  <c r="AH294" i="17"/>
  <c r="AG294" i="17"/>
  <c r="AE294" i="9"/>
  <c r="AB294" i="9"/>
  <c r="AD294" i="9" s="1"/>
  <c r="AF294" i="9" s="1"/>
  <c r="AN294" i="17"/>
  <c r="AP293" i="17"/>
  <c r="AO293" i="17"/>
  <c r="AR294" i="9"/>
  <c r="AJ294" i="9"/>
  <c r="AQ294" i="9"/>
  <c r="AM294" i="9"/>
  <c r="AL294" i="9"/>
  <c r="AG292" i="9"/>
  <c r="AH292" i="9"/>
  <c r="B297" i="9"/>
  <c r="I297" i="9"/>
  <c r="J297" i="9" s="1"/>
  <c r="Y297" i="9" s="1"/>
  <c r="E297" i="9"/>
  <c r="N297" i="9" s="1"/>
  <c r="P297" i="9" s="1"/>
  <c r="F298" i="9"/>
  <c r="K297" i="9"/>
  <c r="L297" i="9" s="1"/>
  <c r="AI296" i="17"/>
  <c r="U296" i="17"/>
  <c r="AK296" i="17"/>
  <c r="AC296" i="17"/>
  <c r="W295" i="17"/>
  <c r="AE295" i="17"/>
  <c r="AB295" i="17"/>
  <c r="AD295" i="17" s="1"/>
  <c r="AF295" i="17" s="1"/>
  <c r="Y298" i="17"/>
  <c r="I298" i="17"/>
  <c r="J298" i="17" s="1"/>
  <c r="E298" i="17"/>
  <c r="N298" i="17" s="1"/>
  <c r="P298" i="17" s="1"/>
  <c r="F299" i="17"/>
  <c r="K298" i="17"/>
  <c r="L298" i="17" s="1"/>
  <c r="R296" i="17"/>
  <c r="T296" i="17" s="1"/>
  <c r="V296" i="17" s="1"/>
  <c r="W296" i="17" s="1"/>
  <c r="AI295" i="9"/>
  <c r="U295" i="9"/>
  <c r="V295" i="9" s="1"/>
  <c r="AK295" i="9"/>
  <c r="AC295" i="9"/>
  <c r="S296" i="9"/>
  <c r="R296" i="9" s="1"/>
  <c r="T296" i="9" s="1"/>
  <c r="Z296" i="9"/>
  <c r="AR295" i="17"/>
  <c r="AJ295" i="17"/>
  <c r="AQ295" i="17"/>
  <c r="AM295" i="17"/>
  <c r="AP295" i="17"/>
  <c r="AL295" i="17"/>
  <c r="AN295" i="17" s="1"/>
  <c r="AO295" i="17" s="1"/>
  <c r="D296" i="9"/>
  <c r="D297" i="17"/>
  <c r="AF293" i="9"/>
  <c r="X296" i="17"/>
  <c r="Z297" i="9" l="1"/>
  <c r="S297" i="9"/>
  <c r="X295" i="9"/>
  <c r="W295" i="9"/>
  <c r="M297" i="17"/>
  <c r="O297" i="17" s="1"/>
  <c r="Q297" i="17" s="1"/>
  <c r="C297" i="17"/>
  <c r="S298" i="17"/>
  <c r="Z298" i="17"/>
  <c r="AI297" i="17"/>
  <c r="U297" i="17"/>
  <c r="AK297" i="17"/>
  <c r="AC297" i="17"/>
  <c r="C296" i="9"/>
  <c r="M296" i="9"/>
  <c r="O296" i="9" s="1"/>
  <c r="Q296" i="9" s="1"/>
  <c r="D298" i="17"/>
  <c r="AE296" i="17"/>
  <c r="AB296" i="17"/>
  <c r="AD296" i="17" s="1"/>
  <c r="AG294" i="9"/>
  <c r="AH294" i="9"/>
  <c r="AE295" i="9"/>
  <c r="AB295" i="9"/>
  <c r="AD295" i="9" s="1"/>
  <c r="AG295" i="17"/>
  <c r="AH295" i="17"/>
  <c r="AR296" i="17"/>
  <c r="AJ296" i="17"/>
  <c r="AQ296" i="17"/>
  <c r="AM296" i="17"/>
  <c r="AL296" i="17"/>
  <c r="AN296" i="17" s="1"/>
  <c r="AP296" i="17" s="1"/>
  <c r="D297" i="9"/>
  <c r="AN294" i="9"/>
  <c r="R297" i="17"/>
  <c r="T297" i="17" s="1"/>
  <c r="V297" i="17" s="1"/>
  <c r="AK296" i="9"/>
  <c r="AC296" i="9"/>
  <c r="AI296" i="9"/>
  <c r="U296" i="9"/>
  <c r="V296" i="9" s="1"/>
  <c r="X296" i="9" s="1"/>
  <c r="F300" i="17"/>
  <c r="K299" i="17"/>
  <c r="L299" i="17" s="1"/>
  <c r="Y299" i="17"/>
  <c r="I299" i="17"/>
  <c r="J299" i="17" s="1"/>
  <c r="E299" i="17"/>
  <c r="N299" i="17" s="1"/>
  <c r="P299" i="17" s="1"/>
  <c r="AH293" i="9"/>
  <c r="AG293" i="9"/>
  <c r="AQ295" i="9"/>
  <c r="AM295" i="9"/>
  <c r="AR295" i="9"/>
  <c r="AJ295" i="9"/>
  <c r="AL295" i="9" s="1"/>
  <c r="AN295" i="9" s="1"/>
  <c r="F299" i="9"/>
  <c r="D298" i="9"/>
  <c r="K298" i="9"/>
  <c r="L298" i="9" s="1"/>
  <c r="B298" i="9"/>
  <c r="I298" i="9"/>
  <c r="J298" i="9" s="1"/>
  <c r="Y298" i="9" s="1"/>
  <c r="E298" i="9"/>
  <c r="N298" i="9" s="1"/>
  <c r="P298" i="9" s="1"/>
  <c r="AO294" i="17"/>
  <c r="AP294" i="17"/>
  <c r="X297" i="17"/>
  <c r="S298" i="9" l="1"/>
  <c r="Z298" i="9"/>
  <c r="R298" i="9"/>
  <c r="T298" i="9" s="1"/>
  <c r="AO295" i="9"/>
  <c r="AP295" i="9"/>
  <c r="F301" i="17"/>
  <c r="K300" i="17"/>
  <c r="L300" i="17" s="1"/>
  <c r="I300" i="17"/>
  <c r="J300" i="17" s="1"/>
  <c r="Y300" i="17" s="1"/>
  <c r="E300" i="17"/>
  <c r="N300" i="17" s="1"/>
  <c r="P300" i="17" s="1"/>
  <c r="D300" i="17"/>
  <c r="AE296" i="9"/>
  <c r="AB296" i="9"/>
  <c r="AD296" i="9" s="1"/>
  <c r="AF296" i="9" s="1"/>
  <c r="M297" i="9"/>
  <c r="O297" i="9" s="1"/>
  <c r="Q297" i="9" s="1"/>
  <c r="C297" i="9"/>
  <c r="M298" i="17"/>
  <c r="O298" i="17" s="1"/>
  <c r="Q298" i="17" s="1"/>
  <c r="C298" i="17"/>
  <c r="AQ297" i="17"/>
  <c r="AM297" i="17"/>
  <c r="AL297" i="17"/>
  <c r="AR297" i="17"/>
  <c r="AJ297" i="17"/>
  <c r="W297" i="17"/>
  <c r="AI297" i="9"/>
  <c r="U297" i="9"/>
  <c r="AK297" i="9"/>
  <c r="AC297" i="9"/>
  <c r="B299" i="9"/>
  <c r="I299" i="9"/>
  <c r="J299" i="9" s="1"/>
  <c r="Y299" i="9" s="1"/>
  <c r="E299" i="9"/>
  <c r="N299" i="9" s="1"/>
  <c r="P299" i="9" s="1"/>
  <c r="F300" i="9"/>
  <c r="K299" i="9"/>
  <c r="L299" i="9" s="1"/>
  <c r="D299" i="17"/>
  <c r="AR296" i="9"/>
  <c r="AJ296" i="9"/>
  <c r="AQ296" i="9"/>
  <c r="AM296" i="9"/>
  <c r="AL296" i="9"/>
  <c r="AO296" i="17"/>
  <c r="W296" i="9"/>
  <c r="U298" i="17"/>
  <c r="AK298" i="17"/>
  <c r="AC298" i="17"/>
  <c r="AI298" i="17"/>
  <c r="AF295" i="9"/>
  <c r="AF296" i="17"/>
  <c r="R297" i="9"/>
  <c r="T297" i="9" s="1"/>
  <c r="V297" i="9" s="1"/>
  <c r="C298" i="9"/>
  <c r="M298" i="9"/>
  <c r="O298" i="9" s="1"/>
  <c r="Q298" i="9" s="1"/>
  <c r="S299" i="17"/>
  <c r="Z299" i="17"/>
  <c r="AP294" i="9"/>
  <c r="AO294" i="9"/>
  <c r="AE297" i="17"/>
  <c r="AB297" i="17"/>
  <c r="AD297" i="17" s="1"/>
  <c r="R298" i="17"/>
  <c r="T298" i="17" s="1"/>
  <c r="V298" i="17" s="1"/>
  <c r="X298" i="17" s="1"/>
  <c r="X297" i="9"/>
  <c r="Z299" i="9" l="1"/>
  <c r="S299" i="9"/>
  <c r="R299" i="9" s="1"/>
  <c r="T299" i="9" s="1"/>
  <c r="S300" i="17"/>
  <c r="Z300" i="17"/>
  <c r="R300" i="17"/>
  <c r="T300" i="17" s="1"/>
  <c r="C300" i="17"/>
  <c r="M300" i="17"/>
  <c r="O300" i="17" s="1"/>
  <c r="Q300" i="17" s="1"/>
  <c r="V298" i="9"/>
  <c r="X298" i="9" s="1"/>
  <c r="AE297" i="9"/>
  <c r="AB297" i="9"/>
  <c r="AD297" i="9" s="1"/>
  <c r="AF297" i="9" s="1"/>
  <c r="W297" i="9"/>
  <c r="Y301" i="17"/>
  <c r="I301" i="17"/>
  <c r="J301" i="17" s="1"/>
  <c r="E301" i="17"/>
  <c r="N301" i="17" s="1"/>
  <c r="P301" i="17" s="1"/>
  <c r="D301" i="17"/>
  <c r="F302" i="17"/>
  <c r="K301" i="17"/>
  <c r="L301" i="17" s="1"/>
  <c r="C299" i="17"/>
  <c r="M299" i="17"/>
  <c r="O299" i="17" s="1"/>
  <c r="Q299" i="17" s="1"/>
  <c r="W299" i="17" s="1"/>
  <c r="AL298" i="17"/>
  <c r="AR298" i="17"/>
  <c r="AJ298" i="17"/>
  <c r="AQ298" i="17"/>
  <c r="AM298" i="17"/>
  <c r="AN297" i="17"/>
  <c r="AG296" i="9"/>
  <c r="AH296" i="9"/>
  <c r="AK298" i="9"/>
  <c r="AC298" i="9"/>
  <c r="AI298" i="9"/>
  <c r="U298" i="9"/>
  <c r="F301" i="9"/>
  <c r="D300" i="9"/>
  <c r="K300" i="9"/>
  <c r="L300" i="9" s="1"/>
  <c r="B300" i="9"/>
  <c r="I300" i="9"/>
  <c r="J300" i="9" s="1"/>
  <c r="Y300" i="9" s="1"/>
  <c r="E300" i="9"/>
  <c r="N300" i="9" s="1"/>
  <c r="P300" i="9" s="1"/>
  <c r="AK299" i="17"/>
  <c r="AC299" i="17"/>
  <c r="AI299" i="17"/>
  <c r="U299" i="17"/>
  <c r="AE298" i="17"/>
  <c r="AB298" i="17"/>
  <c r="AD298" i="17" s="1"/>
  <c r="AF298" i="17" s="1"/>
  <c r="AH296" i="17"/>
  <c r="AG296" i="17"/>
  <c r="AN296" i="9"/>
  <c r="AQ297" i="9"/>
  <c r="AM297" i="9"/>
  <c r="AL297" i="9"/>
  <c r="AR297" i="9"/>
  <c r="AJ297" i="9"/>
  <c r="AF297" i="17"/>
  <c r="R299" i="17"/>
  <c r="T299" i="17" s="1"/>
  <c r="V299" i="17" s="1"/>
  <c r="X299" i="17" s="1"/>
  <c r="W298" i="9"/>
  <c r="AH295" i="9"/>
  <c r="AG295" i="9"/>
  <c r="D299" i="9"/>
  <c r="W298" i="17"/>
  <c r="S300" i="9" l="1"/>
  <c r="Z300" i="9"/>
  <c r="R300" i="9"/>
  <c r="T300" i="9" s="1"/>
  <c r="C300" i="9"/>
  <c r="M300" i="9"/>
  <c r="O300" i="9" s="1"/>
  <c r="Q300" i="9" s="1"/>
  <c r="AE298" i="9"/>
  <c r="AB298" i="9"/>
  <c r="AD298" i="9" s="1"/>
  <c r="AF298" i="9" s="1"/>
  <c r="AP297" i="17"/>
  <c r="AO297" i="17"/>
  <c r="I302" i="17"/>
  <c r="J302" i="17" s="1"/>
  <c r="Y302" i="17" s="1"/>
  <c r="E302" i="17"/>
  <c r="N302" i="17" s="1"/>
  <c r="P302" i="17" s="1"/>
  <c r="F303" i="17"/>
  <c r="K302" i="17"/>
  <c r="L302" i="17" s="1"/>
  <c r="AE299" i="17"/>
  <c r="AB299" i="17"/>
  <c r="AD299" i="17" s="1"/>
  <c r="AF299" i="17" s="1"/>
  <c r="B301" i="9"/>
  <c r="Y301" i="9"/>
  <c r="I301" i="9"/>
  <c r="J301" i="9" s="1"/>
  <c r="E301" i="9"/>
  <c r="N301" i="9" s="1"/>
  <c r="P301" i="9" s="1"/>
  <c r="F302" i="9"/>
  <c r="D301" i="9"/>
  <c r="K301" i="9"/>
  <c r="L301" i="9" s="1"/>
  <c r="AR298" i="9"/>
  <c r="AJ298" i="9"/>
  <c r="AQ298" i="9"/>
  <c r="AM298" i="9"/>
  <c r="AL298" i="9"/>
  <c r="AN298" i="17"/>
  <c r="AH297" i="9"/>
  <c r="AG297" i="9"/>
  <c r="AI300" i="17"/>
  <c r="U300" i="17"/>
  <c r="V300" i="17" s="1"/>
  <c r="AK300" i="17"/>
  <c r="AC300" i="17"/>
  <c r="Z301" i="17"/>
  <c r="S301" i="17"/>
  <c r="AI299" i="9"/>
  <c r="U299" i="9"/>
  <c r="V299" i="9" s="1"/>
  <c r="X299" i="9" s="1"/>
  <c r="AK299" i="9"/>
  <c r="AC299" i="9"/>
  <c r="M299" i="9"/>
  <c r="O299" i="9" s="1"/>
  <c r="Q299" i="9" s="1"/>
  <c r="C299" i="9"/>
  <c r="AH298" i="17"/>
  <c r="AG298" i="17"/>
  <c r="M301" i="17"/>
  <c r="O301" i="17" s="1"/>
  <c r="Q301" i="17" s="1"/>
  <c r="C301" i="17"/>
  <c r="AH297" i="17"/>
  <c r="AG297" i="17"/>
  <c r="AN297" i="9"/>
  <c r="AP296" i="9"/>
  <c r="AO296" i="9"/>
  <c r="AR299" i="17"/>
  <c r="AJ299" i="17"/>
  <c r="AQ299" i="17"/>
  <c r="AM299" i="17"/>
  <c r="AL299" i="17"/>
  <c r="S302" i="17" l="1"/>
  <c r="Z302" i="17"/>
  <c r="R302" i="17"/>
  <c r="T302" i="17" s="1"/>
  <c r="X300" i="17"/>
  <c r="W300" i="17"/>
  <c r="AP297" i="9"/>
  <c r="AO297" i="9"/>
  <c r="W299" i="9"/>
  <c r="AN298" i="9"/>
  <c r="M301" i="9"/>
  <c r="O301" i="9" s="1"/>
  <c r="Q301" i="9" s="1"/>
  <c r="C301" i="9"/>
  <c r="Z301" i="9"/>
  <c r="R301" i="9"/>
  <c r="T301" i="9" s="1"/>
  <c r="S301" i="9"/>
  <c r="AE299" i="9"/>
  <c r="AB299" i="9"/>
  <c r="AD299" i="9" s="1"/>
  <c r="AF299" i="9" s="1"/>
  <c r="AE300" i="17"/>
  <c r="AB300" i="17"/>
  <c r="AD300" i="17" s="1"/>
  <c r="AF300" i="17" s="1"/>
  <c r="F303" i="9"/>
  <c r="D302" i="9"/>
  <c r="K302" i="9"/>
  <c r="L302" i="9" s="1"/>
  <c r="B302" i="9"/>
  <c r="I302" i="9"/>
  <c r="J302" i="9" s="1"/>
  <c r="Y302" i="9" s="1"/>
  <c r="E302" i="9"/>
  <c r="N302" i="9" s="1"/>
  <c r="P302" i="9" s="1"/>
  <c r="AG298" i="9"/>
  <c r="AH298" i="9"/>
  <c r="AQ299" i="9"/>
  <c r="AM299" i="9"/>
  <c r="AR299" i="9"/>
  <c r="AJ299" i="9"/>
  <c r="AL299" i="9" s="1"/>
  <c r="AN299" i="9" s="1"/>
  <c r="AR300" i="17"/>
  <c r="AJ300" i="17"/>
  <c r="AL300" i="17" s="1"/>
  <c r="AN300" i="17" s="1"/>
  <c r="AQ300" i="17"/>
  <c r="AM300" i="17"/>
  <c r="AG299" i="17"/>
  <c r="AH299" i="17"/>
  <c r="F304" i="17"/>
  <c r="K303" i="17"/>
  <c r="L303" i="17" s="1"/>
  <c r="I303" i="17"/>
  <c r="J303" i="17" s="1"/>
  <c r="Y303" i="17" s="1"/>
  <c r="E303" i="17"/>
  <c r="N303" i="17" s="1"/>
  <c r="P303" i="17" s="1"/>
  <c r="AK300" i="9"/>
  <c r="AC300" i="9"/>
  <c r="AI300" i="9"/>
  <c r="U300" i="9"/>
  <c r="V300" i="9" s="1"/>
  <c r="AI301" i="17"/>
  <c r="U301" i="17"/>
  <c r="AK301" i="17"/>
  <c r="AC301" i="17"/>
  <c r="AN299" i="17"/>
  <c r="R301" i="17"/>
  <c r="T301" i="17" s="1"/>
  <c r="V301" i="17" s="1"/>
  <c r="X301" i="17" s="1"/>
  <c r="AP298" i="17"/>
  <c r="AO298" i="17"/>
  <c r="D302" i="17"/>
  <c r="X300" i="9" l="1"/>
  <c r="W300" i="9"/>
  <c r="AP299" i="9"/>
  <c r="AO299" i="9"/>
  <c r="AP300" i="17"/>
  <c r="AO300" i="17"/>
  <c r="S303" i="17"/>
  <c r="Z303" i="17"/>
  <c r="S302" i="9"/>
  <c r="Z302" i="9"/>
  <c r="C302" i="9"/>
  <c r="M302" i="9"/>
  <c r="O302" i="9" s="1"/>
  <c r="Q302" i="9" s="1"/>
  <c r="AH299" i="9"/>
  <c r="AG299" i="9"/>
  <c r="F305" i="17"/>
  <c r="K304" i="17"/>
  <c r="L304" i="17" s="1"/>
  <c r="I304" i="17"/>
  <c r="J304" i="17" s="1"/>
  <c r="Y304" i="17" s="1"/>
  <c r="E304" i="17"/>
  <c r="N304" i="17" s="1"/>
  <c r="P304" i="17" s="1"/>
  <c r="B303" i="9"/>
  <c r="Y303" i="9"/>
  <c r="I303" i="9"/>
  <c r="J303" i="9" s="1"/>
  <c r="E303" i="9"/>
  <c r="N303" i="9" s="1"/>
  <c r="P303" i="9" s="1"/>
  <c r="F304" i="9"/>
  <c r="D303" i="9"/>
  <c r="K303" i="9"/>
  <c r="L303" i="9" s="1"/>
  <c r="AO298" i="9"/>
  <c r="AP298" i="9"/>
  <c r="AE301" i="17"/>
  <c r="AB301" i="17"/>
  <c r="AD301" i="17" s="1"/>
  <c r="AF301" i="17" s="1"/>
  <c r="AQ301" i="17"/>
  <c r="AM301" i="17"/>
  <c r="AL301" i="17"/>
  <c r="AN301" i="17" s="1"/>
  <c r="AP301" i="17" s="1"/>
  <c r="AO301" i="17"/>
  <c r="AR301" i="17"/>
  <c r="AJ301" i="17"/>
  <c r="D303" i="17"/>
  <c r="AE300" i="9"/>
  <c r="AB300" i="9"/>
  <c r="AD300" i="9" s="1"/>
  <c r="W301" i="17"/>
  <c r="AH300" i="17"/>
  <c r="AG300" i="17"/>
  <c r="U302" i="17"/>
  <c r="V302" i="17" s="1"/>
  <c r="X302" i="17" s="1"/>
  <c r="AK302" i="17"/>
  <c r="AC302" i="17"/>
  <c r="AI302" i="17"/>
  <c r="M302" i="17"/>
  <c r="O302" i="17" s="1"/>
  <c r="Q302" i="17" s="1"/>
  <c r="C302" i="17"/>
  <c r="AO299" i="17"/>
  <c r="AP299" i="17"/>
  <c r="AR300" i="9"/>
  <c r="AJ300" i="9"/>
  <c r="AL300" i="9" s="1"/>
  <c r="AN300" i="9" s="1"/>
  <c r="AQ300" i="9"/>
  <c r="AM300" i="9"/>
  <c r="AI301" i="9"/>
  <c r="U301" i="9"/>
  <c r="V301" i="9" s="1"/>
  <c r="AK301" i="9"/>
  <c r="AC301" i="9"/>
  <c r="X301" i="9" l="1"/>
  <c r="W301" i="9"/>
  <c r="AO300" i="9"/>
  <c r="AP300" i="9"/>
  <c r="S304" i="17"/>
  <c r="Z304" i="17"/>
  <c r="R304" i="17"/>
  <c r="T304" i="17" s="1"/>
  <c r="AE302" i="17"/>
  <c r="AB302" i="17"/>
  <c r="AD302" i="17" s="1"/>
  <c r="AF302" i="17" s="1"/>
  <c r="M303" i="9"/>
  <c r="O303" i="9" s="1"/>
  <c r="Q303" i="9" s="1"/>
  <c r="C303" i="9"/>
  <c r="Z303" i="9"/>
  <c r="S303" i="9"/>
  <c r="AK302" i="9"/>
  <c r="AC302" i="9"/>
  <c r="AI302" i="9"/>
  <c r="U302" i="9"/>
  <c r="AK303" i="17"/>
  <c r="AC303" i="17"/>
  <c r="AI303" i="17"/>
  <c r="U303" i="17"/>
  <c r="AE301" i="9"/>
  <c r="AB301" i="9"/>
  <c r="AD301" i="9" s="1"/>
  <c r="AF301" i="9" s="1"/>
  <c r="AR302" i="17"/>
  <c r="AJ302" i="17"/>
  <c r="AL302" i="17" s="1"/>
  <c r="AN302" i="17" s="1"/>
  <c r="AQ302" i="17"/>
  <c r="AM302" i="17"/>
  <c r="C303" i="17"/>
  <c r="M303" i="17"/>
  <c r="O303" i="17" s="1"/>
  <c r="Q303" i="17" s="1"/>
  <c r="AH301" i="17"/>
  <c r="AG301" i="17"/>
  <c r="F305" i="9"/>
  <c r="D304" i="9"/>
  <c r="K304" i="9"/>
  <c r="L304" i="9" s="1"/>
  <c r="B304" i="9"/>
  <c r="Y304" i="9"/>
  <c r="I304" i="9"/>
  <c r="J304" i="9" s="1"/>
  <c r="E304" i="9"/>
  <c r="N304" i="9" s="1"/>
  <c r="P304" i="9" s="1"/>
  <c r="AQ301" i="9"/>
  <c r="AM301" i="9"/>
  <c r="AR301" i="9"/>
  <c r="AJ301" i="9"/>
  <c r="AL301" i="9" s="1"/>
  <c r="AN301" i="9" s="1"/>
  <c r="W302" i="17"/>
  <c r="D304" i="17"/>
  <c r="R302" i="9"/>
  <c r="T302" i="9" s="1"/>
  <c r="V302" i="9" s="1"/>
  <c r="W302" i="9" s="1"/>
  <c r="R303" i="17"/>
  <c r="T303" i="17" s="1"/>
  <c r="V303" i="17" s="1"/>
  <c r="X303" i="17" s="1"/>
  <c r="AF300" i="9"/>
  <c r="I305" i="17"/>
  <c r="J305" i="17" s="1"/>
  <c r="Y305" i="17" s="1"/>
  <c r="E305" i="17"/>
  <c r="N305" i="17" s="1"/>
  <c r="P305" i="17" s="1"/>
  <c r="F306" i="17"/>
  <c r="K305" i="17"/>
  <c r="L305" i="17" s="1"/>
  <c r="X302" i="9"/>
  <c r="AO301" i="9" l="1"/>
  <c r="AP301" i="9"/>
  <c r="Z305" i="17"/>
  <c r="R305" i="17"/>
  <c r="T305" i="17" s="1"/>
  <c r="S305" i="17"/>
  <c r="AO302" i="17"/>
  <c r="AP302" i="17"/>
  <c r="C304" i="9"/>
  <c r="M304" i="9"/>
  <c r="O304" i="9" s="1"/>
  <c r="Q304" i="9" s="1"/>
  <c r="W303" i="17"/>
  <c r="AI303" i="9"/>
  <c r="U303" i="9"/>
  <c r="AK303" i="9"/>
  <c r="AC303" i="9"/>
  <c r="B305" i="9"/>
  <c r="I305" i="9"/>
  <c r="J305" i="9" s="1"/>
  <c r="Y305" i="9" s="1"/>
  <c r="E305" i="9"/>
  <c r="N305" i="9" s="1"/>
  <c r="P305" i="9" s="1"/>
  <c r="F306" i="9"/>
  <c r="K305" i="9"/>
  <c r="L305" i="9" s="1"/>
  <c r="AH301" i="9"/>
  <c r="AG301" i="9"/>
  <c r="AE303" i="17"/>
  <c r="AB303" i="17"/>
  <c r="AD303" i="17" s="1"/>
  <c r="AF303" i="17" s="1"/>
  <c r="AE302" i="9"/>
  <c r="AB302" i="9"/>
  <c r="AD302" i="9" s="1"/>
  <c r="AR303" i="17"/>
  <c r="AJ303" i="17"/>
  <c r="AQ303" i="17"/>
  <c r="AM303" i="17"/>
  <c r="AL303" i="17"/>
  <c r="AR302" i="9"/>
  <c r="AJ302" i="9"/>
  <c r="AQ302" i="9"/>
  <c r="AM302" i="9"/>
  <c r="AL302" i="9"/>
  <c r="R303" i="9"/>
  <c r="T303" i="9" s="1"/>
  <c r="V303" i="9" s="1"/>
  <c r="W303" i="9" s="1"/>
  <c r="AH302" i="17"/>
  <c r="AG302" i="17"/>
  <c r="AI304" i="17"/>
  <c r="U304" i="17"/>
  <c r="V304" i="17" s="1"/>
  <c r="X304" i="17" s="1"/>
  <c r="AK304" i="17"/>
  <c r="AC304" i="17"/>
  <c r="S304" i="9"/>
  <c r="Z304" i="9"/>
  <c r="R304" i="9"/>
  <c r="T304" i="9" s="1"/>
  <c r="I306" i="17"/>
  <c r="J306" i="17" s="1"/>
  <c r="Y306" i="17" s="1"/>
  <c r="E306" i="17"/>
  <c r="N306" i="17" s="1"/>
  <c r="P306" i="17" s="1"/>
  <c r="D306" i="17"/>
  <c r="F307" i="17"/>
  <c r="K306" i="17"/>
  <c r="L306" i="17" s="1"/>
  <c r="C304" i="17"/>
  <c r="M304" i="17"/>
  <c r="O304" i="17" s="1"/>
  <c r="Q304" i="17" s="1"/>
  <c r="D305" i="17"/>
  <c r="AG300" i="9"/>
  <c r="AH300" i="9"/>
  <c r="X303" i="9"/>
  <c r="Z305" i="9" l="1"/>
  <c r="S305" i="9"/>
  <c r="S306" i="17"/>
  <c r="R306" i="17" s="1"/>
  <c r="T306" i="17" s="1"/>
  <c r="Z306" i="17"/>
  <c r="AE304" i="17"/>
  <c r="AB304" i="17"/>
  <c r="AD304" i="17" s="1"/>
  <c r="AF304" i="17" s="1"/>
  <c r="W304" i="17"/>
  <c r="M306" i="17"/>
  <c r="O306" i="17" s="1"/>
  <c r="Q306" i="17" s="1"/>
  <c r="C306" i="17"/>
  <c r="AR304" i="17"/>
  <c r="AJ304" i="17"/>
  <c r="AQ304" i="17"/>
  <c r="AM304" i="17"/>
  <c r="AL304" i="17"/>
  <c r="AG303" i="17"/>
  <c r="AH303" i="17"/>
  <c r="AE303" i="9"/>
  <c r="AB303" i="9"/>
  <c r="AD303" i="9" s="1"/>
  <c r="AF303" i="9" s="1"/>
  <c r="AN303" i="17"/>
  <c r="D305" i="9"/>
  <c r="AQ303" i="9"/>
  <c r="AM303" i="9"/>
  <c r="AR303" i="9"/>
  <c r="AJ303" i="9"/>
  <c r="AL303" i="9" s="1"/>
  <c r="AN303" i="9" s="1"/>
  <c r="AI305" i="17"/>
  <c r="U305" i="17"/>
  <c r="V305" i="17" s="1"/>
  <c r="X305" i="17" s="1"/>
  <c r="AK305" i="17"/>
  <c r="AC305" i="17"/>
  <c r="AK304" i="9"/>
  <c r="AC304" i="9"/>
  <c r="AI304" i="9"/>
  <c r="U304" i="9"/>
  <c r="V304" i="9" s="1"/>
  <c r="M305" i="17"/>
  <c r="O305" i="17" s="1"/>
  <c r="Q305" i="17" s="1"/>
  <c r="C305" i="17"/>
  <c r="F308" i="17"/>
  <c r="K307" i="17"/>
  <c r="L307" i="17" s="1"/>
  <c r="I307" i="17"/>
  <c r="J307" i="17" s="1"/>
  <c r="Y307" i="17" s="1"/>
  <c r="E307" i="17"/>
  <c r="N307" i="17" s="1"/>
  <c r="P307" i="17" s="1"/>
  <c r="AN302" i="9"/>
  <c r="AF302" i="9"/>
  <c r="F307" i="9"/>
  <c r="K306" i="9"/>
  <c r="L306" i="9" s="1"/>
  <c r="B306" i="9"/>
  <c r="I306" i="9"/>
  <c r="J306" i="9" s="1"/>
  <c r="Y306" i="9" s="1"/>
  <c r="E306" i="9"/>
  <c r="N306" i="9" s="1"/>
  <c r="P306" i="9" s="1"/>
  <c r="AO303" i="9" l="1"/>
  <c r="AP303" i="9"/>
  <c r="S306" i="9"/>
  <c r="Z306" i="9"/>
  <c r="R306" i="9"/>
  <c r="T306" i="9" s="1"/>
  <c r="X304" i="9"/>
  <c r="W304" i="9"/>
  <c r="S307" i="17"/>
  <c r="Z307" i="17"/>
  <c r="AO302" i="9"/>
  <c r="AP302" i="9"/>
  <c r="D306" i="9"/>
  <c r="D307" i="17"/>
  <c r="AG302" i="9"/>
  <c r="AH302" i="9"/>
  <c r="AE304" i="9"/>
  <c r="AB304" i="9"/>
  <c r="AD304" i="9" s="1"/>
  <c r="AE305" i="17"/>
  <c r="AB305" i="17"/>
  <c r="AD305" i="17" s="1"/>
  <c r="AF305" i="17" s="1"/>
  <c r="M305" i="9"/>
  <c r="O305" i="9" s="1"/>
  <c r="Q305" i="9" s="1"/>
  <c r="C305" i="9"/>
  <c r="AN304" i="17"/>
  <c r="AI305" i="9"/>
  <c r="U305" i="9"/>
  <c r="AK305" i="9"/>
  <c r="AC305" i="9"/>
  <c r="W305" i="17"/>
  <c r="AR304" i="9"/>
  <c r="AJ304" i="9"/>
  <c r="AQ304" i="9"/>
  <c r="AM304" i="9"/>
  <c r="AL304" i="9"/>
  <c r="AQ305" i="17"/>
  <c r="AM305" i="17"/>
  <c r="AL305" i="17"/>
  <c r="AR305" i="17"/>
  <c r="AJ305" i="17"/>
  <c r="AP303" i="17"/>
  <c r="AO303" i="17"/>
  <c r="AH304" i="17"/>
  <c r="AG304" i="17"/>
  <c r="U306" i="17"/>
  <c r="V306" i="17" s="1"/>
  <c r="AK306" i="17"/>
  <c r="AC306" i="17"/>
  <c r="AI306" i="17"/>
  <c r="R305" i="9"/>
  <c r="T305" i="9" s="1"/>
  <c r="F309" i="17"/>
  <c r="K308" i="17"/>
  <c r="L308" i="17" s="1"/>
  <c r="I308" i="17"/>
  <c r="J308" i="17" s="1"/>
  <c r="Y308" i="17" s="1"/>
  <c r="E308" i="17"/>
  <c r="N308" i="17" s="1"/>
  <c r="P308" i="17" s="1"/>
  <c r="B307" i="9"/>
  <c r="I307" i="9"/>
  <c r="J307" i="9" s="1"/>
  <c r="Y307" i="9" s="1"/>
  <c r="E307" i="9"/>
  <c r="N307" i="9" s="1"/>
  <c r="P307" i="9" s="1"/>
  <c r="F308" i="9"/>
  <c r="D307" i="9"/>
  <c r="K307" i="9"/>
  <c r="L307" i="9" s="1"/>
  <c r="AH303" i="9"/>
  <c r="AG303" i="9"/>
  <c r="Z307" i="9" l="1"/>
  <c r="S307" i="9"/>
  <c r="X306" i="17"/>
  <c r="W306" i="17"/>
  <c r="S308" i="17"/>
  <c r="Z308" i="17"/>
  <c r="I309" i="17"/>
  <c r="J309" i="17" s="1"/>
  <c r="Y309" i="17" s="1"/>
  <c r="E309" i="17"/>
  <c r="N309" i="17" s="1"/>
  <c r="P309" i="17" s="1"/>
  <c r="F310" i="17"/>
  <c r="K309" i="17"/>
  <c r="L309" i="17" s="1"/>
  <c r="M307" i="9"/>
  <c r="O307" i="9" s="1"/>
  <c r="Q307" i="9" s="1"/>
  <c r="C307" i="9"/>
  <c r="V305" i="9"/>
  <c r="X305" i="9" s="1"/>
  <c r="AH305" i="17"/>
  <c r="AG305" i="17"/>
  <c r="AK307" i="17"/>
  <c r="AC307" i="17"/>
  <c r="AI307" i="17"/>
  <c r="U307" i="17"/>
  <c r="AR306" i="17"/>
  <c r="AJ306" i="17"/>
  <c r="AL306" i="17" s="1"/>
  <c r="AN306" i="17" s="1"/>
  <c r="AQ306" i="17"/>
  <c r="AM306" i="17"/>
  <c r="C306" i="9"/>
  <c r="M306" i="9"/>
  <c r="O306" i="9" s="1"/>
  <c r="Q306" i="9" s="1"/>
  <c r="F309" i="9"/>
  <c r="K308" i="9"/>
  <c r="L308" i="9" s="1"/>
  <c r="Y308" i="9" s="1"/>
  <c r="B308" i="9"/>
  <c r="I308" i="9"/>
  <c r="J308" i="9" s="1"/>
  <c r="E308" i="9"/>
  <c r="N308" i="9" s="1"/>
  <c r="P308" i="9" s="1"/>
  <c r="AN305" i="17"/>
  <c r="AN304" i="9"/>
  <c r="AE305" i="9"/>
  <c r="AB305" i="9"/>
  <c r="AD305" i="9" s="1"/>
  <c r="AF305" i="9" s="1"/>
  <c r="AO304" i="17"/>
  <c r="AP304" i="17"/>
  <c r="D308" i="17"/>
  <c r="AE306" i="17"/>
  <c r="AB306" i="17"/>
  <c r="AD306" i="17" s="1"/>
  <c r="AF306" i="17" s="1"/>
  <c r="AQ305" i="9"/>
  <c r="AM305" i="9"/>
  <c r="AL305" i="9"/>
  <c r="AR305" i="9"/>
  <c r="AJ305" i="9"/>
  <c r="AF304" i="9"/>
  <c r="C307" i="17"/>
  <c r="M307" i="17"/>
  <c r="O307" i="17" s="1"/>
  <c r="Q307" i="17" s="1"/>
  <c r="W307" i="17" s="1"/>
  <c r="R307" i="17"/>
  <c r="T307" i="17" s="1"/>
  <c r="V307" i="17" s="1"/>
  <c r="X307" i="17" s="1"/>
  <c r="AK306" i="9"/>
  <c r="AC306" i="9"/>
  <c r="AI306" i="9"/>
  <c r="U306" i="9"/>
  <c r="V306" i="9" s="1"/>
  <c r="X306" i="9" s="1"/>
  <c r="S308" i="9" l="1"/>
  <c r="Z308" i="9"/>
  <c r="R308" i="9"/>
  <c r="T308" i="9" s="1"/>
  <c r="Z309" i="17"/>
  <c r="S309" i="17"/>
  <c r="R309" i="17" s="1"/>
  <c r="T309" i="17" s="1"/>
  <c r="AO306" i="17"/>
  <c r="AP306" i="17"/>
  <c r="C308" i="17"/>
  <c r="M308" i="17"/>
  <c r="O308" i="17" s="1"/>
  <c r="Q308" i="17" s="1"/>
  <c r="AE307" i="17"/>
  <c r="AB307" i="17"/>
  <c r="AD307" i="17" s="1"/>
  <c r="AF307" i="17" s="1"/>
  <c r="AI308" i="17"/>
  <c r="U308" i="17"/>
  <c r="AK308" i="17"/>
  <c r="AC308" i="17"/>
  <c r="AI307" i="9"/>
  <c r="U307" i="9"/>
  <c r="AK307" i="9"/>
  <c r="AC307" i="9"/>
  <c r="AE306" i="9"/>
  <c r="AB306" i="9"/>
  <c r="AD306" i="9" s="1"/>
  <c r="AF306" i="9" s="1"/>
  <c r="D308" i="9"/>
  <c r="W305" i="9"/>
  <c r="AR307" i="17"/>
  <c r="AJ307" i="17"/>
  <c r="AQ307" i="17"/>
  <c r="AM307" i="17"/>
  <c r="AL307" i="17"/>
  <c r="I310" i="17"/>
  <c r="J310" i="17" s="1"/>
  <c r="Y310" i="17" s="1"/>
  <c r="E310" i="17"/>
  <c r="N310" i="17" s="1"/>
  <c r="P310" i="17" s="1"/>
  <c r="F311" i="17"/>
  <c r="K310" i="17"/>
  <c r="L310" i="17" s="1"/>
  <c r="AN305" i="9"/>
  <c r="AH306" i="17"/>
  <c r="AG306" i="17"/>
  <c r="AP304" i="9"/>
  <c r="AO304" i="9"/>
  <c r="B309" i="9"/>
  <c r="I309" i="9"/>
  <c r="J309" i="9" s="1"/>
  <c r="Y309" i="9" s="1"/>
  <c r="E309" i="9"/>
  <c r="N309" i="9" s="1"/>
  <c r="P309" i="9" s="1"/>
  <c r="F310" i="9"/>
  <c r="K309" i="9"/>
  <c r="L309" i="9" s="1"/>
  <c r="D309" i="17"/>
  <c r="R308" i="17"/>
  <c r="T308" i="17" s="1"/>
  <c r="R307" i="9"/>
  <c r="T307" i="9" s="1"/>
  <c r="AH305" i="9"/>
  <c r="AG305" i="9"/>
  <c r="AR306" i="9"/>
  <c r="AJ306" i="9"/>
  <c r="AQ306" i="9"/>
  <c r="AM306" i="9"/>
  <c r="AL306" i="9"/>
  <c r="AN306" i="9" s="1"/>
  <c r="AO306" i="9" s="1"/>
  <c r="AG304" i="9"/>
  <c r="AH304" i="9"/>
  <c r="AP305" i="17"/>
  <c r="AO305" i="17"/>
  <c r="W306" i="9"/>
  <c r="Z309" i="9" l="1"/>
  <c r="S309" i="9"/>
  <c r="S310" i="17"/>
  <c r="Z310" i="17"/>
  <c r="R310" i="17"/>
  <c r="T310" i="17" s="1"/>
  <c r="V307" i="9"/>
  <c r="V308" i="17"/>
  <c r="X308" i="17" s="1"/>
  <c r="D309" i="9"/>
  <c r="D311" i="17"/>
  <c r="F312" i="17"/>
  <c r="K311" i="17"/>
  <c r="L311" i="17" s="1"/>
  <c r="I311" i="17"/>
  <c r="J311" i="17" s="1"/>
  <c r="Y311" i="17" s="1"/>
  <c r="E311" i="17"/>
  <c r="N311" i="17" s="1"/>
  <c r="P311" i="17" s="1"/>
  <c r="AE307" i="9"/>
  <c r="AB307" i="9"/>
  <c r="AD307" i="9" s="1"/>
  <c r="AF307" i="9" s="1"/>
  <c r="AE308" i="17"/>
  <c r="AB308" i="17"/>
  <c r="AD308" i="17" s="1"/>
  <c r="AG307" i="17"/>
  <c r="AH307" i="17"/>
  <c r="AK308" i="9"/>
  <c r="AC308" i="9"/>
  <c r="AI308" i="9"/>
  <c r="U308" i="9"/>
  <c r="V308" i="9" s="1"/>
  <c r="X308" i="9" s="1"/>
  <c r="AP305" i="9"/>
  <c r="AO305" i="9"/>
  <c r="AG306" i="9"/>
  <c r="AH306" i="9"/>
  <c r="AI309" i="17"/>
  <c r="U309" i="17"/>
  <c r="V309" i="17" s="1"/>
  <c r="X309" i="17" s="1"/>
  <c r="AK309" i="17"/>
  <c r="AC309" i="17"/>
  <c r="AP306" i="9"/>
  <c r="M309" i="17"/>
  <c r="O309" i="17" s="1"/>
  <c r="Q309" i="17" s="1"/>
  <c r="C309" i="17"/>
  <c r="F311" i="9"/>
  <c r="K310" i="9"/>
  <c r="L310" i="9" s="1"/>
  <c r="B310" i="9"/>
  <c r="I310" i="9"/>
  <c r="J310" i="9" s="1"/>
  <c r="Y310" i="9" s="1"/>
  <c r="E310" i="9"/>
  <c r="N310" i="9" s="1"/>
  <c r="P310" i="9" s="1"/>
  <c r="D310" i="17"/>
  <c r="AN307" i="17"/>
  <c r="C308" i="9"/>
  <c r="M308" i="9"/>
  <c r="O308" i="9" s="1"/>
  <c r="Q308" i="9" s="1"/>
  <c r="AQ307" i="9"/>
  <c r="AM307" i="9"/>
  <c r="AL307" i="9"/>
  <c r="AN307" i="9" s="1"/>
  <c r="AO307" i="9" s="1"/>
  <c r="AR307" i="9"/>
  <c r="AJ307" i="9"/>
  <c r="AR308" i="17"/>
  <c r="AJ308" i="17"/>
  <c r="AQ308" i="17"/>
  <c r="AM308" i="17"/>
  <c r="AL308" i="17"/>
  <c r="S311" i="17" l="1"/>
  <c r="Z311" i="17"/>
  <c r="R311" i="17"/>
  <c r="T311" i="17" s="1"/>
  <c r="S310" i="9"/>
  <c r="Z310" i="9"/>
  <c r="R310" i="9"/>
  <c r="T310" i="9" s="1"/>
  <c r="AP307" i="9"/>
  <c r="D310" i="9"/>
  <c r="AR308" i="9"/>
  <c r="AJ308" i="9"/>
  <c r="AQ308" i="9"/>
  <c r="AM308" i="9"/>
  <c r="AL308" i="9"/>
  <c r="C311" i="17"/>
  <c r="M311" i="17"/>
  <c r="O311" i="17" s="1"/>
  <c r="Q311" i="17" s="1"/>
  <c r="AI309" i="9"/>
  <c r="U309" i="9"/>
  <c r="AK309" i="9"/>
  <c r="AC309" i="9"/>
  <c r="AP307" i="17"/>
  <c r="AO307" i="17"/>
  <c r="B311" i="9"/>
  <c r="Y311" i="9"/>
  <c r="I311" i="9"/>
  <c r="J311" i="9" s="1"/>
  <c r="E311" i="9"/>
  <c r="N311" i="9" s="1"/>
  <c r="P311" i="9" s="1"/>
  <c r="F312" i="9"/>
  <c r="D311" i="9"/>
  <c r="K311" i="9"/>
  <c r="L311" i="9" s="1"/>
  <c r="AE309" i="17"/>
  <c r="AB309" i="17"/>
  <c r="AD309" i="17" s="1"/>
  <c r="AF309" i="17" s="1"/>
  <c r="AH307" i="9"/>
  <c r="AG307" i="9"/>
  <c r="M309" i="9"/>
  <c r="O309" i="9" s="1"/>
  <c r="Q309" i="9" s="1"/>
  <c r="C309" i="9"/>
  <c r="AN308" i="17"/>
  <c r="M310" i="17"/>
  <c r="O310" i="17" s="1"/>
  <c r="Q310" i="17" s="1"/>
  <c r="C310" i="17"/>
  <c r="AQ309" i="17"/>
  <c r="AM309" i="17"/>
  <c r="AL309" i="17"/>
  <c r="AN309" i="17" s="1"/>
  <c r="AP309" i="17" s="1"/>
  <c r="AR309" i="17"/>
  <c r="AJ309" i="17"/>
  <c r="W308" i="17"/>
  <c r="U310" i="17"/>
  <c r="V310" i="17" s="1"/>
  <c r="X310" i="17" s="1"/>
  <c r="AK310" i="17"/>
  <c r="AC310" i="17"/>
  <c r="AI310" i="17"/>
  <c r="R309" i="9"/>
  <c r="T309" i="9" s="1"/>
  <c r="V309" i="9" s="1"/>
  <c r="X309" i="9" s="1"/>
  <c r="W308" i="9"/>
  <c r="W309" i="17"/>
  <c r="AE308" i="9"/>
  <c r="AB308" i="9"/>
  <c r="AD308" i="9" s="1"/>
  <c r="AF308" i="9" s="1"/>
  <c r="AF308" i="17"/>
  <c r="F313" i="17"/>
  <c r="K312" i="17"/>
  <c r="L312" i="17" s="1"/>
  <c r="Y312" i="17" s="1"/>
  <c r="I312" i="17"/>
  <c r="J312" i="17" s="1"/>
  <c r="E312" i="17"/>
  <c r="N312" i="17" s="1"/>
  <c r="P312" i="17" s="1"/>
  <c r="D312" i="17"/>
  <c r="X307" i="9"/>
  <c r="W307" i="9"/>
  <c r="S312" i="17" l="1"/>
  <c r="Z312" i="17"/>
  <c r="R312" i="17"/>
  <c r="T312" i="17" s="1"/>
  <c r="AG308" i="9"/>
  <c r="AH308" i="9"/>
  <c r="AO309" i="17"/>
  <c r="M311" i="9"/>
  <c r="O311" i="9" s="1"/>
  <c r="Q311" i="9" s="1"/>
  <c r="C311" i="9"/>
  <c r="Z311" i="9"/>
  <c r="R311" i="9"/>
  <c r="T311" i="9" s="1"/>
  <c r="S311" i="9"/>
  <c r="AE309" i="9"/>
  <c r="AB309" i="9"/>
  <c r="AD309" i="9" s="1"/>
  <c r="AF309" i="9" s="1"/>
  <c r="AH309" i="17"/>
  <c r="AG309" i="17"/>
  <c r="F313" i="9"/>
  <c r="K312" i="9"/>
  <c r="L312" i="9" s="1"/>
  <c r="B312" i="9"/>
  <c r="Y312" i="9"/>
  <c r="I312" i="9"/>
  <c r="J312" i="9" s="1"/>
  <c r="E312" i="9"/>
  <c r="N312" i="9" s="1"/>
  <c r="P312" i="9" s="1"/>
  <c r="AQ309" i="9"/>
  <c r="AM309" i="9"/>
  <c r="AL309" i="9"/>
  <c r="AR309" i="9"/>
  <c r="AJ309" i="9"/>
  <c r="I313" i="17"/>
  <c r="J313" i="17" s="1"/>
  <c r="Y313" i="17" s="1"/>
  <c r="E313" i="17"/>
  <c r="N313" i="17" s="1"/>
  <c r="P313" i="17" s="1"/>
  <c r="D313" i="17"/>
  <c r="F314" i="17"/>
  <c r="K313" i="17"/>
  <c r="L313" i="17" s="1"/>
  <c r="W310" i="17"/>
  <c r="W309" i="9"/>
  <c r="C310" i="9"/>
  <c r="M310" i="9"/>
  <c r="O310" i="9" s="1"/>
  <c r="Q310" i="9" s="1"/>
  <c r="AK310" i="9"/>
  <c r="AC310" i="9"/>
  <c r="AI310" i="9"/>
  <c r="U310" i="9"/>
  <c r="V310" i="9" s="1"/>
  <c r="X310" i="9" s="1"/>
  <c r="AK311" i="17"/>
  <c r="AC311" i="17"/>
  <c r="AI311" i="17"/>
  <c r="U311" i="17"/>
  <c r="V311" i="17" s="1"/>
  <c r="C312" i="17"/>
  <c r="M312" i="17"/>
  <c r="O312" i="17" s="1"/>
  <c r="Q312" i="17" s="1"/>
  <c r="AE310" i="17"/>
  <c r="AB310" i="17"/>
  <c r="AD310" i="17" s="1"/>
  <c r="AF310" i="17" s="1"/>
  <c r="AH308" i="17"/>
  <c r="AG308" i="17"/>
  <c r="AL310" i="17"/>
  <c r="AN310" i="17" s="1"/>
  <c r="AP310" i="17" s="1"/>
  <c r="AR310" i="17"/>
  <c r="AJ310" i="17"/>
  <c r="AQ310" i="17"/>
  <c r="AM310" i="17"/>
  <c r="AO308" i="17"/>
  <c r="AP308" i="17"/>
  <c r="AN308" i="9"/>
  <c r="X311" i="17" l="1"/>
  <c r="W311" i="17"/>
  <c r="Z313" i="17"/>
  <c r="R313" i="17"/>
  <c r="T313" i="17" s="1"/>
  <c r="S313" i="17"/>
  <c r="S312" i="9"/>
  <c r="Z312" i="9"/>
  <c r="B313" i="9"/>
  <c r="Y313" i="9"/>
  <c r="I313" i="9"/>
  <c r="J313" i="9" s="1"/>
  <c r="E313" i="9"/>
  <c r="N313" i="9" s="1"/>
  <c r="P313" i="9" s="1"/>
  <c r="F314" i="9"/>
  <c r="D313" i="9"/>
  <c r="K313" i="9"/>
  <c r="L313" i="9" s="1"/>
  <c r="AE311" i="17"/>
  <c r="AB311" i="17"/>
  <c r="AD311" i="17" s="1"/>
  <c r="AO310" i="17"/>
  <c r="AR311" i="17"/>
  <c r="AJ311" i="17"/>
  <c r="AQ311" i="17"/>
  <c r="AM311" i="17"/>
  <c r="AL311" i="17"/>
  <c r="AR310" i="9"/>
  <c r="AJ310" i="9"/>
  <c r="AQ310" i="9"/>
  <c r="AM310" i="9"/>
  <c r="AL310" i="9"/>
  <c r="AN310" i="9" s="1"/>
  <c r="AO310" i="9" s="1"/>
  <c r="AH309" i="9"/>
  <c r="AG309" i="9"/>
  <c r="AH310" i="17"/>
  <c r="AG310" i="17"/>
  <c r="W310" i="9"/>
  <c r="AN309" i="9"/>
  <c r="AI312" i="17"/>
  <c r="U312" i="17"/>
  <c r="V312" i="17" s="1"/>
  <c r="AK312" i="17"/>
  <c r="AC312" i="17"/>
  <c r="AE310" i="9"/>
  <c r="AB310" i="9"/>
  <c r="AD310" i="9" s="1"/>
  <c r="AF310" i="9" s="1"/>
  <c r="M313" i="17"/>
  <c r="O313" i="17" s="1"/>
  <c r="Q313" i="17" s="1"/>
  <c r="C313" i="17"/>
  <c r="AO308" i="9"/>
  <c r="AP308" i="9"/>
  <c r="I314" i="17"/>
  <c r="J314" i="17" s="1"/>
  <c r="Y314" i="17" s="1"/>
  <c r="E314" i="17"/>
  <c r="N314" i="17" s="1"/>
  <c r="P314" i="17" s="1"/>
  <c r="D314" i="17"/>
  <c r="F315" i="17"/>
  <c r="K314" i="17"/>
  <c r="L314" i="17" s="1"/>
  <c r="D312" i="9"/>
  <c r="AI311" i="9"/>
  <c r="U311" i="9"/>
  <c r="V311" i="9" s="1"/>
  <c r="AK311" i="9"/>
  <c r="AC311" i="9"/>
  <c r="S314" i="17" l="1"/>
  <c r="Z314" i="17"/>
  <c r="R314" i="17"/>
  <c r="T314" i="17" s="1"/>
  <c r="W311" i="9"/>
  <c r="X311" i="9"/>
  <c r="W312" i="17"/>
  <c r="X312" i="17"/>
  <c r="AG310" i="9"/>
  <c r="AH310" i="9"/>
  <c r="M313" i="9"/>
  <c r="O313" i="9" s="1"/>
  <c r="Q313" i="9" s="1"/>
  <c r="C313" i="9"/>
  <c r="Z313" i="9"/>
  <c r="S313" i="9"/>
  <c r="AK312" i="9"/>
  <c r="AC312" i="9"/>
  <c r="AI312" i="9"/>
  <c r="U312" i="9"/>
  <c r="AE311" i="9"/>
  <c r="AB311" i="9"/>
  <c r="AD311" i="9" s="1"/>
  <c r="AF311" i="9" s="1"/>
  <c r="C312" i="9"/>
  <c r="M312" i="9"/>
  <c r="O312" i="9" s="1"/>
  <c r="Q312" i="9" s="1"/>
  <c r="AP310" i="9"/>
  <c r="F315" i="9"/>
  <c r="D314" i="9"/>
  <c r="K314" i="9"/>
  <c r="L314" i="9" s="1"/>
  <c r="B314" i="9"/>
  <c r="I314" i="9"/>
  <c r="J314" i="9" s="1"/>
  <c r="Y314" i="9" s="1"/>
  <c r="E314" i="9"/>
  <c r="N314" i="9" s="1"/>
  <c r="P314" i="9" s="1"/>
  <c r="AE312" i="17"/>
  <c r="AB312" i="17"/>
  <c r="AD312" i="17" s="1"/>
  <c r="AF312" i="17" s="1"/>
  <c r="R312" i="9"/>
  <c r="T312" i="9" s="1"/>
  <c r="V312" i="9" s="1"/>
  <c r="AI313" i="17"/>
  <c r="U313" i="17"/>
  <c r="V313" i="17" s="1"/>
  <c r="AK313" i="17"/>
  <c r="AC313" i="17"/>
  <c r="M314" i="17"/>
  <c r="O314" i="17" s="1"/>
  <c r="Q314" i="17" s="1"/>
  <c r="C314" i="17"/>
  <c r="AQ311" i="9"/>
  <c r="AM311" i="9"/>
  <c r="AL311" i="9"/>
  <c r="AN311" i="9" s="1"/>
  <c r="AP311" i="9" s="1"/>
  <c r="AO311" i="9"/>
  <c r="AR311" i="9"/>
  <c r="AJ311" i="9"/>
  <c r="F316" i="17"/>
  <c r="K315" i="17"/>
  <c r="L315" i="17" s="1"/>
  <c r="I315" i="17"/>
  <c r="J315" i="17" s="1"/>
  <c r="Y315" i="17" s="1"/>
  <c r="E315" i="17"/>
  <c r="N315" i="17" s="1"/>
  <c r="P315" i="17" s="1"/>
  <c r="AR312" i="17"/>
  <c r="AJ312" i="17"/>
  <c r="AQ312" i="17"/>
  <c r="AM312" i="17"/>
  <c r="AL312" i="17"/>
  <c r="AP309" i="9"/>
  <c r="AO309" i="9"/>
  <c r="AN311" i="17"/>
  <c r="AF311" i="17"/>
  <c r="X312" i="9"/>
  <c r="S314" i="9" l="1"/>
  <c r="Z314" i="9"/>
  <c r="R314" i="9"/>
  <c r="T314" i="9" s="1"/>
  <c r="S315" i="17"/>
  <c r="Z315" i="17"/>
  <c r="R315" i="17"/>
  <c r="T315" i="17" s="1"/>
  <c r="W313" i="17"/>
  <c r="X313" i="17"/>
  <c r="AQ313" i="17"/>
  <c r="AM313" i="17"/>
  <c r="AL313" i="17"/>
  <c r="AR313" i="17"/>
  <c r="AJ313" i="17"/>
  <c r="AH312" i="17"/>
  <c r="AG312" i="17"/>
  <c r="C314" i="9"/>
  <c r="M314" i="9"/>
  <c r="O314" i="9" s="1"/>
  <c r="Q314" i="9" s="1"/>
  <c r="AI313" i="9"/>
  <c r="U313" i="9"/>
  <c r="AK313" i="9"/>
  <c r="AC313" i="9"/>
  <c r="F317" i="17"/>
  <c r="K316" i="17"/>
  <c r="L316" i="17" s="1"/>
  <c r="I316" i="17"/>
  <c r="J316" i="17" s="1"/>
  <c r="Y316" i="17" s="1"/>
  <c r="E316" i="17"/>
  <c r="N316" i="17" s="1"/>
  <c r="P316" i="17" s="1"/>
  <c r="D316" i="17"/>
  <c r="AO311" i="17"/>
  <c r="AP311" i="17"/>
  <c r="AH311" i="9"/>
  <c r="AG311" i="9"/>
  <c r="AG311" i="17"/>
  <c r="AH311" i="17"/>
  <c r="AN312" i="17"/>
  <c r="D315" i="17"/>
  <c r="B315" i="9"/>
  <c r="Y315" i="9"/>
  <c r="I315" i="9"/>
  <c r="J315" i="9" s="1"/>
  <c r="E315" i="9"/>
  <c r="N315" i="9" s="1"/>
  <c r="P315" i="9" s="1"/>
  <c r="F316" i="9"/>
  <c r="D315" i="9"/>
  <c r="K315" i="9"/>
  <c r="L315" i="9" s="1"/>
  <c r="AE312" i="9"/>
  <c r="AB312" i="9"/>
  <c r="AD312" i="9" s="1"/>
  <c r="AF312" i="9" s="1"/>
  <c r="R313" i="9"/>
  <c r="T313" i="9" s="1"/>
  <c r="U314" i="17"/>
  <c r="V314" i="17" s="1"/>
  <c r="AK314" i="17"/>
  <c r="AC314" i="17"/>
  <c r="AI314" i="17"/>
  <c r="AE313" i="17"/>
  <c r="AB313" i="17"/>
  <c r="AD313" i="17" s="1"/>
  <c r="AF313" i="17" s="1"/>
  <c r="W312" i="9"/>
  <c r="AR312" i="9"/>
  <c r="AJ312" i="9"/>
  <c r="AQ312" i="9"/>
  <c r="AM312" i="9"/>
  <c r="AL312" i="9"/>
  <c r="AN312" i="9" s="1"/>
  <c r="AO312" i="9" s="1"/>
  <c r="S316" i="17" l="1"/>
  <c r="R316" i="17" s="1"/>
  <c r="T316" i="17" s="1"/>
  <c r="Z316" i="17"/>
  <c r="X314" i="17"/>
  <c r="W314" i="17"/>
  <c r="AG312" i="9"/>
  <c r="AH312" i="9"/>
  <c r="M315" i="9"/>
  <c r="O315" i="9" s="1"/>
  <c r="Q315" i="9" s="1"/>
  <c r="C315" i="9"/>
  <c r="C316" i="17"/>
  <c r="M316" i="17"/>
  <c r="O316" i="17" s="1"/>
  <c r="Q316" i="17" s="1"/>
  <c r="AQ313" i="9"/>
  <c r="AM313" i="9"/>
  <c r="AR313" i="9"/>
  <c r="AJ313" i="9"/>
  <c r="AL313" i="9" s="1"/>
  <c r="AN313" i="9" s="1"/>
  <c r="I317" i="17"/>
  <c r="J317" i="17" s="1"/>
  <c r="Y317" i="17" s="1"/>
  <c r="E317" i="17"/>
  <c r="N317" i="17" s="1"/>
  <c r="P317" i="17" s="1"/>
  <c r="F318" i="17"/>
  <c r="K317" i="17"/>
  <c r="L317" i="17" s="1"/>
  <c r="AE314" i="17"/>
  <c r="AB314" i="17"/>
  <c r="AD314" i="17" s="1"/>
  <c r="AF314" i="17" s="1"/>
  <c r="Z315" i="9"/>
  <c r="S315" i="9"/>
  <c r="AR314" i="17"/>
  <c r="AJ314" i="17"/>
  <c r="AL314" i="17" s="1"/>
  <c r="AN314" i="17" s="1"/>
  <c r="AQ314" i="17"/>
  <c r="AM314" i="17"/>
  <c r="F317" i="9"/>
  <c r="D316" i="9"/>
  <c r="K316" i="9"/>
  <c r="L316" i="9" s="1"/>
  <c r="B316" i="9"/>
  <c r="Y316" i="9"/>
  <c r="I316" i="9"/>
  <c r="J316" i="9" s="1"/>
  <c r="E316" i="9"/>
  <c r="N316" i="9" s="1"/>
  <c r="P316" i="9" s="1"/>
  <c r="AP312" i="9"/>
  <c r="C315" i="17"/>
  <c r="M315" i="17"/>
  <c r="O315" i="17" s="1"/>
  <c r="Q315" i="17" s="1"/>
  <c r="AN313" i="17"/>
  <c r="AK315" i="17"/>
  <c r="AC315" i="17"/>
  <c r="AI315" i="17"/>
  <c r="U315" i="17"/>
  <c r="V315" i="17" s="1"/>
  <c r="X315" i="17" s="1"/>
  <c r="AK314" i="9"/>
  <c r="AC314" i="9"/>
  <c r="AI314" i="9"/>
  <c r="U314" i="9"/>
  <c r="V314" i="9" s="1"/>
  <c r="AH313" i="17"/>
  <c r="AG313" i="17"/>
  <c r="V313" i="9"/>
  <c r="AP312" i="17"/>
  <c r="AO312" i="17"/>
  <c r="AE313" i="9"/>
  <c r="AB313" i="9"/>
  <c r="AD313" i="9" s="1"/>
  <c r="AF313" i="9" s="1"/>
  <c r="AO314" i="17" l="1"/>
  <c r="AP314" i="17"/>
  <c r="Z317" i="17"/>
  <c r="S317" i="17"/>
  <c r="R317" i="17" s="1"/>
  <c r="T317" i="17" s="1"/>
  <c r="X314" i="9"/>
  <c r="W314" i="9"/>
  <c r="AO313" i="9"/>
  <c r="AP313" i="9"/>
  <c r="W315" i="17"/>
  <c r="C316" i="9"/>
  <c r="M316" i="9"/>
  <c r="O316" i="9" s="1"/>
  <c r="Q316" i="9" s="1"/>
  <c r="AE315" i="17"/>
  <c r="AB315" i="17"/>
  <c r="AD315" i="17" s="1"/>
  <c r="AF315" i="17" s="1"/>
  <c r="S316" i="9"/>
  <c r="Z316" i="9"/>
  <c r="R316" i="9"/>
  <c r="T316" i="9" s="1"/>
  <c r="B317" i="9"/>
  <c r="I317" i="9"/>
  <c r="J317" i="9" s="1"/>
  <c r="Y317" i="9" s="1"/>
  <c r="E317" i="9"/>
  <c r="N317" i="9" s="1"/>
  <c r="P317" i="9" s="1"/>
  <c r="F318" i="9"/>
  <c r="K317" i="9"/>
  <c r="L317" i="9" s="1"/>
  <c r="AI315" i="9"/>
  <c r="U315" i="9"/>
  <c r="AK315" i="9"/>
  <c r="AC315" i="9"/>
  <c r="AH314" i="17"/>
  <c r="AG314" i="17"/>
  <c r="AR314" i="9"/>
  <c r="AJ314" i="9"/>
  <c r="AQ314" i="9"/>
  <c r="AM314" i="9"/>
  <c r="AP314" i="9"/>
  <c r="AL314" i="9"/>
  <c r="AN314" i="9" s="1"/>
  <c r="AO314" i="9" s="1"/>
  <c r="AR315" i="17"/>
  <c r="AJ315" i="17"/>
  <c r="AQ315" i="17"/>
  <c r="AM315" i="17"/>
  <c r="AL315" i="17"/>
  <c r="AN315" i="17" s="1"/>
  <c r="AP315" i="17" s="1"/>
  <c r="Y318" i="17"/>
  <c r="I318" i="17"/>
  <c r="J318" i="17" s="1"/>
  <c r="E318" i="17"/>
  <c r="N318" i="17" s="1"/>
  <c r="P318" i="17" s="1"/>
  <c r="D318" i="17"/>
  <c r="F319" i="17"/>
  <c r="K318" i="17"/>
  <c r="L318" i="17" s="1"/>
  <c r="AI316" i="17"/>
  <c r="U316" i="17"/>
  <c r="V316" i="17" s="1"/>
  <c r="AK316" i="17"/>
  <c r="AC316" i="17"/>
  <c r="AH313" i="9"/>
  <c r="AG313" i="9"/>
  <c r="W313" i="9"/>
  <c r="X313" i="9"/>
  <c r="AE314" i="9"/>
  <c r="AB314" i="9"/>
  <c r="AD314" i="9" s="1"/>
  <c r="AF314" i="9" s="1"/>
  <c r="AP313" i="17"/>
  <c r="AO313" i="17"/>
  <c r="R315" i="9"/>
  <c r="T315" i="9" s="1"/>
  <c r="V315" i="9" s="1"/>
  <c r="X315" i="9" s="1"/>
  <c r="D317" i="17"/>
  <c r="W316" i="17" l="1"/>
  <c r="X316" i="17"/>
  <c r="Z317" i="9"/>
  <c r="S317" i="9"/>
  <c r="M317" i="17"/>
  <c r="O317" i="17" s="1"/>
  <c r="Q317" i="17" s="1"/>
  <c r="C317" i="17"/>
  <c r="M318" i="17"/>
  <c r="O318" i="17" s="1"/>
  <c r="Q318" i="17" s="1"/>
  <c r="C318" i="17"/>
  <c r="AE316" i="17"/>
  <c r="AB316" i="17"/>
  <c r="AD316" i="17" s="1"/>
  <c r="AO315" i="17"/>
  <c r="AQ315" i="9"/>
  <c r="AM315" i="9"/>
  <c r="AL315" i="9"/>
  <c r="AR315" i="9"/>
  <c r="AJ315" i="9"/>
  <c r="D317" i="9"/>
  <c r="AK316" i="9"/>
  <c r="AC316" i="9"/>
  <c r="AI316" i="9"/>
  <c r="U316" i="9"/>
  <c r="W315" i="9"/>
  <c r="AR316" i="17"/>
  <c r="AJ316" i="17"/>
  <c r="AQ316" i="17"/>
  <c r="AM316" i="17"/>
  <c r="AL316" i="17"/>
  <c r="F320" i="17"/>
  <c r="K319" i="17"/>
  <c r="L319" i="17" s="1"/>
  <c r="Y319" i="17"/>
  <c r="I319" i="17"/>
  <c r="J319" i="17" s="1"/>
  <c r="E319" i="17"/>
  <c r="N319" i="17" s="1"/>
  <c r="P319" i="17" s="1"/>
  <c r="S318" i="17"/>
  <c r="Z318" i="17"/>
  <c r="R318" i="17"/>
  <c r="T318" i="17" s="1"/>
  <c r="F319" i="9"/>
  <c r="K318" i="9"/>
  <c r="L318" i="9" s="1"/>
  <c r="B318" i="9"/>
  <c r="I318" i="9"/>
  <c r="J318" i="9" s="1"/>
  <c r="Y318" i="9" s="1"/>
  <c r="E318" i="9"/>
  <c r="N318" i="9" s="1"/>
  <c r="P318" i="9" s="1"/>
  <c r="V316" i="9"/>
  <c r="AG315" i="17"/>
  <c r="AH315" i="17"/>
  <c r="W316" i="9"/>
  <c r="AI317" i="17"/>
  <c r="U317" i="17"/>
  <c r="V317" i="17" s="1"/>
  <c r="X317" i="17" s="1"/>
  <c r="AK317" i="17"/>
  <c r="AC317" i="17"/>
  <c r="AG314" i="9"/>
  <c r="AH314" i="9"/>
  <c r="AE315" i="9"/>
  <c r="AB315" i="9"/>
  <c r="AD315" i="9" s="1"/>
  <c r="AF315" i="9" s="1"/>
  <c r="X316" i="9"/>
  <c r="S318" i="9" l="1"/>
  <c r="R318" i="9" s="1"/>
  <c r="T318" i="9" s="1"/>
  <c r="Z318" i="9"/>
  <c r="F321" i="17"/>
  <c r="K320" i="17"/>
  <c r="L320" i="17" s="1"/>
  <c r="Y320" i="17"/>
  <c r="I320" i="17"/>
  <c r="J320" i="17" s="1"/>
  <c r="E320" i="17"/>
  <c r="N320" i="17" s="1"/>
  <c r="P320" i="17" s="1"/>
  <c r="D320" i="17"/>
  <c r="AE316" i="9"/>
  <c r="AB316" i="9"/>
  <c r="AD316" i="9" s="1"/>
  <c r="W317" i="17"/>
  <c r="AQ317" i="17"/>
  <c r="AM317" i="17"/>
  <c r="AL317" i="17"/>
  <c r="AN317" i="17" s="1"/>
  <c r="AP317" i="17" s="1"/>
  <c r="AR317" i="17"/>
  <c r="AJ317" i="17"/>
  <c r="D319" i="17"/>
  <c r="AR316" i="9"/>
  <c r="AJ316" i="9"/>
  <c r="AQ316" i="9"/>
  <c r="AM316" i="9"/>
  <c r="AL316" i="9"/>
  <c r="AN316" i="9" s="1"/>
  <c r="AO316" i="9" s="1"/>
  <c r="AI317" i="9"/>
  <c r="U317" i="9"/>
  <c r="AK317" i="9"/>
  <c r="AC317" i="9"/>
  <c r="AE317" i="17"/>
  <c r="AB317" i="17"/>
  <c r="AD317" i="17" s="1"/>
  <c r="AF317" i="17" s="1"/>
  <c r="S319" i="17"/>
  <c r="Z319" i="17"/>
  <c r="M317" i="9"/>
  <c r="O317" i="9" s="1"/>
  <c r="Q317" i="9" s="1"/>
  <c r="C317" i="9"/>
  <c r="AN315" i="9"/>
  <c r="AH315" i="9"/>
  <c r="AG315" i="9"/>
  <c r="D318" i="9"/>
  <c r="U318" i="17"/>
  <c r="V318" i="17" s="1"/>
  <c r="AK318" i="17"/>
  <c r="AC318" i="17"/>
  <c r="AI318" i="17"/>
  <c r="B319" i="9"/>
  <c r="I319" i="9"/>
  <c r="J319" i="9" s="1"/>
  <c r="Y319" i="9" s="1"/>
  <c r="E319" i="9"/>
  <c r="N319" i="9" s="1"/>
  <c r="P319" i="9" s="1"/>
  <c r="F320" i="9"/>
  <c r="K319" i="9"/>
  <c r="L319" i="9" s="1"/>
  <c r="AN316" i="17"/>
  <c r="AF316" i="17"/>
  <c r="R317" i="9"/>
  <c r="T317" i="9" s="1"/>
  <c r="V317" i="9" s="1"/>
  <c r="X317" i="9" s="1"/>
  <c r="W318" i="17" l="1"/>
  <c r="X318" i="17"/>
  <c r="Z319" i="9"/>
  <c r="S319" i="9"/>
  <c r="R319" i="9" s="1"/>
  <c r="T319" i="9" s="1"/>
  <c r="C318" i="9"/>
  <c r="M318" i="9"/>
  <c r="O318" i="9" s="1"/>
  <c r="Q318" i="9" s="1"/>
  <c r="AP315" i="9"/>
  <c r="AO315" i="9"/>
  <c r="C319" i="17"/>
  <c r="M319" i="17"/>
  <c r="O319" i="17" s="1"/>
  <c r="Q319" i="17" s="1"/>
  <c r="AO317" i="17"/>
  <c r="AF316" i="9"/>
  <c r="AE318" i="17"/>
  <c r="AB318" i="17"/>
  <c r="AD318" i="17" s="1"/>
  <c r="AF318" i="17" s="1"/>
  <c r="AK319" i="17"/>
  <c r="AC319" i="17"/>
  <c r="AI319" i="17"/>
  <c r="U319" i="17"/>
  <c r="AE317" i="9"/>
  <c r="AB317" i="9"/>
  <c r="AD317" i="9" s="1"/>
  <c r="S320" i="17"/>
  <c r="R320" i="17" s="1"/>
  <c r="T320" i="17" s="1"/>
  <c r="Z320" i="17"/>
  <c r="AR318" i="17"/>
  <c r="AJ318" i="17"/>
  <c r="AL318" i="17" s="1"/>
  <c r="AN318" i="17" s="1"/>
  <c r="AQ318" i="17"/>
  <c r="AM318" i="17"/>
  <c r="W317" i="9"/>
  <c r="AQ317" i="9"/>
  <c r="AM317" i="9"/>
  <c r="AR317" i="9"/>
  <c r="AJ317" i="9"/>
  <c r="AL317" i="9" s="1"/>
  <c r="AN317" i="9" s="1"/>
  <c r="AP316" i="9"/>
  <c r="C320" i="17"/>
  <c r="M320" i="17"/>
  <c r="O320" i="17" s="1"/>
  <c r="Q320" i="17" s="1"/>
  <c r="AK318" i="9"/>
  <c r="AC318" i="9"/>
  <c r="AI318" i="9"/>
  <c r="U318" i="9"/>
  <c r="V318" i="9" s="1"/>
  <c r="X318" i="9" s="1"/>
  <c r="AO316" i="17"/>
  <c r="AP316" i="17"/>
  <c r="D319" i="9"/>
  <c r="AH316" i="17"/>
  <c r="AG316" i="17"/>
  <c r="F321" i="9"/>
  <c r="K320" i="9"/>
  <c r="L320" i="9" s="1"/>
  <c r="B320" i="9"/>
  <c r="I320" i="9"/>
  <c r="J320" i="9" s="1"/>
  <c r="Y320" i="9" s="1"/>
  <c r="E320" i="9"/>
  <c r="N320" i="9" s="1"/>
  <c r="P320" i="9" s="1"/>
  <c r="R319" i="17"/>
  <c r="T319" i="17" s="1"/>
  <c r="V319" i="17" s="1"/>
  <c r="X319" i="17" s="1"/>
  <c r="AH317" i="17"/>
  <c r="AG317" i="17"/>
  <c r="Y321" i="17"/>
  <c r="I321" i="17"/>
  <c r="J321" i="17" s="1"/>
  <c r="E321" i="17"/>
  <c r="N321" i="17" s="1"/>
  <c r="P321" i="17" s="1"/>
  <c r="D321" i="17"/>
  <c r="F322" i="17"/>
  <c r="K321" i="17"/>
  <c r="L321" i="17" s="1"/>
  <c r="AP318" i="17" l="1"/>
  <c r="AO318" i="17"/>
  <c r="AO317" i="9"/>
  <c r="AP317" i="9"/>
  <c r="S320" i="9"/>
  <c r="Z320" i="9"/>
  <c r="F323" i="17"/>
  <c r="I322" i="17"/>
  <c r="J322" i="17" s="1"/>
  <c r="E322" i="17"/>
  <c r="N322" i="17" s="1"/>
  <c r="P322" i="17" s="1"/>
  <c r="D322" i="17"/>
  <c r="K322" i="17"/>
  <c r="L322" i="17" s="1"/>
  <c r="Y322" i="17" s="1"/>
  <c r="AR318" i="9"/>
  <c r="AJ318" i="9"/>
  <c r="AQ318" i="9"/>
  <c r="AM318" i="9"/>
  <c r="AP318" i="9"/>
  <c r="AL318" i="9"/>
  <c r="AN318" i="9" s="1"/>
  <c r="AO318" i="9" s="1"/>
  <c r="AF317" i="9"/>
  <c r="AE319" i="17"/>
  <c r="AB319" i="17"/>
  <c r="AD319" i="17" s="1"/>
  <c r="AF319" i="17" s="1"/>
  <c r="AG316" i="9"/>
  <c r="AH316" i="9"/>
  <c r="AR319" i="17"/>
  <c r="AJ319" i="17"/>
  <c r="AQ319" i="17"/>
  <c r="AM319" i="17"/>
  <c r="AL319" i="17"/>
  <c r="AN319" i="17" s="1"/>
  <c r="AO319" i="17" s="1"/>
  <c r="Z321" i="17"/>
  <c r="S321" i="17"/>
  <c r="R321" i="17" s="1"/>
  <c r="T321" i="17" s="1"/>
  <c r="D320" i="9"/>
  <c r="M319" i="9"/>
  <c r="O319" i="9" s="1"/>
  <c r="Q319" i="9" s="1"/>
  <c r="C319" i="9"/>
  <c r="AI320" i="17"/>
  <c r="U320" i="17"/>
  <c r="V320" i="17" s="1"/>
  <c r="AK320" i="17"/>
  <c r="AC320" i="17"/>
  <c r="AH318" i="17"/>
  <c r="AG318" i="17"/>
  <c r="W319" i="17"/>
  <c r="AI319" i="9"/>
  <c r="U319" i="9"/>
  <c r="V319" i="9" s="1"/>
  <c r="X319" i="9" s="1"/>
  <c r="AK319" i="9"/>
  <c r="AC319" i="9"/>
  <c r="M321" i="17"/>
  <c r="O321" i="17" s="1"/>
  <c r="Q321" i="17" s="1"/>
  <c r="C321" i="17"/>
  <c r="B321" i="9"/>
  <c r="Y321" i="9"/>
  <c r="I321" i="9"/>
  <c r="J321" i="9" s="1"/>
  <c r="E321" i="9"/>
  <c r="N321" i="9" s="1"/>
  <c r="P321" i="9" s="1"/>
  <c r="F322" i="9"/>
  <c r="D321" i="9"/>
  <c r="K321" i="9"/>
  <c r="L321" i="9" s="1"/>
  <c r="AE318" i="9"/>
  <c r="AB318" i="9"/>
  <c r="AD318" i="9" s="1"/>
  <c r="W318" i="9"/>
  <c r="S322" i="17" l="1"/>
  <c r="R322" i="17"/>
  <c r="T322" i="17" s="1"/>
  <c r="Z322" i="17"/>
  <c r="X320" i="17"/>
  <c r="W320" i="17"/>
  <c r="AE320" i="17"/>
  <c r="AB320" i="17"/>
  <c r="AD320" i="17" s="1"/>
  <c r="F324" i="17"/>
  <c r="K323" i="17"/>
  <c r="L323" i="17" s="1"/>
  <c r="E323" i="17"/>
  <c r="N323" i="17" s="1"/>
  <c r="P323" i="17" s="1"/>
  <c r="I323" i="17"/>
  <c r="J323" i="17" s="1"/>
  <c r="Y323" i="17" s="1"/>
  <c r="AF318" i="9"/>
  <c r="F323" i="9"/>
  <c r="K322" i="9"/>
  <c r="L322" i="9" s="1"/>
  <c r="B322" i="9"/>
  <c r="I322" i="9"/>
  <c r="J322" i="9" s="1"/>
  <c r="Y322" i="9" s="1"/>
  <c r="E322" i="9"/>
  <c r="N322" i="9" s="1"/>
  <c r="P322" i="9" s="1"/>
  <c r="AE319" i="9"/>
  <c r="AB319" i="9"/>
  <c r="AD319" i="9" s="1"/>
  <c r="AR320" i="17"/>
  <c r="AJ320" i="17"/>
  <c r="AQ320" i="17"/>
  <c r="AM320" i="17"/>
  <c r="AL320" i="17"/>
  <c r="AN320" i="17" s="1"/>
  <c r="AO320" i="17" s="1"/>
  <c r="W319" i="9"/>
  <c r="AP319" i="17"/>
  <c r="M322" i="17"/>
  <c r="O322" i="17" s="1"/>
  <c r="Q322" i="17" s="1"/>
  <c r="C322" i="17"/>
  <c r="AK320" i="9"/>
  <c r="AC320" i="9"/>
  <c r="AI320" i="9"/>
  <c r="U320" i="9"/>
  <c r="Z321" i="9"/>
  <c r="R321" i="9"/>
  <c r="T321" i="9" s="1"/>
  <c r="S321" i="9"/>
  <c r="C320" i="9"/>
  <c r="M320" i="9"/>
  <c r="O320" i="9" s="1"/>
  <c r="Q320" i="9" s="1"/>
  <c r="AG319" i="17"/>
  <c r="AH319" i="17"/>
  <c r="M321" i="9"/>
  <c r="O321" i="9" s="1"/>
  <c r="Q321" i="9" s="1"/>
  <c r="C321" i="9"/>
  <c r="AH317" i="9"/>
  <c r="AG317" i="9"/>
  <c r="AQ319" i="9"/>
  <c r="AM319" i="9"/>
  <c r="AR319" i="9"/>
  <c r="AJ319" i="9"/>
  <c r="AL319" i="9" s="1"/>
  <c r="AN319" i="9" s="1"/>
  <c r="AI321" i="17"/>
  <c r="U321" i="17"/>
  <c r="V321" i="17" s="1"/>
  <c r="AK321" i="17"/>
  <c r="AC321" i="17"/>
  <c r="R320" i="9"/>
  <c r="T320" i="9" s="1"/>
  <c r="V320" i="9" s="1"/>
  <c r="X320" i="9" s="1"/>
  <c r="S322" i="9" l="1"/>
  <c r="Z322" i="9"/>
  <c r="R322" i="9"/>
  <c r="T322" i="9" s="1"/>
  <c r="AO319" i="9"/>
  <c r="AP319" i="9"/>
  <c r="S323" i="17"/>
  <c r="Z323" i="17"/>
  <c r="X321" i="17"/>
  <c r="W321" i="17"/>
  <c r="W320" i="9"/>
  <c r="AE320" i="9"/>
  <c r="AB320" i="9"/>
  <c r="AD320" i="9" s="1"/>
  <c r="AF320" i="9" s="1"/>
  <c r="AP320" i="17"/>
  <c r="D322" i="9"/>
  <c r="F325" i="17"/>
  <c r="K324" i="17"/>
  <c r="L324" i="17" s="1"/>
  <c r="I324" i="17"/>
  <c r="J324" i="17" s="1"/>
  <c r="Y324" i="17" s="1"/>
  <c r="E324" i="17"/>
  <c r="N324" i="17" s="1"/>
  <c r="P324" i="17" s="1"/>
  <c r="D324" i="17"/>
  <c r="AR320" i="9"/>
  <c r="AJ320" i="9"/>
  <c r="AQ320" i="9"/>
  <c r="AM320" i="9"/>
  <c r="AL320" i="9"/>
  <c r="AN320" i="9" s="1"/>
  <c r="AO320" i="9" s="1"/>
  <c r="AF319" i="9"/>
  <c r="B323" i="9"/>
  <c r="I323" i="9"/>
  <c r="J323" i="9" s="1"/>
  <c r="Y323" i="9" s="1"/>
  <c r="E323" i="9"/>
  <c r="N323" i="9" s="1"/>
  <c r="P323" i="9" s="1"/>
  <c r="F324" i="9"/>
  <c r="K323" i="9"/>
  <c r="L323" i="9" s="1"/>
  <c r="D323" i="17"/>
  <c r="U322" i="17"/>
  <c r="V322" i="17" s="1"/>
  <c r="AK322" i="17"/>
  <c r="AC322" i="17"/>
  <c r="AI322" i="17"/>
  <c r="AE321" i="17"/>
  <c r="AB321" i="17"/>
  <c r="AD321" i="17" s="1"/>
  <c r="AQ321" i="17"/>
  <c r="AM321" i="17"/>
  <c r="AR321" i="17"/>
  <c r="AJ321" i="17"/>
  <c r="AL321" i="17" s="1"/>
  <c r="AN321" i="17" s="1"/>
  <c r="AI321" i="9"/>
  <c r="U321" i="9"/>
  <c r="V321" i="9" s="1"/>
  <c r="AK321" i="9"/>
  <c r="AC321" i="9"/>
  <c r="AG318" i="9"/>
  <c r="AH318" i="9"/>
  <c r="AF320" i="17"/>
  <c r="W322" i="17" l="1"/>
  <c r="X322" i="17"/>
  <c r="X321" i="9"/>
  <c r="W321" i="9"/>
  <c r="Z323" i="9"/>
  <c r="S323" i="9"/>
  <c r="AP321" i="17"/>
  <c r="AO321" i="17"/>
  <c r="S324" i="17"/>
  <c r="R324" i="17" s="1"/>
  <c r="T324" i="17" s="1"/>
  <c r="Z324" i="17"/>
  <c r="AH320" i="17"/>
  <c r="AG320" i="17"/>
  <c r="AE322" i="17"/>
  <c r="AB322" i="17"/>
  <c r="AD322" i="17" s="1"/>
  <c r="C322" i="9"/>
  <c r="M322" i="9"/>
  <c r="O322" i="9" s="1"/>
  <c r="Q322" i="9" s="1"/>
  <c r="AK323" i="17"/>
  <c r="AC323" i="17"/>
  <c r="AI323" i="17"/>
  <c r="U323" i="17"/>
  <c r="AF321" i="17"/>
  <c r="AL322" i="17"/>
  <c r="AN322" i="17" s="1"/>
  <c r="AO322" i="17" s="1"/>
  <c r="AR322" i="17"/>
  <c r="AJ322" i="17"/>
  <c r="AQ322" i="17"/>
  <c r="AM322" i="17"/>
  <c r="D323" i="9"/>
  <c r="AP320" i="9"/>
  <c r="AE321" i="9"/>
  <c r="AB321" i="9"/>
  <c r="AD321" i="9" s="1"/>
  <c r="F325" i="9"/>
  <c r="D324" i="9"/>
  <c r="K324" i="9"/>
  <c r="L324" i="9" s="1"/>
  <c r="B324" i="9"/>
  <c r="I324" i="9"/>
  <c r="J324" i="9" s="1"/>
  <c r="Y324" i="9" s="1"/>
  <c r="E324" i="9"/>
  <c r="N324" i="9" s="1"/>
  <c r="P324" i="9" s="1"/>
  <c r="C324" i="17"/>
  <c r="M324" i="17"/>
  <c r="O324" i="17" s="1"/>
  <c r="Q324" i="17" s="1"/>
  <c r="AG320" i="9"/>
  <c r="AH320" i="9"/>
  <c r="R323" i="17"/>
  <c r="T323" i="17" s="1"/>
  <c r="AK322" i="9"/>
  <c r="AC322" i="9"/>
  <c r="AI322" i="9"/>
  <c r="U322" i="9"/>
  <c r="V322" i="9" s="1"/>
  <c r="X322" i="9" s="1"/>
  <c r="AQ321" i="9"/>
  <c r="AM321" i="9"/>
  <c r="AR321" i="9"/>
  <c r="AJ321" i="9"/>
  <c r="AL321" i="9" s="1"/>
  <c r="AN321" i="9" s="1"/>
  <c r="C323" i="17"/>
  <c r="M323" i="17"/>
  <c r="O323" i="17" s="1"/>
  <c r="Q323" i="17" s="1"/>
  <c r="AH319" i="9"/>
  <c r="AG319" i="9"/>
  <c r="I325" i="17"/>
  <c r="J325" i="17" s="1"/>
  <c r="Y325" i="17" s="1"/>
  <c r="E325" i="17"/>
  <c r="N325" i="17" s="1"/>
  <c r="P325" i="17" s="1"/>
  <c r="F326" i="17"/>
  <c r="K325" i="17"/>
  <c r="L325" i="17" s="1"/>
  <c r="S324" i="9" l="1"/>
  <c r="Z324" i="9"/>
  <c r="R324" i="9"/>
  <c r="T324" i="9" s="1"/>
  <c r="Z325" i="17"/>
  <c r="S325" i="17"/>
  <c r="AP321" i="9"/>
  <c r="AO321" i="9"/>
  <c r="AR322" i="9"/>
  <c r="AJ322" i="9"/>
  <c r="AQ322" i="9"/>
  <c r="AM322" i="9"/>
  <c r="AL322" i="9"/>
  <c r="AN322" i="9" s="1"/>
  <c r="AO322" i="9" s="1"/>
  <c r="B325" i="9"/>
  <c r="I325" i="9"/>
  <c r="J325" i="9" s="1"/>
  <c r="Y325" i="9" s="1"/>
  <c r="E325" i="9"/>
  <c r="N325" i="9" s="1"/>
  <c r="P325" i="9" s="1"/>
  <c r="F326" i="9"/>
  <c r="K325" i="9"/>
  <c r="L325" i="9" s="1"/>
  <c r="AP322" i="17"/>
  <c r="AE322" i="9"/>
  <c r="AB322" i="9"/>
  <c r="AD322" i="9" s="1"/>
  <c r="C324" i="9"/>
  <c r="M324" i="9"/>
  <c r="O324" i="9" s="1"/>
  <c r="Q324" i="9" s="1"/>
  <c r="W322" i="9"/>
  <c r="AI323" i="9"/>
  <c r="U323" i="9"/>
  <c r="AK323" i="9"/>
  <c r="AC323" i="9"/>
  <c r="I326" i="17"/>
  <c r="J326" i="17" s="1"/>
  <c r="Y326" i="17" s="1"/>
  <c r="E326" i="17"/>
  <c r="N326" i="17" s="1"/>
  <c r="P326" i="17" s="1"/>
  <c r="F327" i="17"/>
  <c r="K326" i="17"/>
  <c r="L326" i="17" s="1"/>
  <c r="V323" i="17"/>
  <c r="X323" i="17" s="1"/>
  <c r="AF321" i="9"/>
  <c r="M323" i="9"/>
  <c r="O323" i="9" s="1"/>
  <c r="Q323" i="9" s="1"/>
  <c r="C323" i="9"/>
  <c r="AH321" i="17"/>
  <c r="AG321" i="17"/>
  <c r="AE323" i="17"/>
  <c r="AB323" i="17"/>
  <c r="AD323" i="17" s="1"/>
  <c r="AF323" i="17" s="1"/>
  <c r="AF322" i="17"/>
  <c r="R323" i="9"/>
  <c r="T323" i="9" s="1"/>
  <c r="V323" i="9" s="1"/>
  <c r="AI324" i="17"/>
  <c r="U324" i="17"/>
  <c r="V324" i="17" s="1"/>
  <c r="AK324" i="17"/>
  <c r="AC324" i="17"/>
  <c r="D325" i="17"/>
  <c r="AR323" i="17"/>
  <c r="AJ323" i="17"/>
  <c r="AQ323" i="17"/>
  <c r="AM323" i="17"/>
  <c r="AL323" i="17"/>
  <c r="X323" i="9"/>
  <c r="S326" i="17" l="1"/>
  <c r="R326" i="17"/>
  <c r="T326" i="17" s="1"/>
  <c r="Z326" i="17"/>
  <c r="X324" i="17"/>
  <c r="W324" i="17"/>
  <c r="Z325" i="9"/>
  <c r="R325" i="9"/>
  <c r="T325" i="9" s="1"/>
  <c r="S325" i="9"/>
  <c r="AR324" i="17"/>
  <c r="AJ324" i="17"/>
  <c r="AQ324" i="17"/>
  <c r="AM324" i="17"/>
  <c r="AL324" i="17"/>
  <c r="AN324" i="17" s="1"/>
  <c r="AO324" i="17" s="1"/>
  <c r="AH322" i="17"/>
  <c r="AG322" i="17"/>
  <c r="AQ323" i="9"/>
  <c r="AM323" i="9"/>
  <c r="AL323" i="9"/>
  <c r="AN323" i="9" s="1"/>
  <c r="AP323" i="9" s="1"/>
  <c r="AR323" i="9"/>
  <c r="AJ323" i="9"/>
  <c r="W323" i="17"/>
  <c r="AI325" i="17"/>
  <c r="U325" i="17"/>
  <c r="AK325" i="17"/>
  <c r="AC325" i="17"/>
  <c r="AG323" i="17"/>
  <c r="AH323" i="17"/>
  <c r="M325" i="17"/>
  <c r="O325" i="17" s="1"/>
  <c r="Q325" i="17" s="1"/>
  <c r="C325" i="17"/>
  <c r="W323" i="9"/>
  <c r="F328" i="17"/>
  <c r="K327" i="17"/>
  <c r="L327" i="17" s="1"/>
  <c r="E327" i="17"/>
  <c r="N327" i="17" s="1"/>
  <c r="P327" i="17" s="1"/>
  <c r="Y327" i="17"/>
  <c r="I327" i="17"/>
  <c r="J327" i="17" s="1"/>
  <c r="AF322" i="9"/>
  <c r="D325" i="9"/>
  <c r="AP322" i="9"/>
  <c r="R325" i="17"/>
  <c r="T325" i="17" s="1"/>
  <c r="V325" i="17" s="1"/>
  <c r="AK324" i="9"/>
  <c r="AC324" i="9"/>
  <c r="AI324" i="9"/>
  <c r="U324" i="9"/>
  <c r="V324" i="9" s="1"/>
  <c r="AN323" i="17"/>
  <c r="AE324" i="17"/>
  <c r="AB324" i="17"/>
  <c r="AD324" i="17" s="1"/>
  <c r="AF324" i="17" s="1"/>
  <c r="AH321" i="9"/>
  <c r="AG321" i="9"/>
  <c r="D326" i="17"/>
  <c r="AE323" i="9"/>
  <c r="AB323" i="9"/>
  <c r="AD323" i="9" s="1"/>
  <c r="F327" i="9"/>
  <c r="K326" i="9"/>
  <c r="L326" i="9" s="1"/>
  <c r="B326" i="9"/>
  <c r="I326" i="9"/>
  <c r="J326" i="9" s="1"/>
  <c r="Y326" i="9" s="1"/>
  <c r="E326" i="9"/>
  <c r="N326" i="9" s="1"/>
  <c r="P326" i="9" s="1"/>
  <c r="X325" i="17"/>
  <c r="S326" i="9" l="1"/>
  <c r="Z326" i="9"/>
  <c r="R326" i="9"/>
  <c r="T326" i="9" s="1"/>
  <c r="X324" i="9"/>
  <c r="W324" i="9"/>
  <c r="AH324" i="17"/>
  <c r="AG324" i="17"/>
  <c r="S327" i="17"/>
  <c r="Z327" i="17"/>
  <c r="R327" i="17"/>
  <c r="T327" i="17" s="1"/>
  <c r="D327" i="17"/>
  <c r="AQ325" i="17"/>
  <c r="AM325" i="17"/>
  <c r="AJ325" i="17"/>
  <c r="AL325" i="17" s="1"/>
  <c r="AN325" i="17" s="1"/>
  <c r="AR325" i="17"/>
  <c r="AO323" i="9"/>
  <c r="AE324" i="9"/>
  <c r="AB324" i="9"/>
  <c r="AD324" i="9" s="1"/>
  <c r="M325" i="9"/>
  <c r="O325" i="9" s="1"/>
  <c r="Q325" i="9" s="1"/>
  <c r="C325" i="9"/>
  <c r="AP324" i="17"/>
  <c r="D326" i="9"/>
  <c r="M326" i="17"/>
  <c r="O326" i="17" s="1"/>
  <c r="Q326" i="17" s="1"/>
  <c r="C326" i="17"/>
  <c r="B327" i="9"/>
  <c r="I327" i="9"/>
  <c r="J327" i="9" s="1"/>
  <c r="Y327" i="9" s="1"/>
  <c r="E327" i="9"/>
  <c r="N327" i="9" s="1"/>
  <c r="P327" i="9" s="1"/>
  <c r="F328" i="9"/>
  <c r="D327" i="9"/>
  <c r="K327" i="9"/>
  <c r="L327" i="9" s="1"/>
  <c r="AO323" i="17"/>
  <c r="AP323" i="17"/>
  <c r="AR324" i="9"/>
  <c r="AJ324" i="9"/>
  <c r="AQ324" i="9"/>
  <c r="AM324" i="9"/>
  <c r="AL324" i="9"/>
  <c r="AG322" i="9"/>
  <c r="AH322" i="9"/>
  <c r="AI325" i="9"/>
  <c r="U325" i="9"/>
  <c r="V325" i="9" s="1"/>
  <c r="X325" i="9" s="1"/>
  <c r="AK325" i="9"/>
  <c r="AC325" i="9"/>
  <c r="U326" i="17"/>
  <c r="V326" i="17" s="1"/>
  <c r="X326" i="17" s="1"/>
  <c r="AK326" i="17"/>
  <c r="AC326" i="17"/>
  <c r="AI326" i="17"/>
  <c r="AF323" i="9"/>
  <c r="F329" i="17"/>
  <c r="K328" i="17"/>
  <c r="L328" i="17" s="1"/>
  <c r="I328" i="17"/>
  <c r="J328" i="17" s="1"/>
  <c r="Y328" i="17" s="1"/>
  <c r="E328" i="17"/>
  <c r="N328" i="17" s="1"/>
  <c r="P328" i="17" s="1"/>
  <c r="W325" i="17"/>
  <c r="AE325" i="17"/>
  <c r="AB325" i="17"/>
  <c r="AD325" i="17" s="1"/>
  <c r="AF325" i="17" s="1"/>
  <c r="S328" i="17" l="1"/>
  <c r="Z328" i="17"/>
  <c r="R328" i="17"/>
  <c r="T328" i="17" s="1"/>
  <c r="Z327" i="9"/>
  <c r="S327" i="9"/>
  <c r="AO325" i="17"/>
  <c r="AP325" i="17"/>
  <c r="W326" i="17"/>
  <c r="AH323" i="9"/>
  <c r="AG323" i="9"/>
  <c r="M327" i="9"/>
  <c r="O327" i="9" s="1"/>
  <c r="Q327" i="9" s="1"/>
  <c r="C327" i="9"/>
  <c r="C326" i="9"/>
  <c r="M326" i="9"/>
  <c r="O326" i="9" s="1"/>
  <c r="Q326" i="9" s="1"/>
  <c r="AE325" i="9"/>
  <c r="AB325" i="9"/>
  <c r="AD325" i="9" s="1"/>
  <c r="AF325" i="9" s="1"/>
  <c r="D328" i="17"/>
  <c r="AE326" i="17"/>
  <c r="AB326" i="17"/>
  <c r="AD326" i="17" s="1"/>
  <c r="AF326" i="17" s="1"/>
  <c r="AQ325" i="9"/>
  <c r="AM325" i="9"/>
  <c r="AL325" i="9"/>
  <c r="AR325" i="9"/>
  <c r="AJ325" i="9"/>
  <c r="F329" i="9"/>
  <c r="K328" i="9"/>
  <c r="L328" i="9" s="1"/>
  <c r="B328" i="9"/>
  <c r="I328" i="9"/>
  <c r="J328" i="9" s="1"/>
  <c r="Y328" i="9" s="1"/>
  <c r="E328" i="9"/>
  <c r="N328" i="9" s="1"/>
  <c r="P328" i="9" s="1"/>
  <c r="W325" i="9"/>
  <c r="AK327" i="17"/>
  <c r="AC327" i="17"/>
  <c r="AI327" i="17"/>
  <c r="U327" i="17"/>
  <c r="V327" i="17" s="1"/>
  <c r="X327" i="17" s="1"/>
  <c r="AK326" i="9"/>
  <c r="AC326" i="9"/>
  <c r="AI326" i="9"/>
  <c r="U326" i="9"/>
  <c r="V326" i="9" s="1"/>
  <c r="X326" i="9" s="1"/>
  <c r="AH325" i="17"/>
  <c r="AG325" i="17"/>
  <c r="I329" i="17"/>
  <c r="J329" i="17" s="1"/>
  <c r="E329" i="17"/>
  <c r="N329" i="17" s="1"/>
  <c r="P329" i="17" s="1"/>
  <c r="D329" i="17"/>
  <c r="K329" i="17"/>
  <c r="L329" i="17" s="1"/>
  <c r="Y329" i="17" s="1"/>
  <c r="F330" i="17"/>
  <c r="AL326" i="17"/>
  <c r="AR326" i="17"/>
  <c r="AJ326" i="17"/>
  <c r="AM326" i="17"/>
  <c r="AQ326" i="17"/>
  <c r="AN324" i="9"/>
  <c r="AF324" i="9"/>
  <c r="C327" i="17"/>
  <c r="M327" i="17"/>
  <c r="O327" i="17" s="1"/>
  <c r="Q327" i="17" s="1"/>
  <c r="S328" i="9" l="1"/>
  <c r="Z328" i="9"/>
  <c r="R328" i="9"/>
  <c r="T328" i="9" s="1"/>
  <c r="Z329" i="17"/>
  <c r="S329" i="17"/>
  <c r="C328" i="17"/>
  <c r="M328" i="17"/>
  <c r="O328" i="17" s="1"/>
  <c r="Q328" i="17" s="1"/>
  <c r="AI327" i="9"/>
  <c r="U327" i="9"/>
  <c r="AK327" i="9"/>
  <c r="AC327" i="9"/>
  <c r="AE327" i="17"/>
  <c r="AB327" i="17"/>
  <c r="AD327" i="17" s="1"/>
  <c r="AF327" i="17" s="1"/>
  <c r="AH325" i="9"/>
  <c r="AG325" i="9"/>
  <c r="W326" i="9"/>
  <c r="AN326" i="17"/>
  <c r="AE326" i="9"/>
  <c r="AB326" i="9"/>
  <c r="AD326" i="9" s="1"/>
  <c r="AR326" i="9"/>
  <c r="AJ326" i="9"/>
  <c r="AQ326" i="9"/>
  <c r="AM326" i="9"/>
  <c r="AL326" i="9"/>
  <c r="AN326" i="9" s="1"/>
  <c r="AO326" i="9" s="1"/>
  <c r="AR327" i="17"/>
  <c r="AJ327" i="17"/>
  <c r="AL327" i="17" s="1"/>
  <c r="AN327" i="17" s="1"/>
  <c r="AQ327" i="17"/>
  <c r="AM327" i="17"/>
  <c r="B329" i="9"/>
  <c r="I329" i="9"/>
  <c r="J329" i="9" s="1"/>
  <c r="Y329" i="9" s="1"/>
  <c r="E329" i="9"/>
  <c r="N329" i="9" s="1"/>
  <c r="P329" i="9" s="1"/>
  <c r="F330" i="9"/>
  <c r="K329" i="9"/>
  <c r="L329" i="9" s="1"/>
  <c r="AN325" i="9"/>
  <c r="AH326" i="17"/>
  <c r="AG326" i="17"/>
  <c r="R327" i="9"/>
  <c r="T327" i="9" s="1"/>
  <c r="V327" i="9" s="1"/>
  <c r="X327" i="9" s="1"/>
  <c r="AI328" i="17"/>
  <c r="U328" i="17"/>
  <c r="V328" i="17" s="1"/>
  <c r="X328" i="17" s="1"/>
  <c r="AK328" i="17"/>
  <c r="AC328" i="17"/>
  <c r="W327" i="17"/>
  <c r="M329" i="17"/>
  <c r="O329" i="17" s="1"/>
  <c r="Q329" i="17" s="1"/>
  <c r="C329" i="17"/>
  <c r="D328" i="9"/>
  <c r="AG324" i="9"/>
  <c r="AH324" i="9"/>
  <c r="AO324" i="9"/>
  <c r="AP324" i="9"/>
  <c r="I330" i="17"/>
  <c r="J330" i="17" s="1"/>
  <c r="Y330" i="17" s="1"/>
  <c r="E330" i="17"/>
  <c r="N330" i="17" s="1"/>
  <c r="P330" i="17" s="1"/>
  <c r="D330" i="17"/>
  <c r="F331" i="17"/>
  <c r="K330" i="17"/>
  <c r="L330" i="17" s="1"/>
  <c r="Z329" i="9" l="1"/>
  <c r="S329" i="9"/>
  <c r="S330" i="17"/>
  <c r="Z330" i="17"/>
  <c r="R330" i="17"/>
  <c r="T330" i="17" s="1"/>
  <c r="AO327" i="17"/>
  <c r="AP327" i="17"/>
  <c r="F331" i="9"/>
  <c r="K330" i="9"/>
  <c r="L330" i="9" s="1"/>
  <c r="B330" i="9"/>
  <c r="Y330" i="9"/>
  <c r="I330" i="9"/>
  <c r="J330" i="9" s="1"/>
  <c r="E330" i="9"/>
  <c r="N330" i="9" s="1"/>
  <c r="P330" i="9" s="1"/>
  <c r="AI329" i="17"/>
  <c r="U329" i="17"/>
  <c r="AK329" i="17"/>
  <c r="AC329" i="17"/>
  <c r="D331" i="17"/>
  <c r="F332" i="17"/>
  <c r="K331" i="17"/>
  <c r="L331" i="17" s="1"/>
  <c r="I331" i="17"/>
  <c r="J331" i="17" s="1"/>
  <c r="Y331" i="17" s="1"/>
  <c r="E331" i="17"/>
  <c r="N331" i="17" s="1"/>
  <c r="P331" i="17" s="1"/>
  <c r="AP325" i="9"/>
  <c r="AO325" i="9"/>
  <c r="AP326" i="9"/>
  <c r="AP326" i="17"/>
  <c r="AO326" i="17"/>
  <c r="AE327" i="9"/>
  <c r="AB327" i="9"/>
  <c r="AD327" i="9" s="1"/>
  <c r="AF327" i="9" s="1"/>
  <c r="W327" i="9"/>
  <c r="AE328" i="17"/>
  <c r="AB328" i="17"/>
  <c r="AD328" i="17" s="1"/>
  <c r="AF328" i="17" s="1"/>
  <c r="AG327" i="17"/>
  <c r="AH327" i="17"/>
  <c r="AQ327" i="9"/>
  <c r="AM327" i="9"/>
  <c r="AL327" i="9"/>
  <c r="AR327" i="9"/>
  <c r="AJ327" i="9"/>
  <c r="W328" i="17"/>
  <c r="R329" i="17"/>
  <c r="T329" i="17" s="1"/>
  <c r="AK328" i="9"/>
  <c r="AC328" i="9"/>
  <c r="AI328" i="9"/>
  <c r="U328" i="9"/>
  <c r="V328" i="9" s="1"/>
  <c r="X328" i="9" s="1"/>
  <c r="M330" i="17"/>
  <c r="O330" i="17" s="1"/>
  <c r="Q330" i="17" s="1"/>
  <c r="C330" i="17"/>
  <c r="C328" i="9"/>
  <c r="M328" i="9"/>
  <c r="O328" i="9" s="1"/>
  <c r="Q328" i="9" s="1"/>
  <c r="AR328" i="17"/>
  <c r="AJ328" i="17"/>
  <c r="AQ328" i="17"/>
  <c r="AM328" i="17"/>
  <c r="AL328" i="17"/>
  <c r="D329" i="9"/>
  <c r="AF326" i="9"/>
  <c r="S331" i="17" l="1"/>
  <c r="Z331" i="17"/>
  <c r="R331" i="17"/>
  <c r="T331" i="17" s="1"/>
  <c r="B331" i="9"/>
  <c r="I331" i="9"/>
  <c r="J331" i="9" s="1"/>
  <c r="Y331" i="9" s="1"/>
  <c r="E331" i="9"/>
  <c r="N331" i="9" s="1"/>
  <c r="P331" i="9" s="1"/>
  <c r="F332" i="9"/>
  <c r="K331" i="9"/>
  <c r="L331" i="9" s="1"/>
  <c r="AI329" i="9"/>
  <c r="U329" i="9"/>
  <c r="AK329" i="9"/>
  <c r="AC329" i="9"/>
  <c r="M329" i="9"/>
  <c r="O329" i="9" s="1"/>
  <c r="Q329" i="9" s="1"/>
  <c r="W329" i="9" s="1"/>
  <c r="C329" i="9"/>
  <c r="AG326" i="9"/>
  <c r="AH326" i="9"/>
  <c r="AH327" i="9"/>
  <c r="AG327" i="9"/>
  <c r="V329" i="17"/>
  <c r="AN327" i="9"/>
  <c r="AE329" i="17"/>
  <c r="AB329" i="17"/>
  <c r="AD329" i="17" s="1"/>
  <c r="AF329" i="17" s="1"/>
  <c r="U330" i="17"/>
  <c r="V330" i="17" s="1"/>
  <c r="AK330" i="17"/>
  <c r="AC330" i="17"/>
  <c r="AI330" i="17"/>
  <c r="R329" i="9"/>
  <c r="T329" i="9" s="1"/>
  <c r="V329" i="9" s="1"/>
  <c r="X329" i="9" s="1"/>
  <c r="AR328" i="9"/>
  <c r="AJ328" i="9"/>
  <c r="AQ328" i="9"/>
  <c r="AM328" i="9"/>
  <c r="AL328" i="9"/>
  <c r="AN328" i="9" s="1"/>
  <c r="AP328" i="9" s="1"/>
  <c r="AH328" i="17"/>
  <c r="AG328" i="17"/>
  <c r="C331" i="17"/>
  <c r="M331" i="17"/>
  <c r="O331" i="17" s="1"/>
  <c r="Q331" i="17" s="1"/>
  <c r="S330" i="9"/>
  <c r="Z330" i="9"/>
  <c r="R330" i="9"/>
  <c r="T330" i="9" s="1"/>
  <c r="W328" i="9"/>
  <c r="AN328" i="17"/>
  <c r="AE328" i="9"/>
  <c r="AB328" i="9"/>
  <c r="AD328" i="9" s="1"/>
  <c r="AF328" i="9" s="1"/>
  <c r="F333" i="17"/>
  <c r="K332" i="17"/>
  <c r="L332" i="17" s="1"/>
  <c r="I332" i="17"/>
  <c r="J332" i="17" s="1"/>
  <c r="Y332" i="17" s="1"/>
  <c r="E332" i="17"/>
  <c r="N332" i="17" s="1"/>
  <c r="P332" i="17" s="1"/>
  <c r="D332" i="17"/>
  <c r="AQ329" i="17"/>
  <c r="AM329" i="17"/>
  <c r="AR329" i="17"/>
  <c r="AJ329" i="17"/>
  <c r="AL329" i="17" s="1"/>
  <c r="AN329" i="17" s="1"/>
  <c r="D330" i="9"/>
  <c r="W330" i="17" l="1"/>
  <c r="X330" i="17"/>
  <c r="AP329" i="17"/>
  <c r="AO329" i="17"/>
  <c r="S332" i="17"/>
  <c r="Z332" i="17"/>
  <c r="R332" i="17"/>
  <c r="T332" i="17" s="1"/>
  <c r="Z331" i="9"/>
  <c r="S331" i="9"/>
  <c r="R331" i="9" s="1"/>
  <c r="T331" i="9" s="1"/>
  <c r="AE329" i="9"/>
  <c r="AB329" i="9"/>
  <c r="AD329" i="9" s="1"/>
  <c r="AF329" i="9" s="1"/>
  <c r="AG328" i="9"/>
  <c r="AH328" i="9"/>
  <c r="AH329" i="17"/>
  <c r="AG329" i="17"/>
  <c r="X329" i="17"/>
  <c r="W329" i="17"/>
  <c r="C330" i="9"/>
  <c r="M330" i="9"/>
  <c r="O330" i="9" s="1"/>
  <c r="Q330" i="9" s="1"/>
  <c r="C332" i="17"/>
  <c r="M332" i="17"/>
  <c r="O332" i="17" s="1"/>
  <c r="Q332" i="17" s="1"/>
  <c r="AO328" i="17"/>
  <c r="AP328" i="17"/>
  <c r="AK330" i="9"/>
  <c r="AC330" i="9"/>
  <c r="AI330" i="9"/>
  <c r="U330" i="9"/>
  <c r="V330" i="9" s="1"/>
  <c r="X330" i="9" s="1"/>
  <c r="AO328" i="9"/>
  <c r="AE330" i="17"/>
  <c r="AB330" i="17"/>
  <c r="AD330" i="17" s="1"/>
  <c r="AF330" i="17" s="1"/>
  <c r="AQ329" i="9"/>
  <c r="AM329" i="9"/>
  <c r="AL329" i="9"/>
  <c r="AN329" i="9" s="1"/>
  <c r="AO329" i="9" s="1"/>
  <c r="AR329" i="9"/>
  <c r="AJ329" i="9"/>
  <c r="D331" i="9"/>
  <c r="AK331" i="17"/>
  <c r="AC331" i="17"/>
  <c r="AI331" i="17"/>
  <c r="U331" i="17"/>
  <c r="V331" i="17" s="1"/>
  <c r="I333" i="17"/>
  <c r="J333" i="17" s="1"/>
  <c r="Y333" i="17" s="1"/>
  <c r="E333" i="17"/>
  <c r="N333" i="17" s="1"/>
  <c r="P333" i="17" s="1"/>
  <c r="F334" i="17"/>
  <c r="K333" i="17"/>
  <c r="L333" i="17" s="1"/>
  <c r="AR330" i="17"/>
  <c r="AJ330" i="17"/>
  <c r="AL330" i="17" s="1"/>
  <c r="AN330" i="17" s="1"/>
  <c r="AQ330" i="17"/>
  <c r="AM330" i="17"/>
  <c r="AP327" i="9"/>
  <c r="AO327" i="9"/>
  <c r="F333" i="9"/>
  <c r="K332" i="9"/>
  <c r="L332" i="9" s="1"/>
  <c r="B332" i="9"/>
  <c r="I332" i="9"/>
  <c r="J332" i="9" s="1"/>
  <c r="Y332" i="9" s="1"/>
  <c r="E332" i="9"/>
  <c r="N332" i="9" s="1"/>
  <c r="P332" i="9" s="1"/>
  <c r="W331" i="17" l="1"/>
  <c r="X331" i="17"/>
  <c r="AP330" i="17"/>
  <c r="AO330" i="17"/>
  <c r="S332" i="9"/>
  <c r="Z332" i="9"/>
  <c r="R332" i="9"/>
  <c r="T332" i="9" s="1"/>
  <c r="Z333" i="17"/>
  <c r="S333" i="17"/>
  <c r="R333" i="17" s="1"/>
  <c r="T333" i="17" s="1"/>
  <c r="AH330" i="17"/>
  <c r="AG330" i="17"/>
  <c r="AP329" i="9"/>
  <c r="AE330" i="9"/>
  <c r="AB330" i="9"/>
  <c r="AD330" i="9" s="1"/>
  <c r="AF330" i="9" s="1"/>
  <c r="AH329" i="9"/>
  <c r="AG329" i="9"/>
  <c r="V332" i="17"/>
  <c r="X332" i="17" s="1"/>
  <c r="D332" i="9"/>
  <c r="I334" i="17"/>
  <c r="J334" i="17" s="1"/>
  <c r="Y334" i="17" s="1"/>
  <c r="E334" i="17"/>
  <c r="N334" i="17" s="1"/>
  <c r="P334" i="17" s="1"/>
  <c r="D334" i="17"/>
  <c r="F335" i="17"/>
  <c r="K334" i="17"/>
  <c r="L334" i="17" s="1"/>
  <c r="B333" i="9"/>
  <c r="Y333" i="9"/>
  <c r="I333" i="9"/>
  <c r="J333" i="9" s="1"/>
  <c r="E333" i="9"/>
  <c r="N333" i="9" s="1"/>
  <c r="P333" i="9" s="1"/>
  <c r="F334" i="9"/>
  <c r="D333" i="9"/>
  <c r="K333" i="9"/>
  <c r="L333" i="9" s="1"/>
  <c r="D333" i="17"/>
  <c r="AE331" i="17"/>
  <c r="AB331" i="17"/>
  <c r="AD331" i="17" s="1"/>
  <c r="AF331" i="17" s="1"/>
  <c r="AR330" i="9"/>
  <c r="AJ330" i="9"/>
  <c r="AQ330" i="9"/>
  <c r="AM330" i="9"/>
  <c r="AL330" i="9"/>
  <c r="AN330" i="9" s="1"/>
  <c r="AO330" i="9" s="1"/>
  <c r="AI332" i="17"/>
  <c r="U332" i="17"/>
  <c r="AC332" i="17"/>
  <c r="AK332" i="17"/>
  <c r="M331" i="9"/>
  <c r="O331" i="9" s="1"/>
  <c r="Q331" i="9" s="1"/>
  <c r="C331" i="9"/>
  <c r="AI331" i="9"/>
  <c r="U331" i="9"/>
  <c r="V331" i="9" s="1"/>
  <c r="X331" i="9" s="1"/>
  <c r="AK331" i="9"/>
  <c r="AC331" i="9"/>
  <c r="AR331" i="17"/>
  <c r="AJ331" i="17"/>
  <c r="AQ331" i="17"/>
  <c r="AM331" i="17"/>
  <c r="AL331" i="17"/>
  <c r="AN331" i="17" s="1"/>
  <c r="AO331" i="17" s="1"/>
  <c r="W330" i="9"/>
  <c r="S334" i="17" l="1"/>
  <c r="Z334" i="17"/>
  <c r="R334" i="17"/>
  <c r="T334" i="17" s="1"/>
  <c r="AQ331" i="9"/>
  <c r="AM331" i="9"/>
  <c r="AR331" i="9"/>
  <c r="AJ331" i="9"/>
  <c r="AL331" i="9" s="1"/>
  <c r="AN331" i="9" s="1"/>
  <c r="M333" i="9"/>
  <c r="O333" i="9" s="1"/>
  <c r="Q333" i="9" s="1"/>
  <c r="C333" i="9"/>
  <c r="M334" i="17"/>
  <c r="O334" i="17" s="1"/>
  <c r="Q334" i="17" s="1"/>
  <c r="C334" i="17"/>
  <c r="W332" i="17"/>
  <c r="AG331" i="17"/>
  <c r="AH331" i="17"/>
  <c r="V332" i="9"/>
  <c r="X332" i="9" s="1"/>
  <c r="AP331" i="17"/>
  <c r="M333" i="17"/>
  <c r="O333" i="17" s="1"/>
  <c r="Q333" i="17" s="1"/>
  <c r="C333" i="17"/>
  <c r="AG330" i="9"/>
  <c r="AH330" i="9"/>
  <c r="AK332" i="9"/>
  <c r="AC332" i="9"/>
  <c r="AI332" i="9"/>
  <c r="U332" i="9"/>
  <c r="W331" i="9"/>
  <c r="Z333" i="9"/>
  <c r="S333" i="9"/>
  <c r="C332" i="9"/>
  <c r="M332" i="9"/>
  <c r="O332" i="9" s="1"/>
  <c r="Q332" i="9" s="1"/>
  <c r="AI333" i="17"/>
  <c r="U333" i="17"/>
  <c r="V333" i="17" s="1"/>
  <c r="X333" i="17" s="1"/>
  <c r="AK333" i="17"/>
  <c r="AC333" i="17"/>
  <c r="AR332" i="17"/>
  <c r="AJ332" i="17"/>
  <c r="AQ332" i="17"/>
  <c r="AM332" i="17"/>
  <c r="AL332" i="17"/>
  <c r="AN332" i="17" s="1"/>
  <c r="AP332" i="17" s="1"/>
  <c r="AO332" i="17"/>
  <c r="F335" i="9"/>
  <c r="K334" i="9"/>
  <c r="L334" i="9" s="1"/>
  <c r="B334" i="9"/>
  <c r="I334" i="9"/>
  <c r="J334" i="9" s="1"/>
  <c r="Y334" i="9" s="1"/>
  <c r="E334" i="9"/>
  <c r="N334" i="9" s="1"/>
  <c r="P334" i="9" s="1"/>
  <c r="AE332" i="17"/>
  <c r="AB332" i="17"/>
  <c r="AD332" i="17" s="1"/>
  <c r="AP330" i="9"/>
  <c r="AE331" i="9"/>
  <c r="AB331" i="9"/>
  <c r="AD331" i="9" s="1"/>
  <c r="AF331" i="9" s="1"/>
  <c r="F336" i="17"/>
  <c r="K335" i="17"/>
  <c r="L335" i="17" s="1"/>
  <c r="E335" i="17"/>
  <c r="N335" i="17" s="1"/>
  <c r="P335" i="17" s="1"/>
  <c r="I335" i="17"/>
  <c r="J335" i="17" s="1"/>
  <c r="Y335" i="17" s="1"/>
  <c r="AP331" i="9" l="1"/>
  <c r="AO331" i="9"/>
  <c r="S334" i="9"/>
  <c r="R334" i="9" s="1"/>
  <c r="T334" i="9" s="1"/>
  <c r="Z334" i="9"/>
  <c r="S335" i="17"/>
  <c r="R335" i="17" s="1"/>
  <c r="T335" i="17" s="1"/>
  <c r="Z335" i="17"/>
  <c r="W333" i="17"/>
  <c r="X334" i="17"/>
  <c r="F337" i="17"/>
  <c r="K336" i="17"/>
  <c r="L336" i="17" s="1"/>
  <c r="I336" i="17"/>
  <c r="J336" i="17" s="1"/>
  <c r="Y336" i="17" s="1"/>
  <c r="E336" i="17"/>
  <c r="N336" i="17" s="1"/>
  <c r="P336" i="17" s="1"/>
  <c r="D336" i="17"/>
  <c r="U334" i="17"/>
  <c r="AK334" i="17"/>
  <c r="AC334" i="17"/>
  <c r="AI334" i="17"/>
  <c r="AH331" i="9"/>
  <c r="AG331" i="9"/>
  <c r="AQ333" i="17"/>
  <c r="AM333" i="17"/>
  <c r="AL333" i="17"/>
  <c r="AN333" i="17" s="1"/>
  <c r="AO333" i="17" s="1"/>
  <c r="AR333" i="17"/>
  <c r="AJ333" i="17"/>
  <c r="X333" i="9"/>
  <c r="AE332" i="9"/>
  <c r="AB332" i="9"/>
  <c r="AD332" i="9" s="1"/>
  <c r="AF332" i="9" s="1"/>
  <c r="V334" i="17"/>
  <c r="AI333" i="9"/>
  <c r="U333" i="9"/>
  <c r="AK333" i="9"/>
  <c r="AC333" i="9"/>
  <c r="AR332" i="9"/>
  <c r="AJ332" i="9"/>
  <c r="AQ332" i="9"/>
  <c r="AM332" i="9"/>
  <c r="AL332" i="9"/>
  <c r="W334" i="17"/>
  <c r="D334" i="9"/>
  <c r="D335" i="17"/>
  <c r="AF332" i="17"/>
  <c r="B335" i="9"/>
  <c r="Y335" i="9"/>
  <c r="I335" i="9"/>
  <c r="J335" i="9" s="1"/>
  <c r="E335" i="9"/>
  <c r="N335" i="9" s="1"/>
  <c r="P335" i="9" s="1"/>
  <c r="F336" i="9"/>
  <c r="D335" i="9"/>
  <c r="K335" i="9"/>
  <c r="L335" i="9" s="1"/>
  <c r="AE333" i="17"/>
  <c r="AB333" i="17"/>
  <c r="AD333" i="17" s="1"/>
  <c r="AF333" i="17" s="1"/>
  <c r="W332" i="9"/>
  <c r="R333" i="9"/>
  <c r="T333" i="9" s="1"/>
  <c r="V333" i="9" s="1"/>
  <c r="W333" i="9"/>
  <c r="S336" i="17" l="1"/>
  <c r="Z336" i="17"/>
  <c r="M335" i="9"/>
  <c r="O335" i="9" s="1"/>
  <c r="Q335" i="9" s="1"/>
  <c r="C335" i="9"/>
  <c r="AL334" i="17"/>
  <c r="AR334" i="17"/>
  <c r="AJ334" i="17"/>
  <c r="AQ334" i="17"/>
  <c r="AM334" i="17"/>
  <c r="AH333" i="17"/>
  <c r="AG333" i="17"/>
  <c r="AP333" i="17"/>
  <c r="AH332" i="17"/>
  <c r="AG332" i="17"/>
  <c r="AN332" i="9"/>
  <c r="AQ333" i="9"/>
  <c r="AM333" i="9"/>
  <c r="AR333" i="9"/>
  <c r="AJ333" i="9"/>
  <c r="AL333" i="9" s="1"/>
  <c r="AN333" i="9" s="1"/>
  <c r="AG332" i="9"/>
  <c r="AH332" i="9"/>
  <c r="C336" i="17"/>
  <c r="M336" i="17"/>
  <c r="O336" i="17" s="1"/>
  <c r="Q336" i="17" s="1"/>
  <c r="Z335" i="9"/>
  <c r="S335" i="9"/>
  <c r="C334" i="9"/>
  <c r="M334" i="9"/>
  <c r="O334" i="9" s="1"/>
  <c r="Q334" i="9" s="1"/>
  <c r="AK335" i="17"/>
  <c r="AC335" i="17"/>
  <c r="AI335" i="17"/>
  <c r="U335" i="17"/>
  <c r="V335" i="17" s="1"/>
  <c r="X335" i="17" s="1"/>
  <c r="AK334" i="9"/>
  <c r="AC334" i="9"/>
  <c r="AI334" i="9"/>
  <c r="U334" i="9"/>
  <c r="V334" i="9" s="1"/>
  <c r="X334" i="9" s="1"/>
  <c r="F337" i="9"/>
  <c r="D336" i="9"/>
  <c r="K336" i="9"/>
  <c r="L336" i="9" s="1"/>
  <c r="B336" i="9"/>
  <c r="I336" i="9"/>
  <c r="J336" i="9" s="1"/>
  <c r="Y336" i="9" s="1"/>
  <c r="E336" i="9"/>
  <c r="N336" i="9" s="1"/>
  <c r="P336" i="9" s="1"/>
  <c r="AE333" i="9"/>
  <c r="AB333" i="9"/>
  <c r="AD333" i="9" s="1"/>
  <c r="AF333" i="9" s="1"/>
  <c r="C335" i="17"/>
  <c r="M335" i="17"/>
  <c r="O335" i="17" s="1"/>
  <c r="Q335" i="17" s="1"/>
  <c r="AE334" i="17"/>
  <c r="AB334" i="17"/>
  <c r="AD334" i="17" s="1"/>
  <c r="AF334" i="17" s="1"/>
  <c r="Y337" i="17"/>
  <c r="I337" i="17"/>
  <c r="J337" i="17" s="1"/>
  <c r="E337" i="17"/>
  <c r="N337" i="17" s="1"/>
  <c r="P337" i="17" s="1"/>
  <c r="D337" i="17"/>
  <c r="F338" i="17"/>
  <c r="K337" i="17"/>
  <c r="L337" i="17" s="1"/>
  <c r="S336" i="9" l="1"/>
  <c r="Z336" i="9"/>
  <c r="R336" i="9"/>
  <c r="T336" i="9" s="1"/>
  <c r="AO333" i="9"/>
  <c r="AP333" i="9"/>
  <c r="AH333" i="9"/>
  <c r="AG333" i="9"/>
  <c r="AR334" i="9"/>
  <c r="AJ334" i="9"/>
  <c r="AQ334" i="9"/>
  <c r="AM334" i="9"/>
  <c r="AL334" i="9"/>
  <c r="AN334" i="9" s="1"/>
  <c r="AO334" i="9" s="1"/>
  <c r="AR335" i="17"/>
  <c r="AJ335" i="17"/>
  <c r="AQ335" i="17"/>
  <c r="AM335" i="17"/>
  <c r="AL335" i="17"/>
  <c r="AN335" i="17" s="1"/>
  <c r="AO335" i="17" s="1"/>
  <c r="AI336" i="17"/>
  <c r="U336" i="17"/>
  <c r="AC336" i="17"/>
  <c r="AK336" i="17"/>
  <c r="Z337" i="17"/>
  <c r="S337" i="17"/>
  <c r="AE334" i="9"/>
  <c r="AB334" i="9"/>
  <c r="AD334" i="9" s="1"/>
  <c r="AF334" i="9" s="1"/>
  <c r="AI335" i="9"/>
  <c r="U335" i="9"/>
  <c r="AK335" i="9"/>
  <c r="AC335" i="9"/>
  <c r="M337" i="17"/>
  <c r="O337" i="17" s="1"/>
  <c r="Q337" i="17" s="1"/>
  <c r="C337" i="17"/>
  <c r="B337" i="9"/>
  <c r="I337" i="9"/>
  <c r="J337" i="9" s="1"/>
  <c r="Y337" i="9" s="1"/>
  <c r="E337" i="9"/>
  <c r="N337" i="9" s="1"/>
  <c r="P337" i="9" s="1"/>
  <c r="F338" i="9"/>
  <c r="D337" i="9"/>
  <c r="K337" i="9"/>
  <c r="L337" i="9" s="1"/>
  <c r="W334" i="9"/>
  <c r="R335" i="9"/>
  <c r="T335" i="9" s="1"/>
  <c r="AN334" i="17"/>
  <c r="Y338" i="17"/>
  <c r="I338" i="17"/>
  <c r="J338" i="17" s="1"/>
  <c r="E338" i="17"/>
  <c r="N338" i="17" s="1"/>
  <c r="P338" i="17" s="1"/>
  <c r="D338" i="17"/>
  <c r="F339" i="17"/>
  <c r="K338" i="17"/>
  <c r="L338" i="17" s="1"/>
  <c r="C336" i="9"/>
  <c r="M336" i="9"/>
  <c r="O336" i="9" s="1"/>
  <c r="Q336" i="9" s="1"/>
  <c r="AE335" i="17"/>
  <c r="AB335" i="17"/>
  <c r="AD335" i="17" s="1"/>
  <c r="AH334" i="17"/>
  <c r="AG334" i="17"/>
  <c r="W335" i="17"/>
  <c r="AP332" i="9"/>
  <c r="AO332" i="9"/>
  <c r="R336" i="17"/>
  <c r="T336" i="17" s="1"/>
  <c r="V336" i="17" s="1"/>
  <c r="W336" i="17" s="1"/>
  <c r="Z337" i="9" l="1"/>
  <c r="S337" i="9"/>
  <c r="S338" i="17"/>
  <c r="R338" i="17"/>
  <c r="T338" i="17" s="1"/>
  <c r="Z338" i="17"/>
  <c r="AR336" i="17"/>
  <c r="AJ336" i="17"/>
  <c r="AQ336" i="17"/>
  <c r="AM336" i="17"/>
  <c r="AL336" i="17"/>
  <c r="M338" i="17"/>
  <c r="O338" i="17" s="1"/>
  <c r="Q338" i="17" s="1"/>
  <c r="C338" i="17"/>
  <c r="AP334" i="17"/>
  <c r="AO334" i="17"/>
  <c r="M337" i="9"/>
  <c r="O337" i="9" s="1"/>
  <c r="Q337" i="9" s="1"/>
  <c r="C337" i="9"/>
  <c r="X336" i="17"/>
  <c r="AI337" i="17"/>
  <c r="U337" i="17"/>
  <c r="AK337" i="17"/>
  <c r="AC337" i="17"/>
  <c r="AE336" i="17"/>
  <c r="AB336" i="17"/>
  <c r="AD336" i="17" s="1"/>
  <c r="AP334" i="9"/>
  <c r="D339" i="17"/>
  <c r="F340" i="17"/>
  <c r="K339" i="17"/>
  <c r="L339" i="17" s="1"/>
  <c r="E339" i="17"/>
  <c r="N339" i="17" s="1"/>
  <c r="P339" i="17" s="1"/>
  <c r="Y339" i="17"/>
  <c r="I339" i="17"/>
  <c r="J339" i="17" s="1"/>
  <c r="V335" i="9"/>
  <c r="F339" i="9"/>
  <c r="D338" i="9"/>
  <c r="K338" i="9"/>
  <c r="L338" i="9" s="1"/>
  <c r="B338" i="9"/>
  <c r="Y338" i="9"/>
  <c r="I338" i="9"/>
  <c r="J338" i="9" s="1"/>
  <c r="E338" i="9"/>
  <c r="N338" i="9" s="1"/>
  <c r="P338" i="9" s="1"/>
  <c r="AE335" i="9"/>
  <c r="AB335" i="9"/>
  <c r="AD335" i="9" s="1"/>
  <c r="AF335" i="9" s="1"/>
  <c r="AG334" i="9"/>
  <c r="AH334" i="9"/>
  <c r="R337" i="17"/>
  <c r="T337" i="17" s="1"/>
  <c r="V337" i="17" s="1"/>
  <c r="X337" i="17" s="1"/>
  <c r="AP335" i="17"/>
  <c r="AK336" i="9"/>
  <c r="AC336" i="9"/>
  <c r="AI336" i="9"/>
  <c r="U336" i="9"/>
  <c r="V336" i="9" s="1"/>
  <c r="W337" i="17"/>
  <c r="AF335" i="17"/>
  <c r="AQ335" i="9"/>
  <c r="AM335" i="9"/>
  <c r="AR335" i="9"/>
  <c r="AJ335" i="9"/>
  <c r="AL335" i="9" s="1"/>
  <c r="AN335" i="9" s="1"/>
  <c r="W336" i="9" l="1"/>
  <c r="X336" i="9"/>
  <c r="AP335" i="9"/>
  <c r="AO335" i="9"/>
  <c r="X335" i="9"/>
  <c r="W335" i="9"/>
  <c r="AE337" i="17"/>
  <c r="AB337" i="17"/>
  <c r="AD337" i="17" s="1"/>
  <c r="S338" i="9"/>
  <c r="Z338" i="9"/>
  <c r="B339" i="9"/>
  <c r="Y339" i="9"/>
  <c r="I339" i="9"/>
  <c r="J339" i="9" s="1"/>
  <c r="E339" i="9"/>
  <c r="N339" i="9" s="1"/>
  <c r="P339" i="9" s="1"/>
  <c r="F340" i="9"/>
  <c r="D339" i="9"/>
  <c r="K339" i="9"/>
  <c r="L339" i="9" s="1"/>
  <c r="C339" i="17"/>
  <c r="M339" i="17"/>
  <c r="O339" i="17" s="1"/>
  <c r="Q339" i="17" s="1"/>
  <c r="AI337" i="9"/>
  <c r="U337" i="9"/>
  <c r="AK337" i="9"/>
  <c r="AC337" i="9"/>
  <c r="AG335" i="17"/>
  <c r="AH335" i="17"/>
  <c r="AE336" i="9"/>
  <c r="AB336" i="9"/>
  <c r="AD336" i="9" s="1"/>
  <c r="AF336" i="9" s="1"/>
  <c r="AQ337" i="17"/>
  <c r="AM337" i="17"/>
  <c r="AJ337" i="17"/>
  <c r="AL337" i="17" s="1"/>
  <c r="AN337" i="17" s="1"/>
  <c r="AR337" i="17"/>
  <c r="AN336" i="17"/>
  <c r="U338" i="17"/>
  <c r="V338" i="17" s="1"/>
  <c r="AK338" i="17"/>
  <c r="AC338" i="17"/>
  <c r="AI338" i="17"/>
  <c r="R337" i="9"/>
  <c r="T337" i="9" s="1"/>
  <c r="V337" i="9" s="1"/>
  <c r="X337" i="9" s="1"/>
  <c r="AH335" i="9"/>
  <c r="AG335" i="9"/>
  <c r="S339" i="17"/>
  <c r="Z339" i="17"/>
  <c r="AR336" i="9"/>
  <c r="AJ336" i="9"/>
  <c r="AQ336" i="9"/>
  <c r="AM336" i="9"/>
  <c r="AP336" i="9"/>
  <c r="AL336" i="9"/>
  <c r="AN336" i="9" s="1"/>
  <c r="AO336" i="9" s="1"/>
  <c r="C338" i="9"/>
  <c r="M338" i="9"/>
  <c r="O338" i="9" s="1"/>
  <c r="Q338" i="9" s="1"/>
  <c r="F341" i="17"/>
  <c r="K340" i="17"/>
  <c r="L340" i="17" s="1"/>
  <c r="I340" i="17"/>
  <c r="J340" i="17" s="1"/>
  <c r="Y340" i="17" s="1"/>
  <c r="E340" i="17"/>
  <c r="N340" i="17" s="1"/>
  <c r="P340" i="17" s="1"/>
  <c r="AF336" i="17"/>
  <c r="AO337" i="17" l="1"/>
  <c r="AP337" i="17"/>
  <c r="S340" i="17"/>
  <c r="Z340" i="17"/>
  <c r="X338" i="17"/>
  <c r="W338" i="17"/>
  <c r="M339" i="9"/>
  <c r="O339" i="9" s="1"/>
  <c r="Q339" i="9" s="1"/>
  <c r="C339" i="9"/>
  <c r="AK338" i="9"/>
  <c r="AC338" i="9"/>
  <c r="AI338" i="9"/>
  <c r="U338" i="9"/>
  <c r="AP336" i="17"/>
  <c r="AO336" i="17"/>
  <c r="AG336" i="9"/>
  <c r="AH336" i="9"/>
  <c r="AE337" i="9"/>
  <c r="AB337" i="9"/>
  <c r="AD337" i="9" s="1"/>
  <c r="AF337" i="9" s="1"/>
  <c r="F341" i="9"/>
  <c r="K340" i="9"/>
  <c r="L340" i="9" s="1"/>
  <c r="B340" i="9"/>
  <c r="I340" i="9"/>
  <c r="J340" i="9" s="1"/>
  <c r="Y340" i="9" s="1"/>
  <c r="E340" i="9"/>
  <c r="N340" i="9" s="1"/>
  <c r="P340" i="9" s="1"/>
  <c r="AK339" i="17"/>
  <c r="AC339" i="17"/>
  <c r="AI339" i="17"/>
  <c r="U339" i="17"/>
  <c r="Z339" i="9"/>
  <c r="S339" i="9"/>
  <c r="W337" i="9"/>
  <c r="AH336" i="17"/>
  <c r="AG336" i="17"/>
  <c r="R339" i="17"/>
  <c r="T339" i="17" s="1"/>
  <c r="AE338" i="17"/>
  <c r="AB338" i="17"/>
  <c r="AD338" i="17" s="1"/>
  <c r="AF338" i="17" s="1"/>
  <c r="AQ337" i="9"/>
  <c r="AM337" i="9"/>
  <c r="AL337" i="9"/>
  <c r="AN337" i="9" s="1"/>
  <c r="AP337" i="9" s="1"/>
  <c r="AO337" i="9"/>
  <c r="AR337" i="9"/>
  <c r="AJ337" i="9"/>
  <c r="R338" i="9"/>
  <c r="T338" i="9" s="1"/>
  <c r="V338" i="9" s="1"/>
  <c r="W338" i="9" s="1"/>
  <c r="Y341" i="17"/>
  <c r="I341" i="17"/>
  <c r="J341" i="17" s="1"/>
  <c r="E341" i="17"/>
  <c r="N341" i="17" s="1"/>
  <c r="P341" i="17" s="1"/>
  <c r="D341" i="17"/>
  <c r="F342" i="17"/>
  <c r="K341" i="17"/>
  <c r="L341" i="17" s="1"/>
  <c r="D340" i="17"/>
  <c r="AR338" i="17"/>
  <c r="AJ338" i="17"/>
  <c r="AL338" i="17" s="1"/>
  <c r="AN338" i="17" s="1"/>
  <c r="AQ338" i="17"/>
  <c r="AM338" i="17"/>
  <c r="X338" i="9"/>
  <c r="AF337" i="17"/>
  <c r="AO338" i="17" l="1"/>
  <c r="AP338" i="17"/>
  <c r="S340" i="9"/>
  <c r="Z340" i="9"/>
  <c r="I342" i="17"/>
  <c r="J342" i="17" s="1"/>
  <c r="Y342" i="17" s="1"/>
  <c r="E342" i="17"/>
  <c r="N342" i="17" s="1"/>
  <c r="P342" i="17" s="1"/>
  <c r="D342" i="17"/>
  <c r="F343" i="17"/>
  <c r="K342" i="17"/>
  <c r="L342" i="17" s="1"/>
  <c r="AI339" i="9"/>
  <c r="U339" i="9"/>
  <c r="AK339" i="9"/>
  <c r="AC339" i="9"/>
  <c r="AH337" i="9"/>
  <c r="AG337" i="9"/>
  <c r="AH338" i="17"/>
  <c r="AG338" i="17"/>
  <c r="D340" i="9"/>
  <c r="AR338" i="9"/>
  <c r="AJ338" i="9"/>
  <c r="AQ338" i="9"/>
  <c r="AM338" i="9"/>
  <c r="AL338" i="9"/>
  <c r="AN338" i="9" s="1"/>
  <c r="AO338" i="9" s="1"/>
  <c r="AE338" i="9"/>
  <c r="AB338" i="9"/>
  <c r="AD338" i="9" s="1"/>
  <c r="AI340" i="17"/>
  <c r="U340" i="17"/>
  <c r="AK340" i="17"/>
  <c r="AC340" i="17"/>
  <c r="M341" i="17"/>
  <c r="O341" i="17" s="1"/>
  <c r="Q341" i="17" s="1"/>
  <c r="C341" i="17"/>
  <c r="C340" i="17"/>
  <c r="M340" i="17"/>
  <c r="O340" i="17" s="1"/>
  <c r="Q340" i="17" s="1"/>
  <c r="R339" i="9"/>
  <c r="T339" i="9" s="1"/>
  <c r="V339" i="9" s="1"/>
  <c r="AE339" i="17"/>
  <c r="AB339" i="17"/>
  <c r="AD339" i="17" s="1"/>
  <c r="B341" i="9"/>
  <c r="I341" i="9"/>
  <c r="J341" i="9" s="1"/>
  <c r="Y341" i="9" s="1"/>
  <c r="E341" i="9"/>
  <c r="N341" i="9" s="1"/>
  <c r="P341" i="9" s="1"/>
  <c r="F342" i="9"/>
  <c r="D341" i="9"/>
  <c r="K341" i="9"/>
  <c r="L341" i="9" s="1"/>
  <c r="R340" i="17"/>
  <c r="T340" i="17" s="1"/>
  <c r="AH337" i="17"/>
  <c r="AG337" i="17"/>
  <c r="Z341" i="17"/>
  <c r="R341" i="17"/>
  <c r="T341" i="17" s="1"/>
  <c r="S341" i="17"/>
  <c r="V339" i="17"/>
  <c r="X339" i="9"/>
  <c r="AR339" i="17"/>
  <c r="AJ339" i="17"/>
  <c r="AQ339" i="17"/>
  <c r="AM339" i="17"/>
  <c r="AL339" i="17"/>
  <c r="AN339" i="17" s="1"/>
  <c r="AO339" i="17" s="1"/>
  <c r="W339" i="9"/>
  <c r="Z341" i="9" l="1"/>
  <c r="S341" i="9"/>
  <c r="R341" i="9" s="1"/>
  <c r="T341" i="9" s="1"/>
  <c r="S342" i="17"/>
  <c r="R342" i="17"/>
  <c r="T342" i="17" s="1"/>
  <c r="Z342" i="17"/>
  <c r="AE339" i="9"/>
  <c r="AB339" i="9"/>
  <c r="AD339" i="9" s="1"/>
  <c r="AF339" i="9" s="1"/>
  <c r="M341" i="9"/>
  <c r="O341" i="9" s="1"/>
  <c r="Q341" i="9" s="1"/>
  <c r="C341" i="9"/>
  <c r="AQ339" i="9"/>
  <c r="AM339" i="9"/>
  <c r="AL339" i="9"/>
  <c r="AR339" i="9"/>
  <c r="AJ339" i="9"/>
  <c r="D343" i="17"/>
  <c r="F344" i="17"/>
  <c r="K343" i="17"/>
  <c r="L343" i="17" s="1"/>
  <c r="E343" i="17"/>
  <c r="N343" i="17" s="1"/>
  <c r="P343" i="17" s="1"/>
  <c r="I343" i="17"/>
  <c r="J343" i="17" s="1"/>
  <c r="Y343" i="17" s="1"/>
  <c r="W339" i="17"/>
  <c r="X339" i="17"/>
  <c r="AK340" i="9"/>
  <c r="AC340" i="9"/>
  <c r="AI340" i="9"/>
  <c r="U340" i="9"/>
  <c r="AP339" i="17"/>
  <c r="AP338" i="9"/>
  <c r="AI341" i="17"/>
  <c r="U341" i="17"/>
  <c r="AK341" i="17"/>
  <c r="AC341" i="17"/>
  <c r="F343" i="9"/>
  <c r="K342" i="9"/>
  <c r="L342" i="9" s="1"/>
  <c r="B342" i="9"/>
  <c r="Y342" i="9"/>
  <c r="I342" i="9"/>
  <c r="J342" i="9" s="1"/>
  <c r="E342" i="9"/>
  <c r="N342" i="9" s="1"/>
  <c r="P342" i="9" s="1"/>
  <c r="AE340" i="17"/>
  <c r="AB340" i="17"/>
  <c r="AD340" i="17" s="1"/>
  <c r="AF338" i="9"/>
  <c r="M342" i="17"/>
  <c r="O342" i="17" s="1"/>
  <c r="Q342" i="17" s="1"/>
  <c r="C342" i="17"/>
  <c r="R340" i="9"/>
  <c r="T340" i="9" s="1"/>
  <c r="V340" i="9" s="1"/>
  <c r="V341" i="17"/>
  <c r="X341" i="17" s="1"/>
  <c r="V340" i="17"/>
  <c r="X340" i="17" s="1"/>
  <c r="AF339" i="17"/>
  <c r="AR340" i="17"/>
  <c r="AJ340" i="17"/>
  <c r="AQ340" i="17"/>
  <c r="AM340" i="17"/>
  <c r="AL340" i="17"/>
  <c r="C340" i="9"/>
  <c r="M340" i="9"/>
  <c r="O340" i="9" s="1"/>
  <c r="Q340" i="9" s="1"/>
  <c r="W340" i="9" s="1"/>
  <c r="X340" i="9"/>
  <c r="S343" i="17" l="1"/>
  <c r="Z343" i="17"/>
  <c r="R343" i="17"/>
  <c r="T343" i="17" s="1"/>
  <c r="B343" i="9"/>
  <c r="I343" i="9"/>
  <c r="J343" i="9" s="1"/>
  <c r="Y343" i="9" s="1"/>
  <c r="E343" i="9"/>
  <c r="N343" i="9" s="1"/>
  <c r="P343" i="9" s="1"/>
  <c r="F344" i="9"/>
  <c r="D343" i="9"/>
  <c r="K343" i="9"/>
  <c r="L343" i="9" s="1"/>
  <c r="AE341" i="17"/>
  <c r="AB341" i="17"/>
  <c r="AD341" i="17" s="1"/>
  <c r="AF341" i="17" s="1"/>
  <c r="AE340" i="9"/>
  <c r="AB340" i="9"/>
  <c r="AD340" i="9" s="1"/>
  <c r="F345" i="17"/>
  <c r="K344" i="17"/>
  <c r="L344" i="17" s="1"/>
  <c r="Y344" i="17"/>
  <c r="I344" i="17"/>
  <c r="J344" i="17" s="1"/>
  <c r="E344" i="17"/>
  <c r="N344" i="17" s="1"/>
  <c r="P344" i="17" s="1"/>
  <c r="D344" i="17"/>
  <c r="AH339" i="9"/>
  <c r="AG339" i="9"/>
  <c r="AN340" i="17"/>
  <c r="AG338" i="9"/>
  <c r="AH338" i="9"/>
  <c r="AQ341" i="17"/>
  <c r="AM341" i="17"/>
  <c r="AL341" i="17"/>
  <c r="AN341" i="17" s="1"/>
  <c r="AO341" i="17" s="1"/>
  <c r="AJ341" i="17"/>
  <c r="AR341" i="17"/>
  <c r="AR340" i="9"/>
  <c r="AJ340" i="9"/>
  <c r="AQ340" i="9"/>
  <c r="AM340" i="9"/>
  <c r="AL340" i="9"/>
  <c r="C343" i="17"/>
  <c r="M343" i="17"/>
  <c r="O343" i="17" s="1"/>
  <c r="Q343" i="17" s="1"/>
  <c r="AN339" i="9"/>
  <c r="W341" i="17"/>
  <c r="U342" i="17"/>
  <c r="AK342" i="17"/>
  <c r="AC342" i="17"/>
  <c r="AI342" i="17"/>
  <c r="AG339" i="17"/>
  <c r="AH339" i="17"/>
  <c r="S342" i="9"/>
  <c r="Z342" i="9"/>
  <c r="R342" i="9"/>
  <c r="T342" i="9" s="1"/>
  <c r="AI341" i="9"/>
  <c r="U341" i="9"/>
  <c r="V341" i="9" s="1"/>
  <c r="AK341" i="9"/>
  <c r="AC341" i="9"/>
  <c r="W340" i="17"/>
  <c r="V342" i="17"/>
  <c r="X342" i="17" s="1"/>
  <c r="AF340" i="17"/>
  <c r="D342" i="9"/>
  <c r="W341" i="9" l="1"/>
  <c r="X341" i="9"/>
  <c r="Z343" i="9"/>
  <c r="R343" i="9"/>
  <c r="T343" i="9" s="1"/>
  <c r="S343" i="9"/>
  <c r="AQ341" i="9"/>
  <c r="AM341" i="9"/>
  <c r="AL341" i="9"/>
  <c r="AR341" i="9"/>
  <c r="AJ341" i="9"/>
  <c r="AP341" i="17"/>
  <c r="C344" i="17"/>
  <c r="M344" i="17"/>
  <c r="O344" i="17" s="1"/>
  <c r="Q344" i="17" s="1"/>
  <c r="AH341" i="17"/>
  <c r="AG341" i="17"/>
  <c r="M343" i="9"/>
  <c r="O343" i="9" s="1"/>
  <c r="Q343" i="9" s="1"/>
  <c r="C343" i="9"/>
  <c r="C342" i="9"/>
  <c r="M342" i="9"/>
  <c r="O342" i="9" s="1"/>
  <c r="Q342" i="9" s="1"/>
  <c r="W342" i="17"/>
  <c r="AN340" i="9"/>
  <c r="AP340" i="17"/>
  <c r="AO340" i="17"/>
  <c r="Y345" i="17"/>
  <c r="I345" i="17"/>
  <c r="J345" i="17" s="1"/>
  <c r="E345" i="17"/>
  <c r="N345" i="17" s="1"/>
  <c r="P345" i="17" s="1"/>
  <c r="D345" i="17"/>
  <c r="F346" i="17"/>
  <c r="K345" i="17"/>
  <c r="L345" i="17" s="1"/>
  <c r="F345" i="9"/>
  <c r="K344" i="9"/>
  <c r="L344" i="9" s="1"/>
  <c r="B344" i="9"/>
  <c r="I344" i="9"/>
  <c r="J344" i="9" s="1"/>
  <c r="Y344" i="9" s="1"/>
  <c r="E344" i="9"/>
  <c r="N344" i="9" s="1"/>
  <c r="P344" i="9" s="1"/>
  <c r="AK343" i="17"/>
  <c r="AC343" i="17"/>
  <c r="AI343" i="17"/>
  <c r="U343" i="17"/>
  <c r="V343" i="17" s="1"/>
  <c r="AL342" i="17"/>
  <c r="AR342" i="17"/>
  <c r="AJ342" i="17"/>
  <c r="AM342" i="17"/>
  <c r="AQ342" i="17"/>
  <c r="S344" i="17"/>
  <c r="Z344" i="17"/>
  <c r="R344" i="17"/>
  <c r="T344" i="17" s="1"/>
  <c r="AK342" i="9"/>
  <c r="AC342" i="9"/>
  <c r="AI342" i="9"/>
  <c r="U342" i="9"/>
  <c r="V342" i="9" s="1"/>
  <c r="X342" i="9" s="1"/>
  <c r="AH340" i="17"/>
  <c r="AG340" i="17"/>
  <c r="AE341" i="9"/>
  <c r="AB341" i="9"/>
  <c r="AD341" i="9" s="1"/>
  <c r="AF341" i="9" s="1"/>
  <c r="AE342" i="17"/>
  <c r="AB342" i="17"/>
  <c r="AD342" i="17" s="1"/>
  <c r="AP339" i="9"/>
  <c r="AO339" i="9"/>
  <c r="AF340" i="9"/>
  <c r="W343" i="17" l="1"/>
  <c r="X343" i="17"/>
  <c r="S344" i="9"/>
  <c r="Z344" i="9"/>
  <c r="AG340" i="9"/>
  <c r="AH340" i="9"/>
  <c r="AR342" i="9"/>
  <c r="AJ342" i="9"/>
  <c r="AQ342" i="9"/>
  <c r="AM342" i="9"/>
  <c r="AL342" i="9"/>
  <c r="AN342" i="9" s="1"/>
  <c r="AO342" i="9" s="1"/>
  <c r="I346" i="17"/>
  <c r="J346" i="17" s="1"/>
  <c r="Y346" i="17" s="1"/>
  <c r="E346" i="17"/>
  <c r="N346" i="17" s="1"/>
  <c r="P346" i="17" s="1"/>
  <c r="F347" i="17"/>
  <c r="K346" i="17"/>
  <c r="L346" i="17" s="1"/>
  <c r="Z345" i="17"/>
  <c r="S345" i="17"/>
  <c r="V343" i="9"/>
  <c r="X343" i="9" s="1"/>
  <c r="AH341" i="9"/>
  <c r="AG341" i="9"/>
  <c r="AN342" i="17"/>
  <c r="D344" i="9"/>
  <c r="M345" i="17"/>
  <c r="O345" i="17" s="1"/>
  <c r="Q345" i="17" s="1"/>
  <c r="C345" i="17"/>
  <c r="W342" i="9"/>
  <c r="AI344" i="17"/>
  <c r="U344" i="17"/>
  <c r="V344" i="17" s="1"/>
  <c r="AK344" i="17"/>
  <c r="AC344" i="17"/>
  <c r="AE343" i="17"/>
  <c r="AB343" i="17"/>
  <c r="AD343" i="17" s="1"/>
  <c r="AF343" i="17" s="1"/>
  <c r="B345" i="9"/>
  <c r="I345" i="9"/>
  <c r="J345" i="9" s="1"/>
  <c r="Y345" i="9" s="1"/>
  <c r="E345" i="9"/>
  <c r="N345" i="9" s="1"/>
  <c r="P345" i="9" s="1"/>
  <c r="F346" i="9"/>
  <c r="K345" i="9"/>
  <c r="L345" i="9" s="1"/>
  <c r="AN341" i="9"/>
  <c r="AI343" i="9"/>
  <c r="U343" i="9"/>
  <c r="AK343" i="9"/>
  <c r="AC343" i="9"/>
  <c r="AF342" i="17"/>
  <c r="AE342" i="9"/>
  <c r="AB342" i="9"/>
  <c r="AD342" i="9" s="1"/>
  <c r="AF342" i="9" s="1"/>
  <c r="AR343" i="17"/>
  <c r="AJ343" i="17"/>
  <c r="AQ343" i="17"/>
  <c r="AM343" i="17"/>
  <c r="AL343" i="17"/>
  <c r="AP340" i="9"/>
  <c r="AO340" i="9"/>
  <c r="S346" i="17" l="1"/>
  <c r="R346" i="17" s="1"/>
  <c r="T346" i="17" s="1"/>
  <c r="Z346" i="17"/>
  <c r="X344" i="17"/>
  <c r="W344" i="17"/>
  <c r="Z345" i="9"/>
  <c r="S345" i="9"/>
  <c r="R345" i="9" s="1"/>
  <c r="T345" i="9" s="1"/>
  <c r="AN343" i="17"/>
  <c r="AH342" i="17"/>
  <c r="AG342" i="17"/>
  <c r="F347" i="9"/>
  <c r="D346" i="9"/>
  <c r="K346" i="9"/>
  <c r="L346" i="9" s="1"/>
  <c r="B346" i="9"/>
  <c r="I346" i="9"/>
  <c r="J346" i="9" s="1"/>
  <c r="Y346" i="9" s="1"/>
  <c r="E346" i="9"/>
  <c r="N346" i="9" s="1"/>
  <c r="P346" i="9" s="1"/>
  <c r="AR344" i="17"/>
  <c r="AJ344" i="17"/>
  <c r="AQ344" i="17"/>
  <c r="AM344" i="17"/>
  <c r="AL344" i="17"/>
  <c r="AP342" i="17"/>
  <c r="AO342" i="17"/>
  <c r="W343" i="9"/>
  <c r="AK344" i="9"/>
  <c r="AC344" i="9"/>
  <c r="AI344" i="9"/>
  <c r="U344" i="9"/>
  <c r="AE343" i="9"/>
  <c r="AB343" i="9"/>
  <c r="AD343" i="9" s="1"/>
  <c r="AP341" i="9"/>
  <c r="AO341" i="9"/>
  <c r="AG343" i="17"/>
  <c r="AH343" i="17"/>
  <c r="AI345" i="17"/>
  <c r="U345" i="17"/>
  <c r="AK345" i="17"/>
  <c r="AC345" i="17"/>
  <c r="AQ343" i="9"/>
  <c r="AM343" i="9"/>
  <c r="AR343" i="9"/>
  <c r="AJ343" i="9"/>
  <c r="AL343" i="9" s="1"/>
  <c r="AN343" i="9" s="1"/>
  <c r="F348" i="17"/>
  <c r="K347" i="17"/>
  <c r="L347" i="17" s="1"/>
  <c r="I347" i="17"/>
  <c r="J347" i="17" s="1"/>
  <c r="Y347" i="17" s="1"/>
  <c r="E347" i="17"/>
  <c r="N347" i="17" s="1"/>
  <c r="P347" i="17" s="1"/>
  <c r="AP342" i="9"/>
  <c r="R344" i="9"/>
  <c r="T344" i="9" s="1"/>
  <c r="AG342" i="9"/>
  <c r="AH342" i="9"/>
  <c r="D345" i="9"/>
  <c r="AE344" i="17"/>
  <c r="AB344" i="17"/>
  <c r="AD344" i="17" s="1"/>
  <c r="AF344" i="17" s="1"/>
  <c r="C344" i="9"/>
  <c r="M344" i="9"/>
  <c r="O344" i="9" s="1"/>
  <c r="Q344" i="9" s="1"/>
  <c r="R345" i="17"/>
  <c r="T345" i="17" s="1"/>
  <c r="D346" i="17"/>
  <c r="S346" i="9" l="1"/>
  <c r="R346" i="9" s="1"/>
  <c r="T346" i="9" s="1"/>
  <c r="Z346" i="9"/>
  <c r="S347" i="17"/>
  <c r="R347" i="17" s="1"/>
  <c r="T347" i="17" s="1"/>
  <c r="Z347" i="17"/>
  <c r="AO343" i="9"/>
  <c r="AP343" i="9"/>
  <c r="AQ345" i="17"/>
  <c r="AM345" i="17"/>
  <c r="AR345" i="17"/>
  <c r="AJ345" i="17"/>
  <c r="AL345" i="17" s="1"/>
  <c r="AN345" i="17" s="1"/>
  <c r="AR344" i="9"/>
  <c r="AJ344" i="9"/>
  <c r="AQ344" i="9"/>
  <c r="AM344" i="9"/>
  <c r="AL344" i="9"/>
  <c r="AN344" i="9" s="1"/>
  <c r="AP344" i="9" s="1"/>
  <c r="F349" i="17"/>
  <c r="K348" i="17"/>
  <c r="L348" i="17" s="1"/>
  <c r="I348" i="17"/>
  <c r="J348" i="17" s="1"/>
  <c r="Y348" i="17" s="1"/>
  <c r="E348" i="17"/>
  <c r="N348" i="17" s="1"/>
  <c r="P348" i="17" s="1"/>
  <c r="C346" i="9"/>
  <c r="M346" i="9"/>
  <c r="O346" i="9" s="1"/>
  <c r="Q346" i="9" s="1"/>
  <c r="AP343" i="17"/>
  <c r="AO343" i="17"/>
  <c r="M345" i="9"/>
  <c r="O345" i="9" s="1"/>
  <c r="Q345" i="9" s="1"/>
  <c r="C345" i="9"/>
  <c r="M346" i="17"/>
  <c r="O346" i="17" s="1"/>
  <c r="Q346" i="17" s="1"/>
  <c r="C346" i="17"/>
  <c r="D347" i="17"/>
  <c r="AN344" i="17"/>
  <c r="B347" i="9"/>
  <c r="I347" i="9"/>
  <c r="J347" i="9" s="1"/>
  <c r="Y347" i="9" s="1"/>
  <c r="E347" i="9"/>
  <c r="N347" i="9" s="1"/>
  <c r="P347" i="9" s="1"/>
  <c r="F348" i="9"/>
  <c r="D347" i="9"/>
  <c r="K347" i="9"/>
  <c r="L347" i="9" s="1"/>
  <c r="AI345" i="9"/>
  <c r="U345" i="9"/>
  <c r="V345" i="9" s="1"/>
  <c r="X345" i="9" s="1"/>
  <c r="AK345" i="9"/>
  <c r="AC345" i="9"/>
  <c r="U346" i="17"/>
  <c r="V346" i="17" s="1"/>
  <c r="X346" i="17" s="1"/>
  <c r="AK346" i="17"/>
  <c r="AC346" i="17"/>
  <c r="AI346" i="17"/>
  <c r="AH344" i="17"/>
  <c r="AG344" i="17"/>
  <c r="V345" i="17"/>
  <c r="V344" i="9"/>
  <c r="X344" i="9" s="1"/>
  <c r="AE345" i="17"/>
  <c r="AB345" i="17"/>
  <c r="AD345" i="17" s="1"/>
  <c r="AF345" i="17" s="1"/>
  <c r="AF343" i="9"/>
  <c r="AE344" i="9"/>
  <c r="AB344" i="9"/>
  <c r="AD344" i="9" s="1"/>
  <c r="S348" i="17" l="1"/>
  <c r="Z348" i="17"/>
  <c r="AO345" i="17"/>
  <c r="AP345" i="17"/>
  <c r="Z347" i="9"/>
  <c r="S347" i="9"/>
  <c r="AH343" i="9"/>
  <c r="AG343" i="9"/>
  <c r="W345" i="17"/>
  <c r="X345" i="17"/>
  <c r="AE345" i="9"/>
  <c r="AB345" i="9"/>
  <c r="AD345" i="9" s="1"/>
  <c r="AF345" i="9" s="1"/>
  <c r="AQ345" i="9"/>
  <c r="AM345" i="9"/>
  <c r="AL345" i="9"/>
  <c r="AR345" i="9"/>
  <c r="AJ345" i="9"/>
  <c r="W344" i="9"/>
  <c r="AP344" i="17"/>
  <c r="AO344" i="17"/>
  <c r="D348" i="17"/>
  <c r="AO344" i="9"/>
  <c r="C347" i="17"/>
  <c r="M347" i="17"/>
  <c r="O347" i="17" s="1"/>
  <c r="Q347" i="17" s="1"/>
  <c r="W345" i="9"/>
  <c r="I349" i="17"/>
  <c r="J349" i="17" s="1"/>
  <c r="Y349" i="17" s="1"/>
  <c r="E349" i="17"/>
  <c r="N349" i="17" s="1"/>
  <c r="P349" i="17" s="1"/>
  <c r="F350" i="17"/>
  <c r="K349" i="17"/>
  <c r="L349" i="17" s="1"/>
  <c r="AH345" i="17"/>
  <c r="AG345" i="17"/>
  <c r="AK347" i="17"/>
  <c r="AC347" i="17"/>
  <c r="AI347" i="17"/>
  <c r="U347" i="17"/>
  <c r="V347" i="17" s="1"/>
  <c r="X347" i="17" s="1"/>
  <c r="AK346" i="9"/>
  <c r="AC346" i="9"/>
  <c r="AI346" i="9"/>
  <c r="U346" i="9"/>
  <c r="V346" i="9" s="1"/>
  <c r="AE346" i="17"/>
  <c r="AB346" i="17"/>
  <c r="AD346" i="17" s="1"/>
  <c r="AF346" i="17" s="1"/>
  <c r="M347" i="9"/>
  <c r="O347" i="9" s="1"/>
  <c r="Q347" i="9" s="1"/>
  <c r="C347" i="9"/>
  <c r="AF344" i="9"/>
  <c r="AL346" i="17"/>
  <c r="AR346" i="17"/>
  <c r="AJ346" i="17"/>
  <c r="AQ346" i="17"/>
  <c r="AM346" i="17"/>
  <c r="F349" i="9"/>
  <c r="K348" i="9"/>
  <c r="L348" i="9" s="1"/>
  <c r="B348" i="9"/>
  <c r="I348" i="9"/>
  <c r="J348" i="9" s="1"/>
  <c r="Y348" i="9" s="1"/>
  <c r="E348" i="9"/>
  <c r="N348" i="9" s="1"/>
  <c r="P348" i="9" s="1"/>
  <c r="W346" i="17"/>
  <c r="X346" i="9" l="1"/>
  <c r="W346" i="9"/>
  <c r="Z349" i="17"/>
  <c r="R349" i="17"/>
  <c r="T349" i="17" s="1"/>
  <c r="S349" i="17"/>
  <c r="S348" i="9"/>
  <c r="Z348" i="9"/>
  <c r="W347" i="17"/>
  <c r="AN346" i="17"/>
  <c r="AI347" i="9"/>
  <c r="U347" i="9"/>
  <c r="AK347" i="9"/>
  <c r="AC347" i="9"/>
  <c r="AI348" i="17"/>
  <c r="U348" i="17"/>
  <c r="AK348" i="17"/>
  <c r="AC348" i="17"/>
  <c r="D348" i="9"/>
  <c r="AH346" i="17"/>
  <c r="AG346" i="17"/>
  <c r="AE346" i="9"/>
  <c r="AB346" i="9"/>
  <c r="AD346" i="9" s="1"/>
  <c r="AF346" i="9" s="1"/>
  <c r="AE347" i="17"/>
  <c r="AB347" i="17"/>
  <c r="AD347" i="17" s="1"/>
  <c r="I350" i="17"/>
  <c r="J350" i="17" s="1"/>
  <c r="Y350" i="17" s="1"/>
  <c r="E350" i="17"/>
  <c r="N350" i="17" s="1"/>
  <c r="P350" i="17" s="1"/>
  <c r="F351" i="17"/>
  <c r="K350" i="17"/>
  <c r="L350" i="17" s="1"/>
  <c r="AN345" i="9"/>
  <c r="AH345" i="9"/>
  <c r="AG345" i="9"/>
  <c r="B349" i="9"/>
  <c r="I349" i="9"/>
  <c r="J349" i="9" s="1"/>
  <c r="Y349" i="9" s="1"/>
  <c r="E349" i="9"/>
  <c r="N349" i="9" s="1"/>
  <c r="P349" i="9" s="1"/>
  <c r="F350" i="9"/>
  <c r="K349" i="9"/>
  <c r="L349" i="9" s="1"/>
  <c r="AG344" i="9"/>
  <c r="AH344" i="9"/>
  <c r="AR346" i="9"/>
  <c r="AJ346" i="9"/>
  <c r="AQ346" i="9"/>
  <c r="AM346" i="9"/>
  <c r="AL346" i="9"/>
  <c r="AN346" i="9" s="1"/>
  <c r="AO346" i="9" s="1"/>
  <c r="AR347" i="17"/>
  <c r="AJ347" i="17"/>
  <c r="AQ347" i="17"/>
  <c r="AM347" i="17"/>
  <c r="AL347" i="17"/>
  <c r="D349" i="17"/>
  <c r="C348" i="17"/>
  <c r="M348" i="17"/>
  <c r="O348" i="17" s="1"/>
  <c r="Q348" i="17" s="1"/>
  <c r="R347" i="9"/>
  <c r="T347" i="9" s="1"/>
  <c r="V347" i="9" s="1"/>
  <c r="W347" i="9" s="1"/>
  <c r="R348" i="17"/>
  <c r="T348" i="17" s="1"/>
  <c r="V348" i="17" s="1"/>
  <c r="X348" i="17" s="1"/>
  <c r="Z349" i="9" l="1"/>
  <c r="S349" i="9"/>
  <c r="S350" i="17"/>
  <c r="Z350" i="17"/>
  <c r="R350" i="17"/>
  <c r="T350" i="17" s="1"/>
  <c r="F351" i="9"/>
  <c r="K350" i="9"/>
  <c r="L350" i="9" s="1"/>
  <c r="B350" i="9"/>
  <c r="I350" i="9"/>
  <c r="J350" i="9" s="1"/>
  <c r="Y350" i="9" s="1"/>
  <c r="E350" i="9"/>
  <c r="N350" i="9" s="1"/>
  <c r="P350" i="9" s="1"/>
  <c r="AP345" i="9"/>
  <c r="AO345" i="9"/>
  <c r="X347" i="9"/>
  <c r="AK348" i="9"/>
  <c r="AC348" i="9"/>
  <c r="AI348" i="9"/>
  <c r="U348" i="9"/>
  <c r="M349" i="17"/>
  <c r="O349" i="17" s="1"/>
  <c r="Q349" i="17" s="1"/>
  <c r="C349" i="17"/>
  <c r="AG346" i="9"/>
  <c r="AH346" i="9"/>
  <c r="C348" i="9"/>
  <c r="M348" i="9"/>
  <c r="O348" i="9" s="1"/>
  <c r="Q348" i="9" s="1"/>
  <c r="AN347" i="17"/>
  <c r="AP346" i="9"/>
  <c r="D351" i="17"/>
  <c r="F352" i="17"/>
  <c r="K351" i="17"/>
  <c r="L351" i="17" s="1"/>
  <c r="Y351" i="17" s="1"/>
  <c r="I351" i="17"/>
  <c r="J351" i="17" s="1"/>
  <c r="E351" i="17"/>
  <c r="N351" i="17" s="1"/>
  <c r="P351" i="17" s="1"/>
  <c r="AE348" i="17"/>
  <c r="AB348" i="17"/>
  <c r="AD348" i="17" s="1"/>
  <c r="AF348" i="17" s="1"/>
  <c r="AE347" i="9"/>
  <c r="AB347" i="9"/>
  <c r="AD347" i="9" s="1"/>
  <c r="AF347" i="9" s="1"/>
  <c r="AP346" i="17"/>
  <c r="AO346" i="17"/>
  <c r="R348" i="9"/>
  <c r="T348" i="9" s="1"/>
  <c r="V348" i="9" s="1"/>
  <c r="AI349" i="17"/>
  <c r="U349" i="17"/>
  <c r="V349" i="17" s="1"/>
  <c r="X349" i="17" s="1"/>
  <c r="AK349" i="17"/>
  <c r="AC349" i="17"/>
  <c r="W348" i="17"/>
  <c r="D349" i="9"/>
  <c r="D350" i="17"/>
  <c r="AF347" i="17"/>
  <c r="AR348" i="17"/>
  <c r="AJ348" i="17"/>
  <c r="AQ348" i="17"/>
  <c r="AM348" i="17"/>
  <c r="AL348" i="17"/>
  <c r="AN348" i="17" s="1"/>
  <c r="AP348" i="17" s="1"/>
  <c r="AQ347" i="9"/>
  <c r="AM347" i="9"/>
  <c r="AL347" i="9"/>
  <c r="AN347" i="9" s="1"/>
  <c r="AO347" i="9" s="1"/>
  <c r="AR347" i="9"/>
  <c r="AJ347" i="9"/>
  <c r="X348" i="9"/>
  <c r="S351" i="17" l="1"/>
  <c r="Z351" i="17"/>
  <c r="R351" i="17"/>
  <c r="T351" i="17" s="1"/>
  <c r="S350" i="9"/>
  <c r="Z350" i="9"/>
  <c r="R350" i="9"/>
  <c r="T350" i="9" s="1"/>
  <c r="M350" i="17"/>
  <c r="O350" i="17" s="1"/>
  <c r="Q350" i="17" s="1"/>
  <c r="C350" i="17"/>
  <c r="AQ349" i="17"/>
  <c r="AM349" i="17"/>
  <c r="AR349" i="17"/>
  <c r="AJ349" i="17"/>
  <c r="AL349" i="17" s="1"/>
  <c r="AN349" i="17" s="1"/>
  <c r="AH348" i="17"/>
  <c r="AG348" i="17"/>
  <c r="W349" i="17"/>
  <c r="AE348" i="9"/>
  <c r="AB348" i="9"/>
  <c r="AD348" i="9" s="1"/>
  <c r="AI349" i="9"/>
  <c r="U349" i="9"/>
  <c r="AK349" i="9"/>
  <c r="AC349" i="9"/>
  <c r="AP347" i="17"/>
  <c r="AO347" i="17"/>
  <c r="AR348" i="9"/>
  <c r="AJ348" i="9"/>
  <c r="AQ348" i="9"/>
  <c r="AM348" i="9"/>
  <c r="AL348" i="9"/>
  <c r="AN348" i="9" s="1"/>
  <c r="AO348" i="9" s="1"/>
  <c r="AO348" i="17"/>
  <c r="AP347" i="9"/>
  <c r="AH347" i="9"/>
  <c r="AG347" i="9"/>
  <c r="F353" i="17"/>
  <c r="K352" i="17"/>
  <c r="L352" i="17" s="1"/>
  <c r="Y352" i="17" s="1"/>
  <c r="I352" i="17"/>
  <c r="J352" i="17" s="1"/>
  <c r="E352" i="17"/>
  <c r="N352" i="17" s="1"/>
  <c r="P352" i="17" s="1"/>
  <c r="D352" i="17"/>
  <c r="D350" i="9"/>
  <c r="U350" i="17"/>
  <c r="V350" i="17" s="1"/>
  <c r="X350" i="17" s="1"/>
  <c r="AK350" i="17"/>
  <c r="AC350" i="17"/>
  <c r="AI350" i="17"/>
  <c r="R349" i="9"/>
  <c r="T349" i="9" s="1"/>
  <c r="V349" i="9" s="1"/>
  <c r="M349" i="9"/>
  <c r="O349" i="9" s="1"/>
  <c r="Q349" i="9" s="1"/>
  <c r="C349" i="9"/>
  <c r="AG347" i="17"/>
  <c r="AH347" i="17"/>
  <c r="AE349" i="17"/>
  <c r="AB349" i="17"/>
  <c r="AD349" i="17" s="1"/>
  <c r="AF349" i="17" s="1"/>
  <c r="C351" i="17"/>
  <c r="M351" i="17"/>
  <c r="O351" i="17" s="1"/>
  <c r="Q351" i="17" s="1"/>
  <c r="W348" i="9"/>
  <c r="B351" i="9"/>
  <c r="I351" i="9"/>
  <c r="J351" i="9" s="1"/>
  <c r="Y351" i="9" s="1"/>
  <c r="E351" i="9"/>
  <c r="N351" i="9" s="1"/>
  <c r="P351" i="9" s="1"/>
  <c r="F352" i="9"/>
  <c r="K351" i="9"/>
  <c r="L351" i="9" s="1"/>
  <c r="X349" i="9"/>
  <c r="AP349" i="17" l="1"/>
  <c r="AO349" i="17"/>
  <c r="Z351" i="9"/>
  <c r="R351" i="9"/>
  <c r="T351" i="9" s="1"/>
  <c r="S351" i="9"/>
  <c r="S352" i="17"/>
  <c r="Z352" i="17"/>
  <c r="D351" i="9"/>
  <c r="C350" i="9"/>
  <c r="M350" i="9"/>
  <c r="O350" i="9" s="1"/>
  <c r="Q350" i="9" s="1"/>
  <c r="F353" i="9"/>
  <c r="K352" i="9"/>
  <c r="L352" i="9" s="1"/>
  <c r="B352" i="9"/>
  <c r="I352" i="9"/>
  <c r="J352" i="9" s="1"/>
  <c r="Y352" i="9" s="1"/>
  <c r="E352" i="9"/>
  <c r="N352" i="9" s="1"/>
  <c r="P352" i="9" s="1"/>
  <c r="AH349" i="17"/>
  <c r="AG349" i="17"/>
  <c r="AE350" i="17"/>
  <c r="AB350" i="17"/>
  <c r="AD350" i="17" s="1"/>
  <c r="AF350" i="17" s="1"/>
  <c r="C352" i="17"/>
  <c r="M352" i="17"/>
  <c r="O352" i="17" s="1"/>
  <c r="Q352" i="17" s="1"/>
  <c r="AP348" i="9"/>
  <c r="AE349" i="9"/>
  <c r="AB349" i="9"/>
  <c r="AD349" i="9" s="1"/>
  <c r="W349" i="9"/>
  <c r="AR350" i="17"/>
  <c r="AJ350" i="17"/>
  <c r="AL350" i="17" s="1"/>
  <c r="AN350" i="17" s="1"/>
  <c r="AQ350" i="17"/>
  <c r="AM350" i="17"/>
  <c r="I353" i="17"/>
  <c r="J353" i="17" s="1"/>
  <c r="E353" i="17"/>
  <c r="N353" i="17" s="1"/>
  <c r="P353" i="17" s="1"/>
  <c r="D353" i="17"/>
  <c r="F354" i="17"/>
  <c r="K353" i="17"/>
  <c r="L353" i="17" s="1"/>
  <c r="Y353" i="17" s="1"/>
  <c r="AQ349" i="9"/>
  <c r="AM349" i="9"/>
  <c r="AR349" i="9"/>
  <c r="AJ349" i="9"/>
  <c r="AL349" i="9" s="1"/>
  <c r="AN349" i="9" s="1"/>
  <c r="AF348" i="9"/>
  <c r="AK350" i="9"/>
  <c r="AC350" i="9"/>
  <c r="AI350" i="9"/>
  <c r="U350" i="9"/>
  <c r="V350" i="9" s="1"/>
  <c r="X350" i="9" s="1"/>
  <c r="AK351" i="17"/>
  <c r="AC351" i="17"/>
  <c r="AI351" i="17"/>
  <c r="U351" i="17"/>
  <c r="V351" i="17" s="1"/>
  <c r="W350" i="17"/>
  <c r="AO350" i="17" l="1"/>
  <c r="AP350" i="17"/>
  <c r="S352" i="9"/>
  <c r="Z352" i="9"/>
  <c r="X351" i="17"/>
  <c r="W351" i="17"/>
  <c r="AO349" i="9"/>
  <c r="AP349" i="9"/>
  <c r="Z353" i="17"/>
  <c r="S353" i="17"/>
  <c r="R353" i="17" s="1"/>
  <c r="T353" i="17" s="1"/>
  <c r="AG348" i="9"/>
  <c r="AH348" i="9"/>
  <c r="AF349" i="9"/>
  <c r="M351" i="9"/>
  <c r="O351" i="9" s="1"/>
  <c r="Q351" i="9" s="1"/>
  <c r="C351" i="9"/>
  <c r="AI352" i="17"/>
  <c r="U352" i="17"/>
  <c r="AK352" i="17"/>
  <c r="AC352" i="17"/>
  <c r="I354" i="17"/>
  <c r="J354" i="17" s="1"/>
  <c r="Y354" i="17" s="1"/>
  <c r="E354" i="17"/>
  <c r="N354" i="17" s="1"/>
  <c r="P354" i="17" s="1"/>
  <c r="F355" i="17"/>
  <c r="K354" i="17"/>
  <c r="L354" i="17" s="1"/>
  <c r="AH350" i="17"/>
  <c r="AG350" i="17"/>
  <c r="AE351" i="17"/>
  <c r="AB351" i="17"/>
  <c r="AD351" i="17" s="1"/>
  <c r="AF351" i="17" s="1"/>
  <c r="AE350" i="9"/>
  <c r="AB350" i="9"/>
  <c r="AD350" i="9" s="1"/>
  <c r="AF350" i="9" s="1"/>
  <c r="M353" i="17"/>
  <c r="O353" i="17" s="1"/>
  <c r="Q353" i="17" s="1"/>
  <c r="C353" i="17"/>
  <c r="D352" i="9"/>
  <c r="W350" i="9"/>
  <c r="R352" i="17"/>
  <c r="T352" i="17" s="1"/>
  <c r="V352" i="17" s="1"/>
  <c r="W352" i="17" s="1"/>
  <c r="AI351" i="9"/>
  <c r="U351" i="9"/>
  <c r="V351" i="9" s="1"/>
  <c r="X351" i="9" s="1"/>
  <c r="AK351" i="9"/>
  <c r="AC351" i="9"/>
  <c r="AR351" i="17"/>
  <c r="AJ351" i="17"/>
  <c r="AQ351" i="17"/>
  <c r="AM351" i="17"/>
  <c r="AL351" i="17"/>
  <c r="AR350" i="9"/>
  <c r="AJ350" i="9"/>
  <c r="AQ350" i="9"/>
  <c r="AM350" i="9"/>
  <c r="AL350" i="9"/>
  <c r="B353" i="9"/>
  <c r="Y353" i="9"/>
  <c r="I353" i="9"/>
  <c r="J353" i="9" s="1"/>
  <c r="E353" i="9"/>
  <c r="N353" i="9" s="1"/>
  <c r="P353" i="9" s="1"/>
  <c r="F354" i="9"/>
  <c r="D353" i="9"/>
  <c r="K353" i="9"/>
  <c r="L353" i="9" s="1"/>
  <c r="S354" i="17" l="1"/>
  <c r="Z354" i="17"/>
  <c r="R354" i="17"/>
  <c r="T354" i="17" s="1"/>
  <c r="AE351" i="9"/>
  <c r="AB351" i="9"/>
  <c r="AD351" i="9" s="1"/>
  <c r="AF351" i="9" s="1"/>
  <c r="AN350" i="9"/>
  <c r="C352" i="9"/>
  <c r="M352" i="9"/>
  <c r="O352" i="9" s="1"/>
  <c r="Q352" i="9" s="1"/>
  <c r="D354" i="17"/>
  <c r="AK352" i="9"/>
  <c r="AC352" i="9"/>
  <c r="AI352" i="9"/>
  <c r="U352" i="9"/>
  <c r="Z353" i="9"/>
  <c r="S353" i="9"/>
  <c r="AG351" i="17"/>
  <c r="AH351" i="17"/>
  <c r="AE352" i="17"/>
  <c r="AB352" i="17"/>
  <c r="AD352" i="17" s="1"/>
  <c r="AF352" i="17" s="1"/>
  <c r="M353" i="9"/>
  <c r="O353" i="9" s="1"/>
  <c r="Q353" i="9" s="1"/>
  <c r="C353" i="9"/>
  <c r="F355" i="9"/>
  <c r="D354" i="9"/>
  <c r="K354" i="9"/>
  <c r="L354" i="9" s="1"/>
  <c r="B354" i="9"/>
  <c r="I354" i="9"/>
  <c r="J354" i="9" s="1"/>
  <c r="Y354" i="9" s="1"/>
  <c r="E354" i="9"/>
  <c r="N354" i="9" s="1"/>
  <c r="P354" i="9" s="1"/>
  <c r="AR352" i="17"/>
  <c r="AJ352" i="17"/>
  <c r="AQ352" i="17"/>
  <c r="AM352" i="17"/>
  <c r="AL352" i="17"/>
  <c r="AN352" i="17" s="1"/>
  <c r="AO352" i="17" s="1"/>
  <c r="W351" i="9"/>
  <c r="AI353" i="17"/>
  <c r="U353" i="17"/>
  <c r="V353" i="17" s="1"/>
  <c r="AK353" i="17"/>
  <c r="AC353" i="17"/>
  <c r="R352" i="9"/>
  <c r="T352" i="9" s="1"/>
  <c r="V352" i="9" s="1"/>
  <c r="X352" i="17"/>
  <c r="AN351" i="17"/>
  <c r="AQ351" i="9"/>
  <c r="AM351" i="9"/>
  <c r="AR351" i="9"/>
  <c r="AJ351" i="9"/>
  <c r="AL351" i="9" s="1"/>
  <c r="AN351" i="9" s="1"/>
  <c r="AG350" i="9"/>
  <c r="AH350" i="9"/>
  <c r="F356" i="17"/>
  <c r="K355" i="17"/>
  <c r="L355" i="17" s="1"/>
  <c r="I355" i="17"/>
  <c r="J355" i="17" s="1"/>
  <c r="Y355" i="17" s="1"/>
  <c r="E355" i="17"/>
  <c r="N355" i="17" s="1"/>
  <c r="P355" i="17" s="1"/>
  <c r="AH349" i="9"/>
  <c r="AG349" i="9"/>
  <c r="X352" i="9"/>
  <c r="AO351" i="9" l="1"/>
  <c r="AP351" i="9"/>
  <c r="W353" i="17"/>
  <c r="X353" i="17"/>
  <c r="S354" i="9"/>
  <c r="Z354" i="9"/>
  <c r="R354" i="9"/>
  <c r="T354" i="9" s="1"/>
  <c r="S355" i="17"/>
  <c r="Z355" i="17"/>
  <c r="R355" i="17"/>
  <c r="T355" i="17" s="1"/>
  <c r="F357" i="17"/>
  <c r="K356" i="17"/>
  <c r="L356" i="17" s="1"/>
  <c r="Y356" i="17"/>
  <c r="I356" i="17"/>
  <c r="J356" i="17" s="1"/>
  <c r="E356" i="17"/>
  <c r="N356" i="17" s="1"/>
  <c r="P356" i="17" s="1"/>
  <c r="D356" i="17"/>
  <c r="C354" i="9"/>
  <c r="M354" i="9"/>
  <c r="O354" i="9" s="1"/>
  <c r="Q354" i="9" s="1"/>
  <c r="AR352" i="9"/>
  <c r="AJ352" i="9"/>
  <c r="AQ352" i="9"/>
  <c r="AM352" i="9"/>
  <c r="AL352" i="9"/>
  <c r="AN352" i="9" s="1"/>
  <c r="AO352" i="9" s="1"/>
  <c r="AP350" i="9"/>
  <c r="AO350" i="9"/>
  <c r="AP352" i="17"/>
  <c r="F356" i="9"/>
  <c r="Y355" i="9"/>
  <c r="B355" i="9"/>
  <c r="I355" i="9"/>
  <c r="J355" i="9" s="1"/>
  <c r="E355" i="9"/>
  <c r="N355" i="9" s="1"/>
  <c r="P355" i="9" s="1"/>
  <c r="D355" i="9"/>
  <c r="K355" i="9"/>
  <c r="L355" i="9" s="1"/>
  <c r="AH352" i="17"/>
  <c r="AG352" i="17"/>
  <c r="AI353" i="9"/>
  <c r="U353" i="9"/>
  <c r="AK353" i="9"/>
  <c r="AC353" i="9"/>
  <c r="M354" i="17"/>
  <c r="O354" i="17" s="1"/>
  <c r="Q354" i="17" s="1"/>
  <c r="C354" i="17"/>
  <c r="AH351" i="9"/>
  <c r="AG351" i="9"/>
  <c r="D355" i="17"/>
  <c r="AE353" i="17"/>
  <c r="AB353" i="17"/>
  <c r="AD353" i="17" s="1"/>
  <c r="W352" i="9"/>
  <c r="U354" i="17"/>
  <c r="V354" i="17" s="1"/>
  <c r="X354" i="17" s="1"/>
  <c r="AK354" i="17"/>
  <c r="AC354" i="17"/>
  <c r="AI354" i="17"/>
  <c r="AO351" i="17"/>
  <c r="AP351" i="17"/>
  <c r="AQ353" i="17"/>
  <c r="AM353" i="17"/>
  <c r="AL353" i="17"/>
  <c r="AN353" i="17" s="1"/>
  <c r="AO353" i="17" s="1"/>
  <c r="AR353" i="17"/>
  <c r="AJ353" i="17"/>
  <c r="W353" i="9"/>
  <c r="R353" i="9"/>
  <c r="T353" i="9" s="1"/>
  <c r="V353" i="9" s="1"/>
  <c r="X353" i="9" s="1"/>
  <c r="AE352" i="9"/>
  <c r="AB352" i="9"/>
  <c r="AD352" i="9" s="1"/>
  <c r="AF352" i="9" s="1"/>
  <c r="W354" i="17" l="1"/>
  <c r="M355" i="9"/>
  <c r="O355" i="9" s="1"/>
  <c r="Q355" i="9" s="1"/>
  <c r="C355" i="9"/>
  <c r="Z355" i="9"/>
  <c r="R355" i="9"/>
  <c r="T355" i="9" s="1"/>
  <c r="S355" i="9"/>
  <c r="AG352" i="9"/>
  <c r="AH352" i="9"/>
  <c r="AE353" i="9"/>
  <c r="AB353" i="9"/>
  <c r="AD353" i="9" s="1"/>
  <c r="S356" i="17"/>
  <c r="Z356" i="17"/>
  <c r="R356" i="17"/>
  <c r="T356" i="17" s="1"/>
  <c r="AQ353" i="9"/>
  <c r="AM353" i="9"/>
  <c r="AL353" i="9"/>
  <c r="AN353" i="9" s="1"/>
  <c r="AO353" i="9" s="1"/>
  <c r="AR353" i="9"/>
  <c r="AJ353" i="9"/>
  <c r="AP352" i="9"/>
  <c r="C356" i="17"/>
  <c r="M356" i="17"/>
  <c r="O356" i="17" s="1"/>
  <c r="Q356" i="17" s="1"/>
  <c r="AK355" i="17"/>
  <c r="AC355" i="17"/>
  <c r="AI355" i="17"/>
  <c r="U355" i="17"/>
  <c r="V355" i="17" s="1"/>
  <c r="X355" i="17" s="1"/>
  <c r="AK354" i="9"/>
  <c r="AC354" i="9"/>
  <c r="AI354" i="9"/>
  <c r="U354" i="9"/>
  <c r="V354" i="9" s="1"/>
  <c r="AL354" i="17"/>
  <c r="AN354" i="17" s="1"/>
  <c r="AO354" i="17" s="1"/>
  <c r="AR354" i="17"/>
  <c r="AJ354" i="17"/>
  <c r="AQ354" i="17"/>
  <c r="AM354" i="17"/>
  <c r="AP353" i="17"/>
  <c r="C355" i="17"/>
  <c r="M355" i="17"/>
  <c r="O355" i="17" s="1"/>
  <c r="Q355" i="17" s="1"/>
  <c r="B356" i="9"/>
  <c r="Y356" i="9"/>
  <c r="I356" i="9"/>
  <c r="J356" i="9" s="1"/>
  <c r="E356" i="9"/>
  <c r="N356" i="9" s="1"/>
  <c r="P356" i="9" s="1"/>
  <c r="F357" i="9"/>
  <c r="K356" i="9"/>
  <c r="L356" i="9" s="1"/>
  <c r="AE354" i="17"/>
  <c r="AB354" i="17"/>
  <c r="AD354" i="17" s="1"/>
  <c r="AF353" i="17"/>
  <c r="I357" i="17"/>
  <c r="J357" i="17" s="1"/>
  <c r="Y357" i="17" s="1"/>
  <c r="E357" i="17"/>
  <c r="N357" i="17" s="1"/>
  <c r="P357" i="17" s="1"/>
  <c r="D357" i="17"/>
  <c r="F358" i="17"/>
  <c r="K357" i="17"/>
  <c r="L357" i="17" s="1"/>
  <c r="Z357" i="17" l="1"/>
  <c r="S357" i="17"/>
  <c r="X354" i="9"/>
  <c r="W354" i="9"/>
  <c r="I358" i="17"/>
  <c r="J358" i="17" s="1"/>
  <c r="Y358" i="17" s="1"/>
  <c r="E358" i="17"/>
  <c r="N358" i="17" s="1"/>
  <c r="P358" i="17" s="1"/>
  <c r="F359" i="17"/>
  <c r="K358" i="17"/>
  <c r="L358" i="17" s="1"/>
  <c r="AP354" i="17"/>
  <c r="AR354" i="9"/>
  <c r="AJ354" i="9"/>
  <c r="AQ354" i="9"/>
  <c r="AM354" i="9"/>
  <c r="AL354" i="9"/>
  <c r="AN354" i="9" s="1"/>
  <c r="AO354" i="9" s="1"/>
  <c r="AR355" i="17"/>
  <c r="AJ355" i="17"/>
  <c r="AQ355" i="17"/>
  <c r="AM355" i="17"/>
  <c r="AL355" i="17"/>
  <c r="AN355" i="17" s="1"/>
  <c r="AO355" i="17" s="1"/>
  <c r="AP353" i="9"/>
  <c r="AF353" i="9"/>
  <c r="AK355" i="9"/>
  <c r="AC355" i="9"/>
  <c r="AI355" i="9"/>
  <c r="U355" i="9"/>
  <c r="W355" i="17"/>
  <c r="AE354" i="9"/>
  <c r="AB354" i="9"/>
  <c r="AD354" i="9" s="1"/>
  <c r="AH353" i="17"/>
  <c r="AG353" i="17"/>
  <c r="D356" i="9"/>
  <c r="V355" i="9"/>
  <c r="W355" i="9"/>
  <c r="AE355" i="17"/>
  <c r="AB355" i="17"/>
  <c r="AD355" i="17" s="1"/>
  <c r="M357" i="17"/>
  <c r="O357" i="17" s="1"/>
  <c r="Q357" i="17" s="1"/>
  <c r="C357" i="17"/>
  <c r="Z356" i="9"/>
  <c r="S356" i="9"/>
  <c r="AF354" i="17"/>
  <c r="F358" i="9"/>
  <c r="K357" i="9"/>
  <c r="L357" i="9" s="1"/>
  <c r="B357" i="9"/>
  <c r="I357" i="9"/>
  <c r="J357" i="9" s="1"/>
  <c r="Y357" i="9" s="1"/>
  <c r="E357" i="9"/>
  <c r="N357" i="9" s="1"/>
  <c r="P357" i="9" s="1"/>
  <c r="AI356" i="17"/>
  <c r="U356" i="17"/>
  <c r="V356" i="17" s="1"/>
  <c r="AK356" i="17"/>
  <c r="AC356" i="17"/>
  <c r="X355" i="9"/>
  <c r="W356" i="17" l="1"/>
  <c r="X356" i="17"/>
  <c r="S357" i="9"/>
  <c r="R357" i="9" s="1"/>
  <c r="T357" i="9" s="1"/>
  <c r="Z357" i="9"/>
  <c r="S358" i="17"/>
  <c r="Z358" i="17"/>
  <c r="AE356" i="17"/>
  <c r="AB356" i="17"/>
  <c r="AD356" i="17" s="1"/>
  <c r="AF356" i="17" s="1"/>
  <c r="AI356" i="9"/>
  <c r="U356" i="9"/>
  <c r="AK356" i="9"/>
  <c r="AC356" i="9"/>
  <c r="AI357" i="17"/>
  <c r="U357" i="17"/>
  <c r="AK357" i="17"/>
  <c r="AC357" i="17"/>
  <c r="AR355" i="9"/>
  <c r="AJ355" i="9"/>
  <c r="AL355" i="9" s="1"/>
  <c r="AN355" i="9" s="1"/>
  <c r="AQ355" i="9"/>
  <c r="AM355" i="9"/>
  <c r="AP354" i="9"/>
  <c r="F360" i="17"/>
  <c r="K359" i="17"/>
  <c r="L359" i="17" s="1"/>
  <c r="Y359" i="17" s="1"/>
  <c r="I359" i="17"/>
  <c r="J359" i="17" s="1"/>
  <c r="E359" i="17"/>
  <c r="N359" i="17" s="1"/>
  <c r="P359" i="17" s="1"/>
  <c r="AR356" i="17"/>
  <c r="AJ356" i="17"/>
  <c r="AQ356" i="17"/>
  <c r="AM356" i="17"/>
  <c r="AL356" i="17"/>
  <c r="D357" i="9"/>
  <c r="B358" i="9"/>
  <c r="I358" i="9"/>
  <c r="J358" i="9" s="1"/>
  <c r="E358" i="9"/>
  <c r="N358" i="9" s="1"/>
  <c r="P358" i="9" s="1"/>
  <c r="F359" i="9"/>
  <c r="K358" i="9"/>
  <c r="L358" i="9" s="1"/>
  <c r="Y358" i="9" s="1"/>
  <c r="R356" i="9"/>
  <c r="T356" i="9" s="1"/>
  <c r="V356" i="9" s="1"/>
  <c r="AF355" i="17"/>
  <c r="AH353" i="9"/>
  <c r="AG353" i="9"/>
  <c r="AP355" i="17"/>
  <c r="D358" i="17"/>
  <c r="R357" i="17"/>
  <c r="T357" i="17" s="1"/>
  <c r="V357" i="17" s="1"/>
  <c r="W357" i="17" s="1"/>
  <c r="M356" i="9"/>
  <c r="O356" i="9" s="1"/>
  <c r="Q356" i="9" s="1"/>
  <c r="C356" i="9"/>
  <c r="AE355" i="9"/>
  <c r="AB355" i="9"/>
  <c r="AD355" i="9" s="1"/>
  <c r="AH354" i="17"/>
  <c r="AG354" i="17"/>
  <c r="X356" i="9"/>
  <c r="AF354" i="9"/>
  <c r="X357" i="17"/>
  <c r="Z358" i="9" l="1"/>
  <c r="S358" i="9"/>
  <c r="S359" i="17"/>
  <c r="Z359" i="17"/>
  <c r="R359" i="17"/>
  <c r="T359" i="17" s="1"/>
  <c r="AO355" i="9"/>
  <c r="AP355" i="9"/>
  <c r="AG355" i="17"/>
  <c r="AH355" i="17"/>
  <c r="AH356" i="17"/>
  <c r="AG356" i="17"/>
  <c r="C357" i="9"/>
  <c r="M357" i="9"/>
  <c r="O357" i="9" s="1"/>
  <c r="Q357" i="9" s="1"/>
  <c r="F361" i="17"/>
  <c r="K360" i="17"/>
  <c r="L360" i="17" s="1"/>
  <c r="Y360" i="17"/>
  <c r="I360" i="17"/>
  <c r="J360" i="17" s="1"/>
  <c r="E360" i="17"/>
  <c r="N360" i="17" s="1"/>
  <c r="P360" i="17" s="1"/>
  <c r="D360" i="17"/>
  <c r="AQ357" i="17"/>
  <c r="AM357" i="17"/>
  <c r="AR357" i="17"/>
  <c r="AJ357" i="17"/>
  <c r="AL357" i="17" s="1"/>
  <c r="AN357" i="17" s="1"/>
  <c r="AQ356" i="9"/>
  <c r="AM356" i="9"/>
  <c r="AR356" i="9"/>
  <c r="AJ356" i="9"/>
  <c r="AL356" i="9" s="1"/>
  <c r="AN356" i="9" s="1"/>
  <c r="F360" i="9"/>
  <c r="K359" i="9"/>
  <c r="L359" i="9" s="1"/>
  <c r="B359" i="9"/>
  <c r="I359" i="9"/>
  <c r="J359" i="9" s="1"/>
  <c r="Y359" i="9" s="1"/>
  <c r="E359" i="9"/>
  <c r="N359" i="9" s="1"/>
  <c r="P359" i="9" s="1"/>
  <c r="AE357" i="17"/>
  <c r="AB357" i="17"/>
  <c r="AD357" i="17" s="1"/>
  <c r="AF357" i="17" s="1"/>
  <c r="U358" i="17"/>
  <c r="AK358" i="17"/>
  <c r="AC358" i="17"/>
  <c r="AI358" i="17"/>
  <c r="W356" i="9"/>
  <c r="D359" i="17"/>
  <c r="R358" i="17"/>
  <c r="T358" i="17" s="1"/>
  <c r="V358" i="17" s="1"/>
  <c r="X358" i="17" s="1"/>
  <c r="M358" i="17"/>
  <c r="O358" i="17" s="1"/>
  <c r="Q358" i="17" s="1"/>
  <c r="W358" i="17" s="1"/>
  <c r="C358" i="17"/>
  <c r="AE356" i="9"/>
  <c r="AB356" i="9"/>
  <c r="AD356" i="9" s="1"/>
  <c r="AK357" i="9"/>
  <c r="AC357" i="9"/>
  <c r="AI357" i="9"/>
  <c r="U357" i="9"/>
  <c r="V357" i="9" s="1"/>
  <c r="X357" i="9" s="1"/>
  <c r="AG354" i="9"/>
  <c r="AH354" i="9"/>
  <c r="AF355" i="9"/>
  <c r="D358" i="9"/>
  <c r="AN356" i="17"/>
  <c r="AP356" i="9" l="1"/>
  <c r="AO356" i="9"/>
  <c r="S359" i="9"/>
  <c r="Z359" i="9"/>
  <c r="AO357" i="17"/>
  <c r="AP357" i="17"/>
  <c r="AR358" i="17"/>
  <c r="AJ358" i="17"/>
  <c r="AL358" i="17" s="1"/>
  <c r="AN358" i="17" s="1"/>
  <c r="AQ358" i="17"/>
  <c r="AM358" i="17"/>
  <c r="S360" i="17"/>
  <c r="Z360" i="17"/>
  <c r="R360" i="17"/>
  <c r="T360" i="17" s="1"/>
  <c r="V359" i="17"/>
  <c r="X359" i="17" s="1"/>
  <c r="AI358" i="9"/>
  <c r="U358" i="9"/>
  <c r="AK358" i="9"/>
  <c r="AC358" i="9"/>
  <c r="AE357" i="9"/>
  <c r="AB357" i="9"/>
  <c r="AD357" i="9" s="1"/>
  <c r="AF357" i="9" s="1"/>
  <c r="D359" i="9"/>
  <c r="C360" i="17"/>
  <c r="M360" i="17"/>
  <c r="O360" i="17" s="1"/>
  <c r="Q360" i="17" s="1"/>
  <c r="C359" i="17"/>
  <c r="M359" i="17"/>
  <c r="O359" i="17" s="1"/>
  <c r="Q359" i="17" s="1"/>
  <c r="W359" i="17" s="1"/>
  <c r="AR357" i="9"/>
  <c r="AJ357" i="9"/>
  <c r="AQ357" i="9"/>
  <c r="AM357" i="9"/>
  <c r="AL357" i="9"/>
  <c r="AN357" i="9" s="1"/>
  <c r="AO357" i="9" s="1"/>
  <c r="AH357" i="17"/>
  <c r="AG357" i="17"/>
  <c r="B360" i="9"/>
  <c r="I360" i="9"/>
  <c r="J360" i="9" s="1"/>
  <c r="Y360" i="9" s="1"/>
  <c r="E360" i="9"/>
  <c r="N360" i="9" s="1"/>
  <c r="P360" i="9" s="1"/>
  <c r="F361" i="9"/>
  <c r="K360" i="9"/>
  <c r="L360" i="9" s="1"/>
  <c r="Y361" i="17"/>
  <c r="I361" i="17"/>
  <c r="J361" i="17" s="1"/>
  <c r="E361" i="17"/>
  <c r="N361" i="17" s="1"/>
  <c r="P361" i="17" s="1"/>
  <c r="D361" i="17"/>
  <c r="F362" i="17"/>
  <c r="K361" i="17"/>
  <c r="L361" i="17" s="1"/>
  <c r="AK359" i="17"/>
  <c r="AC359" i="17"/>
  <c r="AI359" i="17"/>
  <c r="U359" i="17"/>
  <c r="R358" i="9"/>
  <c r="T358" i="9" s="1"/>
  <c r="V358" i="9" s="1"/>
  <c r="X358" i="9" s="1"/>
  <c r="AG355" i="9"/>
  <c r="AH355" i="9"/>
  <c r="AO356" i="17"/>
  <c r="AP356" i="17"/>
  <c r="M358" i="9"/>
  <c r="O358" i="9" s="1"/>
  <c r="Q358" i="9" s="1"/>
  <c r="W358" i="9" s="1"/>
  <c r="C358" i="9"/>
  <c r="AF356" i="9"/>
  <c r="AE358" i="17"/>
  <c r="AB358" i="17"/>
  <c r="AD358" i="17" s="1"/>
  <c r="AF358" i="17" s="1"/>
  <c r="W357" i="9"/>
  <c r="Z360" i="9" l="1"/>
  <c r="S360" i="9"/>
  <c r="R360" i="9" s="1"/>
  <c r="T360" i="9" s="1"/>
  <c r="AP358" i="17"/>
  <c r="AO358" i="17"/>
  <c r="M361" i="17"/>
  <c r="O361" i="17" s="1"/>
  <c r="Q361" i="17" s="1"/>
  <c r="C361" i="17"/>
  <c r="AE358" i="9"/>
  <c r="AB358" i="9"/>
  <c r="AD358" i="9" s="1"/>
  <c r="AK359" i="9"/>
  <c r="AC359" i="9"/>
  <c r="AI359" i="9"/>
  <c r="U359" i="9"/>
  <c r="AR359" i="17"/>
  <c r="AJ359" i="17"/>
  <c r="AQ359" i="17"/>
  <c r="AM359" i="17"/>
  <c r="AL359" i="17"/>
  <c r="D360" i="9"/>
  <c r="C359" i="9"/>
  <c r="M359" i="9"/>
  <c r="O359" i="9" s="1"/>
  <c r="Q359" i="9" s="1"/>
  <c r="AQ358" i="9"/>
  <c r="AM358" i="9"/>
  <c r="AL358" i="9"/>
  <c r="AN358" i="9" s="1"/>
  <c r="AO358" i="9" s="1"/>
  <c r="AR358" i="9"/>
  <c r="AJ358" i="9"/>
  <c r="V360" i="17"/>
  <c r="W360" i="17" s="1"/>
  <c r="AH358" i="17"/>
  <c r="AG358" i="17"/>
  <c r="AH356" i="9"/>
  <c r="AG356" i="9"/>
  <c r="F362" i="9"/>
  <c r="K361" i="9"/>
  <c r="L361" i="9" s="1"/>
  <c r="B361" i="9"/>
  <c r="I361" i="9"/>
  <c r="J361" i="9" s="1"/>
  <c r="Y361" i="9" s="1"/>
  <c r="E361" i="9"/>
  <c r="N361" i="9" s="1"/>
  <c r="P361" i="9" s="1"/>
  <c r="AP357" i="9"/>
  <c r="AG357" i="9"/>
  <c r="AH357" i="9"/>
  <c r="R359" i="9"/>
  <c r="T359" i="9" s="1"/>
  <c r="V359" i="9" s="1"/>
  <c r="X359" i="9" s="1"/>
  <c r="AE359" i="17"/>
  <c r="AB359" i="17"/>
  <c r="AD359" i="17" s="1"/>
  <c r="AF359" i="17" s="1"/>
  <c r="I362" i="17"/>
  <c r="J362" i="17" s="1"/>
  <c r="Y362" i="17" s="1"/>
  <c r="E362" i="17"/>
  <c r="N362" i="17" s="1"/>
  <c r="P362" i="17" s="1"/>
  <c r="D362" i="17"/>
  <c r="F363" i="17"/>
  <c r="K362" i="17"/>
  <c r="L362" i="17" s="1"/>
  <c r="Z361" i="17"/>
  <c r="S361" i="17"/>
  <c r="AI360" i="17"/>
  <c r="U360" i="17"/>
  <c r="AK360" i="17"/>
  <c r="AC360" i="17"/>
  <c r="S362" i="17" l="1"/>
  <c r="Z362" i="17"/>
  <c r="R362" i="17"/>
  <c r="T362" i="17" s="1"/>
  <c r="S361" i="9"/>
  <c r="Z361" i="9"/>
  <c r="R361" i="9"/>
  <c r="T361" i="9" s="1"/>
  <c r="AI361" i="17"/>
  <c r="U361" i="17"/>
  <c r="AK361" i="17"/>
  <c r="AC361" i="17"/>
  <c r="AE359" i="9"/>
  <c r="AB359" i="9"/>
  <c r="AD359" i="9" s="1"/>
  <c r="AF359" i="9" s="1"/>
  <c r="AP358" i="9"/>
  <c r="AR359" i="9"/>
  <c r="AJ359" i="9"/>
  <c r="AQ359" i="9"/>
  <c r="AM359" i="9"/>
  <c r="AL359" i="9"/>
  <c r="AN359" i="9" s="1"/>
  <c r="AO359" i="9" s="1"/>
  <c r="W359" i="9"/>
  <c r="F364" i="17"/>
  <c r="K363" i="17"/>
  <c r="L363" i="17" s="1"/>
  <c r="I363" i="17"/>
  <c r="J363" i="17" s="1"/>
  <c r="Y363" i="17" s="1"/>
  <c r="E363" i="17"/>
  <c r="N363" i="17" s="1"/>
  <c r="P363" i="17" s="1"/>
  <c r="X360" i="17"/>
  <c r="R361" i="17"/>
  <c r="T361" i="17" s="1"/>
  <c r="M362" i="17"/>
  <c r="O362" i="17" s="1"/>
  <c r="Q362" i="17" s="1"/>
  <c r="C362" i="17"/>
  <c r="AG359" i="17"/>
  <c r="AH359" i="17"/>
  <c r="D361" i="9"/>
  <c r="M360" i="9"/>
  <c r="O360" i="9" s="1"/>
  <c r="Q360" i="9" s="1"/>
  <c r="C360" i="9"/>
  <c r="AF358" i="9"/>
  <c r="AR360" i="17"/>
  <c r="AJ360" i="17"/>
  <c r="AQ360" i="17"/>
  <c r="AM360" i="17"/>
  <c r="AL360" i="17"/>
  <c r="AN360" i="17" s="1"/>
  <c r="AP360" i="17" s="1"/>
  <c r="AO360" i="17"/>
  <c r="AI360" i="9"/>
  <c r="U360" i="9"/>
  <c r="V360" i="9" s="1"/>
  <c r="X360" i="9" s="1"/>
  <c r="AK360" i="9"/>
  <c r="AC360" i="9"/>
  <c r="AE360" i="17"/>
  <c r="AB360" i="17"/>
  <c r="AD360" i="17" s="1"/>
  <c r="AF360" i="17" s="1"/>
  <c r="B362" i="9"/>
  <c r="I362" i="9"/>
  <c r="J362" i="9" s="1"/>
  <c r="Y362" i="9" s="1"/>
  <c r="E362" i="9"/>
  <c r="N362" i="9" s="1"/>
  <c r="P362" i="9" s="1"/>
  <c r="F363" i="9"/>
  <c r="K362" i="9"/>
  <c r="L362" i="9" s="1"/>
  <c r="AN359" i="17"/>
  <c r="Z362" i="9" l="1"/>
  <c r="S362" i="9"/>
  <c r="R362" i="9" s="1"/>
  <c r="T362" i="9" s="1"/>
  <c r="S363" i="17"/>
  <c r="Z363" i="17"/>
  <c r="R363" i="17"/>
  <c r="T363" i="17" s="1"/>
  <c r="F364" i="9"/>
  <c r="K363" i="9"/>
  <c r="L363" i="9" s="1"/>
  <c r="B363" i="9"/>
  <c r="I363" i="9"/>
  <c r="J363" i="9" s="1"/>
  <c r="Y363" i="9" s="1"/>
  <c r="E363" i="9"/>
  <c r="N363" i="9" s="1"/>
  <c r="P363" i="9" s="1"/>
  <c r="V361" i="9"/>
  <c r="X361" i="9" s="1"/>
  <c r="AP359" i="17"/>
  <c r="AO359" i="17"/>
  <c r="AQ360" i="9"/>
  <c r="AM360" i="9"/>
  <c r="AL360" i="9"/>
  <c r="AR360" i="9"/>
  <c r="AJ360" i="9"/>
  <c r="W360" i="9"/>
  <c r="F365" i="17"/>
  <c r="K364" i="17"/>
  <c r="L364" i="17" s="1"/>
  <c r="I364" i="17"/>
  <c r="J364" i="17" s="1"/>
  <c r="Y364" i="17" s="1"/>
  <c r="E364" i="17"/>
  <c r="N364" i="17" s="1"/>
  <c r="P364" i="17" s="1"/>
  <c r="D364" i="17"/>
  <c r="AG359" i="9"/>
  <c r="AH359" i="9"/>
  <c r="AE360" i="9"/>
  <c r="AB360" i="9"/>
  <c r="AD360" i="9" s="1"/>
  <c r="AF360" i="9" s="1"/>
  <c r="AH360" i="17"/>
  <c r="AG360" i="17"/>
  <c r="D363" i="17"/>
  <c r="AP359" i="9"/>
  <c r="AK361" i="9"/>
  <c r="AC361" i="9"/>
  <c r="AI361" i="9"/>
  <c r="U361" i="9"/>
  <c r="U362" i="17"/>
  <c r="V362" i="17" s="1"/>
  <c r="AK362" i="17"/>
  <c r="AC362" i="17"/>
  <c r="AI362" i="17"/>
  <c r="AQ361" i="17"/>
  <c r="AM361" i="17"/>
  <c r="AL361" i="17"/>
  <c r="AN361" i="17" s="1"/>
  <c r="AP361" i="17" s="1"/>
  <c r="AO361" i="17"/>
  <c r="AR361" i="17"/>
  <c r="AJ361" i="17"/>
  <c r="C361" i="9"/>
  <c r="M361" i="9"/>
  <c r="O361" i="9" s="1"/>
  <c r="Q361" i="9" s="1"/>
  <c r="D362" i="9"/>
  <c r="AH358" i="9"/>
  <c r="AG358" i="9"/>
  <c r="V361" i="17"/>
  <c r="AE361" i="17"/>
  <c r="AB361" i="17"/>
  <c r="AD361" i="17" s="1"/>
  <c r="AF361" i="17" s="1"/>
  <c r="S364" i="17" l="1"/>
  <c r="Z364" i="17"/>
  <c r="W362" i="17"/>
  <c r="X362" i="17"/>
  <c r="S363" i="9"/>
  <c r="Z363" i="9"/>
  <c r="R363" i="9"/>
  <c r="T363" i="9" s="1"/>
  <c r="AR361" i="9"/>
  <c r="AJ361" i="9"/>
  <c r="AQ361" i="9"/>
  <c r="AM361" i="9"/>
  <c r="AL361" i="9"/>
  <c r="Y365" i="17"/>
  <c r="I365" i="17"/>
  <c r="J365" i="17" s="1"/>
  <c r="E365" i="17"/>
  <c r="N365" i="17" s="1"/>
  <c r="P365" i="17" s="1"/>
  <c r="F366" i="17"/>
  <c r="K365" i="17"/>
  <c r="L365" i="17" s="1"/>
  <c r="AH361" i="17"/>
  <c r="AG361" i="17"/>
  <c r="AE362" i="17"/>
  <c r="AB362" i="17"/>
  <c r="AD362" i="17" s="1"/>
  <c r="AF362" i="17" s="1"/>
  <c r="C363" i="17"/>
  <c r="M363" i="17"/>
  <c r="O363" i="17" s="1"/>
  <c r="Q363" i="17" s="1"/>
  <c r="AH360" i="9"/>
  <c r="AG360" i="9"/>
  <c r="AN360" i="9"/>
  <c r="D363" i="9"/>
  <c r="AK363" i="17"/>
  <c r="AC363" i="17"/>
  <c r="AI363" i="17"/>
  <c r="U363" i="17"/>
  <c r="V363" i="17" s="1"/>
  <c r="X363" i="17" s="1"/>
  <c r="C364" i="17"/>
  <c r="M364" i="17"/>
  <c r="O364" i="17" s="1"/>
  <c r="Q364" i="17" s="1"/>
  <c r="AI362" i="9"/>
  <c r="U362" i="9"/>
  <c r="V362" i="9" s="1"/>
  <c r="X362" i="9" s="1"/>
  <c r="AK362" i="9"/>
  <c r="AC362" i="9"/>
  <c r="M362" i="9"/>
  <c r="O362" i="9" s="1"/>
  <c r="Q362" i="9" s="1"/>
  <c r="C362" i="9"/>
  <c r="W361" i="17"/>
  <c r="X361" i="17"/>
  <c r="W361" i="9"/>
  <c r="AR362" i="17"/>
  <c r="AJ362" i="17"/>
  <c r="AL362" i="17" s="1"/>
  <c r="AN362" i="17" s="1"/>
  <c r="AQ362" i="17"/>
  <c r="AM362" i="17"/>
  <c r="AE361" i="9"/>
  <c r="AB361" i="9"/>
  <c r="AD361" i="9" s="1"/>
  <c r="AF361" i="9" s="1"/>
  <c r="B364" i="9"/>
  <c r="Y364" i="9"/>
  <c r="I364" i="9"/>
  <c r="J364" i="9" s="1"/>
  <c r="E364" i="9"/>
  <c r="N364" i="9" s="1"/>
  <c r="P364" i="9" s="1"/>
  <c r="F365" i="9"/>
  <c r="K364" i="9"/>
  <c r="L364" i="9" s="1"/>
  <c r="AO362" i="17" l="1"/>
  <c r="AP362" i="17"/>
  <c r="C363" i="9"/>
  <c r="M363" i="9"/>
  <c r="O363" i="9" s="1"/>
  <c r="Q363" i="9" s="1"/>
  <c r="W363" i="9" s="1"/>
  <c r="I366" i="17"/>
  <c r="J366" i="17" s="1"/>
  <c r="Y366" i="17" s="1"/>
  <c r="E366" i="17"/>
  <c r="N366" i="17" s="1"/>
  <c r="P366" i="17" s="1"/>
  <c r="D366" i="17"/>
  <c r="F367" i="17"/>
  <c r="K366" i="17"/>
  <c r="L366" i="17" s="1"/>
  <c r="W362" i="9"/>
  <c r="AP360" i="9"/>
  <c r="AO360" i="9"/>
  <c r="D365" i="17"/>
  <c r="V363" i="9"/>
  <c r="X363" i="9" s="1"/>
  <c r="AI364" i="17"/>
  <c r="U364" i="17"/>
  <c r="AK364" i="17"/>
  <c r="AC364" i="17"/>
  <c r="D364" i="9"/>
  <c r="AH362" i="17"/>
  <c r="AG362" i="17"/>
  <c r="AN361" i="9"/>
  <c r="AG361" i="9"/>
  <c r="AH361" i="9"/>
  <c r="W363" i="17"/>
  <c r="Z365" i="17"/>
  <c r="R365" i="17"/>
  <c r="T365" i="17" s="1"/>
  <c r="S365" i="17"/>
  <c r="Z364" i="9"/>
  <c r="R364" i="9"/>
  <c r="T364" i="9" s="1"/>
  <c r="S364" i="9"/>
  <c r="AE362" i="9"/>
  <c r="AB362" i="9"/>
  <c r="AD362" i="9" s="1"/>
  <c r="AF362" i="9" s="1"/>
  <c r="AE363" i="17"/>
  <c r="AB363" i="17"/>
  <c r="AD363" i="17" s="1"/>
  <c r="F366" i="9"/>
  <c r="K365" i="9"/>
  <c r="L365" i="9" s="1"/>
  <c r="B365" i="9"/>
  <c r="I365" i="9"/>
  <c r="J365" i="9" s="1"/>
  <c r="Y365" i="9" s="1"/>
  <c r="E365" i="9"/>
  <c r="N365" i="9" s="1"/>
  <c r="P365" i="9" s="1"/>
  <c r="AQ362" i="9"/>
  <c r="AM362" i="9"/>
  <c r="AL362" i="9"/>
  <c r="AN362" i="9" s="1"/>
  <c r="AO362" i="9" s="1"/>
  <c r="AR362" i="9"/>
  <c r="AJ362" i="9"/>
  <c r="AR363" i="17"/>
  <c r="AJ363" i="17"/>
  <c r="AQ363" i="17"/>
  <c r="AM363" i="17"/>
  <c r="AL363" i="17"/>
  <c r="AK363" i="9"/>
  <c r="AC363" i="9"/>
  <c r="AI363" i="9"/>
  <c r="U363" i="9"/>
  <c r="R364" i="17"/>
  <c r="T364" i="17" s="1"/>
  <c r="V364" i="17" s="1"/>
  <c r="W364" i="17" s="1"/>
  <c r="S365" i="9" l="1"/>
  <c r="Z365" i="9"/>
  <c r="R365" i="9"/>
  <c r="T365" i="9" s="1"/>
  <c r="S366" i="17"/>
  <c r="Z366" i="17"/>
  <c r="R366" i="17"/>
  <c r="T366" i="17" s="1"/>
  <c r="AP362" i="9"/>
  <c r="D365" i="9"/>
  <c r="AH362" i="9"/>
  <c r="AG362" i="9"/>
  <c r="AR364" i="17"/>
  <c r="AJ364" i="17"/>
  <c r="AQ364" i="17"/>
  <c r="AM364" i="17"/>
  <c r="AL364" i="17"/>
  <c r="AN364" i="17" s="1"/>
  <c r="AO364" i="17" s="1"/>
  <c r="M365" i="17"/>
  <c r="O365" i="17" s="1"/>
  <c r="Q365" i="17" s="1"/>
  <c r="C365" i="17"/>
  <c r="X364" i="17"/>
  <c r="AE363" i="9"/>
  <c r="AB363" i="9"/>
  <c r="AD363" i="9" s="1"/>
  <c r="AF363" i="9" s="1"/>
  <c r="AE364" i="17"/>
  <c r="AB364" i="17"/>
  <c r="AD364" i="17" s="1"/>
  <c r="AF364" i="17" s="1"/>
  <c r="M366" i="17"/>
  <c r="O366" i="17" s="1"/>
  <c r="Q366" i="17" s="1"/>
  <c r="C366" i="17"/>
  <c r="AR363" i="9"/>
  <c r="AJ363" i="9"/>
  <c r="AQ363" i="9"/>
  <c r="AM363" i="9"/>
  <c r="AP363" i="9"/>
  <c r="AL363" i="9"/>
  <c r="AN363" i="9" s="1"/>
  <c r="AO363" i="9" s="1"/>
  <c r="AN363" i="17"/>
  <c r="B366" i="9"/>
  <c r="I366" i="9"/>
  <c r="J366" i="9" s="1"/>
  <c r="E366" i="9"/>
  <c r="N366" i="9" s="1"/>
  <c r="P366" i="9" s="1"/>
  <c r="F367" i="9"/>
  <c r="K366" i="9"/>
  <c r="L366" i="9" s="1"/>
  <c r="Y366" i="9" s="1"/>
  <c r="AF363" i="17"/>
  <c r="AI364" i="9"/>
  <c r="U364" i="9"/>
  <c r="V364" i="9" s="1"/>
  <c r="X364" i="9" s="1"/>
  <c r="AK364" i="9"/>
  <c r="AC364" i="9"/>
  <c r="AI365" i="17"/>
  <c r="U365" i="17"/>
  <c r="V365" i="17" s="1"/>
  <c r="X365" i="17" s="1"/>
  <c r="AK365" i="17"/>
  <c r="AC365" i="17"/>
  <c r="AP361" i="9"/>
  <c r="AO361" i="9"/>
  <c r="M364" i="9"/>
  <c r="O364" i="9" s="1"/>
  <c r="Q364" i="9" s="1"/>
  <c r="C364" i="9"/>
  <c r="F368" i="17"/>
  <c r="K367" i="17"/>
  <c r="L367" i="17" s="1"/>
  <c r="Y367" i="17"/>
  <c r="I367" i="17"/>
  <c r="J367" i="17" s="1"/>
  <c r="E367" i="17"/>
  <c r="N367" i="17" s="1"/>
  <c r="P367" i="17" s="1"/>
  <c r="Z366" i="9" l="1"/>
  <c r="S366" i="9"/>
  <c r="S367" i="17"/>
  <c r="Z367" i="17"/>
  <c r="R367" i="17"/>
  <c r="T367" i="17" s="1"/>
  <c r="AE364" i="9"/>
  <c r="AB364" i="9"/>
  <c r="AD364" i="9" s="1"/>
  <c r="AF364" i="9" s="1"/>
  <c r="AG363" i="17"/>
  <c r="AH363" i="17"/>
  <c r="AP363" i="17"/>
  <c r="AO363" i="17"/>
  <c r="W364" i="9"/>
  <c r="AQ365" i="17"/>
  <c r="AM365" i="17"/>
  <c r="AL365" i="17"/>
  <c r="AN365" i="17" s="1"/>
  <c r="AO365" i="17" s="1"/>
  <c r="AR365" i="17"/>
  <c r="AJ365" i="17"/>
  <c r="AQ364" i="9"/>
  <c r="AM364" i="9"/>
  <c r="AR364" i="9"/>
  <c r="AJ364" i="9"/>
  <c r="AL364" i="9" s="1"/>
  <c r="AN364" i="9" s="1"/>
  <c r="AP364" i="17"/>
  <c r="AE365" i="17"/>
  <c r="AB365" i="17"/>
  <c r="AD365" i="17" s="1"/>
  <c r="AG363" i="9"/>
  <c r="AH363" i="9"/>
  <c r="W365" i="17"/>
  <c r="C365" i="9"/>
  <c r="M365" i="9"/>
  <c r="O365" i="9" s="1"/>
  <c r="Q365" i="9" s="1"/>
  <c r="U366" i="17"/>
  <c r="V366" i="17" s="1"/>
  <c r="AK366" i="17"/>
  <c r="AC366" i="17"/>
  <c r="AI366" i="17"/>
  <c r="AK365" i="9"/>
  <c r="AC365" i="9"/>
  <c r="AI365" i="9"/>
  <c r="U365" i="9"/>
  <c r="V365" i="9" s="1"/>
  <c r="X365" i="9" s="1"/>
  <c r="AH364" i="17"/>
  <c r="AG364" i="17"/>
  <c r="F369" i="17"/>
  <c r="K368" i="17"/>
  <c r="L368" i="17" s="1"/>
  <c r="Y368" i="17"/>
  <c r="I368" i="17"/>
  <c r="J368" i="17" s="1"/>
  <c r="E368" i="17"/>
  <c r="N368" i="17" s="1"/>
  <c r="P368" i="17" s="1"/>
  <c r="D366" i="9"/>
  <c r="D367" i="17"/>
  <c r="F368" i="9"/>
  <c r="K367" i="9"/>
  <c r="L367" i="9" s="1"/>
  <c r="B367" i="9"/>
  <c r="Y367" i="9"/>
  <c r="I367" i="9"/>
  <c r="J367" i="9" s="1"/>
  <c r="E367" i="9"/>
  <c r="N367" i="9" s="1"/>
  <c r="P367" i="9" s="1"/>
  <c r="X366" i="17" l="1"/>
  <c r="W366" i="17"/>
  <c r="AP364" i="9"/>
  <c r="AO364" i="9"/>
  <c r="W365" i="9"/>
  <c r="AI366" i="9"/>
  <c r="U366" i="9"/>
  <c r="AK366" i="9"/>
  <c r="AC366" i="9"/>
  <c r="C367" i="17"/>
  <c r="M367" i="17"/>
  <c r="O367" i="17" s="1"/>
  <c r="Q367" i="17" s="1"/>
  <c r="AE366" i="17"/>
  <c r="AB366" i="17"/>
  <c r="AD366" i="17" s="1"/>
  <c r="AF366" i="17" s="1"/>
  <c r="AF365" i="17"/>
  <c r="AP365" i="17"/>
  <c r="I369" i="17"/>
  <c r="J369" i="17" s="1"/>
  <c r="Y369" i="17" s="1"/>
  <c r="E369" i="17"/>
  <c r="N369" i="17" s="1"/>
  <c r="P369" i="17" s="1"/>
  <c r="F370" i="17"/>
  <c r="K369" i="17"/>
  <c r="L369" i="17" s="1"/>
  <c r="M366" i="9"/>
  <c r="O366" i="9" s="1"/>
  <c r="Q366" i="9" s="1"/>
  <c r="C366" i="9"/>
  <c r="S368" i="17"/>
  <c r="Z368" i="17"/>
  <c r="AE365" i="9"/>
  <c r="AB365" i="9"/>
  <c r="AD365" i="9" s="1"/>
  <c r="AF365" i="9" s="1"/>
  <c r="AR366" i="17"/>
  <c r="AJ366" i="17"/>
  <c r="AL366" i="17" s="1"/>
  <c r="AN366" i="17" s="1"/>
  <c r="AQ366" i="17"/>
  <c r="AM366" i="17"/>
  <c r="AH364" i="9"/>
  <c r="AG364" i="9"/>
  <c r="AK367" i="17"/>
  <c r="AC367" i="17"/>
  <c r="AI367" i="17"/>
  <c r="U367" i="17"/>
  <c r="V367" i="17" s="1"/>
  <c r="X367" i="17" s="1"/>
  <c r="R366" i="9"/>
  <c r="T366" i="9" s="1"/>
  <c r="S367" i="9"/>
  <c r="Z367" i="9"/>
  <c r="B368" i="9"/>
  <c r="I368" i="9"/>
  <c r="J368" i="9" s="1"/>
  <c r="Y368" i="9" s="1"/>
  <c r="E368" i="9"/>
  <c r="N368" i="9" s="1"/>
  <c r="P368" i="9" s="1"/>
  <c r="F369" i="9"/>
  <c r="D368" i="9"/>
  <c r="K368" i="9"/>
  <c r="L368" i="9" s="1"/>
  <c r="D367" i="9"/>
  <c r="D368" i="17"/>
  <c r="AR365" i="9"/>
  <c r="AJ365" i="9"/>
  <c r="AQ365" i="9"/>
  <c r="AM365" i="9"/>
  <c r="AL365" i="9"/>
  <c r="Z369" i="17" l="1"/>
  <c r="S369" i="17"/>
  <c r="Z368" i="9"/>
  <c r="S368" i="9"/>
  <c r="AO366" i="17"/>
  <c r="AP366" i="17"/>
  <c r="W367" i="17"/>
  <c r="M368" i="9"/>
  <c r="O368" i="9" s="1"/>
  <c r="Q368" i="9" s="1"/>
  <c r="C368" i="9"/>
  <c r="AK367" i="9"/>
  <c r="AC367" i="9"/>
  <c r="AI367" i="9"/>
  <c r="U367" i="9"/>
  <c r="AG365" i="9"/>
  <c r="AH365" i="9"/>
  <c r="AI368" i="17"/>
  <c r="U368" i="17"/>
  <c r="AK368" i="17"/>
  <c r="AC368" i="17"/>
  <c r="AH365" i="17"/>
  <c r="AG365" i="17"/>
  <c r="C368" i="17"/>
  <c r="M368" i="17"/>
  <c r="O368" i="17" s="1"/>
  <c r="Q368" i="17" s="1"/>
  <c r="F370" i="9"/>
  <c r="K369" i="9"/>
  <c r="L369" i="9" s="1"/>
  <c r="B369" i="9"/>
  <c r="I369" i="9"/>
  <c r="J369" i="9" s="1"/>
  <c r="Y369" i="9" s="1"/>
  <c r="E369" i="9"/>
  <c r="N369" i="9" s="1"/>
  <c r="P369" i="9" s="1"/>
  <c r="AE367" i="17"/>
  <c r="AB367" i="17"/>
  <c r="AD367" i="17" s="1"/>
  <c r="I370" i="17"/>
  <c r="J370" i="17" s="1"/>
  <c r="Y370" i="17" s="1"/>
  <c r="E370" i="17"/>
  <c r="N370" i="17" s="1"/>
  <c r="P370" i="17" s="1"/>
  <c r="F371" i="17"/>
  <c r="K370" i="17"/>
  <c r="L370" i="17" s="1"/>
  <c r="AH366" i="17"/>
  <c r="AG366" i="17"/>
  <c r="AE366" i="9"/>
  <c r="AB366" i="9"/>
  <c r="AD366" i="9" s="1"/>
  <c r="AF366" i="9" s="1"/>
  <c r="X368" i="17"/>
  <c r="AN365" i="9"/>
  <c r="C367" i="9"/>
  <c r="M367" i="9"/>
  <c r="O367" i="9" s="1"/>
  <c r="Q367" i="9" s="1"/>
  <c r="W367" i="9" s="1"/>
  <c r="R367" i="9"/>
  <c r="T367" i="9" s="1"/>
  <c r="V367" i="9" s="1"/>
  <c r="X367" i="9" s="1"/>
  <c r="V366" i="9"/>
  <c r="X366" i="9" s="1"/>
  <c r="AR367" i="17"/>
  <c r="AJ367" i="17"/>
  <c r="AQ367" i="17"/>
  <c r="AM367" i="17"/>
  <c r="AP367" i="17"/>
  <c r="AL367" i="17"/>
  <c r="AN367" i="17" s="1"/>
  <c r="AO367" i="17" s="1"/>
  <c r="R368" i="17"/>
  <c r="T368" i="17" s="1"/>
  <c r="V368" i="17" s="1"/>
  <c r="D369" i="17"/>
  <c r="AQ366" i="9"/>
  <c r="AM366" i="9"/>
  <c r="AR366" i="9"/>
  <c r="AJ366" i="9"/>
  <c r="AL366" i="9" s="1"/>
  <c r="AN366" i="9" s="1"/>
  <c r="S369" i="9" l="1"/>
  <c r="Z369" i="9"/>
  <c r="R369" i="9"/>
  <c r="T369" i="9" s="1"/>
  <c r="AP366" i="9"/>
  <c r="AO366" i="9"/>
  <c r="S370" i="17"/>
  <c r="Z370" i="17"/>
  <c r="AH366" i="9"/>
  <c r="AG366" i="9"/>
  <c r="AI368" i="9"/>
  <c r="U368" i="9"/>
  <c r="AK368" i="9"/>
  <c r="AC368" i="9"/>
  <c r="AI369" i="17"/>
  <c r="U369" i="17"/>
  <c r="AK369" i="17"/>
  <c r="AC369" i="17"/>
  <c r="M369" i="17"/>
  <c r="O369" i="17" s="1"/>
  <c r="Q369" i="17" s="1"/>
  <c r="C369" i="17"/>
  <c r="D371" i="17"/>
  <c r="F372" i="17"/>
  <c r="K371" i="17"/>
  <c r="L371" i="17" s="1"/>
  <c r="I371" i="17"/>
  <c r="J371" i="17" s="1"/>
  <c r="Y371" i="17" s="1"/>
  <c r="E371" i="17"/>
  <c r="N371" i="17" s="1"/>
  <c r="P371" i="17" s="1"/>
  <c r="D369" i="9"/>
  <c r="W366" i="9"/>
  <c r="AE368" i="17"/>
  <c r="AB368" i="17"/>
  <c r="AD368" i="17" s="1"/>
  <c r="AE367" i="9"/>
  <c r="AB367" i="9"/>
  <c r="AD367" i="9" s="1"/>
  <c r="AF367" i="9" s="1"/>
  <c r="AP365" i="9"/>
  <c r="AO365" i="9"/>
  <c r="D370" i="17"/>
  <c r="AF367" i="17"/>
  <c r="B370" i="9"/>
  <c r="Y370" i="9"/>
  <c r="I370" i="9"/>
  <c r="J370" i="9" s="1"/>
  <c r="E370" i="9"/>
  <c r="N370" i="9" s="1"/>
  <c r="P370" i="9" s="1"/>
  <c r="F371" i="9"/>
  <c r="D370" i="9"/>
  <c r="K370" i="9"/>
  <c r="L370" i="9" s="1"/>
  <c r="AR368" i="17"/>
  <c r="AJ368" i="17"/>
  <c r="AL368" i="17" s="1"/>
  <c r="AN368" i="17" s="1"/>
  <c r="AQ368" i="17"/>
  <c r="AM368" i="17"/>
  <c r="AR367" i="9"/>
  <c r="AJ367" i="9"/>
  <c r="AQ367" i="9"/>
  <c r="AM367" i="9"/>
  <c r="AL367" i="9"/>
  <c r="AN367" i="9" s="1"/>
  <c r="AO367" i="9" s="1"/>
  <c r="R368" i="9"/>
  <c r="T368" i="9" s="1"/>
  <c r="V368" i="9" s="1"/>
  <c r="W368" i="9" s="1"/>
  <c r="R369" i="17"/>
  <c r="T369" i="17" s="1"/>
  <c r="V369" i="17" s="1"/>
  <c r="W368" i="17"/>
  <c r="X368" i="9"/>
  <c r="X369" i="17"/>
  <c r="AO368" i="17" l="1"/>
  <c r="AP368" i="17"/>
  <c r="S371" i="17"/>
  <c r="R371" i="17" s="1"/>
  <c r="T371" i="17" s="1"/>
  <c r="Z371" i="17"/>
  <c r="C371" i="17"/>
  <c r="M371" i="17"/>
  <c r="O371" i="17" s="1"/>
  <c r="Q371" i="17" s="1"/>
  <c r="AP367" i="9"/>
  <c r="AG367" i="17"/>
  <c r="AH367" i="17"/>
  <c r="AG367" i="9"/>
  <c r="AH367" i="9"/>
  <c r="F372" i="9"/>
  <c r="K371" i="9"/>
  <c r="L371" i="9" s="1"/>
  <c r="B371" i="9"/>
  <c r="Y371" i="9"/>
  <c r="I371" i="9"/>
  <c r="J371" i="9" s="1"/>
  <c r="E371" i="9"/>
  <c r="N371" i="9" s="1"/>
  <c r="P371" i="9" s="1"/>
  <c r="AQ369" i="17"/>
  <c r="AM369" i="17"/>
  <c r="AL369" i="17"/>
  <c r="AR369" i="17"/>
  <c r="AJ369" i="17"/>
  <c r="AQ368" i="9"/>
  <c r="AM368" i="9"/>
  <c r="AR368" i="9"/>
  <c r="AJ368" i="9"/>
  <c r="AL368" i="9" s="1"/>
  <c r="AN368" i="9" s="1"/>
  <c r="U370" i="17"/>
  <c r="AK370" i="17"/>
  <c r="AC370" i="17"/>
  <c r="AI370" i="17"/>
  <c r="M370" i="17"/>
  <c r="O370" i="17" s="1"/>
  <c r="Q370" i="17" s="1"/>
  <c r="C370" i="17"/>
  <c r="C369" i="9"/>
  <c r="M369" i="9"/>
  <c r="O369" i="9" s="1"/>
  <c r="Q369" i="9" s="1"/>
  <c r="W369" i="17"/>
  <c r="R370" i="17"/>
  <c r="T370" i="17" s="1"/>
  <c r="V370" i="17" s="1"/>
  <c r="AK369" i="9"/>
  <c r="AC369" i="9"/>
  <c r="AI369" i="9"/>
  <c r="U369" i="9"/>
  <c r="V369" i="9" s="1"/>
  <c r="X369" i="9" s="1"/>
  <c r="M370" i="9"/>
  <c r="O370" i="9" s="1"/>
  <c r="Q370" i="9" s="1"/>
  <c r="C370" i="9"/>
  <c r="Z370" i="9"/>
  <c r="S370" i="9"/>
  <c r="R370" i="9" s="1"/>
  <c r="T370" i="9" s="1"/>
  <c r="AF368" i="17"/>
  <c r="F373" i="17"/>
  <c r="K372" i="17"/>
  <c r="L372" i="17" s="1"/>
  <c r="Y372" i="17"/>
  <c r="I372" i="17"/>
  <c r="J372" i="17" s="1"/>
  <c r="E372" i="17"/>
  <c r="N372" i="17" s="1"/>
  <c r="P372" i="17" s="1"/>
  <c r="D372" i="17"/>
  <c r="AE369" i="17"/>
  <c r="AB369" i="17"/>
  <c r="AD369" i="17" s="1"/>
  <c r="AE368" i="9"/>
  <c r="AB368" i="9"/>
  <c r="AD368" i="9" s="1"/>
  <c r="AF368" i="9" s="1"/>
  <c r="X370" i="17"/>
  <c r="AP368" i="9" l="1"/>
  <c r="AO368" i="9"/>
  <c r="S372" i="17"/>
  <c r="Z372" i="17"/>
  <c r="R372" i="17"/>
  <c r="T372" i="17" s="1"/>
  <c r="AE369" i="9"/>
  <c r="AB369" i="9"/>
  <c r="AD369" i="9" s="1"/>
  <c r="AF369" i="9" s="1"/>
  <c r="AR369" i="9"/>
  <c r="AJ369" i="9"/>
  <c r="AQ369" i="9"/>
  <c r="AM369" i="9"/>
  <c r="AL369" i="9"/>
  <c r="AE370" i="17"/>
  <c r="AB370" i="17"/>
  <c r="AD370" i="17" s="1"/>
  <c r="AF370" i="17" s="1"/>
  <c r="W369" i="9"/>
  <c r="S371" i="9"/>
  <c r="Z371" i="9"/>
  <c r="B372" i="9"/>
  <c r="I372" i="9"/>
  <c r="J372" i="9" s="1"/>
  <c r="Y372" i="9" s="1"/>
  <c r="E372" i="9"/>
  <c r="N372" i="9" s="1"/>
  <c r="P372" i="9" s="1"/>
  <c r="F373" i="9"/>
  <c r="D372" i="9"/>
  <c r="K372" i="9"/>
  <c r="L372" i="9" s="1"/>
  <c r="AH368" i="9"/>
  <c r="AG368" i="9"/>
  <c r="C372" i="17"/>
  <c r="M372" i="17"/>
  <c r="O372" i="17" s="1"/>
  <c r="Q372" i="17" s="1"/>
  <c r="I373" i="17"/>
  <c r="J373" i="17" s="1"/>
  <c r="Y373" i="17" s="1"/>
  <c r="E373" i="17"/>
  <c r="N373" i="17" s="1"/>
  <c r="P373" i="17" s="1"/>
  <c r="D373" i="17"/>
  <c r="F374" i="17"/>
  <c r="K373" i="17"/>
  <c r="L373" i="17" s="1"/>
  <c r="AL370" i="17"/>
  <c r="AN370" i="17" s="1"/>
  <c r="AO370" i="17" s="1"/>
  <c r="AR370" i="17"/>
  <c r="AJ370" i="17"/>
  <c r="AQ370" i="17"/>
  <c r="AM370" i="17"/>
  <c r="AN369" i="17"/>
  <c r="AI370" i="9"/>
  <c r="U370" i="9"/>
  <c r="V370" i="9" s="1"/>
  <c r="AK370" i="9"/>
  <c r="AC370" i="9"/>
  <c r="AK371" i="17"/>
  <c r="AC371" i="17"/>
  <c r="AI371" i="17"/>
  <c r="U371" i="17"/>
  <c r="V371" i="17" s="1"/>
  <c r="AF369" i="17"/>
  <c r="AH368" i="17"/>
  <c r="AG368" i="17"/>
  <c r="W370" i="17"/>
  <c r="D371" i="9"/>
  <c r="X370" i="9" l="1"/>
  <c r="W370" i="9"/>
  <c r="Z373" i="17"/>
  <c r="R373" i="17"/>
  <c r="T373" i="17" s="1"/>
  <c r="S373" i="17"/>
  <c r="Z372" i="9"/>
  <c r="R372" i="9"/>
  <c r="T372" i="9" s="1"/>
  <c r="S372" i="9"/>
  <c r="X371" i="17"/>
  <c r="W371" i="17"/>
  <c r="AH369" i="17"/>
  <c r="AG369" i="17"/>
  <c r="AH370" i="17"/>
  <c r="AG370" i="17"/>
  <c r="M372" i="9"/>
  <c r="O372" i="9" s="1"/>
  <c r="Q372" i="9" s="1"/>
  <c r="C372" i="9"/>
  <c r="AK371" i="9"/>
  <c r="AC371" i="9"/>
  <c r="AI371" i="9"/>
  <c r="U371" i="9"/>
  <c r="AP370" i="17"/>
  <c r="AE370" i="9"/>
  <c r="AB370" i="9"/>
  <c r="AD370" i="9" s="1"/>
  <c r="AF370" i="9" s="1"/>
  <c r="AP369" i="17"/>
  <c r="AO369" i="17"/>
  <c r="F374" i="9"/>
  <c r="D373" i="9"/>
  <c r="K373" i="9"/>
  <c r="L373" i="9" s="1"/>
  <c r="B373" i="9"/>
  <c r="I373" i="9"/>
  <c r="J373" i="9" s="1"/>
  <c r="Y373" i="9" s="1"/>
  <c r="E373" i="9"/>
  <c r="N373" i="9" s="1"/>
  <c r="P373" i="9" s="1"/>
  <c r="AN369" i="9"/>
  <c r="AG369" i="9"/>
  <c r="AH369" i="9"/>
  <c r="AI372" i="17"/>
  <c r="U372" i="17"/>
  <c r="V372" i="17" s="1"/>
  <c r="AK372" i="17"/>
  <c r="AC372" i="17"/>
  <c r="AR371" i="17"/>
  <c r="AJ371" i="17"/>
  <c r="AQ371" i="17"/>
  <c r="AM371" i="17"/>
  <c r="AL371" i="17"/>
  <c r="AN371" i="17" s="1"/>
  <c r="AO371" i="17" s="1"/>
  <c r="M373" i="17"/>
  <c r="O373" i="17" s="1"/>
  <c r="Q373" i="17" s="1"/>
  <c r="C373" i="17"/>
  <c r="C371" i="9"/>
  <c r="M371" i="9"/>
  <c r="O371" i="9" s="1"/>
  <c r="Q371" i="9" s="1"/>
  <c r="AE371" i="17"/>
  <c r="AB371" i="17"/>
  <c r="AD371" i="17" s="1"/>
  <c r="AF371" i="17" s="1"/>
  <c r="AQ370" i="9"/>
  <c r="AM370" i="9"/>
  <c r="AL370" i="9"/>
  <c r="AR370" i="9"/>
  <c r="AJ370" i="9"/>
  <c r="I374" i="17"/>
  <c r="J374" i="17" s="1"/>
  <c r="Y374" i="17" s="1"/>
  <c r="E374" i="17"/>
  <c r="N374" i="17" s="1"/>
  <c r="P374" i="17" s="1"/>
  <c r="F375" i="17"/>
  <c r="K374" i="17"/>
  <c r="L374" i="17" s="1"/>
  <c r="R371" i="9"/>
  <c r="T371" i="9" s="1"/>
  <c r="V371" i="9" s="1"/>
  <c r="X371" i="9" s="1"/>
  <c r="S374" i="17" l="1"/>
  <c r="Z374" i="17"/>
  <c r="R374" i="17"/>
  <c r="T374" i="17" s="1"/>
  <c r="X372" i="17"/>
  <c r="W372" i="17"/>
  <c r="S373" i="9"/>
  <c r="R373" i="9" s="1"/>
  <c r="T373" i="9" s="1"/>
  <c r="Z373" i="9"/>
  <c r="C373" i="9"/>
  <c r="M373" i="9"/>
  <c r="O373" i="9" s="1"/>
  <c r="Q373" i="9" s="1"/>
  <c r="AR372" i="17"/>
  <c r="AJ372" i="17"/>
  <c r="AQ372" i="17"/>
  <c r="AM372" i="17"/>
  <c r="AL372" i="17"/>
  <c r="AN372" i="17" s="1"/>
  <c r="AP372" i="17" s="1"/>
  <c r="AO372" i="17"/>
  <c r="B374" i="9"/>
  <c r="I374" i="9"/>
  <c r="J374" i="9" s="1"/>
  <c r="Y374" i="9" s="1"/>
  <c r="E374" i="9"/>
  <c r="N374" i="9" s="1"/>
  <c r="P374" i="9" s="1"/>
  <c r="F375" i="9"/>
  <c r="K374" i="9"/>
  <c r="L374" i="9" s="1"/>
  <c r="W371" i="9"/>
  <c r="AE372" i="17"/>
  <c r="AB372" i="17"/>
  <c r="AD372" i="17" s="1"/>
  <c r="AF372" i="17" s="1"/>
  <c r="AR371" i="9"/>
  <c r="AJ371" i="9"/>
  <c r="AQ371" i="9"/>
  <c r="AM371" i="9"/>
  <c r="AL371" i="9"/>
  <c r="AN371" i="9" s="1"/>
  <c r="AO371" i="9" s="1"/>
  <c r="AG371" i="17"/>
  <c r="AH371" i="17"/>
  <c r="AP371" i="17"/>
  <c r="AP369" i="9"/>
  <c r="AO369" i="9"/>
  <c r="AI372" i="9"/>
  <c r="U372" i="9"/>
  <c r="V372" i="9" s="1"/>
  <c r="AK372" i="9"/>
  <c r="AC372" i="9"/>
  <c r="AI373" i="17"/>
  <c r="U373" i="17"/>
  <c r="V373" i="17" s="1"/>
  <c r="AK373" i="17"/>
  <c r="AC373" i="17"/>
  <c r="AH370" i="9"/>
  <c r="AG370" i="9"/>
  <c r="F376" i="17"/>
  <c r="K375" i="17"/>
  <c r="L375" i="17" s="1"/>
  <c r="I375" i="17"/>
  <c r="J375" i="17" s="1"/>
  <c r="Y375" i="17" s="1"/>
  <c r="E375" i="17"/>
  <c r="N375" i="17" s="1"/>
  <c r="P375" i="17" s="1"/>
  <c r="AN370" i="9"/>
  <c r="D374" i="17"/>
  <c r="AE371" i="9"/>
  <c r="AB371" i="9"/>
  <c r="AD371" i="9" s="1"/>
  <c r="AF371" i="9" s="1"/>
  <c r="X373" i="17" l="1"/>
  <c r="W373" i="17"/>
  <c r="W372" i="9"/>
  <c r="X372" i="9"/>
  <c r="S375" i="17"/>
  <c r="Z375" i="17"/>
  <c r="Z374" i="9"/>
  <c r="R374" i="9"/>
  <c r="T374" i="9" s="1"/>
  <c r="S374" i="9"/>
  <c r="AQ373" i="17"/>
  <c r="AM373" i="17"/>
  <c r="AR373" i="17"/>
  <c r="AJ373" i="17"/>
  <c r="AL373" i="17" s="1"/>
  <c r="AN373" i="17" s="1"/>
  <c r="V374" i="17"/>
  <c r="X374" i="17"/>
  <c r="AP370" i="9"/>
  <c r="AO370" i="9"/>
  <c r="AH372" i="17"/>
  <c r="AG372" i="17"/>
  <c r="F377" i="17"/>
  <c r="K376" i="17"/>
  <c r="L376" i="17" s="1"/>
  <c r="I376" i="17"/>
  <c r="J376" i="17" s="1"/>
  <c r="Y376" i="17" s="1"/>
  <c r="E376" i="17"/>
  <c r="N376" i="17" s="1"/>
  <c r="P376" i="17" s="1"/>
  <c r="D375" i="17"/>
  <c r="AP371" i="9"/>
  <c r="D374" i="9"/>
  <c r="U374" i="17"/>
  <c r="AK374" i="17"/>
  <c r="AC374" i="17"/>
  <c r="AI374" i="17"/>
  <c r="AQ372" i="9"/>
  <c r="AM372" i="9"/>
  <c r="AL372" i="9"/>
  <c r="AN372" i="9" s="1"/>
  <c r="AO372" i="9" s="1"/>
  <c r="AR372" i="9"/>
  <c r="AJ372" i="9"/>
  <c r="AK373" i="9"/>
  <c r="AC373" i="9"/>
  <c r="AI373" i="9"/>
  <c r="U373" i="9"/>
  <c r="V373" i="9" s="1"/>
  <c r="AG371" i="9"/>
  <c r="AH371" i="9"/>
  <c r="M374" i="17"/>
  <c r="O374" i="17" s="1"/>
  <c r="Q374" i="17" s="1"/>
  <c r="W374" i="17" s="1"/>
  <c r="C374" i="17"/>
  <c r="AE373" i="17"/>
  <c r="AB373" i="17"/>
  <c r="AD373" i="17" s="1"/>
  <c r="AE372" i="9"/>
  <c r="AB372" i="9"/>
  <c r="AD372" i="9" s="1"/>
  <c r="AF372" i="9" s="1"/>
  <c r="F376" i="9"/>
  <c r="K375" i="9"/>
  <c r="L375" i="9" s="1"/>
  <c r="B375" i="9"/>
  <c r="Y375" i="9"/>
  <c r="I375" i="9"/>
  <c r="J375" i="9" s="1"/>
  <c r="E375" i="9"/>
  <c r="N375" i="9" s="1"/>
  <c r="P375" i="9" s="1"/>
  <c r="W373" i="9" l="1"/>
  <c r="X373" i="9"/>
  <c r="S376" i="17"/>
  <c r="Z376" i="17"/>
  <c r="AO373" i="17"/>
  <c r="AP373" i="17"/>
  <c r="AR373" i="9"/>
  <c r="AJ373" i="9"/>
  <c r="AQ373" i="9"/>
  <c r="AM373" i="9"/>
  <c r="AL373" i="9"/>
  <c r="AN373" i="9" s="1"/>
  <c r="AO373" i="9" s="1"/>
  <c r="Y377" i="17"/>
  <c r="I377" i="17"/>
  <c r="J377" i="17" s="1"/>
  <c r="E377" i="17"/>
  <c r="N377" i="17" s="1"/>
  <c r="P377" i="17" s="1"/>
  <c r="D377" i="17"/>
  <c r="F378" i="17"/>
  <c r="K377" i="17"/>
  <c r="L377" i="17" s="1"/>
  <c r="AH372" i="9"/>
  <c r="AG372" i="9"/>
  <c r="AP372" i="9"/>
  <c r="AE374" i="17"/>
  <c r="AB374" i="17"/>
  <c r="AD374" i="17" s="1"/>
  <c r="V374" i="9"/>
  <c r="AK375" i="17"/>
  <c r="AC375" i="17"/>
  <c r="AI375" i="17"/>
  <c r="U375" i="17"/>
  <c r="M374" i="9"/>
  <c r="O374" i="9" s="1"/>
  <c r="Q374" i="9" s="1"/>
  <c r="C374" i="9"/>
  <c r="AL374" i="17"/>
  <c r="AN374" i="17" s="1"/>
  <c r="AO374" i="17" s="1"/>
  <c r="AR374" i="17"/>
  <c r="AJ374" i="17"/>
  <c r="AQ374" i="17"/>
  <c r="AM374" i="17"/>
  <c r="C375" i="17"/>
  <c r="M375" i="17"/>
  <c r="O375" i="17" s="1"/>
  <c r="Q375" i="17" s="1"/>
  <c r="X374" i="9"/>
  <c r="S375" i="9"/>
  <c r="Z375" i="9"/>
  <c r="R375" i="9"/>
  <c r="T375" i="9" s="1"/>
  <c r="B376" i="9"/>
  <c r="I376" i="9"/>
  <c r="J376" i="9" s="1"/>
  <c r="Y376" i="9" s="1"/>
  <c r="E376" i="9"/>
  <c r="N376" i="9" s="1"/>
  <c r="P376" i="9" s="1"/>
  <c r="F377" i="9"/>
  <c r="K376" i="9"/>
  <c r="L376" i="9" s="1"/>
  <c r="D375" i="9"/>
  <c r="AF373" i="17"/>
  <c r="AE373" i="9"/>
  <c r="AB373" i="9"/>
  <c r="AD373" i="9" s="1"/>
  <c r="AF373" i="9" s="1"/>
  <c r="D376" i="17"/>
  <c r="AI374" i="9"/>
  <c r="U374" i="9"/>
  <c r="AK374" i="9"/>
  <c r="AC374" i="9"/>
  <c r="R375" i="17"/>
  <c r="T375" i="17" s="1"/>
  <c r="Z376" i="9" l="1"/>
  <c r="S376" i="9"/>
  <c r="I378" i="17"/>
  <c r="J378" i="17" s="1"/>
  <c r="Y378" i="17" s="1"/>
  <c r="E378" i="17"/>
  <c r="N378" i="17" s="1"/>
  <c r="P378" i="17" s="1"/>
  <c r="D378" i="17"/>
  <c r="F379" i="17"/>
  <c r="K378" i="17"/>
  <c r="L378" i="17" s="1"/>
  <c r="Z377" i="17"/>
  <c r="R377" i="17"/>
  <c r="T377" i="17" s="1"/>
  <c r="S377" i="17"/>
  <c r="AI376" i="17"/>
  <c r="U376" i="17"/>
  <c r="AK376" i="17"/>
  <c r="AC376" i="17"/>
  <c r="AG373" i="9"/>
  <c r="AH373" i="9"/>
  <c r="AP374" i="17"/>
  <c r="AF374" i="17"/>
  <c r="M377" i="17"/>
  <c r="O377" i="17" s="1"/>
  <c r="Q377" i="17" s="1"/>
  <c r="C377" i="17"/>
  <c r="C376" i="17"/>
  <c r="M376" i="17"/>
  <c r="O376" i="17" s="1"/>
  <c r="Q376" i="17" s="1"/>
  <c r="C375" i="9"/>
  <c r="M375" i="9"/>
  <c r="O375" i="9" s="1"/>
  <c r="Q375" i="9" s="1"/>
  <c r="D376" i="9"/>
  <c r="AK375" i="9"/>
  <c r="AC375" i="9"/>
  <c r="AI375" i="9"/>
  <c r="U375" i="9"/>
  <c r="AE375" i="17"/>
  <c r="AB375" i="17"/>
  <c r="AD375" i="17" s="1"/>
  <c r="AP373" i="9"/>
  <c r="R376" i="17"/>
  <c r="T376" i="17" s="1"/>
  <c r="AE374" i="9"/>
  <c r="AB374" i="9"/>
  <c r="AD374" i="9" s="1"/>
  <c r="V375" i="9"/>
  <c r="X375" i="9" s="1"/>
  <c r="AQ374" i="9"/>
  <c r="AM374" i="9"/>
  <c r="AL374" i="9"/>
  <c r="AR374" i="9"/>
  <c r="AJ374" i="9"/>
  <c r="V375" i="17"/>
  <c r="X375" i="17" s="1"/>
  <c r="AH373" i="17"/>
  <c r="AG373" i="17"/>
  <c r="F378" i="9"/>
  <c r="K377" i="9"/>
  <c r="L377" i="9" s="1"/>
  <c r="B377" i="9"/>
  <c r="I377" i="9"/>
  <c r="J377" i="9" s="1"/>
  <c r="Y377" i="9" s="1"/>
  <c r="E377" i="9"/>
  <c r="N377" i="9" s="1"/>
  <c r="P377" i="9" s="1"/>
  <c r="W374" i="9"/>
  <c r="AR375" i="17"/>
  <c r="AJ375" i="17"/>
  <c r="AQ375" i="17"/>
  <c r="AM375" i="17"/>
  <c r="AL375" i="17"/>
  <c r="AN375" i="17" s="1"/>
  <c r="AO375" i="17" s="1"/>
  <c r="S377" i="9" l="1"/>
  <c r="Z377" i="9"/>
  <c r="R377" i="9"/>
  <c r="T377" i="9" s="1"/>
  <c r="S378" i="17"/>
  <c r="Z378" i="17"/>
  <c r="R378" i="17"/>
  <c r="T378" i="17" s="1"/>
  <c r="AH374" i="17"/>
  <c r="AG374" i="17"/>
  <c r="V376" i="17"/>
  <c r="X376" i="17" s="1"/>
  <c r="M376" i="9"/>
  <c r="O376" i="9" s="1"/>
  <c r="Q376" i="9" s="1"/>
  <c r="C376" i="9"/>
  <c r="AR375" i="9"/>
  <c r="AJ375" i="9"/>
  <c r="AQ375" i="9"/>
  <c r="AM375" i="9"/>
  <c r="AL375" i="9"/>
  <c r="AI376" i="9"/>
  <c r="U376" i="9"/>
  <c r="AK376" i="9"/>
  <c r="AC376" i="9"/>
  <c r="AN374" i="9"/>
  <c r="W375" i="9"/>
  <c r="W375" i="17"/>
  <c r="AE376" i="17"/>
  <c r="AB376" i="17"/>
  <c r="AD376" i="17" s="1"/>
  <c r="AI377" i="17"/>
  <c r="U377" i="17"/>
  <c r="AK377" i="17"/>
  <c r="AC377" i="17"/>
  <c r="R376" i="9"/>
  <c r="T376" i="9" s="1"/>
  <c r="V376" i="9" s="1"/>
  <c r="X376" i="9" s="1"/>
  <c r="V377" i="17"/>
  <c r="X377" i="17" s="1"/>
  <c r="M378" i="17"/>
  <c r="O378" i="17" s="1"/>
  <c r="Q378" i="17" s="1"/>
  <c r="C378" i="17"/>
  <c r="AP375" i="17"/>
  <c r="D377" i="9"/>
  <c r="B378" i="9"/>
  <c r="I378" i="9"/>
  <c r="J378" i="9" s="1"/>
  <c r="Y378" i="9" s="1"/>
  <c r="E378" i="9"/>
  <c r="N378" i="9" s="1"/>
  <c r="P378" i="9" s="1"/>
  <c r="F379" i="9"/>
  <c r="D378" i="9"/>
  <c r="K378" i="9"/>
  <c r="L378" i="9" s="1"/>
  <c r="AF374" i="9"/>
  <c r="AF375" i="17"/>
  <c r="AE375" i="9"/>
  <c r="AB375" i="9"/>
  <c r="AD375" i="9" s="1"/>
  <c r="AF375" i="9" s="1"/>
  <c r="W377" i="17"/>
  <c r="AR376" i="17"/>
  <c r="AJ376" i="17"/>
  <c r="AQ376" i="17"/>
  <c r="AM376" i="17"/>
  <c r="AP376" i="17"/>
  <c r="AL376" i="17"/>
  <c r="AN376" i="17" s="1"/>
  <c r="AO376" i="17"/>
  <c r="F380" i="17"/>
  <c r="K379" i="17"/>
  <c r="L379" i="17" s="1"/>
  <c r="Y379" i="17"/>
  <c r="I379" i="17"/>
  <c r="J379" i="17" s="1"/>
  <c r="E379" i="17"/>
  <c r="N379" i="17" s="1"/>
  <c r="P379" i="17" s="1"/>
  <c r="Z378" i="9" l="1"/>
  <c r="S378" i="9"/>
  <c r="AG375" i="9"/>
  <c r="AH375" i="9"/>
  <c r="M378" i="9"/>
  <c r="O378" i="9" s="1"/>
  <c r="Q378" i="9" s="1"/>
  <c r="C378" i="9"/>
  <c r="AE377" i="17"/>
  <c r="AB377" i="17"/>
  <c r="AD377" i="17" s="1"/>
  <c r="AF377" i="17" s="1"/>
  <c r="AF376" i="17"/>
  <c r="AP374" i="9"/>
  <c r="AO374" i="9"/>
  <c r="F381" i="17"/>
  <c r="K380" i="17"/>
  <c r="L380" i="17" s="1"/>
  <c r="Y380" i="17"/>
  <c r="I380" i="17"/>
  <c r="J380" i="17" s="1"/>
  <c r="E380" i="17"/>
  <c r="N380" i="17" s="1"/>
  <c r="P380" i="17" s="1"/>
  <c r="D380" i="17"/>
  <c r="AG375" i="17"/>
  <c r="AH375" i="17"/>
  <c r="F380" i="9"/>
  <c r="K379" i="9"/>
  <c r="L379" i="9" s="1"/>
  <c r="Y379" i="9" s="1"/>
  <c r="B379" i="9"/>
  <c r="I379" i="9"/>
  <c r="J379" i="9" s="1"/>
  <c r="E379" i="9"/>
  <c r="N379" i="9" s="1"/>
  <c r="P379" i="9" s="1"/>
  <c r="AQ377" i="17"/>
  <c r="AM377" i="17"/>
  <c r="AR377" i="17"/>
  <c r="AJ377" i="17"/>
  <c r="AL377" i="17" s="1"/>
  <c r="AN377" i="17" s="1"/>
  <c r="AE376" i="9"/>
  <c r="AB376" i="9"/>
  <c r="AD376" i="9" s="1"/>
  <c r="AF376" i="9" s="1"/>
  <c r="AN375" i="9"/>
  <c r="U378" i="17"/>
  <c r="V378" i="17" s="1"/>
  <c r="AK378" i="17"/>
  <c r="AC378" i="17"/>
  <c r="AI378" i="17"/>
  <c r="AK377" i="9"/>
  <c r="AC377" i="9"/>
  <c r="AI377" i="9"/>
  <c r="U377" i="9"/>
  <c r="V377" i="9" s="1"/>
  <c r="X377" i="9" s="1"/>
  <c r="S379" i="17"/>
  <c r="Z379" i="17"/>
  <c r="R379" i="17"/>
  <c r="T379" i="17" s="1"/>
  <c r="D379" i="17"/>
  <c r="AH374" i="9"/>
  <c r="AG374" i="9"/>
  <c r="C377" i="9"/>
  <c r="M377" i="9"/>
  <c r="O377" i="9" s="1"/>
  <c r="Q377" i="9" s="1"/>
  <c r="AQ376" i="9"/>
  <c r="AM376" i="9"/>
  <c r="AL376" i="9"/>
  <c r="AN376" i="9" s="1"/>
  <c r="AO376" i="9" s="1"/>
  <c r="AR376" i="9"/>
  <c r="AJ376" i="9"/>
  <c r="W376" i="9"/>
  <c r="W376" i="17"/>
  <c r="AP377" i="17" l="1"/>
  <c r="AO377" i="17"/>
  <c r="W378" i="17"/>
  <c r="X378" i="17"/>
  <c r="S379" i="9"/>
  <c r="Z379" i="9"/>
  <c r="R379" i="9"/>
  <c r="T379" i="9" s="1"/>
  <c r="W377" i="9"/>
  <c r="C379" i="17"/>
  <c r="M379" i="17"/>
  <c r="O379" i="17" s="1"/>
  <c r="Q379" i="17" s="1"/>
  <c r="S380" i="17"/>
  <c r="Z380" i="17"/>
  <c r="R380" i="17"/>
  <c r="T380" i="17" s="1"/>
  <c r="AI378" i="9"/>
  <c r="U378" i="9"/>
  <c r="AK378" i="9"/>
  <c r="AC378" i="9"/>
  <c r="AP376" i="9"/>
  <c r="AP375" i="9"/>
  <c r="AO375" i="9"/>
  <c r="D379" i="9"/>
  <c r="C380" i="17"/>
  <c r="M380" i="17"/>
  <c r="O380" i="17" s="1"/>
  <c r="Q380" i="17" s="1"/>
  <c r="AH377" i="17"/>
  <c r="AG377" i="17"/>
  <c r="AR377" i="9"/>
  <c r="AJ377" i="9"/>
  <c r="AQ377" i="9"/>
  <c r="AM377" i="9"/>
  <c r="AL377" i="9"/>
  <c r="AN377" i="9" s="1"/>
  <c r="AO377" i="9" s="1"/>
  <c r="AH376" i="17"/>
  <c r="AG376" i="17"/>
  <c r="AH376" i="9"/>
  <c r="AG376" i="9"/>
  <c r="B380" i="9"/>
  <c r="I380" i="9"/>
  <c r="J380" i="9" s="1"/>
  <c r="Y380" i="9" s="1"/>
  <c r="E380" i="9"/>
  <c r="N380" i="9" s="1"/>
  <c r="P380" i="9" s="1"/>
  <c r="F381" i="9"/>
  <c r="K380" i="9"/>
  <c r="L380" i="9" s="1"/>
  <c r="I381" i="17"/>
  <c r="J381" i="17" s="1"/>
  <c r="Y381" i="17" s="1"/>
  <c r="E381" i="17"/>
  <c r="N381" i="17" s="1"/>
  <c r="P381" i="17" s="1"/>
  <c r="D381" i="17"/>
  <c r="F382" i="17"/>
  <c r="K381" i="17"/>
  <c r="L381" i="17" s="1"/>
  <c r="R378" i="9"/>
  <c r="T378" i="9" s="1"/>
  <c r="V378" i="9" s="1"/>
  <c r="W378" i="9"/>
  <c r="AE378" i="17"/>
  <c r="AB378" i="17"/>
  <c r="AD378" i="17" s="1"/>
  <c r="AK379" i="17"/>
  <c r="AC379" i="17"/>
  <c r="AI379" i="17"/>
  <c r="U379" i="17"/>
  <c r="V379" i="17" s="1"/>
  <c r="X379" i="17" s="1"/>
  <c r="AE377" i="9"/>
  <c r="AB377" i="9"/>
  <c r="AD377" i="9" s="1"/>
  <c r="AF377" i="9" s="1"/>
  <c r="AR378" i="17"/>
  <c r="AJ378" i="17"/>
  <c r="AL378" i="17" s="1"/>
  <c r="AN378" i="17" s="1"/>
  <c r="AQ378" i="17"/>
  <c r="AM378" i="17"/>
  <c r="X378" i="9"/>
  <c r="Z380" i="9" l="1"/>
  <c r="S380" i="9"/>
  <c r="AP378" i="17"/>
  <c r="AO378" i="17"/>
  <c r="Z381" i="17"/>
  <c r="R381" i="17"/>
  <c r="T381" i="17" s="1"/>
  <c r="S381" i="17"/>
  <c r="F382" i="9"/>
  <c r="D381" i="9"/>
  <c r="K381" i="9"/>
  <c r="L381" i="9" s="1"/>
  <c r="B381" i="9"/>
  <c r="I381" i="9"/>
  <c r="J381" i="9" s="1"/>
  <c r="Y381" i="9" s="1"/>
  <c r="E381" i="9"/>
  <c r="N381" i="9" s="1"/>
  <c r="P381" i="9" s="1"/>
  <c r="C379" i="9"/>
  <c r="M379" i="9"/>
  <c r="O379" i="9" s="1"/>
  <c r="Q379" i="9" s="1"/>
  <c r="AE379" i="17"/>
  <c r="AB379" i="17"/>
  <c r="AD379" i="17" s="1"/>
  <c r="I382" i="17"/>
  <c r="J382" i="17" s="1"/>
  <c r="Y382" i="17" s="1"/>
  <c r="E382" i="17"/>
  <c r="N382" i="17" s="1"/>
  <c r="P382" i="17" s="1"/>
  <c r="F383" i="17"/>
  <c r="K382" i="17"/>
  <c r="L382" i="17" s="1"/>
  <c r="AE378" i="9"/>
  <c r="AB378" i="9"/>
  <c r="AD378" i="9" s="1"/>
  <c r="W379" i="17"/>
  <c r="AR379" i="17"/>
  <c r="AJ379" i="17"/>
  <c r="AQ379" i="17"/>
  <c r="AM379" i="17"/>
  <c r="AL379" i="17"/>
  <c r="AN379" i="17" s="1"/>
  <c r="AO379" i="17" s="1"/>
  <c r="M381" i="17"/>
  <c r="O381" i="17" s="1"/>
  <c r="Q381" i="17" s="1"/>
  <c r="C381" i="17"/>
  <c r="AP377" i="9"/>
  <c r="AQ378" i="9"/>
  <c r="AM378" i="9"/>
  <c r="AL378" i="9"/>
  <c r="AN378" i="9" s="1"/>
  <c r="AO378" i="9" s="1"/>
  <c r="AR378" i="9"/>
  <c r="AJ378" i="9"/>
  <c r="AK379" i="9"/>
  <c r="AC379" i="9"/>
  <c r="AI379" i="9"/>
  <c r="U379" i="9"/>
  <c r="V379" i="9" s="1"/>
  <c r="X379" i="9" s="1"/>
  <c r="AG377" i="9"/>
  <c r="AH377" i="9"/>
  <c r="AF378" i="17"/>
  <c r="D380" i="9"/>
  <c r="AI380" i="17"/>
  <c r="U380" i="17"/>
  <c r="V380" i="17" s="1"/>
  <c r="AK380" i="17"/>
  <c r="AC380" i="17"/>
  <c r="S381" i="9" l="1"/>
  <c r="Z381" i="9"/>
  <c r="R381" i="9"/>
  <c r="T381" i="9" s="1"/>
  <c r="S382" i="17"/>
  <c r="Z382" i="17"/>
  <c r="R382" i="17"/>
  <c r="T382" i="17" s="1"/>
  <c r="X380" i="17"/>
  <c r="W380" i="17"/>
  <c r="M380" i="9"/>
  <c r="O380" i="9" s="1"/>
  <c r="Q380" i="9" s="1"/>
  <c r="C380" i="9"/>
  <c r="C381" i="9"/>
  <c r="M381" i="9"/>
  <c r="O381" i="9" s="1"/>
  <c r="Q381" i="9" s="1"/>
  <c r="V381" i="17"/>
  <c r="AI380" i="9"/>
  <c r="U380" i="9"/>
  <c r="AK380" i="9"/>
  <c r="AC380" i="9"/>
  <c r="AH378" i="17"/>
  <c r="AG378" i="17"/>
  <c r="AP379" i="17"/>
  <c r="W379" i="9"/>
  <c r="B382" i="9"/>
  <c r="I382" i="9"/>
  <c r="J382" i="9" s="1"/>
  <c r="Y382" i="9" s="1"/>
  <c r="E382" i="9"/>
  <c r="N382" i="9" s="1"/>
  <c r="P382" i="9" s="1"/>
  <c r="F383" i="9"/>
  <c r="K382" i="9"/>
  <c r="L382" i="9" s="1"/>
  <c r="X381" i="17"/>
  <c r="AR380" i="17"/>
  <c r="AJ380" i="17"/>
  <c r="AQ380" i="17"/>
  <c r="AM380" i="17"/>
  <c r="AL380" i="17"/>
  <c r="AP378" i="9"/>
  <c r="AE379" i="9"/>
  <c r="AB379" i="9"/>
  <c r="AD379" i="9" s="1"/>
  <c r="F384" i="17"/>
  <c r="K383" i="17"/>
  <c r="L383" i="17" s="1"/>
  <c r="I383" i="17"/>
  <c r="J383" i="17" s="1"/>
  <c r="Y383" i="17" s="1"/>
  <c r="E383" i="17"/>
  <c r="N383" i="17" s="1"/>
  <c r="P383" i="17" s="1"/>
  <c r="AI381" i="17"/>
  <c r="U381" i="17"/>
  <c r="AK381" i="17"/>
  <c r="AC381" i="17"/>
  <c r="R380" i="9"/>
  <c r="T380" i="9" s="1"/>
  <c r="V380" i="9" s="1"/>
  <c r="X380" i="9" s="1"/>
  <c r="AE380" i="17"/>
  <c r="AB380" i="17"/>
  <c r="AD380" i="17" s="1"/>
  <c r="AF380" i="17" s="1"/>
  <c r="AR379" i="9"/>
  <c r="AJ379" i="9"/>
  <c r="AQ379" i="9"/>
  <c r="AM379" i="9"/>
  <c r="AL379" i="9"/>
  <c r="W381" i="17"/>
  <c r="AF378" i="9"/>
  <c r="D382" i="17"/>
  <c r="AF379" i="17"/>
  <c r="Z382" i="9" l="1"/>
  <c r="S382" i="9"/>
  <c r="S383" i="17"/>
  <c r="R383" i="17" s="1"/>
  <c r="T383" i="17" s="1"/>
  <c r="Z383" i="17"/>
  <c r="F384" i="9"/>
  <c r="K383" i="9"/>
  <c r="L383" i="9" s="1"/>
  <c r="B383" i="9"/>
  <c r="I383" i="9"/>
  <c r="J383" i="9" s="1"/>
  <c r="Y383" i="9" s="1"/>
  <c r="E383" i="9"/>
  <c r="N383" i="9" s="1"/>
  <c r="P383" i="9" s="1"/>
  <c r="M382" i="17"/>
  <c r="O382" i="17" s="1"/>
  <c r="Q382" i="17" s="1"/>
  <c r="C382" i="17"/>
  <c r="AE380" i="9"/>
  <c r="AB380" i="9"/>
  <c r="AD380" i="9" s="1"/>
  <c r="AF380" i="9" s="1"/>
  <c r="W380" i="9"/>
  <c r="AH380" i="17"/>
  <c r="AG380" i="17"/>
  <c r="AQ381" i="17"/>
  <c r="AM381" i="17"/>
  <c r="AL381" i="17"/>
  <c r="AN381" i="17" s="1"/>
  <c r="AP381" i="17" s="1"/>
  <c r="AO381" i="17"/>
  <c r="AR381" i="17"/>
  <c r="AJ381" i="17"/>
  <c r="D383" i="17"/>
  <c r="AQ380" i="9"/>
  <c r="AM380" i="9"/>
  <c r="AL380" i="9"/>
  <c r="AN380" i="9" s="1"/>
  <c r="AP380" i="9" s="1"/>
  <c r="AR380" i="9"/>
  <c r="AJ380" i="9"/>
  <c r="U382" i="17"/>
  <c r="V382" i="17" s="1"/>
  <c r="X382" i="17" s="1"/>
  <c r="AK382" i="17"/>
  <c r="AC382" i="17"/>
  <c r="AI382" i="17"/>
  <c r="AK381" i="9"/>
  <c r="AC381" i="9"/>
  <c r="AI381" i="9"/>
  <c r="U381" i="9"/>
  <c r="V381" i="9" s="1"/>
  <c r="AH378" i="9"/>
  <c r="AG378" i="9"/>
  <c r="AE381" i="17"/>
  <c r="AB381" i="17"/>
  <c r="AD381" i="17" s="1"/>
  <c r="AF381" i="17" s="1"/>
  <c r="F385" i="17"/>
  <c r="K384" i="17"/>
  <c r="L384" i="17" s="1"/>
  <c r="I384" i="17"/>
  <c r="J384" i="17" s="1"/>
  <c r="Y384" i="17" s="1"/>
  <c r="E384" i="17"/>
  <c r="N384" i="17" s="1"/>
  <c r="P384" i="17" s="1"/>
  <c r="AG379" i="17"/>
  <c r="AH379" i="17"/>
  <c r="AN379" i="9"/>
  <c r="AF379" i="9"/>
  <c r="AN380" i="17"/>
  <c r="D382" i="9"/>
  <c r="W381" i="9" l="1"/>
  <c r="X381" i="9"/>
  <c r="S383" i="9"/>
  <c r="Z383" i="9"/>
  <c r="S384" i="17"/>
  <c r="Z384" i="17"/>
  <c r="AO379" i="9"/>
  <c r="AP379" i="9"/>
  <c r="I385" i="17"/>
  <c r="J385" i="17" s="1"/>
  <c r="Y385" i="17" s="1"/>
  <c r="E385" i="17"/>
  <c r="N385" i="17" s="1"/>
  <c r="P385" i="17" s="1"/>
  <c r="F386" i="17"/>
  <c r="K385" i="17"/>
  <c r="L385" i="17" s="1"/>
  <c r="AG379" i="9"/>
  <c r="AH379" i="9"/>
  <c r="D384" i="17"/>
  <c r="AE381" i="9"/>
  <c r="AB381" i="9"/>
  <c r="AD381" i="9" s="1"/>
  <c r="AF381" i="9" s="1"/>
  <c r="AR382" i="17"/>
  <c r="AJ382" i="17"/>
  <c r="AL382" i="17" s="1"/>
  <c r="AN382" i="17" s="1"/>
  <c r="AQ382" i="17"/>
  <c r="AM382" i="17"/>
  <c r="AI382" i="9"/>
  <c r="U382" i="9"/>
  <c r="AK382" i="9"/>
  <c r="AC382" i="9"/>
  <c r="AO380" i="9"/>
  <c r="AH381" i="17"/>
  <c r="AG381" i="17"/>
  <c r="C383" i="17"/>
  <c r="M383" i="17"/>
  <c r="O383" i="17" s="1"/>
  <c r="Q383" i="17" s="1"/>
  <c r="W382" i="17"/>
  <c r="D383" i="9"/>
  <c r="AK383" i="17"/>
  <c r="AC383" i="17"/>
  <c r="AI383" i="17"/>
  <c r="U383" i="17"/>
  <c r="V383" i="17" s="1"/>
  <c r="X383" i="17" s="1"/>
  <c r="R382" i="9"/>
  <c r="T382" i="9" s="1"/>
  <c r="V382" i="9" s="1"/>
  <c r="X382" i="9" s="1"/>
  <c r="AR381" i="9"/>
  <c r="AJ381" i="9"/>
  <c r="AQ381" i="9"/>
  <c r="AM381" i="9"/>
  <c r="AL381" i="9"/>
  <c r="AN381" i="9" s="1"/>
  <c r="AO381" i="9" s="1"/>
  <c r="M382" i="9"/>
  <c r="O382" i="9" s="1"/>
  <c r="Q382" i="9" s="1"/>
  <c r="W382" i="9" s="1"/>
  <c r="C382" i="9"/>
  <c r="AO380" i="17"/>
  <c r="AP380" i="17"/>
  <c r="AE382" i="17"/>
  <c r="AB382" i="17"/>
  <c r="AD382" i="17" s="1"/>
  <c r="AH380" i="9"/>
  <c r="AG380" i="9"/>
  <c r="B384" i="9"/>
  <c r="Y384" i="9"/>
  <c r="I384" i="9"/>
  <c r="J384" i="9" s="1"/>
  <c r="E384" i="9"/>
  <c r="N384" i="9" s="1"/>
  <c r="P384" i="9" s="1"/>
  <c r="F385" i="9"/>
  <c r="K384" i="9"/>
  <c r="L384" i="9" s="1"/>
  <c r="AP382" i="17" l="1"/>
  <c r="AO382" i="17"/>
  <c r="Z385" i="17"/>
  <c r="R385" i="17"/>
  <c r="T385" i="17" s="1"/>
  <c r="S385" i="17"/>
  <c r="AR383" i="17"/>
  <c r="AJ383" i="17"/>
  <c r="AQ383" i="17"/>
  <c r="AM383" i="17"/>
  <c r="AL383" i="17"/>
  <c r="AG381" i="9"/>
  <c r="AH381" i="9"/>
  <c r="AI384" i="17"/>
  <c r="U384" i="17"/>
  <c r="AK384" i="17"/>
  <c r="AC384" i="17"/>
  <c r="AK383" i="9"/>
  <c r="AC383" i="9"/>
  <c r="AI383" i="9"/>
  <c r="U383" i="9"/>
  <c r="C383" i="9"/>
  <c r="M383" i="9"/>
  <c r="O383" i="9" s="1"/>
  <c r="Q383" i="9" s="1"/>
  <c r="AE382" i="9"/>
  <c r="AB382" i="9"/>
  <c r="AD382" i="9" s="1"/>
  <c r="AF382" i="9" s="1"/>
  <c r="AP381" i="9"/>
  <c r="AQ382" i="9"/>
  <c r="AM382" i="9"/>
  <c r="AL382" i="9"/>
  <c r="AN382" i="9" s="1"/>
  <c r="AO382" i="9" s="1"/>
  <c r="AR382" i="9"/>
  <c r="AJ382" i="9"/>
  <c r="C384" i="17"/>
  <c r="M384" i="17"/>
  <c r="O384" i="17" s="1"/>
  <c r="Q384" i="17" s="1"/>
  <c r="I386" i="17"/>
  <c r="J386" i="17" s="1"/>
  <c r="Y386" i="17" s="1"/>
  <c r="E386" i="17"/>
  <c r="N386" i="17" s="1"/>
  <c r="P386" i="17" s="1"/>
  <c r="D386" i="17"/>
  <c r="F387" i="17"/>
  <c r="K386" i="17"/>
  <c r="L386" i="17" s="1"/>
  <c r="R384" i="17"/>
  <c r="T384" i="17" s="1"/>
  <c r="V384" i="17" s="1"/>
  <c r="X384" i="17" s="1"/>
  <c r="R383" i="9"/>
  <c r="T383" i="9" s="1"/>
  <c r="V383" i="9" s="1"/>
  <c r="F386" i="9"/>
  <c r="K385" i="9"/>
  <c r="L385" i="9" s="1"/>
  <c r="B385" i="9"/>
  <c r="I385" i="9"/>
  <c r="J385" i="9" s="1"/>
  <c r="Y385" i="9" s="1"/>
  <c r="E385" i="9"/>
  <c r="N385" i="9" s="1"/>
  <c r="P385" i="9" s="1"/>
  <c r="D384" i="9"/>
  <c r="Z384" i="9"/>
  <c r="S384" i="9"/>
  <c r="R384" i="9" s="1"/>
  <c r="T384" i="9" s="1"/>
  <c r="AF382" i="17"/>
  <c r="AE383" i="17"/>
  <c r="AB383" i="17"/>
  <c r="AD383" i="17" s="1"/>
  <c r="AF383" i="17" s="1"/>
  <c r="W383" i="17"/>
  <c r="D385" i="17"/>
  <c r="X383" i="9"/>
  <c r="S385" i="9" l="1"/>
  <c r="Z385" i="9"/>
  <c r="R385" i="9"/>
  <c r="T385" i="9" s="1"/>
  <c r="S386" i="17"/>
  <c r="Z386" i="17"/>
  <c r="AG383" i="17"/>
  <c r="AH383" i="17"/>
  <c r="V385" i="17"/>
  <c r="X385" i="17" s="1"/>
  <c r="D385" i="9"/>
  <c r="AP382" i="9"/>
  <c r="AH382" i="9"/>
  <c r="AG382" i="9"/>
  <c r="AE384" i="17"/>
  <c r="AB384" i="17"/>
  <c r="AD384" i="17" s="1"/>
  <c r="AF384" i="17" s="1"/>
  <c r="AR383" i="9"/>
  <c r="AJ383" i="9"/>
  <c r="AQ383" i="9"/>
  <c r="AM383" i="9"/>
  <c r="AL383" i="9"/>
  <c r="M385" i="17"/>
  <c r="O385" i="17" s="1"/>
  <c r="Q385" i="17" s="1"/>
  <c r="C385" i="17"/>
  <c r="AH382" i="17"/>
  <c r="AG382" i="17"/>
  <c r="B386" i="9"/>
  <c r="I386" i="9"/>
  <c r="J386" i="9" s="1"/>
  <c r="Y386" i="9" s="1"/>
  <c r="E386" i="9"/>
  <c r="N386" i="9" s="1"/>
  <c r="P386" i="9" s="1"/>
  <c r="F387" i="9"/>
  <c r="K386" i="9"/>
  <c r="L386" i="9" s="1"/>
  <c r="F388" i="17"/>
  <c r="K387" i="17"/>
  <c r="L387" i="17" s="1"/>
  <c r="Y387" i="17"/>
  <c r="I387" i="17"/>
  <c r="J387" i="17" s="1"/>
  <c r="E387" i="17"/>
  <c r="N387" i="17" s="1"/>
  <c r="P387" i="17" s="1"/>
  <c r="AR384" i="17"/>
  <c r="AJ384" i="17"/>
  <c r="AQ384" i="17"/>
  <c r="AM384" i="17"/>
  <c r="AL384" i="17"/>
  <c r="AI385" i="17"/>
  <c r="U385" i="17"/>
  <c r="AK385" i="17"/>
  <c r="AC385" i="17"/>
  <c r="AI384" i="9"/>
  <c r="U384" i="9"/>
  <c r="V384" i="9" s="1"/>
  <c r="X384" i="9" s="1"/>
  <c r="AK384" i="9"/>
  <c r="AC384" i="9"/>
  <c r="M384" i="9"/>
  <c r="O384" i="9" s="1"/>
  <c r="Q384" i="9" s="1"/>
  <c r="C384" i="9"/>
  <c r="M386" i="17"/>
  <c r="O386" i="17" s="1"/>
  <c r="Q386" i="17" s="1"/>
  <c r="C386" i="17"/>
  <c r="W384" i="17"/>
  <c r="W383" i="9"/>
  <c r="AE383" i="9"/>
  <c r="AB383" i="9"/>
  <c r="AD383" i="9" s="1"/>
  <c r="AF383" i="9" s="1"/>
  <c r="AN383" i="17"/>
  <c r="Z386" i="9" l="1"/>
  <c r="S386" i="9"/>
  <c r="W384" i="9"/>
  <c r="F388" i="9"/>
  <c r="K387" i="9"/>
  <c r="L387" i="9" s="1"/>
  <c r="B387" i="9"/>
  <c r="I387" i="9"/>
  <c r="J387" i="9" s="1"/>
  <c r="Y387" i="9" s="1"/>
  <c r="E387" i="9"/>
  <c r="N387" i="9" s="1"/>
  <c r="P387" i="9" s="1"/>
  <c r="AG383" i="9"/>
  <c r="AH383" i="9"/>
  <c r="AE384" i="9"/>
  <c r="AB384" i="9"/>
  <c r="AD384" i="9" s="1"/>
  <c r="AE385" i="17"/>
  <c r="AB385" i="17"/>
  <c r="AD385" i="17" s="1"/>
  <c r="AF385" i="17" s="1"/>
  <c r="D387" i="17"/>
  <c r="W385" i="17"/>
  <c r="U386" i="17"/>
  <c r="AK386" i="17"/>
  <c r="AC386" i="17"/>
  <c r="AI386" i="17"/>
  <c r="AN384" i="17"/>
  <c r="S387" i="17"/>
  <c r="Z387" i="17"/>
  <c r="R387" i="17"/>
  <c r="T387" i="17" s="1"/>
  <c r="AN383" i="9"/>
  <c r="AH384" i="17"/>
  <c r="AG384" i="17"/>
  <c r="AK385" i="9"/>
  <c r="AC385" i="9"/>
  <c r="AI385" i="9"/>
  <c r="U385" i="9"/>
  <c r="AP383" i="17"/>
  <c r="AO383" i="17"/>
  <c r="F389" i="17"/>
  <c r="K388" i="17"/>
  <c r="L388" i="17" s="1"/>
  <c r="Y388" i="17" s="1"/>
  <c r="I388" i="17"/>
  <c r="J388" i="17" s="1"/>
  <c r="E388" i="17"/>
  <c r="N388" i="17" s="1"/>
  <c r="P388" i="17" s="1"/>
  <c r="D388" i="17"/>
  <c r="V385" i="9"/>
  <c r="X385" i="9" s="1"/>
  <c r="AQ384" i="9"/>
  <c r="AM384" i="9"/>
  <c r="AR384" i="9"/>
  <c r="AJ384" i="9"/>
  <c r="AL384" i="9" s="1"/>
  <c r="AN384" i="9" s="1"/>
  <c r="AQ385" i="17"/>
  <c r="AM385" i="17"/>
  <c r="AL385" i="17"/>
  <c r="AN385" i="17" s="1"/>
  <c r="AP385" i="17" s="1"/>
  <c r="AR385" i="17"/>
  <c r="AJ385" i="17"/>
  <c r="D386" i="9"/>
  <c r="C385" i="9"/>
  <c r="M385" i="9"/>
  <c r="O385" i="9" s="1"/>
  <c r="Q385" i="9" s="1"/>
  <c r="W385" i="9" s="1"/>
  <c r="R386" i="17"/>
  <c r="T386" i="17" s="1"/>
  <c r="V386" i="17" s="1"/>
  <c r="X386" i="17" s="1"/>
  <c r="S388" i="17" l="1"/>
  <c r="R388" i="17" s="1"/>
  <c r="T388" i="17" s="1"/>
  <c r="Z388" i="17"/>
  <c r="AO384" i="9"/>
  <c r="AP384" i="9"/>
  <c r="S387" i="9"/>
  <c r="Z387" i="9"/>
  <c r="R387" i="9"/>
  <c r="T387" i="9" s="1"/>
  <c r="AO385" i="17"/>
  <c r="AR385" i="9"/>
  <c r="AJ385" i="9"/>
  <c r="AQ385" i="9"/>
  <c r="AM385" i="9"/>
  <c r="AL385" i="9"/>
  <c r="AN385" i="9" s="1"/>
  <c r="AP385" i="9" s="1"/>
  <c r="AP384" i="17"/>
  <c r="AO384" i="17"/>
  <c r="AE386" i="17"/>
  <c r="AB386" i="17"/>
  <c r="AD386" i="17" s="1"/>
  <c r="AF386" i="17" s="1"/>
  <c r="C387" i="17"/>
  <c r="M387" i="17"/>
  <c r="O387" i="17" s="1"/>
  <c r="Q387" i="17" s="1"/>
  <c r="AI386" i="9"/>
  <c r="U386" i="9"/>
  <c r="AK386" i="9"/>
  <c r="AC386" i="9"/>
  <c r="C388" i="17"/>
  <c r="M388" i="17"/>
  <c r="O388" i="17" s="1"/>
  <c r="Q388" i="17" s="1"/>
  <c r="W386" i="17"/>
  <c r="AL386" i="17"/>
  <c r="AN386" i="17" s="1"/>
  <c r="AP386" i="17" s="1"/>
  <c r="AR386" i="17"/>
  <c r="AJ386" i="17"/>
  <c r="AQ386" i="17"/>
  <c r="AM386" i="17"/>
  <c r="AH385" i="17"/>
  <c r="AG385" i="17"/>
  <c r="D387" i="9"/>
  <c r="M386" i="9"/>
  <c r="O386" i="9" s="1"/>
  <c r="Q386" i="9" s="1"/>
  <c r="C386" i="9"/>
  <c r="I389" i="17"/>
  <c r="J389" i="17" s="1"/>
  <c r="Y389" i="17" s="1"/>
  <c r="E389" i="17"/>
  <c r="N389" i="17" s="1"/>
  <c r="P389" i="17" s="1"/>
  <c r="F390" i="17"/>
  <c r="K389" i="17"/>
  <c r="L389" i="17" s="1"/>
  <c r="AK387" i="17"/>
  <c r="AC387" i="17"/>
  <c r="AI387" i="17"/>
  <c r="U387" i="17"/>
  <c r="V387" i="17" s="1"/>
  <c r="X387" i="17" s="1"/>
  <c r="B388" i="9"/>
  <c r="I388" i="9"/>
  <c r="J388" i="9" s="1"/>
  <c r="Y388" i="9" s="1"/>
  <c r="E388" i="9"/>
  <c r="N388" i="9" s="1"/>
  <c r="P388" i="9" s="1"/>
  <c r="F389" i="9"/>
  <c r="K388" i="9"/>
  <c r="L388" i="9" s="1"/>
  <c r="R386" i="9"/>
  <c r="T386" i="9" s="1"/>
  <c r="V386" i="9" s="1"/>
  <c r="X386" i="9" s="1"/>
  <c r="AE385" i="9"/>
  <c r="AB385" i="9"/>
  <c r="AD385" i="9" s="1"/>
  <c r="AP383" i="9"/>
  <c r="AO383" i="9"/>
  <c r="AF384" i="9"/>
  <c r="Z388" i="9" l="1"/>
  <c r="S388" i="9"/>
  <c r="Z389" i="17"/>
  <c r="S389" i="17"/>
  <c r="AH384" i="9"/>
  <c r="AG384" i="9"/>
  <c r="F390" i="9"/>
  <c r="K389" i="9"/>
  <c r="L389" i="9" s="1"/>
  <c r="B389" i="9"/>
  <c r="I389" i="9"/>
  <c r="J389" i="9" s="1"/>
  <c r="Y389" i="9" s="1"/>
  <c r="E389" i="9"/>
  <c r="N389" i="9" s="1"/>
  <c r="P389" i="9" s="1"/>
  <c r="AR387" i="17"/>
  <c r="AJ387" i="17"/>
  <c r="AQ387" i="17"/>
  <c r="AM387" i="17"/>
  <c r="AL387" i="17"/>
  <c r="AN387" i="17" s="1"/>
  <c r="AO387" i="17" s="1"/>
  <c r="W386" i="9"/>
  <c r="AO386" i="17"/>
  <c r="AQ386" i="9"/>
  <c r="AM386" i="9"/>
  <c r="AR386" i="9"/>
  <c r="AJ386" i="9"/>
  <c r="AL386" i="9" s="1"/>
  <c r="AN386" i="9" s="1"/>
  <c r="AO385" i="9"/>
  <c r="AK387" i="9"/>
  <c r="AC387" i="9"/>
  <c r="AI387" i="9"/>
  <c r="U387" i="9"/>
  <c r="AH386" i="17"/>
  <c r="AG386" i="17"/>
  <c r="C387" i="9"/>
  <c r="M387" i="9"/>
  <c r="O387" i="9" s="1"/>
  <c r="Q387" i="9" s="1"/>
  <c r="W387" i="9" s="1"/>
  <c r="I390" i="17"/>
  <c r="J390" i="17" s="1"/>
  <c r="E390" i="17"/>
  <c r="N390" i="17" s="1"/>
  <c r="P390" i="17" s="1"/>
  <c r="D390" i="17"/>
  <c r="F391" i="17"/>
  <c r="K390" i="17"/>
  <c r="L390" i="17" s="1"/>
  <c r="Y390" i="17" s="1"/>
  <c r="V387" i="9"/>
  <c r="AI388" i="17"/>
  <c r="U388" i="17"/>
  <c r="V388" i="17" s="1"/>
  <c r="AK388" i="17"/>
  <c r="AC388" i="17"/>
  <c r="AF385" i="9"/>
  <c r="D388" i="9"/>
  <c r="AE387" i="17"/>
  <c r="AB387" i="17"/>
  <c r="AD387" i="17" s="1"/>
  <c r="AF387" i="17" s="1"/>
  <c r="D389" i="17"/>
  <c r="AE386" i="9"/>
  <c r="AB386" i="9"/>
  <c r="AD386" i="9" s="1"/>
  <c r="AF386" i="9" s="1"/>
  <c r="W387" i="17"/>
  <c r="X387" i="9"/>
  <c r="X388" i="17" l="1"/>
  <c r="W388" i="17"/>
  <c r="S389" i="9"/>
  <c r="Z389" i="9"/>
  <c r="R389" i="9"/>
  <c r="T389" i="9" s="1"/>
  <c r="S390" i="17"/>
  <c r="Z390" i="17"/>
  <c r="R390" i="17"/>
  <c r="T390" i="17" s="1"/>
  <c r="AP386" i="9"/>
  <c r="AO386" i="9"/>
  <c r="AG387" i="17"/>
  <c r="AH387" i="17"/>
  <c r="AE388" i="17"/>
  <c r="AB388" i="17"/>
  <c r="AD388" i="17" s="1"/>
  <c r="AR387" i="9"/>
  <c r="AJ387" i="9"/>
  <c r="AQ387" i="9"/>
  <c r="AM387" i="9"/>
  <c r="AP387" i="9"/>
  <c r="AL387" i="9"/>
  <c r="AN387" i="9" s="1"/>
  <c r="AO387" i="9" s="1"/>
  <c r="AP387" i="17"/>
  <c r="B390" i="9"/>
  <c r="I390" i="9"/>
  <c r="J390" i="9" s="1"/>
  <c r="Y390" i="9" s="1"/>
  <c r="E390" i="9"/>
  <c r="N390" i="9" s="1"/>
  <c r="P390" i="9" s="1"/>
  <c r="F391" i="9"/>
  <c r="D390" i="9"/>
  <c r="K390" i="9"/>
  <c r="L390" i="9" s="1"/>
  <c r="AI389" i="17"/>
  <c r="U389" i="17"/>
  <c r="AK389" i="17"/>
  <c r="AC389" i="17"/>
  <c r="AI388" i="9"/>
  <c r="U388" i="9"/>
  <c r="AK388" i="9"/>
  <c r="AC388" i="9"/>
  <c r="AH386" i="9"/>
  <c r="AG386" i="9"/>
  <c r="AR388" i="17"/>
  <c r="AJ388" i="17"/>
  <c r="AQ388" i="17"/>
  <c r="AM388" i="17"/>
  <c r="AL388" i="17"/>
  <c r="AN388" i="17" s="1"/>
  <c r="AP388" i="17" s="1"/>
  <c r="M388" i="9"/>
  <c r="O388" i="9" s="1"/>
  <c r="Q388" i="9" s="1"/>
  <c r="C388" i="9"/>
  <c r="D391" i="17"/>
  <c r="K391" i="17"/>
  <c r="L391" i="17" s="1"/>
  <c r="F392" i="17"/>
  <c r="I391" i="17"/>
  <c r="J391" i="17" s="1"/>
  <c r="Y391" i="17" s="1"/>
  <c r="E391" i="17"/>
  <c r="N391" i="17" s="1"/>
  <c r="P391" i="17" s="1"/>
  <c r="R389" i="17"/>
  <c r="T389" i="17" s="1"/>
  <c r="V389" i="17" s="1"/>
  <c r="R388" i="9"/>
  <c r="T388" i="9" s="1"/>
  <c r="V388" i="9" s="1"/>
  <c r="M389" i="17"/>
  <c r="O389" i="17" s="1"/>
  <c r="Q389" i="17" s="1"/>
  <c r="W389" i="17" s="1"/>
  <c r="C389" i="17"/>
  <c r="AG385" i="9"/>
  <c r="AH385" i="9"/>
  <c r="M390" i="17"/>
  <c r="O390" i="17" s="1"/>
  <c r="Q390" i="17" s="1"/>
  <c r="C390" i="17"/>
  <c r="AE387" i="9"/>
  <c r="AB387" i="9"/>
  <c r="AD387" i="9" s="1"/>
  <c r="AF387" i="9" s="1"/>
  <c r="D389" i="9"/>
  <c r="X389" i="17"/>
  <c r="X388" i="9"/>
  <c r="S391" i="17" l="1"/>
  <c r="R391" i="17" s="1"/>
  <c r="T391" i="17" s="1"/>
  <c r="Z391" i="17"/>
  <c r="Z390" i="9"/>
  <c r="R390" i="9"/>
  <c r="T390" i="9" s="1"/>
  <c r="S390" i="9"/>
  <c r="C389" i="9"/>
  <c r="M389" i="9"/>
  <c r="O389" i="9" s="1"/>
  <c r="Q389" i="9" s="1"/>
  <c r="AO388" i="17"/>
  <c r="AF388" i="17"/>
  <c r="U390" i="17"/>
  <c r="AK390" i="17"/>
  <c r="AC390" i="17"/>
  <c r="AI390" i="17"/>
  <c r="AK389" i="9"/>
  <c r="AC389" i="9"/>
  <c r="AI389" i="9"/>
  <c r="U389" i="9"/>
  <c r="C391" i="17"/>
  <c r="M391" i="17"/>
  <c r="O391" i="17" s="1"/>
  <c r="Q391" i="17" s="1"/>
  <c r="AE388" i="9"/>
  <c r="AB388" i="9"/>
  <c r="AD388" i="9" s="1"/>
  <c r="AE389" i="17"/>
  <c r="AB389" i="17"/>
  <c r="AD389" i="17" s="1"/>
  <c r="AF389" i="17" s="1"/>
  <c r="AG387" i="9"/>
  <c r="AH387" i="9"/>
  <c r="AQ388" i="9"/>
  <c r="AM388" i="9"/>
  <c r="AR388" i="9"/>
  <c r="AJ388" i="9"/>
  <c r="AL388" i="9" s="1"/>
  <c r="AN388" i="9" s="1"/>
  <c r="AQ389" i="17"/>
  <c r="AM389" i="17"/>
  <c r="AR389" i="17"/>
  <c r="AJ389" i="17"/>
  <c r="AL389" i="17" s="1"/>
  <c r="AN389" i="17" s="1"/>
  <c r="M390" i="9"/>
  <c r="O390" i="9" s="1"/>
  <c r="Q390" i="9" s="1"/>
  <c r="C390" i="9"/>
  <c r="V390" i="17"/>
  <c r="V389" i="9"/>
  <c r="W390" i="17"/>
  <c r="F393" i="17"/>
  <c r="K392" i="17"/>
  <c r="L392" i="17" s="1"/>
  <c r="Y392" i="17"/>
  <c r="I392" i="17"/>
  <c r="J392" i="17" s="1"/>
  <c r="E392" i="17"/>
  <c r="N392" i="17" s="1"/>
  <c r="P392" i="17" s="1"/>
  <c r="D392" i="17"/>
  <c r="W388" i="9"/>
  <c r="F392" i="9"/>
  <c r="K391" i="9"/>
  <c r="L391" i="9" s="1"/>
  <c r="B391" i="9"/>
  <c r="Y391" i="9"/>
  <c r="I391" i="9"/>
  <c r="J391" i="9" s="1"/>
  <c r="E391" i="9"/>
  <c r="N391" i="9" s="1"/>
  <c r="P391" i="9" s="1"/>
  <c r="X390" i="17"/>
  <c r="X389" i="9"/>
  <c r="AP389" i="17" l="1"/>
  <c r="AO389" i="17"/>
  <c r="AO388" i="9"/>
  <c r="AP388" i="9"/>
  <c r="S392" i="17"/>
  <c r="Z392" i="17"/>
  <c r="D391" i="9"/>
  <c r="I393" i="17"/>
  <c r="J393" i="17" s="1"/>
  <c r="Y393" i="17" s="1"/>
  <c r="E393" i="17"/>
  <c r="N393" i="17" s="1"/>
  <c r="P393" i="17" s="1"/>
  <c r="D393" i="17"/>
  <c r="F394" i="17"/>
  <c r="K393" i="17"/>
  <c r="L393" i="17" s="1"/>
  <c r="AF388" i="9"/>
  <c r="AH388" i="17"/>
  <c r="AG388" i="17"/>
  <c r="AI390" i="9"/>
  <c r="U390" i="9"/>
  <c r="AK390" i="9"/>
  <c r="AC390" i="9"/>
  <c r="S391" i="9"/>
  <c r="Z391" i="9"/>
  <c r="R391" i="9"/>
  <c r="T391" i="9" s="1"/>
  <c r="B392" i="9"/>
  <c r="I392" i="9"/>
  <c r="J392" i="9" s="1"/>
  <c r="Y392" i="9" s="1"/>
  <c r="E392" i="9"/>
  <c r="N392" i="9" s="1"/>
  <c r="P392" i="9" s="1"/>
  <c r="F393" i="9"/>
  <c r="K392" i="9"/>
  <c r="L392" i="9" s="1"/>
  <c r="AE390" i="17"/>
  <c r="AB390" i="17"/>
  <c r="AD390" i="17" s="1"/>
  <c r="AH389" i="17"/>
  <c r="AG389" i="17"/>
  <c r="AE389" i="9"/>
  <c r="AB389" i="9"/>
  <c r="AD389" i="9" s="1"/>
  <c r="AF389" i="9" s="1"/>
  <c r="AR390" i="17"/>
  <c r="AJ390" i="17"/>
  <c r="AL390" i="17" s="1"/>
  <c r="AN390" i="17" s="1"/>
  <c r="AQ390" i="17"/>
  <c r="AM390" i="17"/>
  <c r="W389" i="9"/>
  <c r="V390" i="9"/>
  <c r="W390" i="9" s="1"/>
  <c r="AK391" i="17"/>
  <c r="AC391" i="17"/>
  <c r="AI391" i="17"/>
  <c r="U391" i="17"/>
  <c r="V391" i="17" s="1"/>
  <c r="C392" i="17"/>
  <c r="M392" i="17"/>
  <c r="O392" i="17" s="1"/>
  <c r="Q392" i="17" s="1"/>
  <c r="AR389" i="9"/>
  <c r="AJ389" i="9"/>
  <c r="AQ389" i="9"/>
  <c r="AM389" i="9"/>
  <c r="AL389" i="9"/>
  <c r="X390" i="9"/>
  <c r="AO390" i="17" l="1"/>
  <c r="AP390" i="17"/>
  <c r="Z392" i="9"/>
  <c r="R392" i="9"/>
  <c r="T392" i="9" s="1"/>
  <c r="S392" i="9"/>
  <c r="Z393" i="17"/>
  <c r="R393" i="17"/>
  <c r="T393" i="17" s="1"/>
  <c r="S393" i="17"/>
  <c r="W391" i="17"/>
  <c r="X391" i="17"/>
  <c r="F394" i="9"/>
  <c r="K393" i="9"/>
  <c r="L393" i="9" s="1"/>
  <c r="B393" i="9"/>
  <c r="I393" i="9"/>
  <c r="J393" i="9" s="1"/>
  <c r="Y393" i="9" s="1"/>
  <c r="E393" i="9"/>
  <c r="N393" i="9" s="1"/>
  <c r="P393" i="9" s="1"/>
  <c r="AG389" i="9"/>
  <c r="AH389" i="9"/>
  <c r="AE390" i="9"/>
  <c r="AB390" i="9"/>
  <c r="AD390" i="9" s="1"/>
  <c r="I394" i="17"/>
  <c r="J394" i="17" s="1"/>
  <c r="Y394" i="17" s="1"/>
  <c r="E394" i="17"/>
  <c r="N394" i="17" s="1"/>
  <c r="P394" i="17" s="1"/>
  <c r="F395" i="17"/>
  <c r="K394" i="17"/>
  <c r="L394" i="17" s="1"/>
  <c r="U392" i="17"/>
  <c r="AK392" i="17"/>
  <c r="AC392" i="17"/>
  <c r="AI392" i="17"/>
  <c r="AQ390" i="9"/>
  <c r="AM390" i="9"/>
  <c r="AR390" i="9"/>
  <c r="AJ390" i="9"/>
  <c r="AL390" i="9" s="1"/>
  <c r="AN390" i="9" s="1"/>
  <c r="M393" i="17"/>
  <c r="O393" i="17" s="1"/>
  <c r="Q393" i="17" s="1"/>
  <c r="C393" i="17"/>
  <c r="C391" i="9"/>
  <c r="M391" i="9"/>
  <c r="O391" i="9" s="1"/>
  <c r="Q391" i="9" s="1"/>
  <c r="AE391" i="17"/>
  <c r="AB391" i="17"/>
  <c r="AD391" i="17" s="1"/>
  <c r="AN389" i="9"/>
  <c r="AO391" i="17"/>
  <c r="AR391" i="17"/>
  <c r="AL391" i="17"/>
  <c r="AN391" i="17" s="1"/>
  <c r="AP391" i="17" s="1"/>
  <c r="AQ391" i="17"/>
  <c r="AJ391" i="17"/>
  <c r="AM391" i="17"/>
  <c r="AF390" i="17"/>
  <c r="D392" i="9"/>
  <c r="AK391" i="9"/>
  <c r="AC391" i="9"/>
  <c r="AI391" i="9"/>
  <c r="U391" i="9"/>
  <c r="V391" i="9" s="1"/>
  <c r="X391" i="9" s="1"/>
  <c r="AH388" i="9"/>
  <c r="AG388" i="9"/>
  <c r="R392" i="17"/>
  <c r="T392" i="17" s="1"/>
  <c r="V392" i="17" s="1"/>
  <c r="X392" i="17" s="1"/>
  <c r="S394" i="17" l="1"/>
  <c r="R394" i="17" s="1"/>
  <c r="T394" i="17" s="1"/>
  <c r="Z394" i="17"/>
  <c r="AO390" i="9"/>
  <c r="AP390" i="9"/>
  <c r="S393" i="9"/>
  <c r="Z393" i="9"/>
  <c r="R393" i="9"/>
  <c r="T393" i="9" s="1"/>
  <c r="W391" i="9"/>
  <c r="W392" i="17"/>
  <c r="M392" i="9"/>
  <c r="O392" i="9" s="1"/>
  <c r="Q392" i="9" s="1"/>
  <c r="C392" i="9"/>
  <c r="AP389" i="9"/>
  <c r="AO389" i="9"/>
  <c r="AE391" i="9"/>
  <c r="AB391" i="9"/>
  <c r="AD391" i="9" s="1"/>
  <c r="AF391" i="9" s="1"/>
  <c r="AF391" i="17"/>
  <c r="AE392" i="17"/>
  <c r="AB392" i="17"/>
  <c r="AD392" i="17" s="1"/>
  <c r="AF392" i="17" s="1"/>
  <c r="D395" i="17"/>
  <c r="F396" i="17"/>
  <c r="K395" i="17"/>
  <c r="L395" i="17" s="1"/>
  <c r="I395" i="17"/>
  <c r="J395" i="17" s="1"/>
  <c r="Y395" i="17" s="1"/>
  <c r="E395" i="17"/>
  <c r="N395" i="17" s="1"/>
  <c r="P395" i="17" s="1"/>
  <c r="D393" i="9"/>
  <c r="AI393" i="17"/>
  <c r="U393" i="17"/>
  <c r="V393" i="17" s="1"/>
  <c r="AK393" i="17"/>
  <c r="AC393" i="17"/>
  <c r="AI392" i="9"/>
  <c r="U392" i="9"/>
  <c r="V392" i="9" s="1"/>
  <c r="X392" i="9" s="1"/>
  <c r="AK392" i="9"/>
  <c r="AC392" i="9"/>
  <c r="AH390" i="17"/>
  <c r="AG390" i="17"/>
  <c r="AR391" i="9"/>
  <c r="AJ391" i="9"/>
  <c r="AQ391" i="9"/>
  <c r="AM391" i="9"/>
  <c r="AL391" i="9"/>
  <c r="AR392" i="17"/>
  <c r="AJ392" i="17"/>
  <c r="AL392" i="17"/>
  <c r="AN392" i="17" s="1"/>
  <c r="AP392" i="17" s="1"/>
  <c r="AQ392" i="17"/>
  <c r="AM392" i="17"/>
  <c r="D394" i="17"/>
  <c r="AF390" i="9"/>
  <c r="B394" i="9"/>
  <c r="I394" i="9"/>
  <c r="J394" i="9" s="1"/>
  <c r="Y394" i="9" s="1"/>
  <c r="E394" i="9"/>
  <c r="N394" i="9" s="1"/>
  <c r="P394" i="9" s="1"/>
  <c r="F395" i="9"/>
  <c r="K394" i="9"/>
  <c r="L394" i="9" s="1"/>
  <c r="Z394" i="9" l="1"/>
  <c r="S394" i="9"/>
  <c r="W393" i="17"/>
  <c r="X393" i="17"/>
  <c r="S395" i="17"/>
  <c r="Z395" i="17"/>
  <c r="D394" i="9"/>
  <c r="F396" i="9"/>
  <c r="K395" i="9"/>
  <c r="L395" i="9" s="1"/>
  <c r="B395" i="9"/>
  <c r="I395" i="9"/>
  <c r="J395" i="9" s="1"/>
  <c r="Y395" i="9" s="1"/>
  <c r="E395" i="9"/>
  <c r="N395" i="9" s="1"/>
  <c r="P395" i="9" s="1"/>
  <c r="AE392" i="9"/>
  <c r="AB392" i="9"/>
  <c r="AD392" i="9" s="1"/>
  <c r="AF392" i="9" s="1"/>
  <c r="AE393" i="17"/>
  <c r="AB393" i="17"/>
  <c r="AD393" i="17" s="1"/>
  <c r="AF393" i="17" s="1"/>
  <c r="C393" i="9"/>
  <c r="M393" i="9"/>
  <c r="O393" i="9" s="1"/>
  <c r="Q393" i="9" s="1"/>
  <c r="AK393" i="9"/>
  <c r="AC393" i="9"/>
  <c r="AI393" i="9"/>
  <c r="U393" i="9"/>
  <c r="AO392" i="17"/>
  <c r="AQ392" i="9"/>
  <c r="AM392" i="9"/>
  <c r="AR392" i="9"/>
  <c r="AJ392" i="9"/>
  <c r="AL392" i="9" s="1"/>
  <c r="AN392" i="9" s="1"/>
  <c r="AQ393" i="17"/>
  <c r="AM393" i="17"/>
  <c r="AR393" i="17"/>
  <c r="AJ393" i="17"/>
  <c r="AL393" i="17" s="1"/>
  <c r="AN393" i="17" s="1"/>
  <c r="F397" i="17"/>
  <c r="K396" i="17"/>
  <c r="L396" i="17" s="1"/>
  <c r="Y396" i="17"/>
  <c r="I396" i="17"/>
  <c r="J396" i="17" s="1"/>
  <c r="E396" i="17"/>
  <c r="N396" i="17" s="1"/>
  <c r="P396" i="17" s="1"/>
  <c r="D396" i="17"/>
  <c r="AG391" i="17"/>
  <c r="AH391" i="17"/>
  <c r="M394" i="17"/>
  <c r="O394" i="17" s="1"/>
  <c r="Q394" i="17" s="1"/>
  <c r="C394" i="17"/>
  <c r="C395" i="17"/>
  <c r="M395" i="17"/>
  <c r="O395" i="17" s="1"/>
  <c r="Q395" i="17" s="1"/>
  <c r="AG391" i="9"/>
  <c r="AH391" i="9"/>
  <c r="V393" i="9"/>
  <c r="U394" i="17"/>
  <c r="V394" i="17" s="1"/>
  <c r="X394" i="17" s="1"/>
  <c r="AK394" i="17"/>
  <c r="AC394" i="17"/>
  <c r="AI394" i="17"/>
  <c r="AH390" i="9"/>
  <c r="AG390" i="9"/>
  <c r="AN391" i="9"/>
  <c r="AH392" i="17"/>
  <c r="AG392" i="17"/>
  <c r="W392" i="9"/>
  <c r="X393" i="9"/>
  <c r="AO393" i="17" l="1"/>
  <c r="AP393" i="17"/>
  <c r="S395" i="9"/>
  <c r="Z395" i="9"/>
  <c r="AP392" i="9"/>
  <c r="AO392" i="9"/>
  <c r="AO391" i="9"/>
  <c r="AP391" i="9"/>
  <c r="M394" i="9"/>
  <c r="O394" i="9" s="1"/>
  <c r="Q394" i="9" s="1"/>
  <c r="C394" i="9"/>
  <c r="AK395" i="17"/>
  <c r="AC395" i="17"/>
  <c r="AI395" i="17"/>
  <c r="U395" i="17"/>
  <c r="AI394" i="9"/>
  <c r="U394" i="9"/>
  <c r="AK394" i="9"/>
  <c r="AC394" i="9"/>
  <c r="S396" i="17"/>
  <c r="Z396" i="17"/>
  <c r="R396" i="17"/>
  <c r="T396" i="17" s="1"/>
  <c r="AE393" i="9"/>
  <c r="AB393" i="9"/>
  <c r="AD393" i="9" s="1"/>
  <c r="AF393" i="9" s="1"/>
  <c r="AH393" i="17"/>
  <c r="AG393" i="17"/>
  <c r="AL394" i="17"/>
  <c r="AR394" i="17"/>
  <c r="AJ394" i="17"/>
  <c r="AQ394" i="17"/>
  <c r="AM394" i="17"/>
  <c r="W394" i="17"/>
  <c r="C396" i="17"/>
  <c r="M396" i="17"/>
  <c r="O396" i="17" s="1"/>
  <c r="Q396" i="17" s="1"/>
  <c r="AR393" i="9"/>
  <c r="AJ393" i="9"/>
  <c r="AQ393" i="9"/>
  <c r="AM393" i="9"/>
  <c r="AL393" i="9"/>
  <c r="D395" i="9"/>
  <c r="R395" i="17"/>
  <c r="T395" i="17" s="1"/>
  <c r="R394" i="9"/>
  <c r="T394" i="9" s="1"/>
  <c r="V394" i="9" s="1"/>
  <c r="X394" i="9" s="1"/>
  <c r="AE394" i="17"/>
  <c r="AB394" i="17"/>
  <c r="AD394" i="17" s="1"/>
  <c r="AF394" i="17" s="1"/>
  <c r="Y397" i="17"/>
  <c r="I397" i="17"/>
  <c r="J397" i="17" s="1"/>
  <c r="E397" i="17"/>
  <c r="N397" i="17" s="1"/>
  <c r="P397" i="17" s="1"/>
  <c r="D397" i="17"/>
  <c r="F398" i="17"/>
  <c r="K397" i="17"/>
  <c r="L397" i="17" s="1"/>
  <c r="W393" i="9"/>
  <c r="AH392" i="9"/>
  <c r="AG392" i="9"/>
  <c r="B396" i="9"/>
  <c r="I396" i="9"/>
  <c r="J396" i="9" s="1"/>
  <c r="Y396" i="9" s="1"/>
  <c r="E396" i="9"/>
  <c r="N396" i="9" s="1"/>
  <c r="P396" i="9" s="1"/>
  <c r="F397" i="9"/>
  <c r="K396" i="9"/>
  <c r="L396" i="9" s="1"/>
  <c r="Z396" i="9" l="1"/>
  <c r="S396" i="9"/>
  <c r="Z397" i="17"/>
  <c r="S397" i="17"/>
  <c r="R397" i="17" s="1"/>
  <c r="T397" i="17" s="1"/>
  <c r="AK395" i="9"/>
  <c r="AC395" i="9"/>
  <c r="AI395" i="9"/>
  <c r="U395" i="9"/>
  <c r="AQ394" i="9"/>
  <c r="AM394" i="9"/>
  <c r="AL394" i="9"/>
  <c r="AN394" i="9" s="1"/>
  <c r="AO394" i="9" s="1"/>
  <c r="AR394" i="9"/>
  <c r="AJ394" i="9"/>
  <c r="W394" i="9"/>
  <c r="I398" i="17"/>
  <c r="J398" i="17" s="1"/>
  <c r="Y398" i="17" s="1"/>
  <c r="E398" i="17"/>
  <c r="N398" i="17" s="1"/>
  <c r="P398" i="17" s="1"/>
  <c r="D398" i="17"/>
  <c r="F399" i="17"/>
  <c r="K398" i="17"/>
  <c r="L398" i="17" s="1"/>
  <c r="M397" i="17"/>
  <c r="O397" i="17" s="1"/>
  <c r="Q397" i="17" s="1"/>
  <c r="C397" i="17"/>
  <c r="D396" i="9"/>
  <c r="AH394" i="17"/>
  <c r="AG394" i="17"/>
  <c r="C395" i="9"/>
  <c r="M395" i="9"/>
  <c r="O395" i="9" s="1"/>
  <c r="Q395" i="9" s="1"/>
  <c r="AN394" i="17"/>
  <c r="AG393" i="9"/>
  <c r="AH393" i="9"/>
  <c r="AI396" i="17"/>
  <c r="U396" i="17"/>
  <c r="V396" i="17" s="1"/>
  <c r="AK396" i="17"/>
  <c r="AC396" i="17"/>
  <c r="AE395" i="17"/>
  <c r="AB395" i="17"/>
  <c r="AD395" i="17" s="1"/>
  <c r="R395" i="9"/>
  <c r="T395" i="9" s="1"/>
  <c r="AE394" i="9"/>
  <c r="AB394" i="9"/>
  <c r="AD394" i="9" s="1"/>
  <c r="AF394" i="9" s="1"/>
  <c r="V395" i="17"/>
  <c r="F398" i="9"/>
  <c r="K397" i="9"/>
  <c r="L397" i="9" s="1"/>
  <c r="B397" i="9"/>
  <c r="I397" i="9"/>
  <c r="J397" i="9" s="1"/>
  <c r="Y397" i="9" s="1"/>
  <c r="E397" i="9"/>
  <c r="N397" i="9" s="1"/>
  <c r="P397" i="9" s="1"/>
  <c r="AN393" i="9"/>
  <c r="AR395" i="17"/>
  <c r="AJ395" i="17"/>
  <c r="AQ395" i="17"/>
  <c r="AM395" i="17"/>
  <c r="AL395" i="17"/>
  <c r="AN395" i="17" s="1"/>
  <c r="AO395" i="17" s="1"/>
  <c r="X396" i="17" l="1"/>
  <c r="W396" i="17"/>
  <c r="S397" i="9"/>
  <c r="Z397" i="9"/>
  <c r="R397" i="9"/>
  <c r="T397" i="9" s="1"/>
  <c r="S398" i="17"/>
  <c r="Z398" i="17"/>
  <c r="R398" i="17"/>
  <c r="T398" i="17" s="1"/>
  <c r="M398" i="17"/>
  <c r="O398" i="17" s="1"/>
  <c r="Q398" i="17" s="1"/>
  <c r="C398" i="17"/>
  <c r="AE396" i="17"/>
  <c r="AB396" i="17"/>
  <c r="AD396" i="17" s="1"/>
  <c r="M396" i="9"/>
  <c r="O396" i="9" s="1"/>
  <c r="Q396" i="9" s="1"/>
  <c r="C396" i="9"/>
  <c r="AP394" i="9"/>
  <c r="AI396" i="9"/>
  <c r="U396" i="9"/>
  <c r="AK396" i="9"/>
  <c r="AC396" i="9"/>
  <c r="AP395" i="17"/>
  <c r="B398" i="9"/>
  <c r="Y398" i="9"/>
  <c r="I398" i="9"/>
  <c r="J398" i="9" s="1"/>
  <c r="E398" i="9"/>
  <c r="N398" i="9" s="1"/>
  <c r="P398" i="9" s="1"/>
  <c r="F399" i="9"/>
  <c r="D398" i="9"/>
  <c r="K398" i="9"/>
  <c r="L398" i="9" s="1"/>
  <c r="V395" i="9"/>
  <c r="X395" i="9" s="1"/>
  <c r="AR396" i="17"/>
  <c r="AJ396" i="17"/>
  <c r="AQ396" i="17"/>
  <c r="AM396" i="17"/>
  <c r="AL396" i="17"/>
  <c r="AN396" i="17" s="1"/>
  <c r="AP396" i="17" s="1"/>
  <c r="AE395" i="9"/>
  <c r="AB395" i="9"/>
  <c r="AD395" i="9" s="1"/>
  <c r="AF395" i="9" s="1"/>
  <c r="R396" i="9"/>
  <c r="T396" i="9" s="1"/>
  <c r="V396" i="9" s="1"/>
  <c r="X396" i="9" s="1"/>
  <c r="AH394" i="9"/>
  <c r="AG394" i="9"/>
  <c r="AI397" i="17"/>
  <c r="U397" i="17"/>
  <c r="V397" i="17" s="1"/>
  <c r="AK397" i="17"/>
  <c r="AC397" i="17"/>
  <c r="D397" i="9"/>
  <c r="AO393" i="9"/>
  <c r="AP393" i="9"/>
  <c r="W395" i="17"/>
  <c r="X395" i="17"/>
  <c r="AF395" i="17"/>
  <c r="AP394" i="17"/>
  <c r="AO394" i="17"/>
  <c r="F400" i="17"/>
  <c r="K399" i="17"/>
  <c r="L399" i="17" s="1"/>
  <c r="I399" i="17"/>
  <c r="J399" i="17" s="1"/>
  <c r="Y399" i="17" s="1"/>
  <c r="E399" i="17"/>
  <c r="N399" i="17" s="1"/>
  <c r="P399" i="17" s="1"/>
  <c r="AR395" i="9"/>
  <c r="AJ395" i="9"/>
  <c r="AQ395" i="9"/>
  <c r="AM395" i="9"/>
  <c r="AL395" i="9"/>
  <c r="AN395" i="9" s="1"/>
  <c r="AP395" i="9" s="1"/>
  <c r="W397" i="17" l="1"/>
  <c r="X397" i="17"/>
  <c r="S399" i="17"/>
  <c r="Z399" i="17"/>
  <c r="AG395" i="9"/>
  <c r="AH395" i="9"/>
  <c r="AO395" i="9"/>
  <c r="AQ397" i="17"/>
  <c r="AM397" i="17"/>
  <c r="AR397" i="17"/>
  <c r="AJ397" i="17"/>
  <c r="AL397" i="17" s="1"/>
  <c r="AN397" i="17" s="1"/>
  <c r="AO396" i="17"/>
  <c r="AE396" i="9"/>
  <c r="AB396" i="9"/>
  <c r="AD396" i="9" s="1"/>
  <c r="AF396" i="9" s="1"/>
  <c r="AF396" i="17"/>
  <c r="M398" i="9"/>
  <c r="O398" i="9" s="1"/>
  <c r="Q398" i="9" s="1"/>
  <c r="C398" i="9"/>
  <c r="Z398" i="9"/>
  <c r="S398" i="9"/>
  <c r="R398" i="9" s="1"/>
  <c r="T398" i="9" s="1"/>
  <c r="AQ396" i="9"/>
  <c r="AM396" i="9"/>
  <c r="AL396" i="9"/>
  <c r="AN396" i="9" s="1"/>
  <c r="AP396" i="9" s="1"/>
  <c r="AO396" i="9"/>
  <c r="AR396" i="9"/>
  <c r="AJ396" i="9"/>
  <c r="F401" i="17"/>
  <c r="K400" i="17"/>
  <c r="L400" i="17" s="1"/>
  <c r="I400" i="17"/>
  <c r="J400" i="17" s="1"/>
  <c r="Y400" i="17" s="1"/>
  <c r="E400" i="17"/>
  <c r="N400" i="17" s="1"/>
  <c r="P400" i="17" s="1"/>
  <c r="D399" i="17"/>
  <c r="C397" i="9"/>
  <c r="M397" i="9"/>
  <c r="O397" i="9" s="1"/>
  <c r="Q397" i="9" s="1"/>
  <c r="F400" i="9"/>
  <c r="K399" i="9"/>
  <c r="L399" i="9" s="1"/>
  <c r="B399" i="9"/>
  <c r="I399" i="9"/>
  <c r="J399" i="9" s="1"/>
  <c r="Y399" i="9" s="1"/>
  <c r="E399" i="9"/>
  <c r="N399" i="9" s="1"/>
  <c r="P399" i="9" s="1"/>
  <c r="W396" i="9"/>
  <c r="AG395" i="17"/>
  <c r="AH395" i="17"/>
  <c r="AE397" i="17"/>
  <c r="AB397" i="17"/>
  <c r="AD397" i="17" s="1"/>
  <c r="AF397" i="17" s="1"/>
  <c r="W395" i="9"/>
  <c r="U398" i="17"/>
  <c r="V398" i="17" s="1"/>
  <c r="AK398" i="17"/>
  <c r="AC398" i="17"/>
  <c r="AI398" i="17"/>
  <c r="AK397" i="9"/>
  <c r="AC397" i="9"/>
  <c r="AI397" i="9"/>
  <c r="U397" i="9"/>
  <c r="V397" i="9" s="1"/>
  <c r="X397" i="9" s="1"/>
  <c r="S399" i="9" l="1"/>
  <c r="Z399" i="9"/>
  <c r="R399" i="9"/>
  <c r="T399" i="9" s="1"/>
  <c r="S400" i="17"/>
  <c r="Z400" i="17"/>
  <c r="R400" i="17"/>
  <c r="T400" i="17" s="1"/>
  <c r="X398" i="17"/>
  <c r="W398" i="17"/>
  <c r="AO397" i="17"/>
  <c r="AP397" i="17"/>
  <c r="W397" i="9"/>
  <c r="I401" i="17"/>
  <c r="J401" i="17" s="1"/>
  <c r="Y401" i="17" s="1"/>
  <c r="E401" i="17"/>
  <c r="N401" i="17" s="1"/>
  <c r="P401" i="17" s="1"/>
  <c r="F402" i="17"/>
  <c r="K401" i="17"/>
  <c r="L401" i="17" s="1"/>
  <c r="AH396" i="17"/>
  <c r="AG396" i="17"/>
  <c r="AK399" i="17"/>
  <c r="AC399" i="17"/>
  <c r="AI399" i="17"/>
  <c r="U399" i="17"/>
  <c r="AH396" i="9"/>
  <c r="AG396" i="9"/>
  <c r="AH397" i="17"/>
  <c r="AG397" i="17"/>
  <c r="D399" i="9"/>
  <c r="C399" i="17"/>
  <c r="M399" i="17"/>
  <c r="O399" i="17" s="1"/>
  <c r="Q399" i="17" s="1"/>
  <c r="AI398" i="9"/>
  <c r="U398" i="9"/>
  <c r="V398" i="9" s="1"/>
  <c r="AK398" i="9"/>
  <c r="AC398" i="9"/>
  <c r="R399" i="17"/>
  <c r="T399" i="17" s="1"/>
  <c r="V399" i="17" s="1"/>
  <c r="AE398" i="17"/>
  <c r="AB398" i="17"/>
  <c r="AD398" i="17" s="1"/>
  <c r="AE397" i="9"/>
  <c r="AB397" i="9"/>
  <c r="AD397" i="9" s="1"/>
  <c r="AF397" i="9" s="1"/>
  <c r="AR398" i="17"/>
  <c r="AJ398" i="17"/>
  <c r="AL398" i="17" s="1"/>
  <c r="AN398" i="17" s="1"/>
  <c r="AQ398" i="17"/>
  <c r="AM398" i="17"/>
  <c r="AR397" i="9"/>
  <c r="AJ397" i="9"/>
  <c r="AQ397" i="9"/>
  <c r="AM397" i="9"/>
  <c r="AL397" i="9"/>
  <c r="B400" i="9"/>
  <c r="I400" i="9"/>
  <c r="J400" i="9" s="1"/>
  <c r="Y400" i="9" s="1"/>
  <c r="E400" i="9"/>
  <c r="N400" i="9" s="1"/>
  <c r="P400" i="9" s="1"/>
  <c r="F401" i="9"/>
  <c r="D400" i="9"/>
  <c r="K400" i="9"/>
  <c r="L400" i="9" s="1"/>
  <c r="D400" i="17"/>
  <c r="X399" i="17"/>
  <c r="Z400" i="9" l="1"/>
  <c r="S400" i="9"/>
  <c r="Z401" i="17"/>
  <c r="S401" i="17"/>
  <c r="AO398" i="17"/>
  <c r="AP398" i="17"/>
  <c r="W398" i="9"/>
  <c r="X398" i="9"/>
  <c r="C399" i="9"/>
  <c r="M399" i="9"/>
  <c r="O399" i="9" s="1"/>
  <c r="Q399" i="9" s="1"/>
  <c r="AE399" i="17"/>
  <c r="AB399" i="17"/>
  <c r="AD399" i="17" s="1"/>
  <c r="AF399" i="17" s="1"/>
  <c r="C400" i="17"/>
  <c r="M400" i="17"/>
  <c r="O400" i="17" s="1"/>
  <c r="Q400" i="17" s="1"/>
  <c r="AG397" i="9"/>
  <c r="AH397" i="9"/>
  <c r="AR399" i="17"/>
  <c r="AJ399" i="17"/>
  <c r="AQ399" i="17"/>
  <c r="AM399" i="17"/>
  <c r="AL399" i="17"/>
  <c r="I402" i="17"/>
  <c r="J402" i="17" s="1"/>
  <c r="Y402" i="17" s="1"/>
  <c r="E402" i="17"/>
  <c r="N402" i="17" s="1"/>
  <c r="P402" i="17" s="1"/>
  <c r="F403" i="17"/>
  <c r="K402" i="17"/>
  <c r="L402" i="17" s="1"/>
  <c r="M400" i="9"/>
  <c r="O400" i="9" s="1"/>
  <c r="Q400" i="9" s="1"/>
  <c r="C400" i="9"/>
  <c r="F402" i="9"/>
  <c r="K401" i="9"/>
  <c r="L401" i="9" s="1"/>
  <c r="B401" i="9"/>
  <c r="Y401" i="9"/>
  <c r="I401" i="9"/>
  <c r="J401" i="9" s="1"/>
  <c r="E401" i="9"/>
  <c r="N401" i="9" s="1"/>
  <c r="P401" i="9" s="1"/>
  <c r="AE398" i="9"/>
  <c r="AB398" i="9"/>
  <c r="AD398" i="9" s="1"/>
  <c r="AF398" i="9" s="1"/>
  <c r="W399" i="17"/>
  <c r="D401" i="17"/>
  <c r="AI400" i="17"/>
  <c r="U400" i="17"/>
  <c r="V400" i="17" s="1"/>
  <c r="X400" i="17" s="1"/>
  <c r="AK400" i="17"/>
  <c r="AC400" i="17"/>
  <c r="AK399" i="9"/>
  <c r="AC399" i="9"/>
  <c r="AI399" i="9"/>
  <c r="U399" i="9"/>
  <c r="V399" i="9" s="1"/>
  <c r="X399" i="9" s="1"/>
  <c r="AN397" i="9"/>
  <c r="AF398" i="17"/>
  <c r="AQ398" i="9"/>
  <c r="AM398" i="9"/>
  <c r="AL398" i="9"/>
  <c r="AN398" i="9" s="1"/>
  <c r="AO398" i="9" s="1"/>
  <c r="AR398" i="9"/>
  <c r="AJ398" i="9"/>
  <c r="S402" i="17" l="1"/>
  <c r="Z402" i="17"/>
  <c r="R402" i="17"/>
  <c r="T402" i="17" s="1"/>
  <c r="B402" i="9"/>
  <c r="I402" i="9"/>
  <c r="J402" i="9" s="1"/>
  <c r="Y402" i="9" s="1"/>
  <c r="E402" i="9"/>
  <c r="N402" i="9" s="1"/>
  <c r="P402" i="9" s="1"/>
  <c r="F403" i="9"/>
  <c r="K402" i="9"/>
  <c r="L402" i="9" s="1"/>
  <c r="AE399" i="9"/>
  <c r="AB399" i="9"/>
  <c r="AD399" i="9" s="1"/>
  <c r="S401" i="9"/>
  <c r="Z401" i="9"/>
  <c r="AG399" i="17"/>
  <c r="AH399" i="17"/>
  <c r="AI401" i="17"/>
  <c r="U401" i="17"/>
  <c r="AK401" i="17"/>
  <c r="AC401" i="17"/>
  <c r="AP398" i="9"/>
  <c r="AP397" i="9"/>
  <c r="AO397" i="9"/>
  <c r="AR399" i="9"/>
  <c r="AJ399" i="9"/>
  <c r="AQ399" i="9"/>
  <c r="AM399" i="9"/>
  <c r="AP399" i="9"/>
  <c r="AL399" i="9"/>
  <c r="AN399" i="9" s="1"/>
  <c r="AO399" i="9" s="1"/>
  <c r="AH398" i="17"/>
  <c r="AG398" i="17"/>
  <c r="W400" i="17"/>
  <c r="AI400" i="9"/>
  <c r="U400" i="9"/>
  <c r="AK400" i="9"/>
  <c r="AC400" i="9"/>
  <c r="AE400" i="17"/>
  <c r="AB400" i="17"/>
  <c r="AD400" i="17" s="1"/>
  <c r="M401" i="17"/>
  <c r="O401" i="17" s="1"/>
  <c r="Q401" i="17" s="1"/>
  <c r="C401" i="17"/>
  <c r="W400" i="9"/>
  <c r="F404" i="17"/>
  <c r="K403" i="17"/>
  <c r="L403" i="17" s="1"/>
  <c r="Y403" i="17" s="1"/>
  <c r="I403" i="17"/>
  <c r="J403" i="17" s="1"/>
  <c r="E403" i="17"/>
  <c r="N403" i="17" s="1"/>
  <c r="P403" i="17" s="1"/>
  <c r="W399" i="9"/>
  <c r="R401" i="17"/>
  <c r="T401" i="17" s="1"/>
  <c r="V401" i="17" s="1"/>
  <c r="R400" i="9"/>
  <c r="T400" i="9" s="1"/>
  <c r="V400" i="9" s="1"/>
  <c r="AH398" i="9"/>
  <c r="AG398" i="9"/>
  <c r="AR400" i="17"/>
  <c r="AJ400" i="17"/>
  <c r="AQ400" i="17"/>
  <c r="AM400" i="17"/>
  <c r="AL400" i="17"/>
  <c r="D401" i="9"/>
  <c r="D402" i="17"/>
  <c r="AN399" i="17"/>
  <c r="X401" i="17"/>
  <c r="X400" i="9"/>
  <c r="S403" i="17" l="1"/>
  <c r="Z403" i="17"/>
  <c r="R403" i="17"/>
  <c r="T403" i="17" s="1"/>
  <c r="Z402" i="9"/>
  <c r="S402" i="9"/>
  <c r="F405" i="17"/>
  <c r="K404" i="17"/>
  <c r="L404" i="17" s="1"/>
  <c r="I404" i="17"/>
  <c r="J404" i="17" s="1"/>
  <c r="Y404" i="17" s="1"/>
  <c r="E404" i="17"/>
  <c r="N404" i="17" s="1"/>
  <c r="P404" i="17" s="1"/>
  <c r="D404" i="17"/>
  <c r="W401" i="17"/>
  <c r="AQ400" i="9"/>
  <c r="AM400" i="9"/>
  <c r="AR400" i="9"/>
  <c r="AJ400" i="9"/>
  <c r="AL400" i="9" s="1"/>
  <c r="AN400" i="9" s="1"/>
  <c r="AE401" i="17"/>
  <c r="AB401" i="17"/>
  <c r="AD401" i="17" s="1"/>
  <c r="AF401" i="17" s="1"/>
  <c r="AK401" i="9"/>
  <c r="AC401" i="9"/>
  <c r="AI401" i="9"/>
  <c r="U401" i="9"/>
  <c r="C401" i="9"/>
  <c r="M401" i="9"/>
  <c r="O401" i="9" s="1"/>
  <c r="Q401" i="9" s="1"/>
  <c r="AP399" i="17"/>
  <c r="AO399" i="17"/>
  <c r="AN400" i="17"/>
  <c r="D403" i="17"/>
  <c r="AF400" i="17"/>
  <c r="AQ401" i="17"/>
  <c r="AM401" i="17"/>
  <c r="AR401" i="17"/>
  <c r="AJ401" i="17"/>
  <c r="AL401" i="17" s="1"/>
  <c r="AN401" i="17" s="1"/>
  <c r="D402" i="9"/>
  <c r="U402" i="17"/>
  <c r="V402" i="17" s="1"/>
  <c r="X402" i="17" s="1"/>
  <c r="AK402" i="17"/>
  <c r="AC402" i="17"/>
  <c r="AI402" i="17"/>
  <c r="AE400" i="9"/>
  <c r="AB400" i="9"/>
  <c r="AD400" i="9" s="1"/>
  <c r="AF400" i="9" s="1"/>
  <c r="M402" i="17"/>
  <c r="O402" i="17" s="1"/>
  <c r="Q402" i="17" s="1"/>
  <c r="C402" i="17"/>
  <c r="R401" i="9"/>
  <c r="T401" i="9" s="1"/>
  <c r="V401" i="9" s="1"/>
  <c r="X401" i="9" s="1"/>
  <c r="AF399" i="9"/>
  <c r="F404" i="9"/>
  <c r="K403" i="9"/>
  <c r="L403" i="9" s="1"/>
  <c r="Y403" i="9" s="1"/>
  <c r="B403" i="9"/>
  <c r="I403" i="9"/>
  <c r="J403" i="9" s="1"/>
  <c r="E403" i="9"/>
  <c r="N403" i="9" s="1"/>
  <c r="P403" i="9" s="1"/>
  <c r="S404" i="17" l="1"/>
  <c r="Z404" i="17"/>
  <c r="R404" i="17"/>
  <c r="T404" i="17" s="1"/>
  <c r="AP401" i="17"/>
  <c r="AO401" i="17"/>
  <c r="AO400" i="9"/>
  <c r="AP400" i="9"/>
  <c r="S403" i="9"/>
  <c r="Z403" i="9"/>
  <c r="R403" i="9"/>
  <c r="T403" i="9" s="1"/>
  <c r="AL402" i="17"/>
  <c r="AR402" i="17"/>
  <c r="AJ402" i="17"/>
  <c r="AQ402" i="17"/>
  <c r="AM402" i="17"/>
  <c r="AP400" i="17"/>
  <c r="AO400" i="17"/>
  <c r="AE401" i="9"/>
  <c r="AB401" i="9"/>
  <c r="AD401" i="9" s="1"/>
  <c r="AF401" i="9" s="1"/>
  <c r="C404" i="17"/>
  <c r="M404" i="17"/>
  <c r="O404" i="17" s="1"/>
  <c r="Q404" i="17" s="1"/>
  <c r="AI402" i="9"/>
  <c r="U402" i="9"/>
  <c r="AK402" i="9"/>
  <c r="AC402" i="9"/>
  <c r="AG399" i="9"/>
  <c r="AH399" i="9"/>
  <c r="AR401" i="9"/>
  <c r="AJ401" i="9"/>
  <c r="AQ401" i="9"/>
  <c r="AM401" i="9"/>
  <c r="AL401" i="9"/>
  <c r="AN401" i="9" s="1"/>
  <c r="AO401" i="9" s="1"/>
  <c r="Y405" i="17"/>
  <c r="I405" i="17"/>
  <c r="J405" i="17" s="1"/>
  <c r="E405" i="17"/>
  <c r="N405" i="17" s="1"/>
  <c r="P405" i="17" s="1"/>
  <c r="D405" i="17"/>
  <c r="F406" i="17"/>
  <c r="K405" i="17"/>
  <c r="L405" i="17" s="1"/>
  <c r="D403" i="9"/>
  <c r="M402" i="9"/>
  <c r="O402" i="9" s="1"/>
  <c r="Q402" i="9" s="1"/>
  <c r="W402" i="9" s="1"/>
  <c r="C402" i="9"/>
  <c r="AH400" i="17"/>
  <c r="AG400" i="17"/>
  <c r="AH401" i="17"/>
  <c r="AG401" i="17"/>
  <c r="R402" i="9"/>
  <c r="T402" i="9" s="1"/>
  <c r="V402" i="9" s="1"/>
  <c r="AK403" i="17"/>
  <c r="AC403" i="17"/>
  <c r="AI403" i="17"/>
  <c r="U403" i="17"/>
  <c r="V403" i="17" s="1"/>
  <c r="X403" i="17" s="1"/>
  <c r="AH400" i="9"/>
  <c r="AG400" i="9"/>
  <c r="B404" i="9"/>
  <c r="I404" i="9"/>
  <c r="J404" i="9" s="1"/>
  <c r="Y404" i="9" s="1"/>
  <c r="E404" i="9"/>
  <c r="N404" i="9" s="1"/>
  <c r="P404" i="9" s="1"/>
  <c r="F405" i="9"/>
  <c r="K404" i="9"/>
  <c r="L404" i="9" s="1"/>
  <c r="W402" i="17"/>
  <c r="AE402" i="17"/>
  <c r="AB402" i="17"/>
  <c r="AD402" i="17" s="1"/>
  <c r="AF402" i="17" s="1"/>
  <c r="C403" i="17"/>
  <c r="M403" i="17"/>
  <c r="O403" i="17" s="1"/>
  <c r="Q403" i="17" s="1"/>
  <c r="W401" i="9"/>
  <c r="X402" i="9"/>
  <c r="Z404" i="9" l="1"/>
  <c r="S404" i="9"/>
  <c r="AE403" i="17"/>
  <c r="AB403" i="17"/>
  <c r="AD403" i="17" s="1"/>
  <c r="AF403" i="17" s="1"/>
  <c r="I406" i="17"/>
  <c r="J406" i="17" s="1"/>
  <c r="Y406" i="17" s="1"/>
  <c r="E406" i="17"/>
  <c r="N406" i="17" s="1"/>
  <c r="P406" i="17" s="1"/>
  <c r="D406" i="17"/>
  <c r="F407" i="17"/>
  <c r="K406" i="17"/>
  <c r="L406" i="17" s="1"/>
  <c r="Z405" i="17"/>
  <c r="S405" i="17"/>
  <c r="AQ402" i="9"/>
  <c r="AM402" i="9"/>
  <c r="AL402" i="9"/>
  <c r="AN402" i="9" s="1"/>
  <c r="AO402" i="9" s="1"/>
  <c r="AR402" i="9"/>
  <c r="AJ402" i="9"/>
  <c r="V403" i="9"/>
  <c r="W403" i="17"/>
  <c r="AR403" i="17"/>
  <c r="AJ403" i="17"/>
  <c r="AQ403" i="17"/>
  <c r="AM403" i="17"/>
  <c r="AP403" i="17"/>
  <c r="AL403" i="17"/>
  <c r="AN403" i="17" s="1"/>
  <c r="AO403" i="17" s="1"/>
  <c r="C403" i="9"/>
  <c r="M403" i="9"/>
  <c r="O403" i="9" s="1"/>
  <c r="Q403" i="9" s="1"/>
  <c r="M405" i="17"/>
  <c r="O405" i="17" s="1"/>
  <c r="Q405" i="17" s="1"/>
  <c r="C405" i="17"/>
  <c r="AG401" i="9"/>
  <c r="AH401" i="9"/>
  <c r="X403" i="9"/>
  <c r="AP401" i="9"/>
  <c r="AN402" i="17"/>
  <c r="AK403" i="9"/>
  <c r="AC403" i="9"/>
  <c r="AI403" i="9"/>
  <c r="U403" i="9"/>
  <c r="AI404" i="17"/>
  <c r="U404" i="17"/>
  <c r="V404" i="17" s="1"/>
  <c r="AK404" i="17"/>
  <c r="AC404" i="17"/>
  <c r="AH402" i="17"/>
  <c r="AG402" i="17"/>
  <c r="D404" i="9"/>
  <c r="F406" i="9"/>
  <c r="K405" i="9"/>
  <c r="L405" i="9" s="1"/>
  <c r="B405" i="9"/>
  <c r="I405" i="9"/>
  <c r="J405" i="9" s="1"/>
  <c r="Y405" i="9" s="1"/>
  <c r="E405" i="9"/>
  <c r="N405" i="9" s="1"/>
  <c r="P405" i="9" s="1"/>
  <c r="AE402" i="9"/>
  <c r="AB402" i="9"/>
  <c r="AD402" i="9" s="1"/>
  <c r="AF402" i="9" s="1"/>
  <c r="S405" i="9" l="1"/>
  <c r="Z405" i="9"/>
  <c r="R405" i="9"/>
  <c r="T405" i="9" s="1"/>
  <c r="X404" i="17"/>
  <c r="W404" i="17"/>
  <c r="S406" i="17"/>
  <c r="Z406" i="17"/>
  <c r="AI405" i="17"/>
  <c r="U405" i="17"/>
  <c r="AK405" i="17"/>
  <c r="AC405" i="17"/>
  <c r="AH402" i="9"/>
  <c r="AG402" i="9"/>
  <c r="B406" i="9"/>
  <c r="I406" i="9"/>
  <c r="J406" i="9" s="1"/>
  <c r="Y406" i="9" s="1"/>
  <c r="E406" i="9"/>
  <c r="N406" i="9" s="1"/>
  <c r="P406" i="9" s="1"/>
  <c r="F407" i="9"/>
  <c r="D406" i="9"/>
  <c r="K406" i="9"/>
  <c r="L406" i="9" s="1"/>
  <c r="AE404" i="17"/>
  <c r="AB404" i="17"/>
  <c r="AD404" i="17" s="1"/>
  <c r="AP402" i="17"/>
  <c r="AO402" i="17"/>
  <c r="W403" i="9"/>
  <c r="AP402" i="9"/>
  <c r="F408" i="17"/>
  <c r="K407" i="17"/>
  <c r="L407" i="17" s="1"/>
  <c r="I407" i="17"/>
  <c r="J407" i="17" s="1"/>
  <c r="Y407" i="17" s="1"/>
  <c r="E407" i="17"/>
  <c r="N407" i="17" s="1"/>
  <c r="P407" i="17" s="1"/>
  <c r="D405" i="9"/>
  <c r="AR403" i="9"/>
  <c r="AJ403" i="9"/>
  <c r="AQ403" i="9"/>
  <c r="AM403" i="9"/>
  <c r="AL403" i="9"/>
  <c r="AN403" i="9" s="1"/>
  <c r="AO403" i="9" s="1"/>
  <c r="AI404" i="9"/>
  <c r="U404" i="9"/>
  <c r="AK404" i="9"/>
  <c r="AC404" i="9"/>
  <c r="M404" i="9"/>
  <c r="O404" i="9" s="1"/>
  <c r="Q404" i="9" s="1"/>
  <c r="C404" i="9"/>
  <c r="AR404" i="17"/>
  <c r="AJ404" i="17"/>
  <c r="AQ404" i="17"/>
  <c r="AM404" i="17"/>
  <c r="AL404" i="17"/>
  <c r="AN404" i="17" s="1"/>
  <c r="AO404" i="17" s="1"/>
  <c r="R405" i="17"/>
  <c r="T405" i="17" s="1"/>
  <c r="V405" i="17" s="1"/>
  <c r="W405" i="17" s="1"/>
  <c r="M406" i="17"/>
  <c r="O406" i="17" s="1"/>
  <c r="Q406" i="17" s="1"/>
  <c r="C406" i="17"/>
  <c r="AG403" i="17"/>
  <c r="AH403" i="17"/>
  <c r="R404" i="9"/>
  <c r="T404" i="9" s="1"/>
  <c r="V404" i="9" s="1"/>
  <c r="AE403" i="9"/>
  <c r="AB403" i="9"/>
  <c r="AD403" i="9" s="1"/>
  <c r="X405" i="17"/>
  <c r="X404" i="9"/>
  <c r="S407" i="17" l="1"/>
  <c r="R407" i="17" s="1"/>
  <c r="T407" i="17" s="1"/>
  <c r="Z407" i="17"/>
  <c r="Z406" i="9"/>
  <c r="R406" i="9"/>
  <c r="T406" i="9" s="1"/>
  <c r="S406" i="9"/>
  <c r="AE404" i="9"/>
  <c r="AB404" i="9"/>
  <c r="AD404" i="9" s="1"/>
  <c r="AF404" i="9" s="1"/>
  <c r="F409" i="17"/>
  <c r="K408" i="17"/>
  <c r="L408" i="17" s="1"/>
  <c r="I408" i="17"/>
  <c r="J408" i="17" s="1"/>
  <c r="Y408" i="17" s="1"/>
  <c r="E408" i="17"/>
  <c r="N408" i="17" s="1"/>
  <c r="P408" i="17" s="1"/>
  <c r="U406" i="17"/>
  <c r="AK406" i="17"/>
  <c r="AC406" i="17"/>
  <c r="AI406" i="17"/>
  <c r="AQ404" i="9"/>
  <c r="AM404" i="9"/>
  <c r="AR404" i="9"/>
  <c r="AJ404" i="9"/>
  <c r="AL404" i="9" s="1"/>
  <c r="AN404" i="9" s="1"/>
  <c r="AP403" i="9"/>
  <c r="D407" i="17"/>
  <c r="M406" i="9"/>
  <c r="O406" i="9" s="1"/>
  <c r="Q406" i="9" s="1"/>
  <c r="C406" i="9"/>
  <c r="AE405" i="17"/>
  <c r="AB405" i="17"/>
  <c r="AD405" i="17" s="1"/>
  <c r="AF405" i="17" s="1"/>
  <c r="AP404" i="17"/>
  <c r="AF404" i="17"/>
  <c r="F408" i="9"/>
  <c r="K407" i="9"/>
  <c r="L407" i="9" s="1"/>
  <c r="B407" i="9"/>
  <c r="Y407" i="9"/>
  <c r="I407" i="9"/>
  <c r="J407" i="9" s="1"/>
  <c r="E407" i="9"/>
  <c r="N407" i="9" s="1"/>
  <c r="P407" i="9" s="1"/>
  <c r="AQ405" i="17"/>
  <c r="AM405" i="17"/>
  <c r="AL405" i="17"/>
  <c r="AR405" i="17"/>
  <c r="AJ405" i="17"/>
  <c r="R406" i="17"/>
  <c r="T406" i="17" s="1"/>
  <c r="V406" i="17" s="1"/>
  <c r="W406" i="17" s="1"/>
  <c r="AK405" i="9"/>
  <c r="AC405" i="9"/>
  <c r="AI405" i="9"/>
  <c r="U405" i="9"/>
  <c r="V405" i="9" s="1"/>
  <c r="X405" i="9" s="1"/>
  <c r="AF403" i="9"/>
  <c r="W404" i="9"/>
  <c r="C405" i="9"/>
  <c r="M405" i="9"/>
  <c r="O405" i="9" s="1"/>
  <c r="Q405" i="9" s="1"/>
  <c r="X406" i="17"/>
  <c r="AO404" i="9" l="1"/>
  <c r="AP404" i="9"/>
  <c r="S408" i="17"/>
  <c r="Z408" i="17"/>
  <c r="S407" i="9"/>
  <c r="Z407" i="9"/>
  <c r="R407" i="9"/>
  <c r="T407" i="9" s="1"/>
  <c r="W405" i="9"/>
  <c r="D407" i="9"/>
  <c r="D408" i="17"/>
  <c r="AI406" i="9"/>
  <c r="U406" i="9"/>
  <c r="AK406" i="9"/>
  <c r="AC406" i="9"/>
  <c r="B408" i="9"/>
  <c r="I408" i="9"/>
  <c r="J408" i="9" s="1"/>
  <c r="E408" i="9"/>
  <c r="N408" i="9" s="1"/>
  <c r="P408" i="9" s="1"/>
  <c r="F409" i="9"/>
  <c r="K408" i="9"/>
  <c r="L408" i="9" s="1"/>
  <c r="Y408" i="9" s="1"/>
  <c r="AE406" i="17"/>
  <c r="AB406" i="17"/>
  <c r="AD406" i="17" s="1"/>
  <c r="I409" i="17"/>
  <c r="J409" i="17" s="1"/>
  <c r="Y409" i="17" s="1"/>
  <c r="E409" i="17"/>
  <c r="N409" i="17" s="1"/>
  <c r="P409" i="17" s="1"/>
  <c r="F410" i="17"/>
  <c r="K409" i="17"/>
  <c r="L409" i="17" s="1"/>
  <c r="AE405" i="9"/>
  <c r="AB405" i="9"/>
  <c r="AD405" i="9" s="1"/>
  <c r="AR405" i="9"/>
  <c r="AJ405" i="9"/>
  <c r="AQ405" i="9"/>
  <c r="AM405" i="9"/>
  <c r="AL405" i="9"/>
  <c r="AH405" i="17"/>
  <c r="AG405" i="17"/>
  <c r="C407" i="17"/>
  <c r="M407" i="17"/>
  <c r="O407" i="17" s="1"/>
  <c r="Q407" i="17" s="1"/>
  <c r="AL406" i="17"/>
  <c r="AR406" i="17"/>
  <c r="AJ406" i="17"/>
  <c r="AQ406" i="17"/>
  <c r="AM406" i="17"/>
  <c r="AH404" i="9"/>
  <c r="AG404" i="9"/>
  <c r="V406" i="9"/>
  <c r="W406" i="9" s="1"/>
  <c r="AK407" i="17"/>
  <c r="AC407" i="17"/>
  <c r="AI407" i="17"/>
  <c r="U407" i="17"/>
  <c r="V407" i="17" s="1"/>
  <c r="X407" i="17" s="1"/>
  <c r="AG403" i="9"/>
  <c r="AH403" i="9"/>
  <c r="AH404" i="17"/>
  <c r="AG404" i="17"/>
  <c r="AN405" i="17"/>
  <c r="X406" i="9"/>
  <c r="Z409" i="17" l="1"/>
  <c r="S409" i="17"/>
  <c r="Z408" i="9"/>
  <c r="S408" i="9"/>
  <c r="AE407" i="17"/>
  <c r="AB407" i="17"/>
  <c r="AD407" i="17" s="1"/>
  <c r="AF407" i="17" s="1"/>
  <c r="W407" i="17"/>
  <c r="AN405" i="9"/>
  <c r="D409" i="17"/>
  <c r="AF406" i="17"/>
  <c r="D408" i="9"/>
  <c r="AI408" i="17"/>
  <c r="U408" i="17"/>
  <c r="AK408" i="17"/>
  <c r="AC408" i="17"/>
  <c r="F410" i="9"/>
  <c r="K409" i="9"/>
  <c r="L409" i="9" s="1"/>
  <c r="B409" i="9"/>
  <c r="I409" i="9"/>
  <c r="J409" i="9" s="1"/>
  <c r="Y409" i="9" s="1"/>
  <c r="E409" i="9"/>
  <c r="N409" i="9" s="1"/>
  <c r="P409" i="9" s="1"/>
  <c r="AR407" i="17"/>
  <c r="AJ407" i="17"/>
  <c r="AQ407" i="17"/>
  <c r="AM407" i="17"/>
  <c r="AL407" i="17"/>
  <c r="AN407" i="17" s="1"/>
  <c r="AP407" i="17" s="1"/>
  <c r="AN406" i="17"/>
  <c r="AE406" i="9"/>
  <c r="AB406" i="9"/>
  <c r="AD406" i="9" s="1"/>
  <c r="AF406" i="9" s="1"/>
  <c r="C408" i="17"/>
  <c r="M408" i="17"/>
  <c r="O408" i="17" s="1"/>
  <c r="Q408" i="17" s="1"/>
  <c r="R408" i="17"/>
  <c r="T408" i="17" s="1"/>
  <c r="V408" i="17" s="1"/>
  <c r="AO405" i="17"/>
  <c r="AP405" i="17"/>
  <c r="AF405" i="9"/>
  <c r="I410" i="17"/>
  <c r="J410" i="17" s="1"/>
  <c r="Y410" i="17" s="1"/>
  <c r="E410" i="17"/>
  <c r="N410" i="17" s="1"/>
  <c r="P410" i="17" s="1"/>
  <c r="F411" i="17"/>
  <c r="K410" i="17"/>
  <c r="L410" i="17" s="1"/>
  <c r="AQ406" i="9"/>
  <c r="AM406" i="9"/>
  <c r="AL406" i="9"/>
  <c r="AN406" i="9" s="1"/>
  <c r="AP406" i="9" s="1"/>
  <c r="AR406" i="9"/>
  <c r="AJ406" i="9"/>
  <c r="C407" i="9"/>
  <c r="M407" i="9"/>
  <c r="O407" i="9" s="1"/>
  <c r="Q407" i="9" s="1"/>
  <c r="AK407" i="9"/>
  <c r="AC407" i="9"/>
  <c r="AI407" i="9"/>
  <c r="U407" i="9"/>
  <c r="V407" i="9" s="1"/>
  <c r="X407" i="9" s="1"/>
  <c r="X408" i="17"/>
  <c r="S410" i="17" l="1"/>
  <c r="Z410" i="17"/>
  <c r="R410" i="17"/>
  <c r="T410" i="17" s="1"/>
  <c r="S409" i="9"/>
  <c r="Z409" i="9"/>
  <c r="R409" i="9"/>
  <c r="T409" i="9" s="1"/>
  <c r="AR407" i="9"/>
  <c r="AJ407" i="9"/>
  <c r="AQ407" i="9"/>
  <c r="AM407" i="9"/>
  <c r="AL407" i="9"/>
  <c r="AN407" i="9" s="1"/>
  <c r="AO407" i="9" s="1"/>
  <c r="D410" i="17"/>
  <c r="AG405" i="9"/>
  <c r="AH405" i="9"/>
  <c r="AO407" i="17"/>
  <c r="B410" i="9"/>
  <c r="I410" i="9"/>
  <c r="J410" i="9" s="1"/>
  <c r="Y410" i="9" s="1"/>
  <c r="E410" i="9"/>
  <c r="N410" i="9" s="1"/>
  <c r="P410" i="9" s="1"/>
  <c r="F411" i="9"/>
  <c r="K410" i="9"/>
  <c r="L410" i="9" s="1"/>
  <c r="AO405" i="9"/>
  <c r="AP405" i="9"/>
  <c r="AI408" i="9"/>
  <c r="U408" i="9"/>
  <c r="AK408" i="9"/>
  <c r="AC408" i="9"/>
  <c r="AI409" i="17"/>
  <c r="U409" i="17"/>
  <c r="AK409" i="17"/>
  <c r="AC409" i="17"/>
  <c r="W407" i="9"/>
  <c r="AO406" i="9"/>
  <c r="W408" i="17"/>
  <c r="AP406" i="17"/>
  <c r="AO406" i="17"/>
  <c r="AE408" i="17"/>
  <c r="AB408" i="17"/>
  <c r="AD408" i="17" s="1"/>
  <c r="AF408" i="17" s="1"/>
  <c r="M408" i="9"/>
  <c r="O408" i="9" s="1"/>
  <c r="Q408" i="9" s="1"/>
  <c r="C408" i="9"/>
  <c r="AR408" i="17"/>
  <c r="AJ408" i="17"/>
  <c r="AQ408" i="17"/>
  <c r="AM408" i="17"/>
  <c r="AL408" i="17"/>
  <c r="AN408" i="17" s="1"/>
  <c r="AP408" i="17" s="1"/>
  <c r="AH406" i="17"/>
  <c r="AG406" i="17"/>
  <c r="AG407" i="17"/>
  <c r="AH407" i="17"/>
  <c r="R408" i="9"/>
  <c r="T408" i="9" s="1"/>
  <c r="V408" i="9" s="1"/>
  <c r="R409" i="17"/>
  <c r="T409" i="17" s="1"/>
  <c r="V409" i="17" s="1"/>
  <c r="AE407" i="9"/>
  <c r="AB407" i="9"/>
  <c r="AD407" i="9" s="1"/>
  <c r="F412" i="17"/>
  <c r="K411" i="17"/>
  <c r="L411" i="17" s="1"/>
  <c r="Y411" i="17" s="1"/>
  <c r="I411" i="17"/>
  <c r="J411" i="17" s="1"/>
  <c r="E411" i="17"/>
  <c r="N411" i="17" s="1"/>
  <c r="P411" i="17" s="1"/>
  <c r="AH406" i="9"/>
  <c r="AG406" i="9"/>
  <c r="D409" i="9"/>
  <c r="M409" i="17"/>
  <c r="O409" i="17" s="1"/>
  <c r="Q409" i="17" s="1"/>
  <c r="W409" i="17" s="1"/>
  <c r="C409" i="17"/>
  <c r="X408" i="9"/>
  <c r="X409" i="17"/>
  <c r="S411" i="17" l="1"/>
  <c r="Z411" i="17"/>
  <c r="R411" i="17"/>
  <c r="T411" i="17" s="1"/>
  <c r="Z410" i="9"/>
  <c r="S410" i="9"/>
  <c r="AF407" i="9"/>
  <c r="AO408" i="17"/>
  <c r="W408" i="9"/>
  <c r="AE409" i="17"/>
  <c r="AB409" i="17"/>
  <c r="AD409" i="17" s="1"/>
  <c r="AE408" i="9"/>
  <c r="AB408" i="9"/>
  <c r="AD408" i="9" s="1"/>
  <c r="AF408" i="9" s="1"/>
  <c r="F412" i="9"/>
  <c r="K411" i="9"/>
  <c r="L411" i="9" s="1"/>
  <c r="B411" i="9"/>
  <c r="Y411" i="9"/>
  <c r="I411" i="9"/>
  <c r="J411" i="9" s="1"/>
  <c r="E411" i="9"/>
  <c r="N411" i="9" s="1"/>
  <c r="P411" i="9" s="1"/>
  <c r="M410" i="17"/>
  <c r="O410" i="17" s="1"/>
  <c r="Q410" i="17" s="1"/>
  <c r="C410" i="17"/>
  <c r="AH408" i="17"/>
  <c r="AG408" i="17"/>
  <c r="AQ409" i="17"/>
  <c r="AM409" i="17"/>
  <c r="AR409" i="17"/>
  <c r="AJ409" i="17"/>
  <c r="AL409" i="17" s="1"/>
  <c r="AN409" i="17" s="1"/>
  <c r="AQ408" i="9"/>
  <c r="AM408" i="9"/>
  <c r="AL408" i="9"/>
  <c r="AN408" i="9" s="1"/>
  <c r="AP408" i="9" s="1"/>
  <c r="AR408" i="9"/>
  <c r="AJ408" i="9"/>
  <c r="F413" i="17"/>
  <c r="K412" i="17"/>
  <c r="L412" i="17" s="1"/>
  <c r="I412" i="17"/>
  <c r="J412" i="17" s="1"/>
  <c r="Y412" i="17" s="1"/>
  <c r="E412" i="17"/>
  <c r="N412" i="17" s="1"/>
  <c r="P412" i="17" s="1"/>
  <c r="D412" i="17"/>
  <c r="AP407" i="9"/>
  <c r="AK409" i="9"/>
  <c r="AC409" i="9"/>
  <c r="AI409" i="9"/>
  <c r="U409" i="9"/>
  <c r="V409" i="9" s="1"/>
  <c r="X409" i="9" s="1"/>
  <c r="U410" i="17"/>
  <c r="V410" i="17" s="1"/>
  <c r="X410" i="17" s="1"/>
  <c r="AK410" i="17"/>
  <c r="AC410" i="17"/>
  <c r="AI410" i="17"/>
  <c r="C409" i="9"/>
  <c r="M409" i="9"/>
  <c r="O409" i="9" s="1"/>
  <c r="Q409" i="9" s="1"/>
  <c r="D411" i="17"/>
  <c r="D410" i="9"/>
  <c r="AO409" i="17" l="1"/>
  <c r="AP409" i="17"/>
  <c r="S412" i="17"/>
  <c r="Z412" i="17"/>
  <c r="AR409" i="9"/>
  <c r="AJ409" i="9"/>
  <c r="AQ409" i="9"/>
  <c r="AM409" i="9"/>
  <c r="AL409" i="9"/>
  <c r="AO408" i="9"/>
  <c r="S411" i="9"/>
  <c r="Z411" i="9"/>
  <c r="B412" i="9"/>
  <c r="Y412" i="9"/>
  <c r="I412" i="9"/>
  <c r="J412" i="9" s="1"/>
  <c r="E412" i="9"/>
  <c r="N412" i="9" s="1"/>
  <c r="P412" i="9" s="1"/>
  <c r="F413" i="9"/>
  <c r="D412" i="9"/>
  <c r="K412" i="9"/>
  <c r="L412" i="9" s="1"/>
  <c r="AI410" i="9"/>
  <c r="U410" i="9"/>
  <c r="AK410" i="9"/>
  <c r="AC410" i="9"/>
  <c r="W410" i="17"/>
  <c r="AH408" i="9"/>
  <c r="AG408" i="9"/>
  <c r="M410" i="9"/>
  <c r="O410" i="9" s="1"/>
  <c r="Q410" i="9" s="1"/>
  <c r="C410" i="9"/>
  <c r="C411" i="17"/>
  <c r="M411" i="17"/>
  <c r="O411" i="17" s="1"/>
  <c r="Q411" i="17" s="1"/>
  <c r="AE410" i="17"/>
  <c r="AB410" i="17"/>
  <c r="AD410" i="17" s="1"/>
  <c r="AF410" i="17" s="1"/>
  <c r="C412" i="17"/>
  <c r="M412" i="17"/>
  <c r="O412" i="17" s="1"/>
  <c r="Q412" i="17" s="1"/>
  <c r="R410" i="9"/>
  <c r="T410" i="9" s="1"/>
  <c r="V410" i="9" s="1"/>
  <c r="AK411" i="17"/>
  <c r="AC411" i="17"/>
  <c r="AI411" i="17"/>
  <c r="U411" i="17"/>
  <c r="V411" i="17" s="1"/>
  <c r="X411" i="17" s="1"/>
  <c r="W409" i="9"/>
  <c r="AL410" i="17"/>
  <c r="AR410" i="17"/>
  <c r="AJ410" i="17"/>
  <c r="AQ410" i="17"/>
  <c r="AM410" i="17"/>
  <c r="AE409" i="9"/>
  <c r="AB409" i="9"/>
  <c r="AD409" i="9" s="1"/>
  <c r="I413" i="17"/>
  <c r="J413" i="17" s="1"/>
  <c r="Y413" i="17" s="1"/>
  <c r="E413" i="17"/>
  <c r="N413" i="17" s="1"/>
  <c r="P413" i="17" s="1"/>
  <c r="F414" i="17"/>
  <c r="K413" i="17"/>
  <c r="L413" i="17" s="1"/>
  <c r="D411" i="9"/>
  <c r="AF409" i="17"/>
  <c r="AG407" i="9"/>
  <c r="AH407" i="9"/>
  <c r="X410" i="9"/>
  <c r="Z413" i="17" l="1"/>
  <c r="S413" i="17"/>
  <c r="R413" i="17" s="1"/>
  <c r="T413" i="17" s="1"/>
  <c r="C411" i="9"/>
  <c r="M411" i="9"/>
  <c r="O411" i="9" s="1"/>
  <c r="Q411" i="9" s="1"/>
  <c r="AH410" i="17"/>
  <c r="AG410" i="17"/>
  <c r="M412" i="9"/>
  <c r="O412" i="9" s="1"/>
  <c r="Q412" i="9" s="1"/>
  <c r="C412" i="9"/>
  <c r="Z412" i="9"/>
  <c r="R412" i="9"/>
  <c r="T412" i="9" s="1"/>
  <c r="S412" i="9"/>
  <c r="AI412" i="17"/>
  <c r="U412" i="17"/>
  <c r="AK412" i="17"/>
  <c r="AC412" i="17"/>
  <c r="W410" i="9"/>
  <c r="F414" i="9"/>
  <c r="K413" i="9"/>
  <c r="L413" i="9" s="1"/>
  <c r="B413" i="9"/>
  <c r="Y413" i="9"/>
  <c r="I413" i="9"/>
  <c r="J413" i="9" s="1"/>
  <c r="E413" i="9"/>
  <c r="N413" i="9" s="1"/>
  <c r="P413" i="9" s="1"/>
  <c r="AR411" i="17"/>
  <c r="AJ411" i="17"/>
  <c r="AQ411" i="17"/>
  <c r="AM411" i="17"/>
  <c r="AP411" i="17"/>
  <c r="AL411" i="17"/>
  <c r="AN411" i="17" s="1"/>
  <c r="AO411" i="17" s="1"/>
  <c r="AQ410" i="9"/>
  <c r="AM410" i="9"/>
  <c r="AR410" i="9"/>
  <c r="AJ410" i="9"/>
  <c r="AL410" i="9" s="1"/>
  <c r="AN410" i="9" s="1"/>
  <c r="AK411" i="9"/>
  <c r="AC411" i="9"/>
  <c r="AI411" i="9"/>
  <c r="U411" i="9"/>
  <c r="I414" i="17"/>
  <c r="J414" i="17" s="1"/>
  <c r="Y414" i="17" s="1"/>
  <c r="E414" i="17"/>
  <c r="N414" i="17" s="1"/>
  <c r="P414" i="17" s="1"/>
  <c r="D414" i="17"/>
  <c r="F415" i="17"/>
  <c r="K414" i="17"/>
  <c r="L414" i="17" s="1"/>
  <c r="AN410" i="17"/>
  <c r="W411" i="17"/>
  <c r="R411" i="9"/>
  <c r="T411" i="9" s="1"/>
  <c r="R412" i="17"/>
  <c r="T412" i="17" s="1"/>
  <c r="AH409" i="17"/>
  <c r="AG409" i="17"/>
  <c r="D413" i="17"/>
  <c r="AF409" i="9"/>
  <c r="AE411" i="17"/>
  <c r="AB411" i="17"/>
  <c r="AD411" i="17" s="1"/>
  <c r="AE410" i="9"/>
  <c r="AB410" i="9"/>
  <c r="AD410" i="9" s="1"/>
  <c r="AF410" i="9" s="1"/>
  <c r="AN409" i="9"/>
  <c r="AP410" i="9" l="1"/>
  <c r="AO410" i="9"/>
  <c r="S414" i="17"/>
  <c r="Z414" i="17"/>
  <c r="R414" i="17"/>
  <c r="T414" i="17" s="1"/>
  <c r="S413" i="9"/>
  <c r="Z413" i="9"/>
  <c r="R413" i="9"/>
  <c r="T413" i="9" s="1"/>
  <c r="B414" i="9"/>
  <c r="I414" i="9"/>
  <c r="J414" i="9" s="1"/>
  <c r="Y414" i="9" s="1"/>
  <c r="E414" i="9"/>
  <c r="N414" i="9" s="1"/>
  <c r="P414" i="9" s="1"/>
  <c r="F415" i="9"/>
  <c r="K414" i="9"/>
  <c r="L414" i="9" s="1"/>
  <c r="AH410" i="9"/>
  <c r="AG410" i="9"/>
  <c r="AG409" i="9"/>
  <c r="AH409" i="9"/>
  <c r="V412" i="17"/>
  <c r="AP410" i="17"/>
  <c r="AO410" i="17"/>
  <c r="M414" i="17"/>
  <c r="O414" i="17" s="1"/>
  <c r="Q414" i="17" s="1"/>
  <c r="C414" i="17"/>
  <c r="M413" i="17"/>
  <c r="O413" i="17" s="1"/>
  <c r="Q413" i="17" s="1"/>
  <c r="C413" i="17"/>
  <c r="AE411" i="9"/>
  <c r="AB411" i="9"/>
  <c r="AD411" i="9" s="1"/>
  <c r="AF411" i="9" s="1"/>
  <c r="AE412" i="17"/>
  <c r="AB412" i="17"/>
  <c r="AD412" i="17" s="1"/>
  <c r="AF412" i="17" s="1"/>
  <c r="AI412" i="9"/>
  <c r="U412" i="9"/>
  <c r="V412" i="9" s="1"/>
  <c r="AK412" i="9"/>
  <c r="AC412" i="9"/>
  <c r="W411" i="9"/>
  <c r="AI413" i="17"/>
  <c r="U413" i="17"/>
  <c r="V413" i="17" s="1"/>
  <c r="X413" i="17" s="1"/>
  <c r="AK413" i="17"/>
  <c r="AC413" i="17"/>
  <c r="V411" i="9"/>
  <c r="X411" i="9" s="1"/>
  <c r="AO409" i="9"/>
  <c r="AP409" i="9"/>
  <c r="AF411" i="17"/>
  <c r="F416" i="17"/>
  <c r="K415" i="17"/>
  <c r="L415" i="17" s="1"/>
  <c r="Y415" i="17"/>
  <c r="I415" i="17"/>
  <c r="J415" i="17" s="1"/>
  <c r="E415" i="17"/>
  <c r="N415" i="17" s="1"/>
  <c r="P415" i="17" s="1"/>
  <c r="AR411" i="9"/>
  <c r="AJ411" i="9"/>
  <c r="AQ411" i="9"/>
  <c r="AM411" i="9"/>
  <c r="AL411" i="9"/>
  <c r="D413" i="9"/>
  <c r="AR412" i="17"/>
  <c r="AJ412" i="17"/>
  <c r="AQ412" i="17"/>
  <c r="AM412" i="17"/>
  <c r="AL412" i="17"/>
  <c r="AN412" i="17" s="1"/>
  <c r="AO412" i="17" s="1"/>
  <c r="Z414" i="9" l="1"/>
  <c r="S414" i="9"/>
  <c r="X412" i="9"/>
  <c r="W412" i="9"/>
  <c r="AG411" i="17"/>
  <c r="AH411" i="17"/>
  <c r="AE413" i="17"/>
  <c r="AB413" i="17"/>
  <c r="AD413" i="17" s="1"/>
  <c r="AF413" i="17" s="1"/>
  <c r="F416" i="9"/>
  <c r="D415" i="9"/>
  <c r="K415" i="9"/>
  <c r="L415" i="9" s="1"/>
  <c r="B415" i="9"/>
  <c r="I415" i="9"/>
  <c r="J415" i="9" s="1"/>
  <c r="Y415" i="9" s="1"/>
  <c r="E415" i="9"/>
  <c r="N415" i="9" s="1"/>
  <c r="P415" i="9" s="1"/>
  <c r="AQ413" i="17"/>
  <c r="AM413" i="17"/>
  <c r="AR413" i="17"/>
  <c r="AJ413" i="17"/>
  <c r="AL413" i="17" s="1"/>
  <c r="AN413" i="17" s="1"/>
  <c r="X412" i="17"/>
  <c r="W412" i="17"/>
  <c r="V413" i="9"/>
  <c r="F417" i="17"/>
  <c r="K416" i="17"/>
  <c r="L416" i="17" s="1"/>
  <c r="Y416" i="17"/>
  <c r="I416" i="17"/>
  <c r="J416" i="17" s="1"/>
  <c r="E416" i="17"/>
  <c r="N416" i="17" s="1"/>
  <c r="P416" i="17" s="1"/>
  <c r="D416" i="17"/>
  <c r="AE412" i="9"/>
  <c r="AB412" i="9"/>
  <c r="AD412" i="9" s="1"/>
  <c r="AH412" i="17"/>
  <c r="AG412" i="17"/>
  <c r="X413" i="9"/>
  <c r="S415" i="17"/>
  <c r="Z415" i="17"/>
  <c r="R415" i="17"/>
  <c r="T415" i="17" s="1"/>
  <c r="AG411" i="9"/>
  <c r="AH411" i="9"/>
  <c r="AP412" i="17"/>
  <c r="C413" i="9"/>
  <c r="M413" i="9"/>
  <c r="O413" i="9" s="1"/>
  <c r="Q413" i="9" s="1"/>
  <c r="AN411" i="9"/>
  <c r="D415" i="17"/>
  <c r="AQ412" i="9"/>
  <c r="AM412" i="9"/>
  <c r="AL412" i="9"/>
  <c r="AN412" i="9" s="1"/>
  <c r="AO412" i="9" s="1"/>
  <c r="AR412" i="9"/>
  <c r="AJ412" i="9"/>
  <c r="W413" i="17"/>
  <c r="D414" i="9"/>
  <c r="AK413" i="9"/>
  <c r="AC413" i="9"/>
  <c r="AI413" i="9"/>
  <c r="U413" i="9"/>
  <c r="U414" i="17"/>
  <c r="V414" i="17" s="1"/>
  <c r="AK414" i="17"/>
  <c r="AC414" i="17"/>
  <c r="AI414" i="17"/>
  <c r="AO413" i="17" l="1"/>
  <c r="AP413" i="17"/>
  <c r="W414" i="17"/>
  <c r="X414" i="17"/>
  <c r="S415" i="9"/>
  <c r="Z415" i="9"/>
  <c r="R415" i="9"/>
  <c r="T415" i="9" s="1"/>
  <c r="AE414" i="17"/>
  <c r="AB414" i="17"/>
  <c r="AD414" i="17" s="1"/>
  <c r="AF414" i="17" s="1"/>
  <c r="S416" i="17"/>
  <c r="Z416" i="17"/>
  <c r="R416" i="17"/>
  <c r="T416" i="17" s="1"/>
  <c r="C415" i="9"/>
  <c r="M415" i="9"/>
  <c r="O415" i="9" s="1"/>
  <c r="Q415" i="9" s="1"/>
  <c r="AI414" i="9"/>
  <c r="U414" i="9"/>
  <c r="AK414" i="9"/>
  <c r="AC414" i="9"/>
  <c r="AR414" i="17"/>
  <c r="AJ414" i="17"/>
  <c r="AL414" i="17" s="1"/>
  <c r="AN414" i="17" s="1"/>
  <c r="AQ414" i="17"/>
  <c r="AM414" i="17"/>
  <c r="AE413" i="9"/>
  <c r="AB413" i="9"/>
  <c r="AD413" i="9" s="1"/>
  <c r="AF413" i="9" s="1"/>
  <c r="AP412" i="9"/>
  <c r="AO411" i="9"/>
  <c r="AP411" i="9"/>
  <c r="AK415" i="17"/>
  <c r="AC415" i="17"/>
  <c r="AI415" i="17"/>
  <c r="U415" i="17"/>
  <c r="C416" i="17"/>
  <c r="M416" i="17"/>
  <c r="O416" i="17" s="1"/>
  <c r="Q416" i="17" s="1"/>
  <c r="B416" i="9"/>
  <c r="I416" i="9"/>
  <c r="J416" i="9" s="1"/>
  <c r="Y416" i="9" s="1"/>
  <c r="E416" i="9"/>
  <c r="N416" i="9" s="1"/>
  <c r="P416" i="9" s="1"/>
  <c r="F417" i="9"/>
  <c r="K416" i="9"/>
  <c r="L416" i="9" s="1"/>
  <c r="C415" i="17"/>
  <c r="M415" i="17"/>
  <c r="O415" i="17" s="1"/>
  <c r="Q415" i="17" s="1"/>
  <c r="W413" i="9"/>
  <c r="I417" i="17"/>
  <c r="J417" i="17" s="1"/>
  <c r="Y417" i="17" s="1"/>
  <c r="E417" i="17"/>
  <c r="N417" i="17" s="1"/>
  <c r="P417" i="17" s="1"/>
  <c r="F418" i="17"/>
  <c r="K417" i="17"/>
  <c r="L417" i="17" s="1"/>
  <c r="AH413" i="17"/>
  <c r="AG413" i="17"/>
  <c r="R414" i="9"/>
  <c r="T414" i="9" s="1"/>
  <c r="V414" i="9" s="1"/>
  <c r="AR413" i="9"/>
  <c r="AJ413" i="9"/>
  <c r="AQ413" i="9"/>
  <c r="AM413" i="9"/>
  <c r="AL413" i="9"/>
  <c r="M414" i="9"/>
  <c r="O414" i="9" s="1"/>
  <c r="Q414" i="9" s="1"/>
  <c r="W414" i="9" s="1"/>
  <c r="C414" i="9"/>
  <c r="V415" i="17"/>
  <c r="X415" i="17" s="1"/>
  <c r="AF412" i="9"/>
  <c r="X414" i="9"/>
  <c r="Z416" i="9" l="1"/>
  <c r="S416" i="9"/>
  <c r="AO414" i="17"/>
  <c r="AP414" i="17"/>
  <c r="Z417" i="17"/>
  <c r="R417" i="17"/>
  <c r="T417" i="17" s="1"/>
  <c r="S417" i="17"/>
  <c r="W415" i="17"/>
  <c r="F418" i="9"/>
  <c r="K417" i="9"/>
  <c r="L417" i="9" s="1"/>
  <c r="B417" i="9"/>
  <c r="Y417" i="9"/>
  <c r="I417" i="9"/>
  <c r="J417" i="9" s="1"/>
  <c r="E417" i="9"/>
  <c r="N417" i="9" s="1"/>
  <c r="P417" i="9" s="1"/>
  <c r="AE415" i="17"/>
  <c r="AB415" i="17"/>
  <c r="AD415" i="17" s="1"/>
  <c r="AF415" i="17" s="1"/>
  <c r="I418" i="17"/>
  <c r="J418" i="17" s="1"/>
  <c r="Y418" i="17" s="1"/>
  <c r="E418" i="17"/>
  <c r="N418" i="17" s="1"/>
  <c r="P418" i="17" s="1"/>
  <c r="D418" i="17"/>
  <c r="F419" i="17"/>
  <c r="K418" i="17"/>
  <c r="L418" i="17" s="1"/>
  <c r="AR415" i="17"/>
  <c r="AJ415" i="17"/>
  <c r="AQ415" i="17"/>
  <c r="AM415" i="17"/>
  <c r="AL415" i="17"/>
  <c r="AG413" i="9"/>
  <c r="AH413" i="9"/>
  <c r="AH414" i="17"/>
  <c r="AG414" i="17"/>
  <c r="AK415" i="9"/>
  <c r="AC415" i="9"/>
  <c r="AI415" i="9"/>
  <c r="U415" i="9"/>
  <c r="V415" i="9" s="1"/>
  <c r="AQ414" i="9"/>
  <c r="AM414" i="9"/>
  <c r="AL414" i="9"/>
  <c r="AR414" i="9"/>
  <c r="AJ414" i="9"/>
  <c r="AH412" i="9"/>
  <c r="AG412" i="9"/>
  <c r="AN413" i="9"/>
  <c r="D417" i="17"/>
  <c r="D416" i="9"/>
  <c r="AE414" i="9"/>
  <c r="AB414" i="9"/>
  <c r="AD414" i="9" s="1"/>
  <c r="AF414" i="9" s="1"/>
  <c r="AI416" i="17"/>
  <c r="U416" i="17"/>
  <c r="V416" i="17" s="1"/>
  <c r="AK416" i="17"/>
  <c r="AC416" i="17"/>
  <c r="W415" i="9" l="1"/>
  <c r="X415" i="9"/>
  <c r="W416" i="17"/>
  <c r="X416" i="17"/>
  <c r="S418" i="17"/>
  <c r="Z418" i="17"/>
  <c r="R418" i="17"/>
  <c r="T418" i="17" s="1"/>
  <c r="AH414" i="9"/>
  <c r="AG414" i="9"/>
  <c r="AE415" i="9"/>
  <c r="AB415" i="9"/>
  <c r="AD415" i="9" s="1"/>
  <c r="M418" i="17"/>
  <c r="O418" i="17" s="1"/>
  <c r="Q418" i="17" s="1"/>
  <c r="C418" i="17"/>
  <c r="S417" i="9"/>
  <c r="Z417" i="9"/>
  <c r="R417" i="9"/>
  <c r="T417" i="9" s="1"/>
  <c r="B418" i="9"/>
  <c r="I418" i="9"/>
  <c r="J418" i="9" s="1"/>
  <c r="Y418" i="9" s="1"/>
  <c r="E418" i="9"/>
  <c r="N418" i="9" s="1"/>
  <c r="P418" i="9" s="1"/>
  <c r="F419" i="9"/>
  <c r="K418" i="9"/>
  <c r="L418" i="9" s="1"/>
  <c r="AI416" i="9"/>
  <c r="U416" i="9"/>
  <c r="AK416" i="9"/>
  <c r="AC416" i="9"/>
  <c r="AR415" i="9"/>
  <c r="AJ415" i="9"/>
  <c r="AQ415" i="9"/>
  <c r="AM415" i="9"/>
  <c r="AL415" i="9"/>
  <c r="AN414" i="9"/>
  <c r="AI417" i="17"/>
  <c r="U417" i="17"/>
  <c r="V417" i="17" s="1"/>
  <c r="X417" i="17" s="1"/>
  <c r="AK417" i="17"/>
  <c r="AC417" i="17"/>
  <c r="R416" i="9"/>
  <c r="T416" i="9" s="1"/>
  <c r="AR416" i="17"/>
  <c r="AJ416" i="17"/>
  <c r="AQ416" i="17"/>
  <c r="AM416" i="17"/>
  <c r="AL416" i="17"/>
  <c r="AO413" i="9"/>
  <c r="AP413" i="9"/>
  <c r="M416" i="9"/>
  <c r="O416" i="9" s="1"/>
  <c r="Q416" i="9" s="1"/>
  <c r="C416" i="9"/>
  <c r="AG415" i="17"/>
  <c r="AH415" i="17"/>
  <c r="AE416" i="17"/>
  <c r="AB416" i="17"/>
  <c r="AD416" i="17" s="1"/>
  <c r="AF416" i="17" s="1"/>
  <c r="M417" i="17"/>
  <c r="O417" i="17" s="1"/>
  <c r="Q417" i="17" s="1"/>
  <c r="C417" i="17"/>
  <c r="AN415" i="17"/>
  <c r="F420" i="17"/>
  <c r="K419" i="17"/>
  <c r="L419" i="17" s="1"/>
  <c r="I419" i="17"/>
  <c r="J419" i="17" s="1"/>
  <c r="Y419" i="17" s="1"/>
  <c r="E419" i="17"/>
  <c r="N419" i="17" s="1"/>
  <c r="P419" i="17" s="1"/>
  <c r="D417" i="9"/>
  <c r="S419" i="17" l="1"/>
  <c r="Z419" i="17"/>
  <c r="R419" i="17"/>
  <c r="T419" i="17" s="1"/>
  <c r="Z418" i="9"/>
  <c r="S418" i="9"/>
  <c r="F421" i="17"/>
  <c r="K420" i="17"/>
  <c r="L420" i="17" s="1"/>
  <c r="I420" i="17"/>
  <c r="J420" i="17" s="1"/>
  <c r="Y420" i="17" s="1"/>
  <c r="E420" i="17"/>
  <c r="N420" i="17" s="1"/>
  <c r="P420" i="17" s="1"/>
  <c r="D420" i="17"/>
  <c r="F420" i="9"/>
  <c r="K419" i="9"/>
  <c r="L419" i="9" s="1"/>
  <c r="B419" i="9"/>
  <c r="I419" i="9"/>
  <c r="J419" i="9" s="1"/>
  <c r="Y419" i="9" s="1"/>
  <c r="E419" i="9"/>
  <c r="N419" i="9" s="1"/>
  <c r="P419" i="9" s="1"/>
  <c r="AH416" i="17"/>
  <c r="AG416" i="17"/>
  <c r="V416" i="9"/>
  <c r="X416" i="9" s="1"/>
  <c r="W416" i="9"/>
  <c r="AE417" i="17"/>
  <c r="AB417" i="17"/>
  <c r="AD417" i="17" s="1"/>
  <c r="AP414" i="9"/>
  <c r="AO414" i="9"/>
  <c r="AE416" i="9"/>
  <c r="AB416" i="9"/>
  <c r="AD416" i="9" s="1"/>
  <c r="U418" i="17"/>
  <c r="V418" i="17" s="1"/>
  <c r="AK418" i="17"/>
  <c r="AC418" i="17"/>
  <c r="AI418" i="17"/>
  <c r="W417" i="17"/>
  <c r="D419" i="17"/>
  <c r="AO415" i="17"/>
  <c r="AP415" i="17"/>
  <c r="C417" i="9"/>
  <c r="M417" i="9"/>
  <c r="O417" i="9" s="1"/>
  <c r="Q417" i="9" s="1"/>
  <c r="AN416" i="17"/>
  <c r="AQ417" i="17"/>
  <c r="AM417" i="17"/>
  <c r="AR417" i="17"/>
  <c r="AJ417" i="17"/>
  <c r="AL417" i="17" s="1"/>
  <c r="AN417" i="17" s="1"/>
  <c r="AN415" i="9"/>
  <c r="AQ416" i="9"/>
  <c r="AM416" i="9"/>
  <c r="AR416" i="9"/>
  <c r="AJ416" i="9"/>
  <c r="AL416" i="9" s="1"/>
  <c r="AN416" i="9" s="1"/>
  <c r="D418" i="9"/>
  <c r="AK417" i="9"/>
  <c r="AC417" i="9"/>
  <c r="AI417" i="9"/>
  <c r="U417" i="9"/>
  <c r="V417" i="9" s="1"/>
  <c r="X417" i="9" s="1"/>
  <c r="AF415" i="9"/>
  <c r="AP417" i="17" l="1"/>
  <c r="AO417" i="17"/>
  <c r="S420" i="17"/>
  <c r="Z420" i="17"/>
  <c r="W418" i="17"/>
  <c r="X418" i="17"/>
  <c r="S419" i="9"/>
  <c r="Z419" i="9"/>
  <c r="R419" i="9"/>
  <c r="T419" i="9" s="1"/>
  <c r="AP416" i="9"/>
  <c r="AO416" i="9"/>
  <c r="AG415" i="9"/>
  <c r="AH415" i="9"/>
  <c r="M418" i="9"/>
  <c r="O418" i="9" s="1"/>
  <c r="Q418" i="9" s="1"/>
  <c r="C418" i="9"/>
  <c r="AP415" i="9"/>
  <c r="AO415" i="9"/>
  <c r="AP416" i="17"/>
  <c r="AO416" i="17"/>
  <c r="AI418" i="9"/>
  <c r="U418" i="9"/>
  <c r="AK418" i="9"/>
  <c r="AC418" i="9"/>
  <c r="W417" i="9"/>
  <c r="C419" i="17"/>
  <c r="M419" i="17"/>
  <c r="O419" i="17" s="1"/>
  <c r="Q419" i="17" s="1"/>
  <c r="AE418" i="17"/>
  <c r="AB418" i="17"/>
  <c r="AD418" i="17" s="1"/>
  <c r="D419" i="9"/>
  <c r="C420" i="17"/>
  <c r="M420" i="17"/>
  <c r="O420" i="17" s="1"/>
  <c r="Q420" i="17" s="1"/>
  <c r="R418" i="9"/>
  <c r="T418" i="9" s="1"/>
  <c r="V418" i="9" s="1"/>
  <c r="AK419" i="17"/>
  <c r="AC419" i="17"/>
  <c r="AI419" i="17"/>
  <c r="U419" i="17"/>
  <c r="V419" i="17" s="1"/>
  <c r="X419" i="17" s="1"/>
  <c r="AR417" i="9"/>
  <c r="AJ417" i="9"/>
  <c r="AQ417" i="9"/>
  <c r="AM417" i="9"/>
  <c r="AL417" i="9"/>
  <c r="AN417" i="9" s="1"/>
  <c r="AO417" i="9" s="1"/>
  <c r="AE417" i="9"/>
  <c r="AB417" i="9"/>
  <c r="AD417" i="9" s="1"/>
  <c r="AF417" i="9" s="1"/>
  <c r="AL418" i="17"/>
  <c r="AN418" i="17" s="1"/>
  <c r="AO418" i="17" s="1"/>
  <c r="AR418" i="17"/>
  <c r="AJ418" i="17"/>
  <c r="AQ418" i="17"/>
  <c r="AM418" i="17"/>
  <c r="AF416" i="9"/>
  <c r="AF417" i="17"/>
  <c r="B420" i="9"/>
  <c r="I420" i="9"/>
  <c r="J420" i="9" s="1"/>
  <c r="Y420" i="9" s="1"/>
  <c r="E420" i="9"/>
  <c r="N420" i="9" s="1"/>
  <c r="P420" i="9" s="1"/>
  <c r="F421" i="9"/>
  <c r="K420" i="9"/>
  <c r="L420" i="9" s="1"/>
  <c r="I421" i="17"/>
  <c r="J421" i="17" s="1"/>
  <c r="Y421" i="17" s="1"/>
  <c r="E421" i="17"/>
  <c r="N421" i="17" s="1"/>
  <c r="P421" i="17" s="1"/>
  <c r="D421" i="17"/>
  <c r="F422" i="17"/>
  <c r="K421" i="17"/>
  <c r="L421" i="17" s="1"/>
  <c r="X418" i="9"/>
  <c r="Z420" i="9" l="1"/>
  <c r="S420" i="9"/>
  <c r="Z421" i="17"/>
  <c r="S421" i="17"/>
  <c r="AI420" i="17"/>
  <c r="U420" i="17"/>
  <c r="AK420" i="17"/>
  <c r="AC420" i="17"/>
  <c r="I422" i="17"/>
  <c r="J422" i="17" s="1"/>
  <c r="Y422" i="17" s="1"/>
  <c r="E422" i="17"/>
  <c r="N422" i="17" s="1"/>
  <c r="P422" i="17" s="1"/>
  <c r="F423" i="17"/>
  <c r="K422" i="17"/>
  <c r="L422" i="17" s="1"/>
  <c r="AH417" i="17"/>
  <c r="AG417" i="17"/>
  <c r="AP418" i="17"/>
  <c r="AP417" i="9"/>
  <c r="AE419" i="17"/>
  <c r="AB419" i="17"/>
  <c r="AD419" i="17" s="1"/>
  <c r="W419" i="17"/>
  <c r="AQ418" i="9"/>
  <c r="AM418" i="9"/>
  <c r="AR418" i="9"/>
  <c r="AJ418" i="9"/>
  <c r="AL418" i="9" s="1"/>
  <c r="AN418" i="9" s="1"/>
  <c r="F422" i="9"/>
  <c r="D421" i="9"/>
  <c r="K421" i="9"/>
  <c r="L421" i="9" s="1"/>
  <c r="B421" i="9"/>
  <c r="I421" i="9"/>
  <c r="J421" i="9" s="1"/>
  <c r="Y421" i="9" s="1"/>
  <c r="E421" i="9"/>
  <c r="N421" i="9" s="1"/>
  <c r="P421" i="9" s="1"/>
  <c r="M421" i="17"/>
  <c r="O421" i="17" s="1"/>
  <c r="Q421" i="17" s="1"/>
  <c r="C421" i="17"/>
  <c r="AH416" i="9"/>
  <c r="AG416" i="9"/>
  <c r="AG417" i="9"/>
  <c r="AH417" i="9"/>
  <c r="AR419" i="17"/>
  <c r="AJ419" i="17"/>
  <c r="AQ419" i="17"/>
  <c r="AM419" i="17"/>
  <c r="AL419" i="17"/>
  <c r="C419" i="9"/>
  <c r="M419" i="9"/>
  <c r="O419" i="9" s="1"/>
  <c r="Q419" i="9" s="1"/>
  <c r="W418" i="9"/>
  <c r="AK419" i="9"/>
  <c r="AC419" i="9"/>
  <c r="AI419" i="9"/>
  <c r="U419" i="9"/>
  <c r="V419" i="9" s="1"/>
  <c r="X419" i="9" s="1"/>
  <c r="R420" i="17"/>
  <c r="T420" i="17" s="1"/>
  <c r="V420" i="17" s="1"/>
  <c r="W420" i="17" s="1"/>
  <c r="AE418" i="9"/>
  <c r="AB418" i="9"/>
  <c r="AD418" i="9" s="1"/>
  <c r="AF418" i="9" s="1"/>
  <c r="D420" i="9"/>
  <c r="AF418" i="17"/>
  <c r="S421" i="9" l="1"/>
  <c r="Z421" i="9"/>
  <c r="R421" i="9"/>
  <c r="T421" i="9" s="1"/>
  <c r="AP418" i="9"/>
  <c r="AO418" i="9"/>
  <c r="S422" i="17"/>
  <c r="Z422" i="17"/>
  <c r="X420" i="17"/>
  <c r="AE419" i="9"/>
  <c r="AB419" i="9"/>
  <c r="AD419" i="9" s="1"/>
  <c r="B422" i="9"/>
  <c r="I422" i="9"/>
  <c r="J422" i="9" s="1"/>
  <c r="Y422" i="9" s="1"/>
  <c r="E422" i="9"/>
  <c r="N422" i="9" s="1"/>
  <c r="P422" i="9" s="1"/>
  <c r="F423" i="9"/>
  <c r="K422" i="9"/>
  <c r="L422" i="9" s="1"/>
  <c r="AI421" i="17"/>
  <c r="U421" i="17"/>
  <c r="AK421" i="17"/>
  <c r="AC421" i="17"/>
  <c r="AI420" i="9"/>
  <c r="U420" i="9"/>
  <c r="AK420" i="9"/>
  <c r="AC420" i="9"/>
  <c r="AH418" i="9"/>
  <c r="AG418" i="9"/>
  <c r="AR419" i="9"/>
  <c r="AJ419" i="9"/>
  <c r="AQ419" i="9"/>
  <c r="AM419" i="9"/>
  <c r="AL419" i="9"/>
  <c r="AN419" i="9" s="1"/>
  <c r="AO419" i="9" s="1"/>
  <c r="AN419" i="17"/>
  <c r="F424" i="17"/>
  <c r="K423" i="17"/>
  <c r="L423" i="17" s="1"/>
  <c r="I423" i="17"/>
  <c r="J423" i="17" s="1"/>
  <c r="Y423" i="17" s="1"/>
  <c r="E423" i="17"/>
  <c r="N423" i="17" s="1"/>
  <c r="P423" i="17" s="1"/>
  <c r="AH418" i="17"/>
  <c r="AG418" i="17"/>
  <c r="M420" i="9"/>
  <c r="O420" i="9" s="1"/>
  <c r="Q420" i="9" s="1"/>
  <c r="W420" i="9" s="1"/>
  <c r="C420" i="9"/>
  <c r="AF419" i="17"/>
  <c r="D422" i="17"/>
  <c r="AE420" i="17"/>
  <c r="AB420" i="17"/>
  <c r="AD420" i="17" s="1"/>
  <c r="AF420" i="17" s="1"/>
  <c r="R421" i="17"/>
  <c r="T421" i="17" s="1"/>
  <c r="V421" i="17" s="1"/>
  <c r="W421" i="17" s="1"/>
  <c r="R420" i="9"/>
  <c r="T420" i="9" s="1"/>
  <c r="V420" i="9" s="1"/>
  <c r="W419" i="9"/>
  <c r="C421" i="9"/>
  <c r="M421" i="9"/>
  <c r="O421" i="9" s="1"/>
  <c r="Q421" i="9" s="1"/>
  <c r="AR420" i="17"/>
  <c r="AJ420" i="17"/>
  <c r="AQ420" i="17"/>
  <c r="AM420" i="17"/>
  <c r="AL420" i="17"/>
  <c r="AN420" i="17" s="1"/>
  <c r="AP420" i="17" s="1"/>
  <c r="X421" i="17"/>
  <c r="X420" i="9"/>
  <c r="Z422" i="9" l="1"/>
  <c r="S422" i="9"/>
  <c r="S423" i="17"/>
  <c r="Z423" i="17"/>
  <c r="R423" i="17"/>
  <c r="T423" i="17" s="1"/>
  <c r="D423" i="17"/>
  <c r="AP419" i="9"/>
  <c r="AE420" i="9"/>
  <c r="AB420" i="9"/>
  <c r="AD420" i="9" s="1"/>
  <c r="AF420" i="9" s="1"/>
  <c r="AE421" i="17"/>
  <c r="AB421" i="17"/>
  <c r="AD421" i="17" s="1"/>
  <c r="AF421" i="17" s="1"/>
  <c r="U422" i="17"/>
  <c r="AK422" i="17"/>
  <c r="AC422" i="17"/>
  <c r="AI422" i="17"/>
  <c r="AO420" i="17"/>
  <c r="M422" i="17"/>
  <c r="O422" i="17" s="1"/>
  <c r="Q422" i="17" s="1"/>
  <c r="C422" i="17"/>
  <c r="AQ420" i="9"/>
  <c r="AM420" i="9"/>
  <c r="AR420" i="9"/>
  <c r="AJ420" i="9"/>
  <c r="AL420" i="9" s="1"/>
  <c r="AN420" i="9" s="1"/>
  <c r="AQ421" i="17"/>
  <c r="AM421" i="17"/>
  <c r="AR421" i="17"/>
  <c r="AJ421" i="17"/>
  <c r="AL421" i="17" s="1"/>
  <c r="AN421" i="17" s="1"/>
  <c r="D422" i="9"/>
  <c r="AG419" i="17"/>
  <c r="AH419" i="17"/>
  <c r="AO419" i="17"/>
  <c r="AP419" i="17"/>
  <c r="F424" i="9"/>
  <c r="K423" i="9"/>
  <c r="L423" i="9" s="1"/>
  <c r="B423" i="9"/>
  <c r="Y423" i="9"/>
  <c r="I423" i="9"/>
  <c r="J423" i="9" s="1"/>
  <c r="E423" i="9"/>
  <c r="N423" i="9" s="1"/>
  <c r="P423" i="9" s="1"/>
  <c r="R422" i="17"/>
  <c r="T422" i="17" s="1"/>
  <c r="V422" i="17" s="1"/>
  <c r="AK421" i="9"/>
  <c r="AC421" i="9"/>
  <c r="AI421" i="9"/>
  <c r="U421" i="9"/>
  <c r="V421" i="9" s="1"/>
  <c r="AH420" i="17"/>
  <c r="AG420" i="17"/>
  <c r="F425" i="17"/>
  <c r="K424" i="17"/>
  <c r="L424" i="17" s="1"/>
  <c r="Y424" i="17" s="1"/>
  <c r="I424" i="17"/>
  <c r="J424" i="17" s="1"/>
  <c r="E424" i="17"/>
  <c r="N424" i="17" s="1"/>
  <c r="P424" i="17" s="1"/>
  <c r="D424" i="17"/>
  <c r="AF419" i="9"/>
  <c r="X422" i="17"/>
  <c r="S424" i="17" l="1"/>
  <c r="Z424" i="17"/>
  <c r="R424" i="17"/>
  <c r="T424" i="17" s="1"/>
  <c r="X421" i="9"/>
  <c r="W421" i="9"/>
  <c r="AP420" i="9"/>
  <c r="AO420" i="9"/>
  <c r="AO421" i="17"/>
  <c r="AP421" i="17"/>
  <c r="AG419" i="9"/>
  <c r="AH419" i="9"/>
  <c r="AR421" i="9"/>
  <c r="AJ421" i="9"/>
  <c r="AQ421" i="9"/>
  <c r="AM421" i="9"/>
  <c r="AL421" i="9"/>
  <c r="AN421" i="9" s="1"/>
  <c r="AO421" i="9" s="1"/>
  <c r="S423" i="9"/>
  <c r="Z423" i="9"/>
  <c r="R423" i="9"/>
  <c r="T423" i="9" s="1"/>
  <c r="B424" i="9"/>
  <c r="I424" i="9"/>
  <c r="J424" i="9" s="1"/>
  <c r="Y424" i="9" s="1"/>
  <c r="E424" i="9"/>
  <c r="N424" i="9" s="1"/>
  <c r="P424" i="9" s="1"/>
  <c r="F425" i="9"/>
  <c r="K424" i="9"/>
  <c r="L424" i="9" s="1"/>
  <c r="AR422" i="17"/>
  <c r="AJ422" i="17"/>
  <c r="AL422" i="17" s="1"/>
  <c r="AN422" i="17" s="1"/>
  <c r="AQ422" i="17"/>
  <c r="AM422" i="17"/>
  <c r="AH420" i="9"/>
  <c r="AG420" i="9"/>
  <c r="AI422" i="9"/>
  <c r="U422" i="9"/>
  <c r="AK422" i="9"/>
  <c r="AC422" i="9"/>
  <c r="C424" i="17"/>
  <c r="M424" i="17"/>
  <c r="O424" i="17" s="1"/>
  <c r="Q424" i="17" s="1"/>
  <c r="Y425" i="17"/>
  <c r="I425" i="17"/>
  <c r="J425" i="17" s="1"/>
  <c r="E425" i="17"/>
  <c r="N425" i="17" s="1"/>
  <c r="P425" i="17" s="1"/>
  <c r="F426" i="17"/>
  <c r="K425" i="17"/>
  <c r="L425" i="17" s="1"/>
  <c r="AH421" i="17"/>
  <c r="AG421" i="17"/>
  <c r="AK423" i="17"/>
  <c r="AC423" i="17"/>
  <c r="AI423" i="17"/>
  <c r="U423" i="17"/>
  <c r="V423" i="17" s="1"/>
  <c r="X423" i="17" s="1"/>
  <c r="R422" i="9"/>
  <c r="T422" i="9" s="1"/>
  <c r="V422" i="9" s="1"/>
  <c r="AE421" i="9"/>
  <c r="AB421" i="9"/>
  <c r="AD421" i="9" s="1"/>
  <c r="AF421" i="9" s="1"/>
  <c r="D423" i="9"/>
  <c r="M422" i="9"/>
  <c r="O422" i="9" s="1"/>
  <c r="Q422" i="9" s="1"/>
  <c r="W422" i="9" s="1"/>
  <c r="C422" i="9"/>
  <c r="W422" i="17"/>
  <c r="AE422" i="17"/>
  <c r="AB422" i="17"/>
  <c r="AD422" i="17" s="1"/>
  <c r="AF422" i="17" s="1"/>
  <c r="C423" i="17"/>
  <c r="M423" i="17"/>
  <c r="O423" i="17" s="1"/>
  <c r="Q423" i="17" s="1"/>
  <c r="X422" i="9"/>
  <c r="AO422" i="17" l="1"/>
  <c r="AP422" i="17"/>
  <c r="Z424" i="9"/>
  <c r="S424" i="9"/>
  <c r="R424" i="9" s="1"/>
  <c r="T424" i="9" s="1"/>
  <c r="AR423" i="17"/>
  <c r="AJ423" i="17"/>
  <c r="AQ423" i="17"/>
  <c r="AM423" i="17"/>
  <c r="AL423" i="17"/>
  <c r="I426" i="17"/>
  <c r="J426" i="17" s="1"/>
  <c r="Y426" i="17" s="1"/>
  <c r="E426" i="17"/>
  <c r="N426" i="17" s="1"/>
  <c r="P426" i="17" s="1"/>
  <c r="K426" i="17"/>
  <c r="L426" i="17" s="1"/>
  <c r="F427" i="17"/>
  <c r="Z425" i="17"/>
  <c r="S425" i="17"/>
  <c r="AE422" i="9"/>
  <c r="AB422" i="9"/>
  <c r="AD422" i="9" s="1"/>
  <c r="F426" i="9"/>
  <c r="K425" i="9"/>
  <c r="L425" i="9" s="1"/>
  <c r="B425" i="9"/>
  <c r="I425" i="9"/>
  <c r="J425" i="9" s="1"/>
  <c r="Y425" i="9" s="1"/>
  <c r="E425" i="9"/>
  <c r="N425" i="9" s="1"/>
  <c r="P425" i="9" s="1"/>
  <c r="AH422" i="17"/>
  <c r="AG422" i="17"/>
  <c r="C423" i="9"/>
  <c r="M423" i="9"/>
  <c r="O423" i="9" s="1"/>
  <c r="Q423" i="9" s="1"/>
  <c r="D425" i="17"/>
  <c r="AQ422" i="9"/>
  <c r="AM422" i="9"/>
  <c r="AL422" i="9"/>
  <c r="AR422" i="9"/>
  <c r="AJ422" i="9"/>
  <c r="AG421" i="9"/>
  <c r="AH421" i="9"/>
  <c r="AP421" i="9"/>
  <c r="AI424" i="17"/>
  <c r="U424" i="17"/>
  <c r="V424" i="17" s="1"/>
  <c r="AK424" i="17"/>
  <c r="AC424" i="17"/>
  <c r="W423" i="17"/>
  <c r="AE423" i="17"/>
  <c r="AB423" i="17"/>
  <c r="AD423" i="17" s="1"/>
  <c r="AF423" i="17" s="1"/>
  <c r="D424" i="9"/>
  <c r="AK423" i="9"/>
  <c r="AC423" i="9"/>
  <c r="AI423" i="9"/>
  <c r="U423" i="9"/>
  <c r="V423" i="9" s="1"/>
  <c r="X423" i="9" s="1"/>
  <c r="S426" i="17" l="1"/>
  <c r="Z426" i="17"/>
  <c r="W424" i="17"/>
  <c r="X424" i="17"/>
  <c r="S425" i="9"/>
  <c r="Z425" i="9"/>
  <c r="R425" i="9"/>
  <c r="T425" i="9" s="1"/>
  <c r="AR424" i="17"/>
  <c r="AJ424" i="17"/>
  <c r="AQ424" i="17"/>
  <c r="AM424" i="17"/>
  <c r="AL424" i="17"/>
  <c r="D425" i="9"/>
  <c r="AI425" i="17"/>
  <c r="U425" i="17"/>
  <c r="AK425" i="17"/>
  <c r="AC425" i="17"/>
  <c r="F428" i="17"/>
  <c r="K427" i="17"/>
  <c r="L427" i="17" s="1"/>
  <c r="I427" i="17"/>
  <c r="J427" i="17" s="1"/>
  <c r="Y427" i="17" s="1"/>
  <c r="E427" i="17"/>
  <c r="N427" i="17" s="1"/>
  <c r="P427" i="17" s="1"/>
  <c r="D427" i="17"/>
  <c r="AE424" i="17"/>
  <c r="AB424" i="17"/>
  <c r="AD424" i="17" s="1"/>
  <c r="AE423" i="9"/>
  <c r="AB423" i="9"/>
  <c r="AD423" i="9" s="1"/>
  <c r="AN422" i="9"/>
  <c r="M425" i="17"/>
  <c r="O425" i="17" s="1"/>
  <c r="Q425" i="17" s="1"/>
  <c r="C425" i="17"/>
  <c r="B426" i="9"/>
  <c r="I426" i="9"/>
  <c r="J426" i="9" s="1"/>
  <c r="Y426" i="9" s="1"/>
  <c r="E426" i="9"/>
  <c r="N426" i="9" s="1"/>
  <c r="P426" i="9" s="1"/>
  <c r="F427" i="9"/>
  <c r="K426" i="9"/>
  <c r="L426" i="9" s="1"/>
  <c r="AI424" i="9"/>
  <c r="U424" i="9"/>
  <c r="V424" i="9" s="1"/>
  <c r="X424" i="9" s="1"/>
  <c r="AK424" i="9"/>
  <c r="AC424" i="9"/>
  <c r="M424" i="9"/>
  <c r="O424" i="9" s="1"/>
  <c r="Q424" i="9" s="1"/>
  <c r="C424" i="9"/>
  <c r="AG423" i="17"/>
  <c r="AH423" i="17"/>
  <c r="AR423" i="9"/>
  <c r="AJ423" i="9"/>
  <c r="AQ423" i="9"/>
  <c r="AM423" i="9"/>
  <c r="AL423" i="9"/>
  <c r="W423" i="9"/>
  <c r="AF422" i="9"/>
  <c r="R425" i="17"/>
  <c r="T425" i="17" s="1"/>
  <c r="V425" i="17" s="1"/>
  <c r="X425" i="17" s="1"/>
  <c r="D426" i="17"/>
  <c r="AN423" i="17"/>
  <c r="Z426" i="9" l="1"/>
  <c r="S426" i="9"/>
  <c r="S427" i="17"/>
  <c r="Z427" i="17"/>
  <c r="R427" i="17"/>
  <c r="T427" i="17" s="1"/>
  <c r="M426" i="17"/>
  <c r="O426" i="17" s="1"/>
  <c r="Q426" i="17" s="1"/>
  <c r="C426" i="17"/>
  <c r="AN423" i="9"/>
  <c r="AQ424" i="9"/>
  <c r="AM424" i="9"/>
  <c r="AR424" i="9"/>
  <c r="AJ424" i="9"/>
  <c r="AL424" i="9" s="1"/>
  <c r="AN424" i="9" s="1"/>
  <c r="D426" i="9"/>
  <c r="AP422" i="9"/>
  <c r="AO422" i="9"/>
  <c r="AE425" i="17"/>
  <c r="AB425" i="17"/>
  <c r="AD425" i="17" s="1"/>
  <c r="AF425" i="17" s="1"/>
  <c r="C425" i="9"/>
  <c r="M425" i="9"/>
  <c r="O425" i="9" s="1"/>
  <c r="Q425" i="9" s="1"/>
  <c r="AH422" i="9"/>
  <c r="AG422" i="9"/>
  <c r="F428" i="9"/>
  <c r="K427" i="9"/>
  <c r="L427" i="9" s="1"/>
  <c r="B427" i="9"/>
  <c r="Y427" i="9"/>
  <c r="I427" i="9"/>
  <c r="J427" i="9" s="1"/>
  <c r="E427" i="9"/>
  <c r="N427" i="9" s="1"/>
  <c r="P427" i="9" s="1"/>
  <c r="AF423" i="9"/>
  <c r="AQ425" i="17"/>
  <c r="AM425" i="17"/>
  <c r="AR425" i="17"/>
  <c r="AJ425" i="17"/>
  <c r="AL425" i="17" s="1"/>
  <c r="AN425" i="17" s="1"/>
  <c r="AK426" i="17"/>
  <c r="AI426" i="17"/>
  <c r="U426" i="17"/>
  <c r="AC426" i="17"/>
  <c r="W424" i="9"/>
  <c r="C427" i="17"/>
  <c r="M427" i="17"/>
  <c r="O427" i="17" s="1"/>
  <c r="Q427" i="17" s="1"/>
  <c r="AN424" i="17"/>
  <c r="AO423" i="17"/>
  <c r="AP423" i="17"/>
  <c r="AE424" i="9"/>
  <c r="AB424" i="9"/>
  <c r="AD424" i="9" s="1"/>
  <c r="AF424" i="9" s="1"/>
  <c r="W425" i="17"/>
  <c r="AF424" i="17"/>
  <c r="F429" i="17"/>
  <c r="K428" i="17"/>
  <c r="L428" i="17" s="1"/>
  <c r="I428" i="17"/>
  <c r="J428" i="17" s="1"/>
  <c r="Y428" i="17" s="1"/>
  <c r="E428" i="17"/>
  <c r="N428" i="17" s="1"/>
  <c r="P428" i="17" s="1"/>
  <c r="D428" i="17"/>
  <c r="AK425" i="9"/>
  <c r="AC425" i="9"/>
  <c r="AI425" i="9"/>
  <c r="U425" i="9"/>
  <c r="V425" i="9" s="1"/>
  <c r="X425" i="9" s="1"/>
  <c r="R426" i="17"/>
  <c r="T426" i="17" s="1"/>
  <c r="V426" i="17" s="1"/>
  <c r="X426" i="17" s="1"/>
  <c r="AO425" i="17" l="1"/>
  <c r="AP425" i="17"/>
  <c r="AP424" i="9"/>
  <c r="AO424" i="9"/>
  <c r="S428" i="17"/>
  <c r="Z428" i="17"/>
  <c r="R428" i="17"/>
  <c r="T428" i="17" s="1"/>
  <c r="I429" i="17"/>
  <c r="J429" i="17" s="1"/>
  <c r="Y429" i="17" s="1"/>
  <c r="E429" i="17"/>
  <c r="N429" i="17" s="1"/>
  <c r="P429" i="17" s="1"/>
  <c r="D429" i="17"/>
  <c r="F430" i="17"/>
  <c r="K429" i="17"/>
  <c r="L429" i="17" s="1"/>
  <c r="AP424" i="17"/>
  <c r="AO424" i="17"/>
  <c r="AE426" i="17"/>
  <c r="AB426" i="17"/>
  <c r="AD426" i="17" s="1"/>
  <c r="AF426" i="17" s="1"/>
  <c r="AG423" i="9"/>
  <c r="AH423" i="9"/>
  <c r="AI426" i="9"/>
  <c r="U426" i="9"/>
  <c r="AK426" i="9"/>
  <c r="AC426" i="9"/>
  <c r="AE425" i="9"/>
  <c r="AB425" i="9"/>
  <c r="AD425" i="9" s="1"/>
  <c r="AF425" i="9" s="1"/>
  <c r="AH424" i="17"/>
  <c r="AG424" i="17"/>
  <c r="AH425" i="17"/>
  <c r="AG425" i="17"/>
  <c r="M426" i="9"/>
  <c r="O426" i="9" s="1"/>
  <c r="Q426" i="9" s="1"/>
  <c r="C426" i="9"/>
  <c r="AP423" i="9"/>
  <c r="AO423" i="9"/>
  <c r="AR425" i="9"/>
  <c r="AJ425" i="9"/>
  <c r="AQ425" i="9"/>
  <c r="AM425" i="9"/>
  <c r="AL425" i="9"/>
  <c r="D427" i="9"/>
  <c r="AK427" i="17"/>
  <c r="AC427" i="17"/>
  <c r="AI427" i="17"/>
  <c r="U427" i="17"/>
  <c r="V427" i="17" s="1"/>
  <c r="R426" i="9"/>
  <c r="T426" i="9" s="1"/>
  <c r="V426" i="9" s="1"/>
  <c r="C428" i="17"/>
  <c r="M428" i="17"/>
  <c r="O428" i="17" s="1"/>
  <c r="Q428" i="17" s="1"/>
  <c r="AH424" i="9"/>
  <c r="AG424" i="9"/>
  <c r="AQ426" i="17"/>
  <c r="AM426" i="17"/>
  <c r="AR426" i="17"/>
  <c r="AJ426" i="17"/>
  <c r="AL426" i="17" s="1"/>
  <c r="AN426" i="17" s="1"/>
  <c r="S427" i="9"/>
  <c r="Z427" i="9"/>
  <c r="B428" i="9"/>
  <c r="I428" i="9"/>
  <c r="J428" i="9" s="1"/>
  <c r="Y428" i="9" s="1"/>
  <c r="E428" i="9"/>
  <c r="N428" i="9" s="1"/>
  <c r="P428" i="9" s="1"/>
  <c r="F429" i="9"/>
  <c r="D428" i="9"/>
  <c r="K428" i="9"/>
  <c r="L428" i="9" s="1"/>
  <c r="W425" i="9"/>
  <c r="W426" i="17"/>
  <c r="X426" i="9"/>
  <c r="Z428" i="9" l="1"/>
  <c r="S428" i="9"/>
  <c r="Z429" i="17"/>
  <c r="S429" i="17"/>
  <c r="AP426" i="17"/>
  <c r="AO426" i="17"/>
  <c r="X427" i="17"/>
  <c r="W427" i="17"/>
  <c r="AN425" i="9"/>
  <c r="AQ426" i="9"/>
  <c r="AM426" i="9"/>
  <c r="AR426" i="9"/>
  <c r="AJ426" i="9"/>
  <c r="AL426" i="9" s="1"/>
  <c r="AN426" i="9" s="1"/>
  <c r="M429" i="17"/>
  <c r="O429" i="17" s="1"/>
  <c r="Q429" i="17" s="1"/>
  <c r="C429" i="17"/>
  <c r="M428" i="9"/>
  <c r="O428" i="9" s="1"/>
  <c r="Q428" i="9" s="1"/>
  <c r="C428" i="9"/>
  <c r="AK427" i="9"/>
  <c r="AC427" i="9"/>
  <c r="AI427" i="9"/>
  <c r="U427" i="9"/>
  <c r="AE427" i="17"/>
  <c r="AB427" i="17"/>
  <c r="AD427" i="17" s="1"/>
  <c r="AG425" i="9"/>
  <c r="AH425" i="9"/>
  <c r="F430" i="9"/>
  <c r="K429" i="9"/>
  <c r="L429" i="9" s="1"/>
  <c r="B429" i="9"/>
  <c r="Y429" i="9"/>
  <c r="I429" i="9"/>
  <c r="J429" i="9" s="1"/>
  <c r="E429" i="9"/>
  <c r="N429" i="9" s="1"/>
  <c r="P429" i="9" s="1"/>
  <c r="AR427" i="17"/>
  <c r="AJ427" i="17"/>
  <c r="AQ427" i="17"/>
  <c r="AM427" i="17"/>
  <c r="AL427" i="17"/>
  <c r="AG426" i="17"/>
  <c r="AH426" i="17"/>
  <c r="AI428" i="17"/>
  <c r="U428" i="17"/>
  <c r="V428" i="17" s="1"/>
  <c r="AK428" i="17"/>
  <c r="AC428" i="17"/>
  <c r="R427" i="9"/>
  <c r="T427" i="9" s="1"/>
  <c r="V427" i="9" s="1"/>
  <c r="X427" i="9" s="1"/>
  <c r="C427" i="9"/>
  <c r="M427" i="9"/>
  <c r="O427" i="9" s="1"/>
  <c r="Q427" i="9" s="1"/>
  <c r="W427" i="9" s="1"/>
  <c r="W426" i="9"/>
  <c r="AE426" i="9"/>
  <c r="AB426" i="9"/>
  <c r="AD426" i="9" s="1"/>
  <c r="AF426" i="9" s="1"/>
  <c r="I430" i="17"/>
  <c r="J430" i="17" s="1"/>
  <c r="Y430" i="17" s="1"/>
  <c r="E430" i="17"/>
  <c r="N430" i="17" s="1"/>
  <c r="P430" i="17" s="1"/>
  <c r="D430" i="17"/>
  <c r="F431" i="17"/>
  <c r="K430" i="17"/>
  <c r="L430" i="17" s="1"/>
  <c r="S430" i="17" l="1"/>
  <c r="Z430" i="17"/>
  <c r="R430" i="17"/>
  <c r="T430" i="17" s="1"/>
  <c r="X428" i="17"/>
  <c r="W428" i="17"/>
  <c r="AO426" i="9"/>
  <c r="AP426" i="9"/>
  <c r="AI428" i="9"/>
  <c r="U428" i="9"/>
  <c r="AK428" i="9"/>
  <c r="AC428" i="9"/>
  <c r="AE428" i="17"/>
  <c r="AB428" i="17"/>
  <c r="AD428" i="17" s="1"/>
  <c r="AF428" i="17" s="1"/>
  <c r="AI429" i="17"/>
  <c r="U429" i="17"/>
  <c r="AK429" i="17"/>
  <c r="AC429" i="17"/>
  <c r="AR428" i="17"/>
  <c r="AJ428" i="17"/>
  <c r="AQ428" i="17"/>
  <c r="AM428" i="17"/>
  <c r="AL428" i="17"/>
  <c r="AN428" i="17" s="1"/>
  <c r="AO428" i="17" s="1"/>
  <c r="AO425" i="9"/>
  <c r="AP425" i="9"/>
  <c r="F432" i="17"/>
  <c r="K431" i="17"/>
  <c r="L431" i="17" s="1"/>
  <c r="Y431" i="17"/>
  <c r="I431" i="17"/>
  <c r="J431" i="17" s="1"/>
  <c r="E431" i="17"/>
  <c r="N431" i="17" s="1"/>
  <c r="P431" i="17" s="1"/>
  <c r="M430" i="17"/>
  <c r="O430" i="17" s="1"/>
  <c r="Q430" i="17" s="1"/>
  <c r="C430" i="17"/>
  <c r="AH426" i="9"/>
  <c r="AG426" i="9"/>
  <c r="AN427" i="17"/>
  <c r="D429" i="9"/>
  <c r="R429" i="17"/>
  <c r="T429" i="17" s="1"/>
  <c r="R428" i="9"/>
  <c r="T428" i="9" s="1"/>
  <c r="V428" i="9" s="1"/>
  <c r="W428" i="9" s="1"/>
  <c r="AR427" i="9"/>
  <c r="AJ427" i="9"/>
  <c r="AQ427" i="9"/>
  <c r="AM427" i="9"/>
  <c r="AL427" i="9"/>
  <c r="S429" i="9"/>
  <c r="Z429" i="9"/>
  <c r="B430" i="9"/>
  <c r="Y430" i="9"/>
  <c r="I430" i="9"/>
  <c r="J430" i="9" s="1"/>
  <c r="E430" i="9"/>
  <c r="N430" i="9" s="1"/>
  <c r="P430" i="9" s="1"/>
  <c r="F431" i="9"/>
  <c r="D430" i="9"/>
  <c r="K430" i="9"/>
  <c r="L430" i="9" s="1"/>
  <c r="AF427" i="17"/>
  <c r="AE427" i="9"/>
  <c r="AB427" i="9"/>
  <c r="AD427" i="9" s="1"/>
  <c r="AF427" i="9" s="1"/>
  <c r="AG427" i="9" l="1"/>
  <c r="AH427" i="9"/>
  <c r="Z430" i="9"/>
  <c r="R430" i="9"/>
  <c r="T430" i="9" s="1"/>
  <c r="S430" i="9"/>
  <c r="S431" i="17"/>
  <c r="Z431" i="17"/>
  <c r="F432" i="9"/>
  <c r="D431" i="9"/>
  <c r="K431" i="9"/>
  <c r="L431" i="9" s="1"/>
  <c r="B431" i="9"/>
  <c r="I431" i="9"/>
  <c r="J431" i="9" s="1"/>
  <c r="Y431" i="9" s="1"/>
  <c r="E431" i="9"/>
  <c r="N431" i="9" s="1"/>
  <c r="P431" i="9" s="1"/>
  <c r="AP427" i="17"/>
  <c r="AO427" i="17"/>
  <c r="AP428" i="17"/>
  <c r="AQ428" i="9"/>
  <c r="AM428" i="9"/>
  <c r="AR428" i="9"/>
  <c r="AJ428" i="9"/>
  <c r="AL428" i="9" s="1"/>
  <c r="AN428" i="9" s="1"/>
  <c r="C429" i="9"/>
  <c r="M429" i="9"/>
  <c r="O429" i="9" s="1"/>
  <c r="Q429" i="9" s="1"/>
  <c r="AE428" i="9"/>
  <c r="AB428" i="9"/>
  <c r="AD428" i="9" s="1"/>
  <c r="X428" i="9"/>
  <c r="AG427" i="17"/>
  <c r="AH427" i="17"/>
  <c r="AN427" i="9"/>
  <c r="F433" i="17"/>
  <c r="K432" i="17"/>
  <c r="L432" i="17" s="1"/>
  <c r="Y432" i="17"/>
  <c r="I432" i="17"/>
  <c r="J432" i="17" s="1"/>
  <c r="E432" i="17"/>
  <c r="N432" i="17" s="1"/>
  <c r="P432" i="17" s="1"/>
  <c r="D432" i="17"/>
  <c r="AE429" i="17"/>
  <c r="AB429" i="17"/>
  <c r="AD429" i="17" s="1"/>
  <c r="AH428" i="17"/>
  <c r="AG428" i="17"/>
  <c r="U430" i="17"/>
  <c r="V430" i="17" s="1"/>
  <c r="AK430" i="17"/>
  <c r="AC430" i="17"/>
  <c r="AI430" i="17"/>
  <c r="M430" i="9"/>
  <c r="O430" i="9" s="1"/>
  <c r="Q430" i="9" s="1"/>
  <c r="C430" i="9"/>
  <c r="AK429" i="9"/>
  <c r="AC429" i="9"/>
  <c r="AI429" i="9"/>
  <c r="U429" i="9"/>
  <c r="R429" i="9"/>
  <c r="T429" i="9" s="1"/>
  <c r="V429" i="9" s="1"/>
  <c r="X429" i="9" s="1"/>
  <c r="V429" i="17"/>
  <c r="D431" i="17"/>
  <c r="AQ429" i="17"/>
  <c r="AM429" i="17"/>
  <c r="AR429" i="17"/>
  <c r="AJ429" i="17"/>
  <c r="AL429" i="17" s="1"/>
  <c r="AN429" i="17" s="1"/>
  <c r="AO428" i="9" l="1"/>
  <c r="AP428" i="9"/>
  <c r="S431" i="9"/>
  <c r="Z431" i="9"/>
  <c r="X430" i="17"/>
  <c r="W430" i="17"/>
  <c r="AP429" i="17"/>
  <c r="AO429" i="17"/>
  <c r="X429" i="17"/>
  <c r="W429" i="17"/>
  <c r="S432" i="17"/>
  <c r="Z432" i="17"/>
  <c r="R432" i="17"/>
  <c r="T432" i="17" s="1"/>
  <c r="AK431" i="17"/>
  <c r="AC431" i="17"/>
  <c r="AI431" i="17"/>
  <c r="U431" i="17"/>
  <c r="AE429" i="9"/>
  <c r="AB429" i="9"/>
  <c r="AD429" i="9" s="1"/>
  <c r="C432" i="17"/>
  <c r="M432" i="17"/>
  <c r="O432" i="17" s="1"/>
  <c r="Q432" i="17" s="1"/>
  <c r="W429" i="9"/>
  <c r="B432" i="9"/>
  <c r="I432" i="9"/>
  <c r="J432" i="9" s="1"/>
  <c r="Y432" i="9" s="1"/>
  <c r="E432" i="9"/>
  <c r="N432" i="9" s="1"/>
  <c r="P432" i="9" s="1"/>
  <c r="F433" i="9"/>
  <c r="D432" i="9"/>
  <c r="K432" i="9"/>
  <c r="L432" i="9" s="1"/>
  <c r="C431" i="17"/>
  <c r="M431" i="17"/>
  <c r="O431" i="17" s="1"/>
  <c r="Q431" i="17" s="1"/>
  <c r="AR429" i="9"/>
  <c r="AJ429" i="9"/>
  <c r="AQ429" i="9"/>
  <c r="AM429" i="9"/>
  <c r="AL429" i="9"/>
  <c r="AN429" i="9" s="1"/>
  <c r="AO429" i="9" s="1"/>
  <c r="AE430" i="17"/>
  <c r="AB430" i="17"/>
  <c r="AD430" i="17" s="1"/>
  <c r="I433" i="17"/>
  <c r="J433" i="17" s="1"/>
  <c r="Y433" i="17" s="1"/>
  <c r="E433" i="17"/>
  <c r="N433" i="17" s="1"/>
  <c r="P433" i="17" s="1"/>
  <c r="F434" i="17"/>
  <c r="K433" i="17"/>
  <c r="L433" i="17" s="1"/>
  <c r="R431" i="17"/>
  <c r="T431" i="17" s="1"/>
  <c r="V431" i="17" s="1"/>
  <c r="X431" i="17" s="1"/>
  <c r="AI430" i="9"/>
  <c r="U430" i="9"/>
  <c r="V430" i="9" s="1"/>
  <c r="AK430" i="9"/>
  <c r="AC430" i="9"/>
  <c r="C431" i="9"/>
  <c r="M431" i="9"/>
  <c r="O431" i="9" s="1"/>
  <c r="Q431" i="9" s="1"/>
  <c r="AR430" i="17"/>
  <c r="AJ430" i="17"/>
  <c r="AL430" i="17" s="1"/>
  <c r="AN430" i="17" s="1"/>
  <c r="AQ430" i="17"/>
  <c r="AM430" i="17"/>
  <c r="AF429" i="17"/>
  <c r="AP427" i="9"/>
  <c r="AO427" i="9"/>
  <c r="AF428" i="9"/>
  <c r="X430" i="9" l="1"/>
  <c r="W430" i="9"/>
  <c r="Z432" i="9"/>
  <c r="R432" i="9"/>
  <c r="T432" i="9" s="1"/>
  <c r="S432" i="9"/>
  <c r="Z433" i="17"/>
  <c r="R433" i="17"/>
  <c r="T433" i="17" s="1"/>
  <c r="S433" i="17"/>
  <c r="AO430" i="17"/>
  <c r="AP430" i="17"/>
  <c r="AK431" i="9"/>
  <c r="AC431" i="9"/>
  <c r="AI431" i="9"/>
  <c r="U431" i="9"/>
  <c r="AH429" i="17"/>
  <c r="AG429" i="17"/>
  <c r="AQ430" i="9"/>
  <c r="AM430" i="9"/>
  <c r="AL430" i="9"/>
  <c r="AN430" i="9" s="1"/>
  <c r="AP430" i="9" s="1"/>
  <c r="AR430" i="9"/>
  <c r="AJ430" i="9"/>
  <c r="M432" i="9"/>
  <c r="O432" i="9" s="1"/>
  <c r="Q432" i="9" s="1"/>
  <c r="C432" i="9"/>
  <c r="AE430" i="9"/>
  <c r="AB430" i="9"/>
  <c r="AD430" i="9" s="1"/>
  <c r="AF430" i="9" s="1"/>
  <c r="W431" i="17"/>
  <c r="AH428" i="9"/>
  <c r="AG428" i="9"/>
  <c r="Y434" i="17"/>
  <c r="I434" i="17"/>
  <c r="J434" i="17" s="1"/>
  <c r="E434" i="17"/>
  <c r="N434" i="17" s="1"/>
  <c r="P434" i="17" s="1"/>
  <c r="D434" i="17"/>
  <c r="F435" i="17"/>
  <c r="K434" i="17"/>
  <c r="L434" i="17" s="1"/>
  <c r="AP429" i="9"/>
  <c r="F434" i="9"/>
  <c r="D433" i="9"/>
  <c r="K433" i="9"/>
  <c r="L433" i="9" s="1"/>
  <c r="B433" i="9"/>
  <c r="I433" i="9"/>
  <c r="J433" i="9" s="1"/>
  <c r="Y433" i="9" s="1"/>
  <c r="E433" i="9"/>
  <c r="N433" i="9" s="1"/>
  <c r="P433" i="9" s="1"/>
  <c r="AF429" i="9"/>
  <c r="AE431" i="17"/>
  <c r="AB431" i="17"/>
  <c r="AD431" i="17" s="1"/>
  <c r="AF431" i="17" s="1"/>
  <c r="AI432" i="17"/>
  <c r="U432" i="17"/>
  <c r="V432" i="17" s="1"/>
  <c r="AK432" i="17"/>
  <c r="AC432" i="17"/>
  <c r="R431" i="9"/>
  <c r="T431" i="9" s="1"/>
  <c r="V431" i="9" s="1"/>
  <c r="W431" i="9" s="1"/>
  <c r="D433" i="17"/>
  <c r="AF430" i="17"/>
  <c r="AR431" i="17"/>
  <c r="AJ431" i="17"/>
  <c r="AL431" i="17" s="1"/>
  <c r="AN431" i="17" s="1"/>
  <c r="AQ431" i="17"/>
  <c r="AM431" i="17"/>
  <c r="X431" i="9"/>
  <c r="S433" i="9" l="1"/>
  <c r="R433" i="9" s="1"/>
  <c r="T433" i="9" s="1"/>
  <c r="Z433" i="9"/>
  <c r="X432" i="17"/>
  <c r="W432" i="17"/>
  <c r="AO431" i="17"/>
  <c r="AP431" i="17"/>
  <c r="AH430" i="17"/>
  <c r="AG430" i="17"/>
  <c r="AG431" i="17"/>
  <c r="AH431" i="17"/>
  <c r="C433" i="9"/>
  <c r="M433" i="9"/>
  <c r="O433" i="9" s="1"/>
  <c r="Q433" i="9" s="1"/>
  <c r="D435" i="17"/>
  <c r="F436" i="17"/>
  <c r="K435" i="17"/>
  <c r="L435" i="17" s="1"/>
  <c r="I435" i="17"/>
  <c r="J435" i="17" s="1"/>
  <c r="Y435" i="17" s="1"/>
  <c r="E435" i="17"/>
  <c r="N435" i="17" s="1"/>
  <c r="P435" i="17" s="1"/>
  <c r="S434" i="17"/>
  <c r="R434" i="17" s="1"/>
  <c r="T434" i="17" s="1"/>
  <c r="Z434" i="17"/>
  <c r="AO430" i="9"/>
  <c r="B434" i="9"/>
  <c r="I434" i="9"/>
  <c r="J434" i="9" s="1"/>
  <c r="Y434" i="9" s="1"/>
  <c r="E434" i="9"/>
  <c r="N434" i="9" s="1"/>
  <c r="P434" i="9" s="1"/>
  <c r="F435" i="9"/>
  <c r="K434" i="9"/>
  <c r="L434" i="9" s="1"/>
  <c r="M434" i="17"/>
  <c r="O434" i="17" s="1"/>
  <c r="Q434" i="17" s="1"/>
  <c r="C434" i="17"/>
  <c r="AE431" i="9"/>
  <c r="AB431" i="9"/>
  <c r="AD431" i="9" s="1"/>
  <c r="AF431" i="9" s="1"/>
  <c r="AE432" i="17"/>
  <c r="AB432" i="17"/>
  <c r="AD432" i="17" s="1"/>
  <c r="AF432" i="17" s="1"/>
  <c r="M433" i="17"/>
  <c r="O433" i="17" s="1"/>
  <c r="Q433" i="17" s="1"/>
  <c r="C433" i="17"/>
  <c r="AR432" i="17"/>
  <c r="AJ432" i="17"/>
  <c r="AQ432" i="17"/>
  <c r="AM432" i="17"/>
  <c r="AL432" i="17"/>
  <c r="AN432" i="17" s="1"/>
  <c r="AP432" i="17" s="1"/>
  <c r="AH430" i="9"/>
  <c r="AG430" i="9"/>
  <c r="AG429" i="9"/>
  <c r="AH429" i="9"/>
  <c r="AR431" i="9"/>
  <c r="AJ431" i="9"/>
  <c r="AL431" i="9" s="1"/>
  <c r="AN431" i="9" s="1"/>
  <c r="AQ431" i="9"/>
  <c r="AM431" i="9"/>
  <c r="AI433" i="17"/>
  <c r="U433" i="17"/>
  <c r="V433" i="17" s="1"/>
  <c r="X433" i="17" s="1"/>
  <c r="AK433" i="17"/>
  <c r="AC433" i="17"/>
  <c r="AI432" i="9"/>
  <c r="U432" i="9"/>
  <c r="V432" i="9" s="1"/>
  <c r="AK432" i="9"/>
  <c r="AC432" i="9"/>
  <c r="AO431" i="9" l="1"/>
  <c r="AP431" i="9"/>
  <c r="S435" i="17"/>
  <c r="Z435" i="17"/>
  <c r="R435" i="17"/>
  <c r="T435" i="17" s="1"/>
  <c r="W432" i="9"/>
  <c r="X432" i="9"/>
  <c r="Z434" i="9"/>
  <c r="R434" i="9"/>
  <c r="T434" i="9" s="1"/>
  <c r="S434" i="9"/>
  <c r="AE433" i="17"/>
  <c r="AB433" i="17"/>
  <c r="AD433" i="17" s="1"/>
  <c r="AH432" i="17"/>
  <c r="AG432" i="17"/>
  <c r="AO432" i="17"/>
  <c r="W433" i="17"/>
  <c r="F436" i="9"/>
  <c r="K435" i="9"/>
  <c r="L435" i="9" s="1"/>
  <c r="B435" i="9"/>
  <c r="I435" i="9"/>
  <c r="J435" i="9" s="1"/>
  <c r="Y435" i="9" s="1"/>
  <c r="E435" i="9"/>
  <c r="N435" i="9" s="1"/>
  <c r="P435" i="9" s="1"/>
  <c r="F437" i="17"/>
  <c r="K436" i="17"/>
  <c r="L436" i="17" s="1"/>
  <c r="I436" i="17"/>
  <c r="J436" i="17" s="1"/>
  <c r="Y436" i="17" s="1"/>
  <c r="E436" i="17"/>
  <c r="N436" i="17" s="1"/>
  <c r="P436" i="17" s="1"/>
  <c r="AG431" i="9"/>
  <c r="AH431" i="9"/>
  <c r="C435" i="17"/>
  <c r="M435" i="17"/>
  <c r="O435" i="17" s="1"/>
  <c r="Q435" i="17" s="1"/>
  <c r="AQ433" i="17"/>
  <c r="AM433" i="17"/>
  <c r="AR433" i="17"/>
  <c r="AJ433" i="17"/>
  <c r="AL433" i="17" s="1"/>
  <c r="AN433" i="17" s="1"/>
  <c r="U434" i="17"/>
  <c r="V434" i="17" s="1"/>
  <c r="AK434" i="17"/>
  <c r="AC434" i="17"/>
  <c r="AI434" i="17"/>
  <c r="AK433" i="9"/>
  <c r="AC433" i="9"/>
  <c r="AI433" i="9"/>
  <c r="U433" i="9"/>
  <c r="V433" i="9" s="1"/>
  <c r="AE432" i="9"/>
  <c r="AB432" i="9"/>
  <c r="AD432" i="9" s="1"/>
  <c r="AF432" i="9" s="1"/>
  <c r="AQ432" i="9"/>
  <c r="AM432" i="9"/>
  <c r="AL432" i="9"/>
  <c r="AN432" i="9" s="1"/>
  <c r="AP432" i="9" s="1"/>
  <c r="AO432" i="9"/>
  <c r="AR432" i="9"/>
  <c r="AJ432" i="9"/>
  <c r="D434" i="9"/>
  <c r="S435" i="9" l="1"/>
  <c r="R435" i="9" s="1"/>
  <c r="T435" i="9" s="1"/>
  <c r="Z435" i="9"/>
  <c r="X433" i="9"/>
  <c r="W433" i="9"/>
  <c r="S436" i="17"/>
  <c r="Z436" i="17"/>
  <c r="R436" i="17"/>
  <c r="T436" i="17" s="1"/>
  <c r="X434" i="17"/>
  <c r="W434" i="17"/>
  <c r="AO433" i="17"/>
  <c r="AP433" i="17"/>
  <c r="M434" i="9"/>
  <c r="O434" i="9" s="1"/>
  <c r="Q434" i="9" s="1"/>
  <c r="C434" i="9"/>
  <c r="AE433" i="9"/>
  <c r="AB433" i="9"/>
  <c r="AD433" i="9" s="1"/>
  <c r="AF433" i="9" s="1"/>
  <c r="I437" i="17"/>
  <c r="J437" i="17" s="1"/>
  <c r="Y437" i="17" s="1"/>
  <c r="E437" i="17"/>
  <c r="N437" i="17" s="1"/>
  <c r="P437" i="17" s="1"/>
  <c r="D437" i="17"/>
  <c r="F438" i="17"/>
  <c r="K437" i="17"/>
  <c r="L437" i="17" s="1"/>
  <c r="AF433" i="17"/>
  <c r="AK435" i="17"/>
  <c r="AC435" i="17"/>
  <c r="AI435" i="17"/>
  <c r="U435" i="17"/>
  <c r="D435" i="9"/>
  <c r="V435" i="17"/>
  <c r="W435" i="17" s="1"/>
  <c r="AH432" i="9"/>
  <c r="AG432" i="9"/>
  <c r="AE434" i="17"/>
  <c r="AB434" i="17"/>
  <c r="AD434" i="17" s="1"/>
  <c r="AF434" i="17" s="1"/>
  <c r="AR433" i="9"/>
  <c r="AJ433" i="9"/>
  <c r="AQ433" i="9"/>
  <c r="AM433" i="9"/>
  <c r="AL433" i="9"/>
  <c r="AR434" i="17"/>
  <c r="AJ434" i="17"/>
  <c r="AL434" i="17" s="1"/>
  <c r="AN434" i="17" s="1"/>
  <c r="AQ434" i="17"/>
  <c r="AM434" i="17"/>
  <c r="D436" i="17"/>
  <c r="B436" i="9"/>
  <c r="I436" i="9"/>
  <c r="J436" i="9" s="1"/>
  <c r="Y436" i="9" s="1"/>
  <c r="E436" i="9"/>
  <c r="N436" i="9" s="1"/>
  <c r="P436" i="9" s="1"/>
  <c r="F437" i="9"/>
  <c r="D436" i="9"/>
  <c r="K436" i="9"/>
  <c r="L436" i="9" s="1"/>
  <c r="AI434" i="9"/>
  <c r="U434" i="9"/>
  <c r="V434" i="9" s="1"/>
  <c r="X434" i="9" s="1"/>
  <c r="AK434" i="9"/>
  <c r="AC434" i="9"/>
  <c r="X435" i="17"/>
  <c r="Z437" i="17" l="1"/>
  <c r="S437" i="17"/>
  <c r="Z436" i="9"/>
  <c r="S436" i="9"/>
  <c r="AP434" i="17"/>
  <c r="AO434" i="17"/>
  <c r="C435" i="9"/>
  <c r="M435" i="9"/>
  <c r="O435" i="9" s="1"/>
  <c r="Q435" i="9" s="1"/>
  <c r="AI436" i="17"/>
  <c r="U436" i="17"/>
  <c r="AK436" i="17"/>
  <c r="AC436" i="17"/>
  <c r="AQ434" i="9"/>
  <c r="AM434" i="9"/>
  <c r="AL434" i="9"/>
  <c r="AN434" i="9" s="1"/>
  <c r="AO434" i="9" s="1"/>
  <c r="AR434" i="9"/>
  <c r="AJ434" i="9"/>
  <c r="M436" i="9"/>
  <c r="O436" i="9" s="1"/>
  <c r="Q436" i="9" s="1"/>
  <c r="C436" i="9"/>
  <c r="AE435" i="17"/>
  <c r="AB435" i="17"/>
  <c r="AD435" i="17" s="1"/>
  <c r="AF435" i="17" s="1"/>
  <c r="Y438" i="17"/>
  <c r="I438" i="17"/>
  <c r="J438" i="17" s="1"/>
  <c r="E438" i="17"/>
  <c r="N438" i="17" s="1"/>
  <c r="P438" i="17" s="1"/>
  <c r="D438" i="17"/>
  <c r="F439" i="17"/>
  <c r="K438" i="17"/>
  <c r="L438" i="17" s="1"/>
  <c r="W434" i="9"/>
  <c r="AE434" i="9"/>
  <c r="AB434" i="9"/>
  <c r="AD434" i="9" s="1"/>
  <c r="F438" i="9"/>
  <c r="K437" i="9"/>
  <c r="L437" i="9" s="1"/>
  <c r="B437" i="9"/>
  <c r="I437" i="9"/>
  <c r="J437" i="9" s="1"/>
  <c r="Y437" i="9" s="1"/>
  <c r="E437" i="9"/>
  <c r="N437" i="9" s="1"/>
  <c r="P437" i="9" s="1"/>
  <c r="AH434" i="17"/>
  <c r="AG434" i="17"/>
  <c r="AR435" i="17"/>
  <c r="AJ435" i="17"/>
  <c r="AQ435" i="17"/>
  <c r="AM435" i="17"/>
  <c r="AL435" i="17"/>
  <c r="M437" i="17"/>
  <c r="O437" i="17" s="1"/>
  <c r="Q437" i="17" s="1"/>
  <c r="C437" i="17"/>
  <c r="AG433" i="9"/>
  <c r="AH433" i="9"/>
  <c r="V436" i="17"/>
  <c r="AK435" i="9"/>
  <c r="AC435" i="9"/>
  <c r="AI435" i="9"/>
  <c r="U435" i="9"/>
  <c r="V435" i="9" s="1"/>
  <c r="X435" i="9" s="1"/>
  <c r="C436" i="17"/>
  <c r="M436" i="17"/>
  <c r="O436" i="17" s="1"/>
  <c r="Q436" i="17" s="1"/>
  <c r="W436" i="17" s="1"/>
  <c r="AN433" i="9"/>
  <c r="AH433" i="17"/>
  <c r="AG433" i="17"/>
  <c r="X436" i="17"/>
  <c r="S437" i="9" l="1"/>
  <c r="Z437" i="9"/>
  <c r="R437" i="9"/>
  <c r="T437" i="9" s="1"/>
  <c r="AR435" i="9"/>
  <c r="AJ435" i="9"/>
  <c r="AQ435" i="9"/>
  <c r="AM435" i="9"/>
  <c r="AL435" i="9"/>
  <c r="AN435" i="9" s="1"/>
  <c r="AO435" i="9" s="1"/>
  <c r="D437" i="9"/>
  <c r="M438" i="17"/>
  <c r="O438" i="17" s="1"/>
  <c r="Q438" i="17" s="1"/>
  <c r="C438" i="17"/>
  <c r="AG435" i="17"/>
  <c r="AH435" i="17"/>
  <c r="AP434" i="9"/>
  <c r="AR436" i="17"/>
  <c r="AJ436" i="17"/>
  <c r="AQ436" i="17"/>
  <c r="AM436" i="17"/>
  <c r="AL436" i="17"/>
  <c r="AN436" i="17" s="1"/>
  <c r="AP436" i="17" s="1"/>
  <c r="AI436" i="9"/>
  <c r="U436" i="9"/>
  <c r="AK436" i="9"/>
  <c r="AC436" i="9"/>
  <c r="AI437" i="17"/>
  <c r="U437" i="17"/>
  <c r="AK437" i="17"/>
  <c r="AC437" i="17"/>
  <c r="AE435" i="9"/>
  <c r="AB435" i="9"/>
  <c r="AD435" i="9" s="1"/>
  <c r="B438" i="9"/>
  <c r="I438" i="9"/>
  <c r="J438" i="9" s="1"/>
  <c r="Y438" i="9" s="1"/>
  <c r="E438" i="9"/>
  <c r="N438" i="9" s="1"/>
  <c r="P438" i="9" s="1"/>
  <c r="F439" i="9"/>
  <c r="K438" i="9"/>
  <c r="L438" i="9" s="1"/>
  <c r="AO433" i="9"/>
  <c r="AP433" i="9"/>
  <c r="AN435" i="17"/>
  <c r="AF434" i="9"/>
  <c r="R436" i="9"/>
  <c r="T436" i="9" s="1"/>
  <c r="V436" i="9" s="1"/>
  <c r="W436" i="9" s="1"/>
  <c r="R437" i="17"/>
  <c r="T437" i="17" s="1"/>
  <c r="V437" i="17" s="1"/>
  <c r="W437" i="17" s="1"/>
  <c r="F440" i="17"/>
  <c r="K439" i="17"/>
  <c r="L439" i="17" s="1"/>
  <c r="Y439" i="17" s="1"/>
  <c r="I439" i="17"/>
  <c r="J439" i="17" s="1"/>
  <c r="E439" i="17"/>
  <c r="N439" i="17" s="1"/>
  <c r="P439" i="17" s="1"/>
  <c r="S438" i="17"/>
  <c r="Z438" i="17"/>
  <c r="AE436" i="17"/>
  <c r="AB436" i="17"/>
  <c r="AD436" i="17" s="1"/>
  <c r="W435" i="9"/>
  <c r="X437" i="17"/>
  <c r="Z438" i="9" l="1"/>
  <c r="S438" i="9"/>
  <c r="S439" i="17"/>
  <c r="R439" i="17" s="1"/>
  <c r="T439" i="17" s="1"/>
  <c r="Z439" i="17"/>
  <c r="U438" i="17"/>
  <c r="AK438" i="17"/>
  <c r="AC438" i="17"/>
  <c r="AI438" i="17"/>
  <c r="F440" i="9"/>
  <c r="K439" i="9"/>
  <c r="L439" i="9" s="1"/>
  <c r="B439" i="9"/>
  <c r="I439" i="9"/>
  <c r="J439" i="9" s="1"/>
  <c r="Y439" i="9" s="1"/>
  <c r="E439" i="9"/>
  <c r="N439" i="9" s="1"/>
  <c r="P439" i="9" s="1"/>
  <c r="AE437" i="17"/>
  <c r="AB437" i="17"/>
  <c r="AD437" i="17" s="1"/>
  <c r="AF437" i="17" s="1"/>
  <c r="AE436" i="9"/>
  <c r="AB436" i="9"/>
  <c r="AD436" i="9" s="1"/>
  <c r="AF436" i="9" s="1"/>
  <c r="AO436" i="17"/>
  <c r="C437" i="9"/>
  <c r="M437" i="9"/>
  <c r="O437" i="9" s="1"/>
  <c r="Q437" i="9" s="1"/>
  <c r="X436" i="9"/>
  <c r="AQ437" i="17"/>
  <c r="AM437" i="17"/>
  <c r="AR437" i="17"/>
  <c r="AJ437" i="17"/>
  <c r="AL437" i="17" s="1"/>
  <c r="AN437" i="17" s="1"/>
  <c r="AQ436" i="9"/>
  <c r="AM436" i="9"/>
  <c r="AR436" i="9"/>
  <c r="AJ436" i="9"/>
  <c r="AL436" i="9" s="1"/>
  <c r="AN436" i="9" s="1"/>
  <c r="R438" i="17"/>
  <c r="T438" i="17" s="1"/>
  <c r="V438" i="17" s="1"/>
  <c r="F441" i="17"/>
  <c r="K440" i="17"/>
  <c r="L440" i="17" s="1"/>
  <c r="Y440" i="17" s="1"/>
  <c r="I440" i="17"/>
  <c r="J440" i="17" s="1"/>
  <c r="E440" i="17"/>
  <c r="N440" i="17" s="1"/>
  <c r="P440" i="17" s="1"/>
  <c r="D440" i="17"/>
  <c r="AH434" i="9"/>
  <c r="AG434" i="9"/>
  <c r="AF435" i="9"/>
  <c r="AP435" i="9"/>
  <c r="AK437" i="9"/>
  <c r="AC437" i="9"/>
  <c r="AI437" i="9"/>
  <c r="U437" i="9"/>
  <c r="V437" i="9" s="1"/>
  <c r="X437" i="9" s="1"/>
  <c r="AF436" i="17"/>
  <c r="X438" i="17"/>
  <c r="D439" i="17"/>
  <c r="AO435" i="17"/>
  <c r="AP435" i="17"/>
  <c r="D438" i="9"/>
  <c r="W438" i="17"/>
  <c r="S440" i="17" l="1"/>
  <c r="R440" i="17" s="1"/>
  <c r="T440" i="17" s="1"/>
  <c r="Z440" i="17"/>
  <c r="S439" i="9"/>
  <c r="R439" i="9" s="1"/>
  <c r="T439" i="9" s="1"/>
  <c r="Z439" i="9"/>
  <c r="AP436" i="9"/>
  <c r="AO436" i="9"/>
  <c r="AO437" i="17"/>
  <c r="AP437" i="17"/>
  <c r="C440" i="17"/>
  <c r="M440" i="17"/>
  <c r="O440" i="17" s="1"/>
  <c r="Q440" i="17" s="1"/>
  <c r="C439" i="17"/>
  <c r="M439" i="17"/>
  <c r="O439" i="17" s="1"/>
  <c r="Q439" i="17" s="1"/>
  <c r="AG435" i="9"/>
  <c r="AH435" i="9"/>
  <c r="M438" i="9"/>
  <c r="O438" i="9" s="1"/>
  <c r="Q438" i="9" s="1"/>
  <c r="C438" i="9"/>
  <c r="AE437" i="9"/>
  <c r="AB437" i="9"/>
  <c r="AD437" i="9" s="1"/>
  <c r="AF437" i="9" s="1"/>
  <c r="AI438" i="9"/>
  <c r="U438" i="9"/>
  <c r="AK438" i="9"/>
  <c r="AC438" i="9"/>
  <c r="AH436" i="17"/>
  <c r="AG436" i="17"/>
  <c r="AR437" i="9"/>
  <c r="AJ437" i="9"/>
  <c r="AQ437" i="9"/>
  <c r="AM437" i="9"/>
  <c r="AL437" i="9"/>
  <c r="AH436" i="9"/>
  <c r="AG436" i="9"/>
  <c r="AE438" i="17"/>
  <c r="AB438" i="17"/>
  <c r="AD438" i="17" s="1"/>
  <c r="W437" i="9"/>
  <c r="D439" i="9"/>
  <c r="AR438" i="17"/>
  <c r="AJ438" i="17"/>
  <c r="AL438" i="17" s="1"/>
  <c r="AN438" i="17" s="1"/>
  <c r="AQ438" i="17"/>
  <c r="AM438" i="17"/>
  <c r="AK439" i="17"/>
  <c r="AC439" i="17"/>
  <c r="AI439" i="17"/>
  <c r="U439" i="17"/>
  <c r="V439" i="17" s="1"/>
  <c r="X439" i="17" s="1"/>
  <c r="R438" i="9"/>
  <c r="T438" i="9" s="1"/>
  <c r="V438" i="9" s="1"/>
  <c r="X438" i="9" s="1"/>
  <c r="Y441" i="17"/>
  <c r="I441" i="17"/>
  <c r="J441" i="17" s="1"/>
  <c r="E441" i="17"/>
  <c r="N441" i="17" s="1"/>
  <c r="P441" i="17" s="1"/>
  <c r="D441" i="17"/>
  <c r="F442" i="17"/>
  <c r="K441" i="17"/>
  <c r="L441" i="17" s="1"/>
  <c r="AH437" i="17"/>
  <c r="AG437" i="17"/>
  <c r="B440" i="9"/>
  <c r="I440" i="9"/>
  <c r="J440" i="9" s="1"/>
  <c r="Y440" i="9" s="1"/>
  <c r="E440" i="9"/>
  <c r="N440" i="9" s="1"/>
  <c r="P440" i="9" s="1"/>
  <c r="F441" i="9"/>
  <c r="K440" i="9"/>
  <c r="L440" i="9" s="1"/>
  <c r="Z440" i="9" l="1"/>
  <c r="S440" i="9"/>
  <c r="R440" i="9" s="1"/>
  <c r="T440" i="9" s="1"/>
  <c r="AO438" i="17"/>
  <c r="AP438" i="17"/>
  <c r="F442" i="9"/>
  <c r="K441" i="9"/>
  <c r="L441" i="9" s="1"/>
  <c r="B441" i="9"/>
  <c r="I441" i="9"/>
  <c r="J441" i="9" s="1"/>
  <c r="Y441" i="9" s="1"/>
  <c r="E441" i="9"/>
  <c r="N441" i="9" s="1"/>
  <c r="P441" i="9" s="1"/>
  <c r="I442" i="17"/>
  <c r="J442" i="17" s="1"/>
  <c r="E442" i="17"/>
  <c r="N442" i="17" s="1"/>
  <c r="P442" i="17" s="1"/>
  <c r="D442" i="17"/>
  <c r="F443" i="17"/>
  <c r="K442" i="17"/>
  <c r="L442" i="17" s="1"/>
  <c r="Y442" i="17" s="1"/>
  <c r="Z441" i="17"/>
  <c r="R441" i="17"/>
  <c r="T441" i="17" s="1"/>
  <c r="S441" i="17"/>
  <c r="AE439" i="17"/>
  <c r="AB439" i="17"/>
  <c r="AD439" i="17" s="1"/>
  <c r="AF438" i="17"/>
  <c r="AN437" i="9"/>
  <c r="W438" i="9"/>
  <c r="C439" i="9"/>
  <c r="M439" i="9"/>
  <c r="O439" i="9" s="1"/>
  <c r="Q439" i="9" s="1"/>
  <c r="AE438" i="9"/>
  <c r="AB438" i="9"/>
  <c r="AD438" i="9" s="1"/>
  <c r="AF438" i="9" s="1"/>
  <c r="AG437" i="9"/>
  <c r="AH437" i="9"/>
  <c r="M441" i="17"/>
  <c r="O441" i="17" s="1"/>
  <c r="Q441" i="17" s="1"/>
  <c r="C441" i="17"/>
  <c r="AQ438" i="9"/>
  <c r="AM438" i="9"/>
  <c r="AR438" i="9"/>
  <c r="AJ438" i="9"/>
  <c r="AL438" i="9" s="1"/>
  <c r="AN438" i="9" s="1"/>
  <c r="AK439" i="9"/>
  <c r="AC439" i="9"/>
  <c r="AI439" i="9"/>
  <c r="U439" i="9"/>
  <c r="V439" i="9" s="1"/>
  <c r="X439" i="9" s="1"/>
  <c r="AI440" i="17"/>
  <c r="U440" i="17"/>
  <c r="V440" i="17" s="1"/>
  <c r="AK440" i="17"/>
  <c r="AC440" i="17"/>
  <c r="AR439" i="17"/>
  <c r="AJ439" i="17"/>
  <c r="AQ439" i="17"/>
  <c r="AM439" i="17"/>
  <c r="AL439" i="17"/>
  <c r="AN439" i="17" s="1"/>
  <c r="AO439" i="17" s="1"/>
  <c r="D440" i="9"/>
  <c r="W439" i="17"/>
  <c r="W440" i="17" l="1"/>
  <c r="X440" i="17"/>
  <c r="S441" i="9"/>
  <c r="Z441" i="9"/>
  <c r="S442" i="17"/>
  <c r="Z442" i="17"/>
  <c r="AO438" i="9"/>
  <c r="AP438" i="9"/>
  <c r="AE440" i="17"/>
  <c r="AB440" i="17"/>
  <c r="AD440" i="17" s="1"/>
  <c r="AF440" i="17" s="1"/>
  <c r="W439" i="9"/>
  <c r="AH438" i="17"/>
  <c r="AG438" i="17"/>
  <c r="D443" i="17"/>
  <c r="F444" i="17"/>
  <c r="K443" i="17"/>
  <c r="L443" i="17" s="1"/>
  <c r="I443" i="17"/>
  <c r="J443" i="17" s="1"/>
  <c r="Y443" i="17" s="1"/>
  <c r="E443" i="17"/>
  <c r="N443" i="17" s="1"/>
  <c r="P443" i="17" s="1"/>
  <c r="AR440" i="17"/>
  <c r="AJ440" i="17"/>
  <c r="AQ440" i="17"/>
  <c r="AM440" i="17"/>
  <c r="AL440" i="17"/>
  <c r="AN440" i="17" s="1"/>
  <c r="AP440" i="17" s="1"/>
  <c r="AF439" i="17"/>
  <c r="M442" i="17"/>
  <c r="O442" i="17" s="1"/>
  <c r="Q442" i="17" s="1"/>
  <c r="C442" i="17"/>
  <c r="AH438" i="9"/>
  <c r="AG438" i="9"/>
  <c r="D441" i="9"/>
  <c r="M440" i="9"/>
  <c r="O440" i="9" s="1"/>
  <c r="Q440" i="9" s="1"/>
  <c r="C440" i="9"/>
  <c r="AP439" i="17"/>
  <c r="AE439" i="9"/>
  <c r="AB439" i="9"/>
  <c r="AD439" i="9" s="1"/>
  <c r="AF439" i="9" s="1"/>
  <c r="AR439" i="9"/>
  <c r="AJ439" i="9"/>
  <c r="AQ439" i="9"/>
  <c r="AM439" i="9"/>
  <c r="AL439" i="9"/>
  <c r="AO437" i="9"/>
  <c r="AP437" i="9"/>
  <c r="AI441" i="17"/>
  <c r="U441" i="17"/>
  <c r="V441" i="17" s="1"/>
  <c r="AK441" i="17"/>
  <c r="AC441" i="17"/>
  <c r="B442" i="9"/>
  <c r="I442" i="9"/>
  <c r="J442" i="9" s="1"/>
  <c r="Y442" i="9" s="1"/>
  <c r="E442" i="9"/>
  <c r="N442" i="9" s="1"/>
  <c r="P442" i="9" s="1"/>
  <c r="F443" i="9"/>
  <c r="K442" i="9"/>
  <c r="L442" i="9" s="1"/>
  <c r="AI440" i="9"/>
  <c r="U440" i="9"/>
  <c r="V440" i="9" s="1"/>
  <c r="X440" i="9" s="1"/>
  <c r="AK440" i="9"/>
  <c r="AC440" i="9"/>
  <c r="X441" i="17" l="1"/>
  <c r="W441" i="17"/>
  <c r="Z442" i="9"/>
  <c r="R442" i="9"/>
  <c r="T442" i="9" s="1"/>
  <c r="S442" i="9"/>
  <c r="S443" i="17"/>
  <c r="Z443" i="17"/>
  <c r="F444" i="9"/>
  <c r="D443" i="9"/>
  <c r="K443" i="9"/>
  <c r="L443" i="9" s="1"/>
  <c r="B443" i="9"/>
  <c r="I443" i="9"/>
  <c r="J443" i="9" s="1"/>
  <c r="Y443" i="9" s="1"/>
  <c r="E443" i="9"/>
  <c r="N443" i="9" s="1"/>
  <c r="P443" i="9" s="1"/>
  <c r="C441" i="9"/>
  <c r="M441" i="9"/>
  <c r="O441" i="9" s="1"/>
  <c r="Q441" i="9" s="1"/>
  <c r="AO440" i="17"/>
  <c r="C443" i="17"/>
  <c r="M443" i="17"/>
  <c r="O443" i="17" s="1"/>
  <c r="Q443" i="17" s="1"/>
  <c r="U442" i="17"/>
  <c r="AK442" i="17"/>
  <c r="AC442" i="17"/>
  <c r="AI442" i="17"/>
  <c r="AK441" i="9"/>
  <c r="AC441" i="9"/>
  <c r="AI441" i="9"/>
  <c r="U441" i="9"/>
  <c r="AH440" i="17"/>
  <c r="AG440" i="17"/>
  <c r="AE441" i="17"/>
  <c r="AB441" i="17"/>
  <c r="AD441" i="17" s="1"/>
  <c r="AF441" i="17" s="1"/>
  <c r="AE440" i="9"/>
  <c r="AB440" i="9"/>
  <c r="AD440" i="9" s="1"/>
  <c r="AQ441" i="17"/>
  <c r="AM441" i="17"/>
  <c r="AR441" i="17"/>
  <c r="AJ441" i="17"/>
  <c r="AL441" i="17" s="1"/>
  <c r="AN441" i="17" s="1"/>
  <c r="AG439" i="9"/>
  <c r="AH439" i="9"/>
  <c r="W440" i="9"/>
  <c r="R442" i="17"/>
  <c r="T442" i="17" s="1"/>
  <c r="V442" i="17" s="1"/>
  <c r="W442" i="17" s="1"/>
  <c r="R441" i="9"/>
  <c r="T441" i="9" s="1"/>
  <c r="V441" i="9" s="1"/>
  <c r="AQ440" i="9"/>
  <c r="AM440" i="9"/>
  <c r="AR440" i="9"/>
  <c r="AJ440" i="9"/>
  <c r="AL440" i="9" s="1"/>
  <c r="AN440" i="9" s="1"/>
  <c r="D442" i="9"/>
  <c r="AN439" i="9"/>
  <c r="AG439" i="17"/>
  <c r="AH439" i="17"/>
  <c r="F445" i="17"/>
  <c r="K444" i="17"/>
  <c r="L444" i="17" s="1"/>
  <c r="I444" i="17"/>
  <c r="J444" i="17" s="1"/>
  <c r="Y444" i="17" s="1"/>
  <c r="E444" i="17"/>
  <c r="N444" i="17" s="1"/>
  <c r="P444" i="17" s="1"/>
  <c r="X442" i="17"/>
  <c r="X441" i="9"/>
  <c r="S443" i="9" l="1"/>
  <c r="Z443" i="9"/>
  <c r="R443" i="9"/>
  <c r="T443" i="9" s="1"/>
  <c r="S444" i="17"/>
  <c r="Z444" i="17"/>
  <c r="R444" i="17"/>
  <c r="T444" i="17" s="1"/>
  <c r="AO441" i="17"/>
  <c r="AP441" i="17"/>
  <c r="AO440" i="9"/>
  <c r="AP440" i="9"/>
  <c r="AE441" i="9"/>
  <c r="AB441" i="9"/>
  <c r="AD441" i="9" s="1"/>
  <c r="AF441" i="9" s="1"/>
  <c r="AR442" i="17"/>
  <c r="AJ442" i="17"/>
  <c r="AL442" i="17" s="1"/>
  <c r="AN442" i="17" s="1"/>
  <c r="AQ442" i="17"/>
  <c r="AM442" i="17"/>
  <c r="C443" i="9"/>
  <c r="M443" i="9"/>
  <c r="O443" i="9" s="1"/>
  <c r="Q443" i="9" s="1"/>
  <c r="AK443" i="17"/>
  <c r="AC443" i="17"/>
  <c r="AI443" i="17"/>
  <c r="U443" i="17"/>
  <c r="AH441" i="17"/>
  <c r="AG441" i="17"/>
  <c r="AR441" i="9"/>
  <c r="AJ441" i="9"/>
  <c r="AQ441" i="9"/>
  <c r="AM441" i="9"/>
  <c r="AL441" i="9"/>
  <c r="W441" i="9"/>
  <c r="B444" i="9"/>
  <c r="I444" i="9"/>
  <c r="J444" i="9" s="1"/>
  <c r="Y444" i="9" s="1"/>
  <c r="E444" i="9"/>
  <c r="N444" i="9" s="1"/>
  <c r="P444" i="9" s="1"/>
  <c r="F445" i="9"/>
  <c r="D444" i="9"/>
  <c r="K444" i="9"/>
  <c r="L444" i="9" s="1"/>
  <c r="D444" i="17"/>
  <c r="AO439" i="9"/>
  <c r="AP439" i="9"/>
  <c r="R443" i="17"/>
  <c r="T443" i="17" s="1"/>
  <c r="V443" i="17" s="1"/>
  <c r="W443" i="17" s="1"/>
  <c r="AI442" i="9"/>
  <c r="U442" i="9"/>
  <c r="V442" i="9" s="1"/>
  <c r="X442" i="9" s="1"/>
  <c r="AK442" i="9"/>
  <c r="AC442" i="9"/>
  <c r="I445" i="17"/>
  <c r="J445" i="17" s="1"/>
  <c r="Y445" i="17" s="1"/>
  <c r="E445" i="17"/>
  <c r="N445" i="17" s="1"/>
  <c r="P445" i="17" s="1"/>
  <c r="D445" i="17"/>
  <c r="F446" i="17"/>
  <c r="K445" i="17"/>
  <c r="L445" i="17" s="1"/>
  <c r="M442" i="9"/>
  <c r="O442" i="9" s="1"/>
  <c r="Q442" i="9" s="1"/>
  <c r="C442" i="9"/>
  <c r="AF440" i="9"/>
  <c r="AE442" i="17"/>
  <c r="AB442" i="17"/>
  <c r="AD442" i="17" s="1"/>
  <c r="AF442" i="17" s="1"/>
  <c r="X443" i="17"/>
  <c r="AO442" i="17" l="1"/>
  <c r="AP442" i="17"/>
  <c r="Z444" i="9"/>
  <c r="R444" i="9"/>
  <c r="T444" i="9" s="1"/>
  <c r="S444" i="9"/>
  <c r="Z445" i="17"/>
  <c r="R445" i="17"/>
  <c r="T445" i="17" s="1"/>
  <c r="S445" i="17"/>
  <c r="M445" i="17"/>
  <c r="O445" i="17" s="1"/>
  <c r="Q445" i="17" s="1"/>
  <c r="C445" i="17"/>
  <c r="AH440" i="9"/>
  <c r="AG440" i="9"/>
  <c r="I446" i="17"/>
  <c r="J446" i="17" s="1"/>
  <c r="Y446" i="17" s="1"/>
  <c r="E446" i="17"/>
  <c r="N446" i="17" s="1"/>
  <c r="P446" i="17" s="1"/>
  <c r="D446" i="17"/>
  <c r="F447" i="17"/>
  <c r="K446" i="17"/>
  <c r="L446" i="17" s="1"/>
  <c r="M444" i="9"/>
  <c r="O444" i="9" s="1"/>
  <c r="Q444" i="9" s="1"/>
  <c r="C444" i="9"/>
  <c r="AR443" i="17"/>
  <c r="AJ443" i="17"/>
  <c r="AQ443" i="17"/>
  <c r="AM443" i="17"/>
  <c r="AL443" i="17"/>
  <c r="AE442" i="9"/>
  <c r="AB442" i="9"/>
  <c r="AD442" i="9" s="1"/>
  <c r="C444" i="17"/>
  <c r="M444" i="17"/>
  <c r="O444" i="17" s="1"/>
  <c r="Q444" i="17" s="1"/>
  <c r="F446" i="9"/>
  <c r="D445" i="9"/>
  <c r="K445" i="9"/>
  <c r="L445" i="9" s="1"/>
  <c r="B445" i="9"/>
  <c r="Y445" i="9"/>
  <c r="I445" i="9"/>
  <c r="J445" i="9" s="1"/>
  <c r="E445" i="9"/>
  <c r="N445" i="9" s="1"/>
  <c r="P445" i="9" s="1"/>
  <c r="W442" i="9"/>
  <c r="AQ442" i="9"/>
  <c r="AM442" i="9"/>
  <c r="AR442" i="9"/>
  <c r="AJ442" i="9"/>
  <c r="AL442" i="9" s="1"/>
  <c r="AN442" i="9" s="1"/>
  <c r="AG441" i="9"/>
  <c r="AH441" i="9"/>
  <c r="AI444" i="17"/>
  <c r="U444" i="17"/>
  <c r="V444" i="17" s="1"/>
  <c r="X444" i="17" s="1"/>
  <c r="AK444" i="17"/>
  <c r="AC444" i="17"/>
  <c r="AK443" i="9"/>
  <c r="AC443" i="9"/>
  <c r="AI443" i="9"/>
  <c r="U443" i="9"/>
  <c r="V443" i="9" s="1"/>
  <c r="AH442" i="17"/>
  <c r="AG442" i="17"/>
  <c r="AN441" i="9"/>
  <c r="AE443" i="17"/>
  <c r="AB443" i="17"/>
  <c r="AD443" i="17" s="1"/>
  <c r="AF443" i="17" s="1"/>
  <c r="AP442" i="9" l="1"/>
  <c r="AO442" i="9"/>
  <c r="X443" i="9"/>
  <c r="W443" i="9"/>
  <c r="S446" i="17"/>
  <c r="R446" i="17" s="1"/>
  <c r="T446" i="17" s="1"/>
  <c r="Z446" i="17"/>
  <c r="S445" i="9"/>
  <c r="R445" i="9" s="1"/>
  <c r="T445" i="9" s="1"/>
  <c r="Z445" i="9"/>
  <c r="B446" i="9"/>
  <c r="I446" i="9"/>
  <c r="J446" i="9" s="1"/>
  <c r="Y446" i="9" s="1"/>
  <c r="E446" i="9"/>
  <c r="N446" i="9" s="1"/>
  <c r="P446" i="9" s="1"/>
  <c r="F447" i="9"/>
  <c r="D446" i="9"/>
  <c r="K446" i="9"/>
  <c r="L446" i="9" s="1"/>
  <c r="AG443" i="17"/>
  <c r="AH443" i="17"/>
  <c r="AE444" i="17"/>
  <c r="AB444" i="17"/>
  <c r="AD444" i="17" s="1"/>
  <c r="W444" i="17"/>
  <c r="D447" i="17"/>
  <c r="F448" i="17"/>
  <c r="K447" i="17"/>
  <c r="L447" i="17" s="1"/>
  <c r="I447" i="17"/>
  <c r="J447" i="17" s="1"/>
  <c r="Y447" i="17" s="1"/>
  <c r="E447" i="17"/>
  <c r="N447" i="17" s="1"/>
  <c r="P447" i="17" s="1"/>
  <c r="AO441" i="9"/>
  <c r="AP441" i="9"/>
  <c r="AR444" i="17"/>
  <c r="AJ444" i="17"/>
  <c r="AQ444" i="17"/>
  <c r="AM444" i="17"/>
  <c r="AL444" i="17"/>
  <c r="AN444" i="17" s="1"/>
  <c r="AP444" i="17" s="1"/>
  <c r="M446" i="17"/>
  <c r="O446" i="17" s="1"/>
  <c r="Q446" i="17" s="1"/>
  <c r="C446" i="17"/>
  <c r="AI445" i="17"/>
  <c r="U445" i="17"/>
  <c r="V445" i="17" s="1"/>
  <c r="AK445" i="17"/>
  <c r="AC445" i="17"/>
  <c r="AI444" i="9"/>
  <c r="U444" i="9"/>
  <c r="V444" i="9" s="1"/>
  <c r="AK444" i="9"/>
  <c r="AC444" i="9"/>
  <c r="AR443" i="9"/>
  <c r="AJ443" i="9"/>
  <c r="AQ443" i="9"/>
  <c r="AM443" i="9"/>
  <c r="AL443" i="9"/>
  <c r="AE443" i="9"/>
  <c r="AB443" i="9"/>
  <c r="AD443" i="9" s="1"/>
  <c r="AF443" i="9" s="1"/>
  <c r="C445" i="9"/>
  <c r="M445" i="9"/>
  <c r="O445" i="9" s="1"/>
  <c r="Q445" i="9" s="1"/>
  <c r="AF442" i="9"/>
  <c r="AN443" i="17"/>
  <c r="W445" i="17" l="1"/>
  <c r="X445" i="17"/>
  <c r="Z446" i="9"/>
  <c r="S446" i="9"/>
  <c r="X444" i="9"/>
  <c r="W444" i="9"/>
  <c r="S447" i="17"/>
  <c r="Z447" i="17"/>
  <c r="AO444" i="17"/>
  <c r="F449" i="17"/>
  <c r="K448" i="17"/>
  <c r="L448" i="17" s="1"/>
  <c r="I448" i="17"/>
  <c r="J448" i="17" s="1"/>
  <c r="Y448" i="17" s="1"/>
  <c r="E448" i="17"/>
  <c r="N448" i="17" s="1"/>
  <c r="P448" i="17" s="1"/>
  <c r="C447" i="17"/>
  <c r="M447" i="17"/>
  <c r="O447" i="17" s="1"/>
  <c r="Q447" i="17" s="1"/>
  <c r="AG443" i="9"/>
  <c r="AH443" i="9"/>
  <c r="AH442" i="9"/>
  <c r="AG442" i="9"/>
  <c r="AE444" i="9"/>
  <c r="AB444" i="9"/>
  <c r="AD444" i="9" s="1"/>
  <c r="AF444" i="9" s="1"/>
  <c r="AE445" i="17"/>
  <c r="AB445" i="17"/>
  <c r="AD445" i="17" s="1"/>
  <c r="M446" i="9"/>
  <c r="O446" i="9" s="1"/>
  <c r="Q446" i="9" s="1"/>
  <c r="C446" i="9"/>
  <c r="AK445" i="9"/>
  <c r="AC445" i="9"/>
  <c r="AI445" i="9"/>
  <c r="U445" i="9"/>
  <c r="V445" i="9" s="1"/>
  <c r="U446" i="17"/>
  <c r="V446" i="17" s="1"/>
  <c r="AK446" i="17"/>
  <c r="AC446" i="17"/>
  <c r="AI446" i="17"/>
  <c r="AO443" i="17"/>
  <c r="AP443" i="17"/>
  <c r="AN443" i="9"/>
  <c r="AQ444" i="9"/>
  <c r="AM444" i="9"/>
  <c r="AL444" i="9"/>
  <c r="AN444" i="9" s="1"/>
  <c r="AP444" i="9" s="1"/>
  <c r="AR444" i="9"/>
  <c r="AJ444" i="9"/>
  <c r="AQ445" i="17"/>
  <c r="AM445" i="17"/>
  <c r="AR445" i="17"/>
  <c r="AJ445" i="17"/>
  <c r="AL445" i="17" s="1"/>
  <c r="AN445" i="17" s="1"/>
  <c r="AF444" i="17"/>
  <c r="F448" i="9"/>
  <c r="D447" i="9"/>
  <c r="K447" i="9"/>
  <c r="L447" i="9" s="1"/>
  <c r="B447" i="9"/>
  <c r="I447" i="9"/>
  <c r="J447" i="9" s="1"/>
  <c r="Y447" i="9" s="1"/>
  <c r="E447" i="9"/>
  <c r="N447" i="9" s="1"/>
  <c r="P447" i="9" s="1"/>
  <c r="S448" i="17" l="1"/>
  <c r="Z448" i="17"/>
  <c r="R448" i="17"/>
  <c r="T448" i="17" s="1"/>
  <c r="S447" i="9"/>
  <c r="Z447" i="9"/>
  <c r="R447" i="9"/>
  <c r="T447" i="9" s="1"/>
  <c r="X446" i="17"/>
  <c r="W446" i="17"/>
  <c r="AP445" i="17"/>
  <c r="AO445" i="17"/>
  <c r="W445" i="9"/>
  <c r="X445" i="9"/>
  <c r="AO444" i="9"/>
  <c r="AR445" i="9"/>
  <c r="AJ445" i="9"/>
  <c r="AQ445" i="9"/>
  <c r="AM445" i="9"/>
  <c r="AL445" i="9"/>
  <c r="I449" i="17"/>
  <c r="J449" i="17" s="1"/>
  <c r="Y449" i="17" s="1"/>
  <c r="E449" i="17"/>
  <c r="N449" i="17" s="1"/>
  <c r="P449" i="17" s="1"/>
  <c r="F450" i="17"/>
  <c r="K449" i="17"/>
  <c r="L449" i="17" s="1"/>
  <c r="AO443" i="9"/>
  <c r="AP443" i="9"/>
  <c r="AH444" i="9"/>
  <c r="AG444" i="9"/>
  <c r="AK447" i="17"/>
  <c r="AC447" i="17"/>
  <c r="AI447" i="17"/>
  <c r="U447" i="17"/>
  <c r="AI446" i="9"/>
  <c r="U446" i="9"/>
  <c r="AK446" i="9"/>
  <c r="AC446" i="9"/>
  <c r="B448" i="9"/>
  <c r="Y448" i="9"/>
  <c r="I448" i="9"/>
  <c r="J448" i="9" s="1"/>
  <c r="E448" i="9"/>
  <c r="N448" i="9" s="1"/>
  <c r="P448" i="9" s="1"/>
  <c r="F449" i="9"/>
  <c r="K448" i="9"/>
  <c r="L448" i="9" s="1"/>
  <c r="AH444" i="17"/>
  <c r="AG444" i="17"/>
  <c r="AE446" i="17"/>
  <c r="AB446" i="17"/>
  <c r="AD446" i="17" s="1"/>
  <c r="C447" i="9"/>
  <c r="M447" i="9"/>
  <c r="O447" i="9" s="1"/>
  <c r="Q447" i="9" s="1"/>
  <c r="AL446" i="17"/>
  <c r="AR446" i="17"/>
  <c r="AJ446" i="17"/>
  <c r="AQ446" i="17"/>
  <c r="AM446" i="17"/>
  <c r="AE445" i="9"/>
  <c r="AB445" i="9"/>
  <c r="AD445" i="9" s="1"/>
  <c r="AF445" i="17"/>
  <c r="D448" i="17"/>
  <c r="R447" i="17"/>
  <c r="T447" i="17" s="1"/>
  <c r="V447" i="17" s="1"/>
  <c r="X447" i="17" s="1"/>
  <c r="R446" i="9"/>
  <c r="T446" i="9" s="1"/>
  <c r="V446" i="9" s="1"/>
  <c r="X446" i="9" s="1"/>
  <c r="Z449" i="17" l="1"/>
  <c r="S449" i="17"/>
  <c r="K449" i="9"/>
  <c r="L449" i="9" s="1"/>
  <c r="F450" i="9"/>
  <c r="B449" i="9"/>
  <c r="I449" i="9"/>
  <c r="J449" i="9" s="1"/>
  <c r="Y449" i="9" s="1"/>
  <c r="E449" i="9"/>
  <c r="N449" i="9" s="1"/>
  <c r="P449" i="9" s="1"/>
  <c r="AR447" i="17"/>
  <c r="AJ447" i="17"/>
  <c r="AQ447" i="17"/>
  <c r="AM447" i="17"/>
  <c r="AL447" i="17"/>
  <c r="C448" i="17"/>
  <c r="M448" i="17"/>
  <c r="O448" i="17" s="1"/>
  <c r="Q448" i="17" s="1"/>
  <c r="AH445" i="17"/>
  <c r="AG445" i="17"/>
  <c r="AN446" i="17"/>
  <c r="W446" i="9"/>
  <c r="AE446" i="9"/>
  <c r="AB446" i="9"/>
  <c r="AD446" i="9" s="1"/>
  <c r="W447" i="17"/>
  <c r="I450" i="17"/>
  <c r="J450" i="17" s="1"/>
  <c r="Y450" i="17" s="1"/>
  <c r="E450" i="17"/>
  <c r="N450" i="17" s="1"/>
  <c r="P450" i="17" s="1"/>
  <c r="F451" i="17"/>
  <c r="K450" i="17"/>
  <c r="L450" i="17" s="1"/>
  <c r="AF445" i="9"/>
  <c r="AF446" i="17"/>
  <c r="AQ446" i="9"/>
  <c r="AM446" i="9"/>
  <c r="AL446" i="9"/>
  <c r="AN446" i="9" s="1"/>
  <c r="AP446" i="9" s="1"/>
  <c r="AR446" i="9"/>
  <c r="AJ446" i="9"/>
  <c r="D449" i="17"/>
  <c r="AN445" i="9"/>
  <c r="AK447" i="9"/>
  <c r="AC447" i="9"/>
  <c r="AI447" i="9"/>
  <c r="U447" i="9"/>
  <c r="V447" i="9" s="1"/>
  <c r="AI448" i="17"/>
  <c r="U448" i="17"/>
  <c r="V448" i="17" s="1"/>
  <c r="X448" i="17" s="1"/>
  <c r="AK448" i="17"/>
  <c r="AC448" i="17"/>
  <c r="D448" i="9"/>
  <c r="Z448" i="9"/>
  <c r="R448" i="9"/>
  <c r="T448" i="9" s="1"/>
  <c r="S448" i="9"/>
  <c r="AE447" i="17"/>
  <c r="AB447" i="17"/>
  <c r="AD447" i="17" s="1"/>
  <c r="AF447" i="17" s="1"/>
  <c r="W447" i="9" l="1"/>
  <c r="X447" i="9"/>
  <c r="S449" i="9"/>
  <c r="Z449" i="9"/>
  <c r="S450" i="17"/>
  <c r="Z450" i="17"/>
  <c r="AP445" i="9"/>
  <c r="AO445" i="9"/>
  <c r="AO446" i="9"/>
  <c r="AF446" i="9"/>
  <c r="AI449" i="17"/>
  <c r="U449" i="17"/>
  <c r="AK449" i="17"/>
  <c r="AC449" i="17"/>
  <c r="AR448" i="17"/>
  <c r="AJ448" i="17"/>
  <c r="AQ448" i="17"/>
  <c r="AM448" i="17"/>
  <c r="AL448" i="17"/>
  <c r="M449" i="17"/>
  <c r="O449" i="17" s="1"/>
  <c r="Q449" i="17" s="1"/>
  <c r="C449" i="17"/>
  <c r="AH446" i="17"/>
  <c r="AG446" i="17"/>
  <c r="K450" i="9"/>
  <c r="L450" i="9" s="1"/>
  <c r="D450" i="9"/>
  <c r="B450" i="9"/>
  <c r="F451" i="9"/>
  <c r="Y450" i="9"/>
  <c r="I450" i="9"/>
  <c r="J450" i="9" s="1"/>
  <c r="E450" i="9"/>
  <c r="N450" i="9" s="1"/>
  <c r="P450" i="9" s="1"/>
  <c r="AE448" i="17"/>
  <c r="AB448" i="17"/>
  <c r="AD448" i="17" s="1"/>
  <c r="AF448" i="17" s="1"/>
  <c r="AI448" i="9"/>
  <c r="U448" i="9"/>
  <c r="V448" i="9" s="1"/>
  <c r="X448" i="9" s="1"/>
  <c r="AK448" i="9"/>
  <c r="AC448" i="9"/>
  <c r="M448" i="9"/>
  <c r="O448" i="9" s="1"/>
  <c r="Q448" i="9" s="1"/>
  <c r="C448" i="9"/>
  <c r="AE447" i="9"/>
  <c r="AB447" i="9"/>
  <c r="AD447" i="9" s="1"/>
  <c r="AF447" i="9" s="1"/>
  <c r="AG445" i="9"/>
  <c r="AH445" i="9"/>
  <c r="F452" i="17"/>
  <c r="K451" i="17"/>
  <c r="L451" i="17" s="1"/>
  <c r="Y451" i="17" s="1"/>
  <c r="I451" i="17"/>
  <c r="J451" i="17" s="1"/>
  <c r="E451" i="17"/>
  <c r="N451" i="17" s="1"/>
  <c r="P451" i="17" s="1"/>
  <c r="W448" i="17"/>
  <c r="AN447" i="17"/>
  <c r="R449" i="17"/>
  <c r="T449" i="17" s="1"/>
  <c r="V449" i="17" s="1"/>
  <c r="AG447" i="17"/>
  <c r="AH447" i="17"/>
  <c r="AR447" i="9"/>
  <c r="AJ447" i="9"/>
  <c r="AQ447" i="9"/>
  <c r="AM447" i="9"/>
  <c r="AL447" i="9"/>
  <c r="AN447" i="9" s="1"/>
  <c r="AP447" i="9" s="1"/>
  <c r="D450" i="17"/>
  <c r="AP446" i="17"/>
  <c r="AO446" i="17"/>
  <c r="D449" i="9"/>
  <c r="X449" i="17"/>
  <c r="S451" i="17" l="1"/>
  <c r="Z451" i="17"/>
  <c r="R451" i="17"/>
  <c r="T451" i="17" s="1"/>
  <c r="C449" i="9"/>
  <c r="M449" i="9"/>
  <c r="O449" i="9" s="1"/>
  <c r="Q449" i="9" s="1"/>
  <c r="W448" i="9"/>
  <c r="C450" i="9"/>
  <c r="M450" i="9"/>
  <c r="O450" i="9" s="1"/>
  <c r="Q450" i="9" s="1"/>
  <c r="U450" i="17"/>
  <c r="AK450" i="17"/>
  <c r="AC450" i="17"/>
  <c r="AI450" i="17"/>
  <c r="AK449" i="9"/>
  <c r="AC449" i="9"/>
  <c r="AI449" i="9"/>
  <c r="U449" i="9"/>
  <c r="AH448" i="17"/>
  <c r="AG448" i="17"/>
  <c r="S450" i="9"/>
  <c r="R450" i="9"/>
  <c r="T450" i="9" s="1"/>
  <c r="Z450" i="9"/>
  <c r="W449" i="17"/>
  <c r="AE449" i="17"/>
  <c r="AB449" i="17"/>
  <c r="AD449" i="17" s="1"/>
  <c r="AF449" i="17" s="1"/>
  <c r="AH446" i="9"/>
  <c r="AG446" i="9"/>
  <c r="F453" i="17"/>
  <c r="K452" i="17"/>
  <c r="L452" i="17" s="1"/>
  <c r="I452" i="17"/>
  <c r="J452" i="17" s="1"/>
  <c r="Y452" i="17" s="1"/>
  <c r="E452" i="17"/>
  <c r="N452" i="17" s="1"/>
  <c r="P452" i="17" s="1"/>
  <c r="D452" i="17"/>
  <c r="AE448" i="9"/>
  <c r="AB448" i="9"/>
  <c r="AD448" i="9" s="1"/>
  <c r="AF448" i="9" s="1"/>
  <c r="AO447" i="9"/>
  <c r="D451" i="17"/>
  <c r="AQ448" i="9"/>
  <c r="AM448" i="9"/>
  <c r="AL448" i="9"/>
  <c r="AR448" i="9"/>
  <c r="AJ448" i="9"/>
  <c r="I451" i="9"/>
  <c r="J451" i="9" s="1"/>
  <c r="Y451" i="9" s="1"/>
  <c r="E451" i="9"/>
  <c r="N451" i="9" s="1"/>
  <c r="P451" i="9" s="1"/>
  <c r="K451" i="9"/>
  <c r="L451" i="9" s="1"/>
  <c r="F452" i="9"/>
  <c r="B451" i="9"/>
  <c r="AQ449" i="17"/>
  <c r="AM449" i="17"/>
  <c r="AL449" i="17"/>
  <c r="AN449" i="17" s="1"/>
  <c r="AO449" i="17" s="1"/>
  <c r="AR449" i="17"/>
  <c r="AJ449" i="17"/>
  <c r="R450" i="17"/>
  <c r="T450" i="17" s="1"/>
  <c r="V450" i="17" s="1"/>
  <c r="X450" i="17" s="1"/>
  <c r="R449" i="9"/>
  <c r="T449" i="9" s="1"/>
  <c r="V449" i="9" s="1"/>
  <c r="AG447" i="9"/>
  <c r="AH447" i="9"/>
  <c r="M450" i="17"/>
  <c r="O450" i="17" s="1"/>
  <c r="Q450" i="17" s="1"/>
  <c r="W450" i="17" s="1"/>
  <c r="C450" i="17"/>
  <c r="AP447" i="17"/>
  <c r="AO447" i="17"/>
  <c r="AN448" i="17"/>
  <c r="X449" i="9"/>
  <c r="S451" i="9" l="1"/>
  <c r="Z451" i="9"/>
  <c r="R451" i="9"/>
  <c r="T451" i="9" s="1"/>
  <c r="S452" i="17"/>
  <c r="Z452" i="17"/>
  <c r="R452" i="17"/>
  <c r="T452" i="17" s="1"/>
  <c r="AH448" i="9"/>
  <c r="AG448" i="9"/>
  <c r="AE450" i="17"/>
  <c r="AB450" i="17"/>
  <c r="AD450" i="17" s="1"/>
  <c r="AF450" i="17" s="1"/>
  <c r="AP449" i="17"/>
  <c r="AE449" i="9"/>
  <c r="AB449" i="9"/>
  <c r="AD449" i="9" s="1"/>
  <c r="AL450" i="17"/>
  <c r="AR450" i="17"/>
  <c r="AJ450" i="17"/>
  <c r="AQ450" i="17"/>
  <c r="AM450" i="17"/>
  <c r="AO448" i="17"/>
  <c r="AP448" i="17"/>
  <c r="D451" i="9"/>
  <c r="K452" i="9"/>
  <c r="L452" i="9" s="1"/>
  <c r="I452" i="9"/>
  <c r="J452" i="9" s="1"/>
  <c r="Y452" i="9" s="1"/>
  <c r="E452" i="9"/>
  <c r="N452" i="9" s="1"/>
  <c r="P452" i="9" s="1"/>
  <c r="F453" i="9"/>
  <c r="B452" i="9"/>
  <c r="AN448" i="9"/>
  <c r="C451" i="17"/>
  <c r="M451" i="17"/>
  <c r="O451" i="17" s="1"/>
  <c r="Q451" i="17" s="1"/>
  <c r="C452" i="17"/>
  <c r="M452" i="17"/>
  <c r="O452" i="17" s="1"/>
  <c r="Q452" i="17" s="1"/>
  <c r="AH449" i="17"/>
  <c r="AG449" i="17"/>
  <c r="AJ449" i="9"/>
  <c r="AR449" i="9"/>
  <c r="AM449" i="9"/>
  <c r="AQ449" i="9"/>
  <c r="AL449" i="9"/>
  <c r="W449" i="9"/>
  <c r="AK451" i="17"/>
  <c r="AC451" i="17"/>
  <c r="AI451" i="17"/>
  <c r="U451" i="17"/>
  <c r="V451" i="17" s="1"/>
  <c r="X451" i="17" s="1"/>
  <c r="Y453" i="17"/>
  <c r="I453" i="17"/>
  <c r="J453" i="17" s="1"/>
  <c r="E453" i="17"/>
  <c r="N453" i="17" s="1"/>
  <c r="P453" i="17" s="1"/>
  <c r="D453" i="17"/>
  <c r="F454" i="17"/>
  <c r="K453" i="17"/>
  <c r="L453" i="17" s="1"/>
  <c r="AK450" i="9"/>
  <c r="AI450" i="9"/>
  <c r="AC450" i="9"/>
  <c r="U450" i="9"/>
  <c r="V450" i="9" s="1"/>
  <c r="S452" i="9" l="1"/>
  <c r="Z452" i="9"/>
  <c r="R452" i="9"/>
  <c r="T452" i="9" s="1"/>
  <c r="W450" i="9"/>
  <c r="X450" i="9"/>
  <c r="AR451" i="17"/>
  <c r="AJ451" i="17"/>
  <c r="AQ451" i="17"/>
  <c r="AM451" i="17"/>
  <c r="AL451" i="17"/>
  <c r="AP448" i="9"/>
  <c r="AO448" i="9"/>
  <c r="M451" i="9"/>
  <c r="O451" i="9" s="1"/>
  <c r="Q451" i="9" s="1"/>
  <c r="C451" i="9"/>
  <c r="AH450" i="17"/>
  <c r="AG450" i="17"/>
  <c r="AE450" i="9"/>
  <c r="AB450" i="9"/>
  <c r="AD450" i="9" s="1"/>
  <c r="Y454" i="17"/>
  <c r="I454" i="17"/>
  <c r="J454" i="17" s="1"/>
  <c r="E454" i="17"/>
  <c r="N454" i="17" s="1"/>
  <c r="P454" i="17" s="1"/>
  <c r="F455" i="17"/>
  <c r="K454" i="17"/>
  <c r="L454" i="17" s="1"/>
  <c r="M453" i="17"/>
  <c r="O453" i="17" s="1"/>
  <c r="Q453" i="17" s="1"/>
  <c r="C453" i="17"/>
  <c r="AN450" i="17"/>
  <c r="AR450" i="9"/>
  <c r="AJ450" i="9"/>
  <c r="AL450" i="9"/>
  <c r="AN450" i="9" s="1"/>
  <c r="AO450" i="9" s="1"/>
  <c r="AQ450" i="9"/>
  <c r="AM450" i="9"/>
  <c r="AN449" i="9"/>
  <c r="W451" i="17"/>
  <c r="I453" i="9"/>
  <c r="J453" i="9" s="1"/>
  <c r="E453" i="9"/>
  <c r="N453" i="9" s="1"/>
  <c r="P453" i="9" s="1"/>
  <c r="K453" i="9"/>
  <c r="L453" i="9" s="1"/>
  <c r="Y453" i="9" s="1"/>
  <c r="F454" i="9"/>
  <c r="B453" i="9"/>
  <c r="D453" i="9"/>
  <c r="AI452" i="17"/>
  <c r="U452" i="17"/>
  <c r="V452" i="17" s="1"/>
  <c r="AK452" i="17"/>
  <c r="AC452" i="17"/>
  <c r="U451" i="9"/>
  <c r="V451" i="9" s="1"/>
  <c r="X451" i="9" s="1"/>
  <c r="AK451" i="9"/>
  <c r="AC451" i="9"/>
  <c r="AI451" i="9"/>
  <c r="Z453" i="17"/>
  <c r="S453" i="17"/>
  <c r="AE451" i="17"/>
  <c r="AB451" i="17"/>
  <c r="AD451" i="17" s="1"/>
  <c r="D452" i="9"/>
  <c r="AF449" i="9"/>
  <c r="S453" i="9" l="1"/>
  <c r="R453" i="9" s="1"/>
  <c r="T453" i="9" s="1"/>
  <c r="Z453" i="9"/>
  <c r="W452" i="17"/>
  <c r="X452" i="17"/>
  <c r="D454" i="17"/>
  <c r="AF450" i="9"/>
  <c r="M453" i="9"/>
  <c r="O453" i="9" s="1"/>
  <c r="Q453" i="9" s="1"/>
  <c r="C453" i="9"/>
  <c r="AG449" i="9"/>
  <c r="AH449" i="9"/>
  <c r="AI453" i="17"/>
  <c r="U453" i="17"/>
  <c r="AK453" i="17"/>
  <c r="AC453" i="17"/>
  <c r="AO449" i="9"/>
  <c r="AP449" i="9"/>
  <c r="C452" i="9"/>
  <c r="M452" i="9"/>
  <c r="O452" i="9" s="1"/>
  <c r="Q452" i="9" s="1"/>
  <c r="AE451" i="9"/>
  <c r="AB451" i="9"/>
  <c r="AD451" i="9" s="1"/>
  <c r="AF451" i="9" s="1"/>
  <c r="AR452" i="17"/>
  <c r="AJ452" i="17"/>
  <c r="AQ452" i="17"/>
  <c r="AM452" i="17"/>
  <c r="AL452" i="17"/>
  <c r="AP450" i="9"/>
  <c r="U452" i="9"/>
  <c r="V452" i="9" s="1"/>
  <c r="X452" i="9" s="1"/>
  <c r="AK452" i="9"/>
  <c r="AC452" i="9"/>
  <c r="AI452" i="9"/>
  <c r="AE452" i="17"/>
  <c r="AB452" i="17"/>
  <c r="AD452" i="17" s="1"/>
  <c r="AF451" i="17"/>
  <c r="R453" i="17"/>
  <c r="T453" i="17" s="1"/>
  <c r="V453" i="17" s="1"/>
  <c r="W453" i="17" s="1"/>
  <c r="AR451" i="9"/>
  <c r="AJ451" i="9"/>
  <c r="AL451" i="9" s="1"/>
  <c r="AN451" i="9" s="1"/>
  <c r="AM451" i="9"/>
  <c r="AQ451" i="9"/>
  <c r="K454" i="9"/>
  <c r="L454" i="9" s="1"/>
  <c r="I454" i="9"/>
  <c r="J454" i="9" s="1"/>
  <c r="Y454" i="9" s="1"/>
  <c r="E454" i="9"/>
  <c r="N454" i="9" s="1"/>
  <c r="P454" i="9" s="1"/>
  <c r="D454" i="9"/>
  <c r="F455" i="9"/>
  <c r="B454" i="9"/>
  <c r="AP450" i="17"/>
  <c r="AO450" i="17"/>
  <c r="F456" i="17"/>
  <c r="K455" i="17"/>
  <c r="L455" i="17" s="1"/>
  <c r="I455" i="17"/>
  <c r="J455" i="17" s="1"/>
  <c r="Y455" i="17" s="1"/>
  <c r="E455" i="17"/>
  <c r="N455" i="17" s="1"/>
  <c r="P455" i="17" s="1"/>
  <c r="S454" i="17"/>
  <c r="Z454" i="17"/>
  <c r="R454" i="17"/>
  <c r="T454" i="17" s="1"/>
  <c r="W451" i="9"/>
  <c r="AN451" i="17"/>
  <c r="AP451" i="9" l="1"/>
  <c r="AO451" i="9"/>
  <c r="S454" i="9"/>
  <c r="Z454" i="9"/>
  <c r="S455" i="17"/>
  <c r="Z455" i="17"/>
  <c r="AF452" i="17"/>
  <c r="AR452" i="9"/>
  <c r="AJ452" i="9"/>
  <c r="AL452" i="9"/>
  <c r="AN452" i="9" s="1"/>
  <c r="AO452" i="9" s="1"/>
  <c r="AQ452" i="9"/>
  <c r="AM452" i="9"/>
  <c r="AN452" i="17"/>
  <c r="W452" i="9"/>
  <c r="AE453" i="17"/>
  <c r="AB453" i="17"/>
  <c r="AD453" i="17" s="1"/>
  <c r="AF453" i="17" s="1"/>
  <c r="M454" i="17"/>
  <c r="O454" i="17" s="1"/>
  <c r="Q454" i="17" s="1"/>
  <c r="C454" i="17"/>
  <c r="I455" i="9"/>
  <c r="J455" i="9" s="1"/>
  <c r="Y455" i="9" s="1"/>
  <c r="E455" i="9"/>
  <c r="N455" i="9" s="1"/>
  <c r="P455" i="9" s="1"/>
  <c r="K455" i="9"/>
  <c r="L455" i="9" s="1"/>
  <c r="F456" i="9"/>
  <c r="B455" i="9"/>
  <c r="D455" i="9"/>
  <c r="AQ453" i="17"/>
  <c r="AM453" i="17"/>
  <c r="AR453" i="17"/>
  <c r="AJ453" i="17"/>
  <c r="AL453" i="17" s="1"/>
  <c r="AN453" i="17" s="1"/>
  <c r="X453" i="17"/>
  <c r="I456" i="17"/>
  <c r="J456" i="17" s="1"/>
  <c r="E456" i="17"/>
  <c r="N456" i="17" s="1"/>
  <c r="P456" i="17" s="1"/>
  <c r="D456" i="17"/>
  <c r="K456" i="17"/>
  <c r="L456" i="17" s="1"/>
  <c r="Y456" i="17" s="1"/>
  <c r="F457" i="17"/>
  <c r="AO451" i="17"/>
  <c r="AP451" i="17"/>
  <c r="U454" i="17"/>
  <c r="V454" i="17" s="1"/>
  <c r="X454" i="17" s="1"/>
  <c r="AK454" i="17"/>
  <c r="AC454" i="17"/>
  <c r="AI454" i="17"/>
  <c r="C454" i="9"/>
  <c r="M454" i="9"/>
  <c r="O454" i="9" s="1"/>
  <c r="Q454" i="9" s="1"/>
  <c r="AH451" i="9"/>
  <c r="AG451" i="9"/>
  <c r="U453" i="9"/>
  <c r="V453" i="9" s="1"/>
  <c r="AK453" i="9"/>
  <c r="AC453" i="9"/>
  <c r="AI453" i="9"/>
  <c r="D455" i="17"/>
  <c r="AG451" i="17"/>
  <c r="AH451" i="17"/>
  <c r="AE452" i="9"/>
  <c r="AB452" i="9"/>
  <c r="AD452" i="9" s="1"/>
  <c r="AF452" i="9" s="1"/>
  <c r="AH450" i="9"/>
  <c r="AG450" i="9"/>
  <c r="AO453" i="17" l="1"/>
  <c r="AP453" i="17"/>
  <c r="S455" i="9"/>
  <c r="Z455" i="9"/>
  <c r="W453" i="9"/>
  <c r="X453" i="9"/>
  <c r="Z456" i="17"/>
  <c r="S456" i="17"/>
  <c r="AH452" i="9"/>
  <c r="AG452" i="9"/>
  <c r="M456" i="17"/>
  <c r="O456" i="17" s="1"/>
  <c r="Q456" i="17" s="1"/>
  <c r="C456" i="17"/>
  <c r="W454" i="17"/>
  <c r="AO452" i="17"/>
  <c r="AP452" i="17"/>
  <c r="AH452" i="17"/>
  <c r="AG452" i="17"/>
  <c r="AI455" i="17"/>
  <c r="AK455" i="17"/>
  <c r="U455" i="17"/>
  <c r="AC455" i="17"/>
  <c r="U454" i="9"/>
  <c r="AK454" i="9"/>
  <c r="AC454" i="9"/>
  <c r="AI454" i="9"/>
  <c r="AE454" i="17"/>
  <c r="AB454" i="17"/>
  <c r="AD454" i="17" s="1"/>
  <c r="AF454" i="17" s="1"/>
  <c r="K456" i="9"/>
  <c r="L456" i="9" s="1"/>
  <c r="I456" i="9"/>
  <c r="J456" i="9" s="1"/>
  <c r="Y456" i="9" s="1"/>
  <c r="E456" i="9"/>
  <c r="N456" i="9" s="1"/>
  <c r="P456" i="9" s="1"/>
  <c r="D456" i="9"/>
  <c r="F457" i="9"/>
  <c r="B456" i="9"/>
  <c r="AH453" i="17"/>
  <c r="AG453" i="17"/>
  <c r="AP452" i="9"/>
  <c r="C455" i="17"/>
  <c r="M455" i="17"/>
  <c r="O455" i="17" s="1"/>
  <c r="Q455" i="17" s="1"/>
  <c r="AE453" i="9"/>
  <c r="AB453" i="9"/>
  <c r="AD453" i="9" s="1"/>
  <c r="AL453" i="9"/>
  <c r="AR453" i="9"/>
  <c r="AJ453" i="9"/>
  <c r="AM453" i="9"/>
  <c r="AQ453" i="9"/>
  <c r="AL454" i="17"/>
  <c r="AR454" i="17"/>
  <c r="AJ454" i="17"/>
  <c r="AQ454" i="17"/>
  <c r="AM454" i="17"/>
  <c r="I457" i="17"/>
  <c r="J457" i="17" s="1"/>
  <c r="Y457" i="17" s="1"/>
  <c r="E457" i="17"/>
  <c r="N457" i="17" s="1"/>
  <c r="P457" i="17" s="1"/>
  <c r="D457" i="17"/>
  <c r="F458" i="17"/>
  <c r="K457" i="17"/>
  <c r="L457" i="17" s="1"/>
  <c r="R455" i="17"/>
  <c r="T455" i="17" s="1"/>
  <c r="V455" i="17" s="1"/>
  <c r="X455" i="17" s="1"/>
  <c r="R454" i="9"/>
  <c r="T454" i="9" s="1"/>
  <c r="V454" i="9" s="1"/>
  <c r="W454" i="9" s="1"/>
  <c r="M455" i="9"/>
  <c r="O455" i="9" s="1"/>
  <c r="Q455" i="9" s="1"/>
  <c r="C455" i="9"/>
  <c r="S457" i="17" l="1"/>
  <c r="R457" i="17" s="1"/>
  <c r="T457" i="17" s="1"/>
  <c r="Z457" i="17"/>
  <c r="S456" i="9"/>
  <c r="R456" i="9" s="1"/>
  <c r="T456" i="9" s="1"/>
  <c r="Z456" i="9"/>
  <c r="M457" i="17"/>
  <c r="O457" i="17" s="1"/>
  <c r="Q457" i="17" s="1"/>
  <c r="C457" i="17"/>
  <c r="C456" i="9"/>
  <c r="M456" i="9"/>
  <c r="O456" i="9" s="1"/>
  <c r="Q456" i="9" s="1"/>
  <c r="AE454" i="9"/>
  <c r="AB454" i="9"/>
  <c r="AD454" i="9" s="1"/>
  <c r="AF454" i="9" s="1"/>
  <c r="AI456" i="17"/>
  <c r="U456" i="17"/>
  <c r="AK456" i="17"/>
  <c r="AC456" i="17"/>
  <c r="U455" i="9"/>
  <c r="AK455" i="9"/>
  <c r="AC455" i="9"/>
  <c r="AI455" i="9"/>
  <c r="X454" i="9"/>
  <c r="AN453" i="9"/>
  <c r="W455" i="17"/>
  <c r="AH454" i="17"/>
  <c r="AG454" i="17"/>
  <c r="AR454" i="9"/>
  <c r="AJ454" i="9"/>
  <c r="AL454" i="9"/>
  <c r="AN454" i="9" s="1"/>
  <c r="AO454" i="9" s="1"/>
  <c r="AQ454" i="9"/>
  <c r="AM454" i="9"/>
  <c r="AR455" i="17"/>
  <c r="AJ455" i="17"/>
  <c r="AQ455" i="17"/>
  <c r="AM455" i="17"/>
  <c r="AL455" i="17"/>
  <c r="AN454" i="17"/>
  <c r="R456" i="17"/>
  <c r="T456" i="17" s="1"/>
  <c r="V456" i="17" s="1"/>
  <c r="W456" i="17" s="1"/>
  <c r="R455" i="9"/>
  <c r="T455" i="9" s="1"/>
  <c r="V455" i="9" s="1"/>
  <c r="W455" i="9"/>
  <c r="F459" i="17"/>
  <c r="K458" i="17"/>
  <c r="L458" i="17" s="1"/>
  <c r="I458" i="17"/>
  <c r="J458" i="17" s="1"/>
  <c r="Y458" i="17" s="1"/>
  <c r="E458" i="17"/>
  <c r="N458" i="17" s="1"/>
  <c r="P458" i="17" s="1"/>
  <c r="AF453" i="9"/>
  <c r="I457" i="9"/>
  <c r="J457" i="9" s="1"/>
  <c r="Y457" i="9" s="1"/>
  <c r="E457" i="9"/>
  <c r="N457" i="9" s="1"/>
  <c r="P457" i="9" s="1"/>
  <c r="K457" i="9"/>
  <c r="L457" i="9" s="1"/>
  <c r="F458" i="9"/>
  <c r="B457" i="9"/>
  <c r="AE455" i="17"/>
  <c r="AB455" i="17"/>
  <c r="AD455" i="17" s="1"/>
  <c r="AF455" i="17" s="1"/>
  <c r="X456" i="17"/>
  <c r="X455" i="9"/>
  <c r="S457" i="9" l="1"/>
  <c r="Z457" i="9"/>
  <c r="R457" i="9"/>
  <c r="T457" i="9" s="1"/>
  <c r="S458" i="17"/>
  <c r="Z458" i="17"/>
  <c r="R458" i="17"/>
  <c r="T458" i="17" s="1"/>
  <c r="F460" i="17"/>
  <c r="K459" i="17"/>
  <c r="L459" i="17" s="1"/>
  <c r="I459" i="17"/>
  <c r="J459" i="17" s="1"/>
  <c r="Y459" i="17" s="1"/>
  <c r="E459" i="17"/>
  <c r="N459" i="17" s="1"/>
  <c r="P459" i="17" s="1"/>
  <c r="D459" i="17"/>
  <c r="AN455" i="17"/>
  <c r="AP453" i="9"/>
  <c r="AO453" i="9"/>
  <c r="AR455" i="9"/>
  <c r="AJ455" i="9"/>
  <c r="AL455" i="9" s="1"/>
  <c r="AN455" i="9" s="1"/>
  <c r="AM455" i="9"/>
  <c r="AQ455" i="9"/>
  <c r="D458" i="17"/>
  <c r="AP454" i="17"/>
  <c r="AO454" i="17"/>
  <c r="AH455" i="17"/>
  <c r="AG455" i="17"/>
  <c r="K458" i="9"/>
  <c r="L458" i="9" s="1"/>
  <c r="Y458" i="9" s="1"/>
  <c r="I458" i="9"/>
  <c r="J458" i="9" s="1"/>
  <c r="E458" i="9"/>
  <c r="N458" i="9" s="1"/>
  <c r="P458" i="9" s="1"/>
  <c r="D458" i="9"/>
  <c r="F459" i="9"/>
  <c r="B458" i="9"/>
  <c r="AP454" i="9"/>
  <c r="AE456" i="17"/>
  <c r="AB456" i="17"/>
  <c r="AD456" i="17" s="1"/>
  <c r="AH454" i="9"/>
  <c r="AG454" i="9"/>
  <c r="U456" i="9"/>
  <c r="V456" i="9" s="1"/>
  <c r="AK456" i="9"/>
  <c r="AC456" i="9"/>
  <c r="AI456" i="9"/>
  <c r="U457" i="17"/>
  <c r="V457" i="17" s="1"/>
  <c r="AK457" i="17"/>
  <c r="AC457" i="17"/>
  <c r="AI457" i="17"/>
  <c r="D457" i="9"/>
  <c r="AH453" i="9"/>
  <c r="AG453" i="9"/>
  <c r="AE455" i="9"/>
  <c r="AB455" i="9"/>
  <c r="AD455" i="9" s="1"/>
  <c r="AF455" i="9" s="1"/>
  <c r="AQ456" i="17"/>
  <c r="AM456" i="17"/>
  <c r="AL456" i="17"/>
  <c r="AN456" i="17" s="1"/>
  <c r="AP456" i="17" s="1"/>
  <c r="AR456" i="17"/>
  <c r="AJ456" i="17"/>
  <c r="AP455" i="9" l="1"/>
  <c r="AO455" i="9"/>
  <c r="S458" i="9"/>
  <c r="Z458" i="9"/>
  <c r="W457" i="17"/>
  <c r="X457" i="17"/>
  <c r="W456" i="9"/>
  <c r="X456" i="9"/>
  <c r="S459" i="17"/>
  <c r="Z459" i="17"/>
  <c r="AO456" i="17"/>
  <c r="AR457" i="17"/>
  <c r="AJ457" i="17"/>
  <c r="AL457" i="17" s="1"/>
  <c r="AN457" i="17" s="1"/>
  <c r="AQ457" i="17"/>
  <c r="AM457" i="17"/>
  <c r="AR456" i="9"/>
  <c r="AJ456" i="9"/>
  <c r="AL456" i="9" s="1"/>
  <c r="AN456" i="9" s="1"/>
  <c r="AQ456" i="9"/>
  <c r="AM456" i="9"/>
  <c r="AF456" i="17"/>
  <c r="I459" i="9"/>
  <c r="J459" i="9" s="1"/>
  <c r="Y459" i="9" s="1"/>
  <c r="E459" i="9"/>
  <c r="N459" i="9" s="1"/>
  <c r="P459" i="9" s="1"/>
  <c r="F460" i="9"/>
  <c r="K459" i="9"/>
  <c r="L459" i="9" s="1"/>
  <c r="B459" i="9"/>
  <c r="C458" i="17"/>
  <c r="M458" i="17"/>
  <c r="O458" i="17" s="1"/>
  <c r="Q458" i="17" s="1"/>
  <c r="C459" i="17"/>
  <c r="M459" i="17"/>
  <c r="O459" i="17" s="1"/>
  <c r="Q459" i="17" s="1"/>
  <c r="C458" i="9"/>
  <c r="M458" i="9"/>
  <c r="O458" i="9" s="1"/>
  <c r="Q458" i="9" s="1"/>
  <c r="I460" i="17"/>
  <c r="J460" i="17" s="1"/>
  <c r="Y460" i="17" s="1"/>
  <c r="E460" i="17"/>
  <c r="N460" i="17" s="1"/>
  <c r="P460" i="17" s="1"/>
  <c r="D460" i="17"/>
  <c r="F461" i="17"/>
  <c r="K460" i="17"/>
  <c r="L460" i="17" s="1"/>
  <c r="AH455" i="9"/>
  <c r="AG455" i="9"/>
  <c r="M457" i="9"/>
  <c r="O457" i="9" s="1"/>
  <c r="Q457" i="9" s="1"/>
  <c r="C457" i="9"/>
  <c r="AK458" i="17"/>
  <c r="AC458" i="17"/>
  <c r="AI458" i="17"/>
  <c r="U458" i="17"/>
  <c r="V458" i="17" s="1"/>
  <c r="X458" i="17" s="1"/>
  <c r="U457" i="9"/>
  <c r="V457" i="9" s="1"/>
  <c r="X457" i="9" s="1"/>
  <c r="AK457" i="9"/>
  <c r="AC457" i="9"/>
  <c r="AI457" i="9"/>
  <c r="AE457" i="17"/>
  <c r="AB457" i="17"/>
  <c r="AD457" i="17" s="1"/>
  <c r="AF457" i="17" s="1"/>
  <c r="AE456" i="9"/>
  <c r="AB456" i="9"/>
  <c r="AD456" i="9" s="1"/>
  <c r="AF456" i="9" s="1"/>
  <c r="AO455" i="17"/>
  <c r="AP455" i="17"/>
  <c r="S459" i="9" l="1"/>
  <c r="R459" i="9"/>
  <c r="T459" i="9" s="1"/>
  <c r="Z459" i="9"/>
  <c r="Z460" i="17"/>
  <c r="S460" i="17"/>
  <c r="AP456" i="9"/>
  <c r="AO456" i="9"/>
  <c r="AO457" i="17"/>
  <c r="AP457" i="17"/>
  <c r="AH456" i="9"/>
  <c r="AG456" i="9"/>
  <c r="W457" i="9"/>
  <c r="AI459" i="17"/>
  <c r="U459" i="17"/>
  <c r="AC459" i="17"/>
  <c r="AK459" i="17"/>
  <c r="AI458" i="9"/>
  <c r="U458" i="9"/>
  <c r="AK458" i="9"/>
  <c r="AC458" i="9"/>
  <c r="AH457" i="17"/>
  <c r="AG457" i="17"/>
  <c r="AE458" i="17"/>
  <c r="AB458" i="17"/>
  <c r="AD458" i="17" s="1"/>
  <c r="AF458" i="17" s="1"/>
  <c r="W458" i="17"/>
  <c r="D459" i="9"/>
  <c r="AE457" i="9"/>
  <c r="AB457" i="9"/>
  <c r="AD457" i="9" s="1"/>
  <c r="AF457" i="9" s="1"/>
  <c r="AR457" i="9"/>
  <c r="AJ457" i="9"/>
  <c r="AL457" i="9" s="1"/>
  <c r="AN457" i="9" s="1"/>
  <c r="AM457" i="9"/>
  <c r="AQ457" i="9"/>
  <c r="AR458" i="17"/>
  <c r="AJ458" i="17"/>
  <c r="AQ458" i="17"/>
  <c r="AM458" i="17"/>
  <c r="AL458" i="17"/>
  <c r="I461" i="17"/>
  <c r="J461" i="17" s="1"/>
  <c r="Y461" i="17" s="1"/>
  <c r="E461" i="17"/>
  <c r="N461" i="17" s="1"/>
  <c r="P461" i="17" s="1"/>
  <c r="D461" i="17"/>
  <c r="F462" i="17"/>
  <c r="K461" i="17"/>
  <c r="L461" i="17" s="1"/>
  <c r="K460" i="9"/>
  <c r="L460" i="9" s="1"/>
  <c r="B460" i="9"/>
  <c r="I460" i="9"/>
  <c r="J460" i="9" s="1"/>
  <c r="Y460" i="9" s="1"/>
  <c r="E460" i="9"/>
  <c r="N460" i="9" s="1"/>
  <c r="P460" i="9" s="1"/>
  <c r="F461" i="9"/>
  <c r="AH456" i="17"/>
  <c r="AG456" i="17"/>
  <c r="R459" i="17"/>
  <c r="T459" i="17" s="1"/>
  <c r="V459" i="17" s="1"/>
  <c r="W459" i="17" s="1"/>
  <c r="R458" i="9"/>
  <c r="T458" i="9" s="1"/>
  <c r="V458" i="9" s="1"/>
  <c r="M460" i="17"/>
  <c r="O460" i="17" s="1"/>
  <c r="Q460" i="17" s="1"/>
  <c r="C460" i="17"/>
  <c r="W458" i="9"/>
  <c r="X458" i="9"/>
  <c r="AP457" i="9" l="1"/>
  <c r="AO457" i="9"/>
  <c r="S461" i="17"/>
  <c r="Z461" i="17"/>
  <c r="S460" i="9"/>
  <c r="Z460" i="9"/>
  <c r="AI460" i="17"/>
  <c r="U460" i="17"/>
  <c r="AK460" i="17"/>
  <c r="AC460" i="17"/>
  <c r="AH457" i="9"/>
  <c r="AG457" i="9"/>
  <c r="AG458" i="17"/>
  <c r="AH458" i="17"/>
  <c r="AE458" i="9"/>
  <c r="AB458" i="9"/>
  <c r="AD458" i="9" s="1"/>
  <c r="AR459" i="17"/>
  <c r="AJ459" i="17"/>
  <c r="AQ459" i="17"/>
  <c r="AM459" i="17"/>
  <c r="AL459" i="17"/>
  <c r="AN459" i="17" s="1"/>
  <c r="AP459" i="17" s="1"/>
  <c r="AO459" i="17"/>
  <c r="X459" i="17"/>
  <c r="D460" i="9"/>
  <c r="D462" i="17"/>
  <c r="F463" i="17"/>
  <c r="K462" i="17"/>
  <c r="L462" i="17" s="1"/>
  <c r="Y462" i="17" s="1"/>
  <c r="E462" i="17"/>
  <c r="N462" i="17" s="1"/>
  <c r="P462" i="17" s="1"/>
  <c r="I462" i="17"/>
  <c r="J462" i="17" s="1"/>
  <c r="AR458" i="9"/>
  <c r="AJ458" i="9"/>
  <c r="AQ458" i="9"/>
  <c r="AM458" i="9"/>
  <c r="AL458" i="9"/>
  <c r="AN458" i="9" s="1"/>
  <c r="AO458" i="9" s="1"/>
  <c r="AE459" i="17"/>
  <c r="AB459" i="17"/>
  <c r="AD459" i="17" s="1"/>
  <c r="AF459" i="17" s="1"/>
  <c r="R460" i="17"/>
  <c r="T460" i="17" s="1"/>
  <c r="V460" i="17" s="1"/>
  <c r="X460" i="17" s="1"/>
  <c r="U459" i="9"/>
  <c r="V459" i="9" s="1"/>
  <c r="X459" i="9" s="1"/>
  <c r="AK459" i="9"/>
  <c r="AC459" i="9"/>
  <c r="AI459" i="9"/>
  <c r="I461" i="9"/>
  <c r="J461" i="9" s="1"/>
  <c r="Y461" i="9" s="1"/>
  <c r="E461" i="9"/>
  <c r="N461" i="9" s="1"/>
  <c r="P461" i="9" s="1"/>
  <c r="F462" i="9"/>
  <c r="K461" i="9"/>
  <c r="L461" i="9" s="1"/>
  <c r="B461" i="9"/>
  <c r="M461" i="17"/>
  <c r="O461" i="17" s="1"/>
  <c r="Q461" i="17" s="1"/>
  <c r="C461" i="17"/>
  <c r="AN458" i="17"/>
  <c r="M459" i="9"/>
  <c r="O459" i="9" s="1"/>
  <c r="Q459" i="9" s="1"/>
  <c r="C459" i="9"/>
  <c r="S462" i="17" l="1"/>
  <c r="R462" i="17" s="1"/>
  <c r="T462" i="17" s="1"/>
  <c r="Z462" i="17"/>
  <c r="S461" i="9"/>
  <c r="R461" i="9"/>
  <c r="T461" i="9" s="1"/>
  <c r="Z461" i="9"/>
  <c r="K462" i="9"/>
  <c r="L462" i="9" s="1"/>
  <c r="Y462" i="9" s="1"/>
  <c r="B462" i="9"/>
  <c r="I462" i="9"/>
  <c r="J462" i="9" s="1"/>
  <c r="E462" i="9"/>
  <c r="N462" i="9" s="1"/>
  <c r="P462" i="9" s="1"/>
  <c r="F463" i="9"/>
  <c r="C460" i="9"/>
  <c r="M460" i="9"/>
  <c r="O460" i="9" s="1"/>
  <c r="Q460" i="9" s="1"/>
  <c r="W460" i="17"/>
  <c r="AI460" i="9"/>
  <c r="U460" i="9"/>
  <c r="AK460" i="9"/>
  <c r="AC460" i="9"/>
  <c r="U461" i="17"/>
  <c r="AK461" i="17"/>
  <c r="AC461" i="17"/>
  <c r="AI461" i="17"/>
  <c r="AE459" i="9"/>
  <c r="AB459" i="9"/>
  <c r="AD459" i="9" s="1"/>
  <c r="AF459" i="9" s="1"/>
  <c r="AH459" i="17"/>
  <c r="AG459" i="17"/>
  <c r="AP458" i="9"/>
  <c r="W459" i="9"/>
  <c r="AR459" i="9"/>
  <c r="AJ459" i="9"/>
  <c r="AL459" i="9" s="1"/>
  <c r="AN459" i="9" s="1"/>
  <c r="AM459" i="9"/>
  <c r="AQ459" i="9"/>
  <c r="F464" i="17"/>
  <c r="K463" i="17"/>
  <c r="L463" i="17" s="1"/>
  <c r="Y463" i="17" s="1"/>
  <c r="I463" i="17"/>
  <c r="J463" i="17" s="1"/>
  <c r="E463" i="17"/>
  <c r="N463" i="17" s="1"/>
  <c r="P463" i="17" s="1"/>
  <c r="D463" i="17"/>
  <c r="AF458" i="9"/>
  <c r="AE460" i="17"/>
  <c r="AB460" i="17"/>
  <c r="AD460" i="17" s="1"/>
  <c r="AF460" i="17" s="1"/>
  <c r="R460" i="9"/>
  <c r="T460" i="9" s="1"/>
  <c r="V460" i="9" s="1"/>
  <c r="R461" i="17"/>
  <c r="T461" i="17" s="1"/>
  <c r="V461" i="17" s="1"/>
  <c r="W461" i="17" s="1"/>
  <c r="AO458" i="17"/>
  <c r="AP458" i="17"/>
  <c r="D461" i="9"/>
  <c r="C462" i="17"/>
  <c r="M462" i="17"/>
  <c r="O462" i="17" s="1"/>
  <c r="Q462" i="17" s="1"/>
  <c r="AQ460" i="17"/>
  <c r="AM460" i="17"/>
  <c r="AR460" i="17"/>
  <c r="AJ460" i="17"/>
  <c r="AL460" i="17" s="1"/>
  <c r="AN460" i="17" s="1"/>
  <c r="X460" i="9"/>
  <c r="X461" i="17"/>
  <c r="S463" i="17" l="1"/>
  <c r="Z463" i="17"/>
  <c r="R463" i="17"/>
  <c r="T463" i="17" s="1"/>
  <c r="AO460" i="17"/>
  <c r="AP460" i="17"/>
  <c r="S462" i="9"/>
  <c r="Z462" i="9"/>
  <c r="AP459" i="9"/>
  <c r="AO459" i="9"/>
  <c r="D462" i="9"/>
  <c r="AH458" i="9"/>
  <c r="AG458" i="9"/>
  <c r="AE460" i="9"/>
  <c r="AB460" i="9"/>
  <c r="AD460" i="9" s="1"/>
  <c r="AF460" i="9" s="1"/>
  <c r="Y463" i="9"/>
  <c r="I463" i="9"/>
  <c r="J463" i="9" s="1"/>
  <c r="E463" i="9"/>
  <c r="N463" i="9" s="1"/>
  <c r="P463" i="9" s="1"/>
  <c r="F464" i="9"/>
  <c r="K463" i="9"/>
  <c r="L463" i="9" s="1"/>
  <c r="B463" i="9"/>
  <c r="M461" i="9"/>
  <c r="O461" i="9" s="1"/>
  <c r="Q461" i="9" s="1"/>
  <c r="C461" i="9"/>
  <c r="C463" i="17"/>
  <c r="M463" i="17"/>
  <c r="O463" i="17" s="1"/>
  <c r="Q463" i="17" s="1"/>
  <c r="AE461" i="17"/>
  <c r="AB461" i="17"/>
  <c r="AD461" i="17" s="1"/>
  <c r="AF461" i="17" s="1"/>
  <c r="AR460" i="9"/>
  <c r="AJ460" i="9"/>
  <c r="AQ460" i="9"/>
  <c r="AM460" i="9"/>
  <c r="AL460" i="9"/>
  <c r="W460" i="9"/>
  <c r="U461" i="9"/>
  <c r="V461" i="9" s="1"/>
  <c r="X461" i="9" s="1"/>
  <c r="AK461" i="9"/>
  <c r="AC461" i="9"/>
  <c r="AI461" i="9"/>
  <c r="AK462" i="17"/>
  <c r="AC462" i="17"/>
  <c r="AI462" i="17"/>
  <c r="U462" i="17"/>
  <c r="V462" i="17" s="1"/>
  <c r="AH460" i="17"/>
  <c r="AG460" i="17"/>
  <c r="I464" i="17"/>
  <c r="J464" i="17" s="1"/>
  <c r="Y464" i="17" s="1"/>
  <c r="E464" i="17"/>
  <c r="N464" i="17" s="1"/>
  <c r="P464" i="17" s="1"/>
  <c r="F465" i="17"/>
  <c r="K464" i="17"/>
  <c r="L464" i="17" s="1"/>
  <c r="AH459" i="9"/>
  <c r="AG459" i="9"/>
  <c r="AL461" i="17"/>
  <c r="AR461" i="17"/>
  <c r="AJ461" i="17"/>
  <c r="AQ461" i="17"/>
  <c r="AM461" i="17"/>
  <c r="X462" i="17" l="1"/>
  <c r="W462" i="17"/>
  <c r="Z464" i="17"/>
  <c r="R464" i="17"/>
  <c r="T464" i="17" s="1"/>
  <c r="S464" i="17"/>
  <c r="AR462" i="17"/>
  <c r="AJ462" i="17"/>
  <c r="AQ462" i="17"/>
  <c r="AM462" i="17"/>
  <c r="AL462" i="17"/>
  <c r="K464" i="9"/>
  <c r="L464" i="9" s="1"/>
  <c r="B464" i="9"/>
  <c r="Y464" i="9"/>
  <c r="I464" i="9"/>
  <c r="J464" i="9" s="1"/>
  <c r="E464" i="9"/>
  <c r="N464" i="9" s="1"/>
  <c r="P464" i="9" s="1"/>
  <c r="F465" i="9"/>
  <c r="D464" i="9"/>
  <c r="AH460" i="9"/>
  <c r="AG460" i="9"/>
  <c r="AI462" i="9"/>
  <c r="U462" i="9"/>
  <c r="AK462" i="9"/>
  <c r="AC462" i="9"/>
  <c r="AH461" i="17"/>
  <c r="AG461" i="17"/>
  <c r="C462" i="9"/>
  <c r="M462" i="9"/>
  <c r="O462" i="9" s="1"/>
  <c r="Q462" i="9" s="1"/>
  <c r="I465" i="17"/>
  <c r="J465" i="17" s="1"/>
  <c r="Y465" i="17" s="1"/>
  <c r="E465" i="17"/>
  <c r="N465" i="17" s="1"/>
  <c r="P465" i="17" s="1"/>
  <c r="F466" i="17"/>
  <c r="K465" i="17"/>
  <c r="L465" i="17" s="1"/>
  <c r="AE461" i="9"/>
  <c r="AB461" i="9"/>
  <c r="AD461" i="9" s="1"/>
  <c r="W461" i="9"/>
  <c r="R462" i="9"/>
  <c r="T462" i="9" s="1"/>
  <c r="V462" i="9" s="1"/>
  <c r="X462" i="9" s="1"/>
  <c r="AI463" i="17"/>
  <c r="U463" i="17"/>
  <c r="V463" i="17" s="1"/>
  <c r="AC463" i="17"/>
  <c r="AK463" i="17"/>
  <c r="AN461" i="17"/>
  <c r="D464" i="17"/>
  <c r="AE462" i="17"/>
  <c r="AB462" i="17"/>
  <c r="AD462" i="17" s="1"/>
  <c r="AF462" i="17" s="1"/>
  <c r="AR461" i="9"/>
  <c r="AJ461" i="9"/>
  <c r="AL461" i="9" s="1"/>
  <c r="AN461" i="9" s="1"/>
  <c r="AM461" i="9"/>
  <c r="AQ461" i="9"/>
  <c r="AN460" i="9"/>
  <c r="D463" i="9"/>
  <c r="S463" i="9"/>
  <c r="R463" i="9"/>
  <c r="T463" i="9" s="1"/>
  <c r="Z463" i="9"/>
  <c r="S465" i="17" l="1"/>
  <c r="R465" i="17"/>
  <c r="T465" i="17" s="1"/>
  <c r="Z465" i="17"/>
  <c r="AO461" i="9"/>
  <c r="AP461" i="9"/>
  <c r="W463" i="17"/>
  <c r="X463" i="17"/>
  <c r="M463" i="9"/>
  <c r="O463" i="9" s="1"/>
  <c r="Q463" i="9" s="1"/>
  <c r="C463" i="9"/>
  <c r="M464" i="17"/>
  <c r="O464" i="17" s="1"/>
  <c r="Q464" i="17" s="1"/>
  <c r="C464" i="17"/>
  <c r="AF461" i="9"/>
  <c r="D465" i="17"/>
  <c r="C464" i="9"/>
  <c r="M464" i="9"/>
  <c r="O464" i="9" s="1"/>
  <c r="Q464" i="9" s="1"/>
  <c r="S464" i="9"/>
  <c r="Z464" i="9"/>
  <c r="AP461" i="17"/>
  <c r="AO461" i="17"/>
  <c r="W462" i="9"/>
  <c r="I465" i="9"/>
  <c r="J465" i="9" s="1"/>
  <c r="Y465" i="9" s="1"/>
  <c r="E465" i="9"/>
  <c r="N465" i="9" s="1"/>
  <c r="P465" i="9" s="1"/>
  <c r="F466" i="9"/>
  <c r="D465" i="9"/>
  <c r="K465" i="9"/>
  <c r="L465" i="9" s="1"/>
  <c r="B465" i="9"/>
  <c r="AG462" i="17"/>
  <c r="AH462" i="17"/>
  <c r="AE462" i="9"/>
  <c r="AB462" i="9"/>
  <c r="AD462" i="9" s="1"/>
  <c r="U463" i="9"/>
  <c r="V463" i="9" s="1"/>
  <c r="X463" i="9" s="1"/>
  <c r="AK463" i="9"/>
  <c r="AC463" i="9"/>
  <c r="AI463" i="9"/>
  <c r="AO460" i="9"/>
  <c r="AP460" i="9"/>
  <c r="AR463" i="17"/>
  <c r="AJ463" i="17"/>
  <c r="AQ463" i="17"/>
  <c r="AM463" i="17"/>
  <c r="AL463" i="17"/>
  <c r="AE463" i="17"/>
  <c r="AB463" i="17"/>
  <c r="AD463" i="17" s="1"/>
  <c r="F467" i="17"/>
  <c r="K466" i="17"/>
  <c r="L466" i="17" s="1"/>
  <c r="E466" i="17"/>
  <c r="N466" i="17" s="1"/>
  <c r="P466" i="17" s="1"/>
  <c r="I466" i="17"/>
  <c r="J466" i="17" s="1"/>
  <c r="Y466" i="17" s="1"/>
  <c r="AR462" i="9"/>
  <c r="AJ462" i="9"/>
  <c r="AQ462" i="9"/>
  <c r="AM462" i="9"/>
  <c r="AL462" i="9"/>
  <c r="AN462" i="9" s="1"/>
  <c r="AO462" i="9" s="1"/>
  <c r="AN462" i="17"/>
  <c r="AI464" i="17"/>
  <c r="U464" i="17"/>
  <c r="V464" i="17" s="1"/>
  <c r="X464" i="17" s="1"/>
  <c r="AK464" i="17"/>
  <c r="AC464" i="17"/>
  <c r="S466" i="17" l="1"/>
  <c r="Z466" i="17"/>
  <c r="R466" i="17"/>
  <c r="T466" i="17" s="1"/>
  <c r="S465" i="9"/>
  <c r="R465" i="9"/>
  <c r="T465" i="9" s="1"/>
  <c r="Z465" i="9"/>
  <c r="AL463" i="9"/>
  <c r="AR463" i="9"/>
  <c r="AJ463" i="9"/>
  <c r="AM463" i="9"/>
  <c r="AQ463" i="9"/>
  <c r="W464" i="17"/>
  <c r="AP462" i="9"/>
  <c r="F468" i="17"/>
  <c r="K467" i="17"/>
  <c r="L467" i="17" s="1"/>
  <c r="I467" i="17"/>
  <c r="J467" i="17" s="1"/>
  <c r="Y467" i="17" s="1"/>
  <c r="E467" i="17"/>
  <c r="N467" i="17" s="1"/>
  <c r="P467" i="17" s="1"/>
  <c r="M465" i="9"/>
  <c r="O465" i="9" s="1"/>
  <c r="Q465" i="9" s="1"/>
  <c r="C465" i="9"/>
  <c r="AI464" i="9"/>
  <c r="U464" i="9"/>
  <c r="AK464" i="9"/>
  <c r="AC464" i="9"/>
  <c r="M465" i="17"/>
  <c r="O465" i="17" s="1"/>
  <c r="Q465" i="17" s="1"/>
  <c r="C465" i="17"/>
  <c r="AE464" i="17"/>
  <c r="AB464" i="17"/>
  <c r="AD464" i="17" s="1"/>
  <c r="AF464" i="17" s="1"/>
  <c r="AO462" i="17"/>
  <c r="AP462" i="17"/>
  <c r="AQ464" i="17"/>
  <c r="AM464" i="17"/>
  <c r="AJ464" i="17"/>
  <c r="AL464" i="17" s="1"/>
  <c r="AN464" i="17" s="1"/>
  <c r="AR464" i="17"/>
  <c r="D466" i="17"/>
  <c r="AN463" i="17"/>
  <c r="AF462" i="9"/>
  <c r="K466" i="9"/>
  <c r="L466" i="9" s="1"/>
  <c r="B466" i="9"/>
  <c r="I466" i="9"/>
  <c r="J466" i="9" s="1"/>
  <c r="Y466" i="9" s="1"/>
  <c r="E466" i="9"/>
  <c r="N466" i="9" s="1"/>
  <c r="P466" i="9" s="1"/>
  <c r="F467" i="9"/>
  <c r="D466" i="9"/>
  <c r="AH461" i="9"/>
  <c r="AG461" i="9"/>
  <c r="W463" i="9"/>
  <c r="U465" i="17"/>
  <c r="V465" i="17" s="1"/>
  <c r="X465" i="17" s="1"/>
  <c r="AK465" i="17"/>
  <c r="AC465" i="17"/>
  <c r="AI465" i="17"/>
  <c r="AF463" i="17"/>
  <c r="AE463" i="9"/>
  <c r="AB463" i="9"/>
  <c r="AD463" i="9" s="1"/>
  <c r="R464" i="9"/>
  <c r="T464" i="9" s="1"/>
  <c r="V464" i="9" s="1"/>
  <c r="X464" i="9" s="1"/>
  <c r="W464" i="9"/>
  <c r="S467" i="17" l="1"/>
  <c r="Z467" i="17"/>
  <c r="R467" i="17"/>
  <c r="T467" i="17" s="1"/>
  <c r="AP464" i="17"/>
  <c r="AO464" i="17"/>
  <c r="S466" i="9"/>
  <c r="Z466" i="9"/>
  <c r="W465" i="17"/>
  <c r="I468" i="17"/>
  <c r="J468" i="17" s="1"/>
  <c r="E468" i="17"/>
  <c r="N468" i="17" s="1"/>
  <c r="P468" i="17" s="1"/>
  <c r="D468" i="17"/>
  <c r="F469" i="17"/>
  <c r="K468" i="17"/>
  <c r="L468" i="17" s="1"/>
  <c r="Y468" i="17" s="1"/>
  <c r="AH462" i="9"/>
  <c r="AG462" i="9"/>
  <c r="AP463" i="17"/>
  <c r="AO463" i="17"/>
  <c r="AE464" i="9"/>
  <c r="AB464" i="9"/>
  <c r="AD464" i="9" s="1"/>
  <c r="AF464" i="9" s="1"/>
  <c r="AH464" i="17"/>
  <c r="AG464" i="17"/>
  <c r="I467" i="9"/>
  <c r="J467" i="9" s="1"/>
  <c r="Y467" i="9" s="1"/>
  <c r="E467" i="9"/>
  <c r="N467" i="9" s="1"/>
  <c r="P467" i="9" s="1"/>
  <c r="F468" i="9"/>
  <c r="K467" i="9"/>
  <c r="L467" i="9" s="1"/>
  <c r="B467" i="9"/>
  <c r="C466" i="17"/>
  <c r="M466" i="17"/>
  <c r="O466" i="17" s="1"/>
  <c r="Q466" i="17" s="1"/>
  <c r="AR464" i="9"/>
  <c r="AJ464" i="9"/>
  <c r="AQ464" i="9"/>
  <c r="AM464" i="9"/>
  <c r="AL464" i="9"/>
  <c r="AN464" i="9" s="1"/>
  <c r="AO464" i="9" s="1"/>
  <c r="AN463" i="9"/>
  <c r="U465" i="9"/>
  <c r="V465" i="9" s="1"/>
  <c r="AK465" i="9"/>
  <c r="AC465" i="9"/>
  <c r="AI465" i="9"/>
  <c r="AK466" i="17"/>
  <c r="AC466" i="17"/>
  <c r="AI466" i="17"/>
  <c r="U466" i="17"/>
  <c r="V466" i="17" s="1"/>
  <c r="X466" i="17" s="1"/>
  <c r="AR465" i="17"/>
  <c r="AJ465" i="17"/>
  <c r="AL465" i="17" s="1"/>
  <c r="AN465" i="17" s="1"/>
  <c r="AQ465" i="17"/>
  <c r="AM465" i="17"/>
  <c r="AH463" i="17"/>
  <c r="AG463" i="17"/>
  <c r="C466" i="9"/>
  <c r="M466" i="9"/>
  <c r="O466" i="9" s="1"/>
  <c r="Q466" i="9" s="1"/>
  <c r="AF463" i="9"/>
  <c r="AE465" i="17"/>
  <c r="AB465" i="17"/>
  <c r="AD465" i="17" s="1"/>
  <c r="AF465" i="17" s="1"/>
  <c r="D467" i="17"/>
  <c r="X465" i="9" l="1"/>
  <c r="W465" i="9"/>
  <c r="S467" i="9"/>
  <c r="Z467" i="9"/>
  <c r="AO465" i="17"/>
  <c r="AP465" i="17"/>
  <c r="Z468" i="17"/>
  <c r="S468" i="17"/>
  <c r="AR466" i="17"/>
  <c r="AJ466" i="17"/>
  <c r="AQ466" i="17"/>
  <c r="AM466" i="17"/>
  <c r="AL466" i="17"/>
  <c r="AN466" i="17" s="1"/>
  <c r="AO466" i="17" s="1"/>
  <c r="I469" i="17"/>
  <c r="J469" i="17" s="1"/>
  <c r="Y469" i="17" s="1"/>
  <c r="E469" i="17"/>
  <c r="N469" i="17" s="1"/>
  <c r="P469" i="17" s="1"/>
  <c r="D469" i="17"/>
  <c r="F470" i="17"/>
  <c r="K469" i="17"/>
  <c r="L469" i="17" s="1"/>
  <c r="AI466" i="9"/>
  <c r="U466" i="9"/>
  <c r="AK466" i="9"/>
  <c r="AC466" i="9"/>
  <c r="AH465" i="17"/>
  <c r="AG465" i="17"/>
  <c r="AH463" i="9"/>
  <c r="AG463" i="9"/>
  <c r="AP463" i="9"/>
  <c r="AO463" i="9"/>
  <c r="AP464" i="9"/>
  <c r="M468" i="17"/>
  <c r="O468" i="17" s="1"/>
  <c r="Q468" i="17" s="1"/>
  <c r="C468" i="17"/>
  <c r="AE465" i="9"/>
  <c r="AB465" i="9"/>
  <c r="AD465" i="9" s="1"/>
  <c r="W466" i="17"/>
  <c r="D467" i="9"/>
  <c r="R466" i="9"/>
  <c r="T466" i="9" s="1"/>
  <c r="V466" i="9" s="1"/>
  <c r="W466" i="9" s="1"/>
  <c r="AI467" i="17"/>
  <c r="U467" i="17"/>
  <c r="V467" i="17" s="1"/>
  <c r="X467" i="17" s="1"/>
  <c r="AK467" i="17"/>
  <c r="AC467" i="17"/>
  <c r="C467" i="17"/>
  <c r="M467" i="17"/>
  <c r="O467" i="17" s="1"/>
  <c r="Q467" i="17" s="1"/>
  <c r="AE466" i="17"/>
  <c r="AB466" i="17"/>
  <c r="AD466" i="17" s="1"/>
  <c r="AF466" i="17" s="1"/>
  <c r="AR465" i="9"/>
  <c r="AJ465" i="9"/>
  <c r="AL465" i="9" s="1"/>
  <c r="AN465" i="9" s="1"/>
  <c r="AM465" i="9"/>
  <c r="AQ465" i="9"/>
  <c r="K468" i="9"/>
  <c r="L468" i="9" s="1"/>
  <c r="Y468" i="9" s="1"/>
  <c r="B468" i="9"/>
  <c r="I468" i="9"/>
  <c r="J468" i="9" s="1"/>
  <c r="E468" i="9"/>
  <c r="N468" i="9" s="1"/>
  <c r="P468" i="9" s="1"/>
  <c r="F469" i="9"/>
  <c r="AH464" i="9"/>
  <c r="AG464" i="9"/>
  <c r="X466" i="9"/>
  <c r="S469" i="17" l="1"/>
  <c r="R469" i="17"/>
  <c r="T469" i="17" s="1"/>
  <c r="Z469" i="17"/>
  <c r="AO465" i="9"/>
  <c r="AP465" i="9"/>
  <c r="S468" i="9"/>
  <c r="Z468" i="9"/>
  <c r="D468" i="9"/>
  <c r="W467" i="17"/>
  <c r="AR466" i="9"/>
  <c r="AJ466" i="9"/>
  <c r="AQ466" i="9"/>
  <c r="AM466" i="9"/>
  <c r="AL466" i="9"/>
  <c r="F471" i="17"/>
  <c r="K470" i="17"/>
  <c r="L470" i="17" s="1"/>
  <c r="Y470" i="17" s="1"/>
  <c r="E470" i="17"/>
  <c r="N470" i="17" s="1"/>
  <c r="P470" i="17" s="1"/>
  <c r="I470" i="17"/>
  <c r="J470" i="17" s="1"/>
  <c r="U467" i="9"/>
  <c r="AK467" i="9"/>
  <c r="AC467" i="9"/>
  <c r="AI467" i="9"/>
  <c r="I469" i="9"/>
  <c r="J469" i="9" s="1"/>
  <c r="Y469" i="9" s="1"/>
  <c r="E469" i="9"/>
  <c r="N469" i="9" s="1"/>
  <c r="P469" i="9" s="1"/>
  <c r="F470" i="9"/>
  <c r="D469" i="9"/>
  <c r="K469" i="9"/>
  <c r="L469" i="9" s="1"/>
  <c r="B469" i="9"/>
  <c r="AF465" i="9"/>
  <c r="M469" i="17"/>
  <c r="O469" i="17" s="1"/>
  <c r="Q469" i="17" s="1"/>
  <c r="C469" i="17"/>
  <c r="AI468" i="17"/>
  <c r="U468" i="17"/>
  <c r="AK468" i="17"/>
  <c r="AC468" i="17"/>
  <c r="AE467" i="17"/>
  <c r="AB467" i="17"/>
  <c r="AD467" i="17" s="1"/>
  <c r="W468" i="17"/>
  <c r="AP466" i="17"/>
  <c r="R468" i="17"/>
  <c r="T468" i="17" s="1"/>
  <c r="V468" i="17" s="1"/>
  <c r="AG466" i="17"/>
  <c r="AH466" i="17"/>
  <c r="AR467" i="17"/>
  <c r="AJ467" i="17"/>
  <c r="AQ467" i="17"/>
  <c r="AM467" i="17"/>
  <c r="AL467" i="17"/>
  <c r="M467" i="9"/>
  <c r="O467" i="9" s="1"/>
  <c r="Q467" i="9" s="1"/>
  <c r="W467" i="9" s="1"/>
  <c r="C467" i="9"/>
  <c r="AE466" i="9"/>
  <c r="AB466" i="9"/>
  <c r="AD466" i="9" s="1"/>
  <c r="AF466" i="9" s="1"/>
  <c r="X468" i="17"/>
  <c r="R467" i="9"/>
  <c r="T467" i="9" s="1"/>
  <c r="V467" i="9" s="1"/>
  <c r="X467" i="9" s="1"/>
  <c r="S470" i="17" l="1"/>
  <c r="Z470" i="17"/>
  <c r="R470" i="17"/>
  <c r="T470" i="17" s="1"/>
  <c r="S469" i="9"/>
  <c r="R469" i="9"/>
  <c r="T469" i="9" s="1"/>
  <c r="Z469" i="9"/>
  <c r="AE467" i="9"/>
  <c r="AB467" i="9"/>
  <c r="AD467" i="9" s="1"/>
  <c r="AF467" i="9" s="1"/>
  <c r="D470" i="17"/>
  <c r="AI468" i="9"/>
  <c r="U468" i="9"/>
  <c r="AK468" i="9"/>
  <c r="AC468" i="9"/>
  <c r="AE468" i="17"/>
  <c r="AB468" i="17"/>
  <c r="AD468" i="17" s="1"/>
  <c r="AF468" i="17" s="1"/>
  <c r="AL467" i="9"/>
  <c r="AR467" i="9"/>
  <c r="AJ467" i="9"/>
  <c r="AM467" i="9"/>
  <c r="AQ467" i="9"/>
  <c r="C468" i="9"/>
  <c r="M468" i="9"/>
  <c r="O468" i="9" s="1"/>
  <c r="Q468" i="9" s="1"/>
  <c r="AQ468" i="17"/>
  <c r="AM468" i="17"/>
  <c r="AJ468" i="17"/>
  <c r="AL468" i="17" s="1"/>
  <c r="AN468" i="17" s="1"/>
  <c r="AR468" i="17"/>
  <c r="M469" i="9"/>
  <c r="O469" i="9" s="1"/>
  <c r="Q469" i="9" s="1"/>
  <c r="C469" i="9"/>
  <c r="AN466" i="9"/>
  <c r="R468" i="9"/>
  <c r="T468" i="9" s="1"/>
  <c r="V468" i="9" s="1"/>
  <c r="U469" i="17"/>
  <c r="V469" i="17" s="1"/>
  <c r="AK469" i="17"/>
  <c r="AC469" i="17"/>
  <c r="AI469" i="17"/>
  <c r="AH466" i="9"/>
  <c r="AG466" i="9"/>
  <c r="AN467" i="17"/>
  <c r="AF467" i="17"/>
  <c r="AH465" i="9"/>
  <c r="AG465" i="9"/>
  <c r="K470" i="9"/>
  <c r="L470" i="9" s="1"/>
  <c r="B470" i="9"/>
  <c r="I470" i="9"/>
  <c r="J470" i="9" s="1"/>
  <c r="Y470" i="9" s="1"/>
  <c r="E470" i="9"/>
  <c r="N470" i="9" s="1"/>
  <c r="P470" i="9" s="1"/>
  <c r="F471" i="9"/>
  <c r="F472" i="17"/>
  <c r="K471" i="17"/>
  <c r="L471" i="17" s="1"/>
  <c r="Y471" i="17" s="1"/>
  <c r="I471" i="17"/>
  <c r="J471" i="17" s="1"/>
  <c r="E471" i="17"/>
  <c r="N471" i="17" s="1"/>
  <c r="P471" i="17" s="1"/>
  <c r="D471" i="17"/>
  <c r="X468" i="9"/>
  <c r="S471" i="17" l="1"/>
  <c r="R471" i="17" s="1"/>
  <c r="T471" i="17" s="1"/>
  <c r="Z471" i="17"/>
  <c r="S470" i="9"/>
  <c r="R470" i="9" s="1"/>
  <c r="T470" i="9" s="1"/>
  <c r="Z470" i="9"/>
  <c r="X469" i="17"/>
  <c r="W469" i="17"/>
  <c r="AO468" i="17"/>
  <c r="AP468" i="17"/>
  <c r="I471" i="9"/>
  <c r="J471" i="9" s="1"/>
  <c r="Y471" i="9" s="1"/>
  <c r="E471" i="9"/>
  <c r="N471" i="9" s="1"/>
  <c r="P471" i="9" s="1"/>
  <c r="F472" i="9"/>
  <c r="K471" i="9"/>
  <c r="L471" i="9" s="1"/>
  <c r="B471" i="9"/>
  <c r="AH467" i="17"/>
  <c r="AG467" i="17"/>
  <c r="AN467" i="9"/>
  <c r="AO467" i="17"/>
  <c r="AP467" i="17"/>
  <c r="AE469" i="17"/>
  <c r="AB469" i="17"/>
  <c r="AD469" i="17" s="1"/>
  <c r="AP466" i="9"/>
  <c r="AO466" i="9"/>
  <c r="W468" i="9"/>
  <c r="AE468" i="9"/>
  <c r="AB468" i="9"/>
  <c r="AD468" i="9" s="1"/>
  <c r="C470" i="17"/>
  <c r="M470" i="17"/>
  <c r="O470" i="17" s="1"/>
  <c r="Q470" i="17" s="1"/>
  <c r="C471" i="17"/>
  <c r="M471" i="17"/>
  <c r="O471" i="17" s="1"/>
  <c r="Q471" i="17" s="1"/>
  <c r="AR469" i="17"/>
  <c r="AJ469" i="17"/>
  <c r="AL469" i="17" s="1"/>
  <c r="AN469" i="17" s="1"/>
  <c r="AM469" i="17"/>
  <c r="AQ469" i="17"/>
  <c r="AH468" i="17"/>
  <c r="AG468" i="17"/>
  <c r="AR468" i="9"/>
  <c r="AJ468" i="9"/>
  <c r="AQ468" i="9"/>
  <c r="AM468" i="9"/>
  <c r="AL468" i="9"/>
  <c r="AN468" i="9" s="1"/>
  <c r="AP468" i="9" s="1"/>
  <c r="AO468" i="9"/>
  <c r="AH467" i="9"/>
  <c r="AG467" i="9"/>
  <c r="U469" i="9"/>
  <c r="V469" i="9" s="1"/>
  <c r="AK469" i="9"/>
  <c r="AC469" i="9"/>
  <c r="AI469" i="9"/>
  <c r="AK470" i="17"/>
  <c r="AC470" i="17"/>
  <c r="AI470" i="17"/>
  <c r="U470" i="17"/>
  <c r="V470" i="17" s="1"/>
  <c r="X470" i="17" s="1"/>
  <c r="I472" i="17"/>
  <c r="J472" i="17" s="1"/>
  <c r="Y472" i="17" s="1"/>
  <c r="E472" i="17"/>
  <c r="N472" i="17" s="1"/>
  <c r="P472" i="17" s="1"/>
  <c r="K472" i="17"/>
  <c r="L472" i="17" s="1"/>
  <c r="F473" i="17"/>
  <c r="D470" i="9"/>
  <c r="Z472" i="17" l="1"/>
  <c r="S472" i="17"/>
  <c r="W469" i="9"/>
  <c r="X469" i="9"/>
  <c r="AO469" i="17"/>
  <c r="AP469" i="17"/>
  <c r="S471" i="9"/>
  <c r="R471" i="9"/>
  <c r="T471" i="9" s="1"/>
  <c r="Z471" i="9"/>
  <c r="C470" i="9"/>
  <c r="M470" i="9"/>
  <c r="O470" i="9" s="1"/>
  <c r="Q470" i="9" s="1"/>
  <c r="AE469" i="9"/>
  <c r="AB469" i="9"/>
  <c r="AD469" i="9" s="1"/>
  <c r="AF469" i="17"/>
  <c r="K472" i="9"/>
  <c r="L472" i="9" s="1"/>
  <c r="B472" i="9"/>
  <c r="I472" i="9"/>
  <c r="J472" i="9" s="1"/>
  <c r="Y472" i="9" s="1"/>
  <c r="E472" i="9"/>
  <c r="N472" i="9" s="1"/>
  <c r="P472" i="9" s="1"/>
  <c r="F473" i="9"/>
  <c r="AE470" i="17"/>
  <c r="AB470" i="17"/>
  <c r="AD470" i="17" s="1"/>
  <c r="AF470" i="17" s="1"/>
  <c r="W470" i="17"/>
  <c r="AR469" i="9"/>
  <c r="AJ469" i="9"/>
  <c r="AL469" i="9" s="1"/>
  <c r="AN469" i="9" s="1"/>
  <c r="AM469" i="9"/>
  <c r="AQ469" i="9"/>
  <c r="AO467" i="9"/>
  <c r="AP467" i="9"/>
  <c r="AI470" i="9"/>
  <c r="U470" i="9"/>
  <c r="V470" i="9" s="1"/>
  <c r="X470" i="9" s="1"/>
  <c r="AK470" i="9"/>
  <c r="AC470" i="9"/>
  <c r="AI471" i="17"/>
  <c r="U471" i="17"/>
  <c r="V471" i="17" s="1"/>
  <c r="AK471" i="17"/>
  <c r="AC471" i="17"/>
  <c r="I473" i="17"/>
  <c r="J473" i="17" s="1"/>
  <c r="Y473" i="17" s="1"/>
  <c r="E473" i="17"/>
  <c r="N473" i="17" s="1"/>
  <c r="P473" i="17" s="1"/>
  <c r="F474" i="17"/>
  <c r="K473" i="17"/>
  <c r="L473" i="17" s="1"/>
  <c r="AR470" i="17"/>
  <c r="AJ470" i="17"/>
  <c r="AL470" i="17" s="1"/>
  <c r="AN470" i="17" s="1"/>
  <c r="AQ470" i="17"/>
  <c r="AM470" i="17"/>
  <c r="D472" i="17"/>
  <c r="AF468" i="9"/>
  <c r="D471" i="9"/>
  <c r="AP469" i="9" l="1"/>
  <c r="AO469" i="9"/>
  <c r="AP470" i="17"/>
  <c r="AO470" i="17"/>
  <c r="W471" i="17"/>
  <c r="X471" i="17"/>
  <c r="S473" i="17"/>
  <c r="Z473" i="17"/>
  <c r="R473" i="17"/>
  <c r="T473" i="17" s="1"/>
  <c r="S472" i="9"/>
  <c r="Z472" i="9"/>
  <c r="R472" i="9"/>
  <c r="T472" i="9" s="1"/>
  <c r="AG470" i="17"/>
  <c r="AH470" i="17"/>
  <c r="W470" i="9"/>
  <c r="AI472" i="17"/>
  <c r="U472" i="17"/>
  <c r="AK472" i="17"/>
  <c r="AC472" i="17"/>
  <c r="M472" i="17"/>
  <c r="O472" i="17" s="1"/>
  <c r="Q472" i="17" s="1"/>
  <c r="C472" i="17"/>
  <c r="AH469" i="17"/>
  <c r="AG469" i="17"/>
  <c r="U471" i="9"/>
  <c r="V471" i="9" s="1"/>
  <c r="X471" i="9" s="1"/>
  <c r="AK471" i="9"/>
  <c r="AC471" i="9"/>
  <c r="AI471" i="9"/>
  <c r="AH468" i="9"/>
  <c r="AG468" i="9"/>
  <c r="AR470" i="9"/>
  <c r="AJ470" i="9"/>
  <c r="AQ470" i="9"/>
  <c r="AM470" i="9"/>
  <c r="AL470" i="9"/>
  <c r="AN470" i="9" s="1"/>
  <c r="AP470" i="9" s="1"/>
  <c r="D474" i="17"/>
  <c r="F475" i="17"/>
  <c r="K474" i="17"/>
  <c r="L474" i="17" s="1"/>
  <c r="Y474" i="17" s="1"/>
  <c r="I474" i="17"/>
  <c r="J474" i="17" s="1"/>
  <c r="E474" i="17"/>
  <c r="N474" i="17" s="1"/>
  <c r="P474" i="17" s="1"/>
  <c r="D472" i="9"/>
  <c r="AF469" i="9"/>
  <c r="R472" i="17"/>
  <c r="T472" i="17" s="1"/>
  <c r="V472" i="17" s="1"/>
  <c r="AR471" i="17"/>
  <c r="AJ471" i="17"/>
  <c r="AQ471" i="17"/>
  <c r="AM471" i="17"/>
  <c r="AL471" i="17"/>
  <c r="AN471" i="17" s="1"/>
  <c r="AP471" i="17" s="1"/>
  <c r="M471" i="9"/>
  <c r="O471" i="9" s="1"/>
  <c r="Q471" i="9" s="1"/>
  <c r="C471" i="9"/>
  <c r="D473" i="17"/>
  <c r="AE471" i="17"/>
  <c r="AB471" i="17"/>
  <c r="AD471" i="17" s="1"/>
  <c r="AF471" i="17" s="1"/>
  <c r="AE470" i="9"/>
  <c r="AB470" i="9"/>
  <c r="AD470" i="9" s="1"/>
  <c r="AF470" i="9" s="1"/>
  <c r="I473" i="9"/>
  <c r="J473" i="9" s="1"/>
  <c r="Y473" i="9" s="1"/>
  <c r="E473" i="9"/>
  <c r="N473" i="9" s="1"/>
  <c r="P473" i="9" s="1"/>
  <c r="F474" i="9"/>
  <c r="D473" i="9"/>
  <c r="K473" i="9"/>
  <c r="L473" i="9" s="1"/>
  <c r="B473" i="9"/>
  <c r="X472" i="17"/>
  <c r="S473" i="9" l="1"/>
  <c r="R473" i="9"/>
  <c r="T473" i="9" s="1"/>
  <c r="Z473" i="9"/>
  <c r="S474" i="17"/>
  <c r="Z474" i="17"/>
  <c r="R474" i="17"/>
  <c r="T474" i="17" s="1"/>
  <c r="AH471" i="17"/>
  <c r="AG471" i="17"/>
  <c r="W471" i="9"/>
  <c r="C474" i="17"/>
  <c r="M474" i="17"/>
  <c r="O474" i="17" s="1"/>
  <c r="Q474" i="17" s="1"/>
  <c r="AL471" i="9"/>
  <c r="AR471" i="9"/>
  <c r="AJ471" i="9"/>
  <c r="AM471" i="9"/>
  <c r="AQ471" i="9"/>
  <c r="AI472" i="9"/>
  <c r="U472" i="9"/>
  <c r="AK472" i="9"/>
  <c r="AC472" i="9"/>
  <c r="U473" i="17"/>
  <c r="AK473" i="17"/>
  <c r="AC473" i="17"/>
  <c r="AI473" i="17"/>
  <c r="M473" i="9"/>
  <c r="O473" i="9" s="1"/>
  <c r="Q473" i="9" s="1"/>
  <c r="C473" i="9"/>
  <c r="AO471" i="17"/>
  <c r="AH469" i="9"/>
  <c r="AG469" i="9"/>
  <c r="AO470" i="9"/>
  <c r="W472" i="17"/>
  <c r="AH470" i="9"/>
  <c r="AG470" i="9"/>
  <c r="M473" i="17"/>
  <c r="O473" i="17" s="1"/>
  <c r="Q473" i="17" s="1"/>
  <c r="C473" i="17"/>
  <c r="AE472" i="17"/>
  <c r="AB472" i="17"/>
  <c r="AD472" i="17" s="1"/>
  <c r="AF472" i="17" s="1"/>
  <c r="V472" i="9"/>
  <c r="V473" i="17"/>
  <c r="K474" i="9"/>
  <c r="L474" i="9" s="1"/>
  <c r="B474" i="9"/>
  <c r="I474" i="9"/>
  <c r="J474" i="9" s="1"/>
  <c r="Y474" i="9" s="1"/>
  <c r="E474" i="9"/>
  <c r="N474" i="9" s="1"/>
  <c r="P474" i="9" s="1"/>
  <c r="F475" i="9"/>
  <c r="C472" i="9"/>
  <c r="M472" i="9"/>
  <c r="O472" i="9" s="1"/>
  <c r="Q472" i="9" s="1"/>
  <c r="W472" i="9" s="1"/>
  <c r="F476" i="17"/>
  <c r="K475" i="17"/>
  <c r="L475" i="17" s="1"/>
  <c r="I475" i="17"/>
  <c r="J475" i="17" s="1"/>
  <c r="Y475" i="17" s="1"/>
  <c r="E475" i="17"/>
  <c r="N475" i="17" s="1"/>
  <c r="P475" i="17" s="1"/>
  <c r="AE471" i="9"/>
  <c r="AB471" i="9"/>
  <c r="AD471" i="9" s="1"/>
  <c r="AF471" i="9" s="1"/>
  <c r="AQ472" i="17"/>
  <c r="AM472" i="17"/>
  <c r="AL472" i="17"/>
  <c r="AN472" i="17" s="1"/>
  <c r="AO472" i="17" s="1"/>
  <c r="AR472" i="17"/>
  <c r="AJ472" i="17"/>
  <c r="X472" i="9"/>
  <c r="X473" i="17"/>
  <c r="S474" i="9" l="1"/>
  <c r="Z474" i="9"/>
  <c r="R474" i="9"/>
  <c r="T474" i="9" s="1"/>
  <c r="S475" i="17"/>
  <c r="Z475" i="17"/>
  <c r="R475" i="17"/>
  <c r="T475" i="17" s="1"/>
  <c r="AE472" i="9"/>
  <c r="AB472" i="9"/>
  <c r="AD472" i="9" s="1"/>
  <c r="AF472" i="9" s="1"/>
  <c r="AP472" i="17"/>
  <c r="AE473" i="17"/>
  <c r="AB473" i="17"/>
  <c r="AD473" i="17" s="1"/>
  <c r="AF473" i="17" s="1"/>
  <c r="AR472" i="9"/>
  <c r="AJ472" i="9"/>
  <c r="AQ472" i="9"/>
  <c r="AM472" i="9"/>
  <c r="AL472" i="9"/>
  <c r="AN471" i="9"/>
  <c r="AH471" i="9"/>
  <c r="AG471" i="9"/>
  <c r="D475" i="17"/>
  <c r="D474" i="9"/>
  <c r="W473" i="17"/>
  <c r="AR473" i="17"/>
  <c r="AJ473" i="17"/>
  <c r="AL473" i="17" s="1"/>
  <c r="AN473" i="17" s="1"/>
  <c r="AQ473" i="17"/>
  <c r="AM473" i="17"/>
  <c r="AK474" i="17"/>
  <c r="AC474" i="17"/>
  <c r="AI474" i="17"/>
  <c r="U474" i="17"/>
  <c r="V474" i="17" s="1"/>
  <c r="U473" i="9"/>
  <c r="V473" i="9" s="1"/>
  <c r="AK473" i="9"/>
  <c r="AC473" i="9"/>
  <c r="AI473" i="9"/>
  <c r="I476" i="17"/>
  <c r="J476" i="17" s="1"/>
  <c r="Y476" i="17" s="1"/>
  <c r="E476" i="17"/>
  <c r="N476" i="17" s="1"/>
  <c r="P476" i="17" s="1"/>
  <c r="F477" i="17"/>
  <c r="K476" i="17"/>
  <c r="L476" i="17" s="1"/>
  <c r="Y475" i="9"/>
  <c r="I475" i="9"/>
  <c r="J475" i="9" s="1"/>
  <c r="E475" i="9"/>
  <c r="N475" i="9" s="1"/>
  <c r="P475" i="9" s="1"/>
  <c r="F476" i="9"/>
  <c r="D475" i="9"/>
  <c r="K475" i="9"/>
  <c r="L475" i="9" s="1"/>
  <c r="B475" i="9"/>
  <c r="AH472" i="17"/>
  <c r="AG472" i="17"/>
  <c r="Z476" i="17" l="1"/>
  <c r="S476" i="17"/>
  <c r="W474" i="17"/>
  <c r="X474" i="17"/>
  <c r="AO473" i="17"/>
  <c r="AP473" i="17"/>
  <c r="W473" i="9"/>
  <c r="X473" i="9"/>
  <c r="M475" i="9"/>
  <c r="O475" i="9" s="1"/>
  <c r="Q475" i="9" s="1"/>
  <c r="C475" i="9"/>
  <c r="AE473" i="9"/>
  <c r="AB473" i="9"/>
  <c r="AD473" i="9" s="1"/>
  <c r="AF473" i="9" s="1"/>
  <c r="C475" i="17"/>
  <c r="M475" i="17"/>
  <c r="O475" i="17" s="1"/>
  <c r="Q475" i="17" s="1"/>
  <c r="AE474" i="17"/>
  <c r="AB474" i="17"/>
  <c r="AD474" i="17" s="1"/>
  <c r="AP471" i="9"/>
  <c r="AO471" i="9"/>
  <c r="AH473" i="17"/>
  <c r="AG473" i="17"/>
  <c r="S475" i="9"/>
  <c r="Z475" i="9"/>
  <c r="K476" i="9"/>
  <c r="L476" i="9" s="1"/>
  <c r="B476" i="9"/>
  <c r="I476" i="9"/>
  <c r="J476" i="9" s="1"/>
  <c r="Y476" i="9" s="1"/>
  <c r="E476" i="9"/>
  <c r="N476" i="9" s="1"/>
  <c r="P476" i="9" s="1"/>
  <c r="F477" i="9"/>
  <c r="AL473" i="9"/>
  <c r="AR473" i="9"/>
  <c r="AJ473" i="9"/>
  <c r="AM473" i="9"/>
  <c r="AQ473" i="9"/>
  <c r="I477" i="17"/>
  <c r="J477" i="17" s="1"/>
  <c r="Y477" i="17" s="1"/>
  <c r="E477" i="17"/>
  <c r="N477" i="17" s="1"/>
  <c r="P477" i="17" s="1"/>
  <c r="F478" i="17"/>
  <c r="K477" i="17"/>
  <c r="L477" i="17" s="1"/>
  <c r="AR474" i="17"/>
  <c r="AJ474" i="17"/>
  <c r="AQ474" i="17"/>
  <c r="AM474" i="17"/>
  <c r="AL474" i="17"/>
  <c r="AH472" i="9"/>
  <c r="AG472" i="9"/>
  <c r="AI475" i="17"/>
  <c r="U475" i="17"/>
  <c r="V475" i="17" s="1"/>
  <c r="X475" i="17" s="1"/>
  <c r="AC475" i="17"/>
  <c r="AK475" i="17"/>
  <c r="AI474" i="9"/>
  <c r="U474" i="9"/>
  <c r="V474" i="9" s="1"/>
  <c r="X474" i="9" s="1"/>
  <c r="AK474" i="9"/>
  <c r="AC474" i="9"/>
  <c r="D476" i="17"/>
  <c r="C474" i="9"/>
  <c r="M474" i="9"/>
  <c r="O474" i="9" s="1"/>
  <c r="Q474" i="9" s="1"/>
  <c r="AN472" i="9"/>
  <c r="S477" i="17" l="1"/>
  <c r="R477" i="17" s="1"/>
  <c r="T477" i="17" s="1"/>
  <c r="Z477" i="17"/>
  <c r="S476" i="9"/>
  <c r="R476" i="9" s="1"/>
  <c r="T476" i="9" s="1"/>
  <c r="Z476" i="9"/>
  <c r="M476" i="17"/>
  <c r="O476" i="17" s="1"/>
  <c r="Q476" i="17" s="1"/>
  <c r="C476" i="17"/>
  <c r="D477" i="17"/>
  <c r="I477" i="9"/>
  <c r="J477" i="9" s="1"/>
  <c r="Y477" i="9" s="1"/>
  <c r="E477" i="9"/>
  <c r="N477" i="9" s="1"/>
  <c r="P477" i="9" s="1"/>
  <c r="F478" i="9"/>
  <c r="K477" i="9"/>
  <c r="L477" i="9" s="1"/>
  <c r="B477" i="9"/>
  <c r="U475" i="9"/>
  <c r="AK475" i="9"/>
  <c r="AC475" i="9"/>
  <c r="AI475" i="9"/>
  <c r="AF474" i="17"/>
  <c r="W475" i="17"/>
  <c r="AI476" i="17"/>
  <c r="U476" i="17"/>
  <c r="AK476" i="17"/>
  <c r="AC476" i="17"/>
  <c r="AR475" i="17"/>
  <c r="AJ475" i="17"/>
  <c r="AQ475" i="17"/>
  <c r="AM475" i="17"/>
  <c r="AL475" i="17"/>
  <c r="AN475" i="17" s="1"/>
  <c r="AP475" i="17" s="1"/>
  <c r="AN473" i="9"/>
  <c r="AO472" i="9"/>
  <c r="AP472" i="9"/>
  <c r="AR474" i="9"/>
  <c r="AJ474" i="9"/>
  <c r="AQ474" i="9"/>
  <c r="AM474" i="9"/>
  <c r="AL474" i="9"/>
  <c r="AH473" i="9"/>
  <c r="AG473" i="9"/>
  <c r="R476" i="17"/>
  <c r="T476" i="17" s="1"/>
  <c r="V476" i="17" s="1"/>
  <c r="X476" i="17" s="1"/>
  <c r="AE474" i="9"/>
  <c r="AB474" i="9"/>
  <c r="AD474" i="9" s="1"/>
  <c r="W474" i="9"/>
  <c r="AE475" i="17"/>
  <c r="AB475" i="17"/>
  <c r="AD475" i="17" s="1"/>
  <c r="AF475" i="17" s="1"/>
  <c r="AN474" i="17"/>
  <c r="F479" i="17"/>
  <c r="K478" i="17"/>
  <c r="L478" i="17" s="1"/>
  <c r="E478" i="17"/>
  <c r="N478" i="17" s="1"/>
  <c r="P478" i="17" s="1"/>
  <c r="I478" i="17"/>
  <c r="J478" i="17" s="1"/>
  <c r="Y478" i="17" s="1"/>
  <c r="D476" i="9"/>
  <c r="R475" i="9"/>
  <c r="T475" i="9" s="1"/>
  <c r="V475" i="9" s="1"/>
  <c r="W475" i="9" s="1"/>
  <c r="S478" i="17" l="1"/>
  <c r="Z478" i="17"/>
  <c r="R478" i="17"/>
  <c r="T478" i="17" s="1"/>
  <c r="S477" i="9"/>
  <c r="R477" i="9"/>
  <c r="T477" i="9" s="1"/>
  <c r="Z477" i="9"/>
  <c r="C476" i="9"/>
  <c r="M476" i="9"/>
  <c r="O476" i="9" s="1"/>
  <c r="Q476" i="9" s="1"/>
  <c r="AP474" i="17"/>
  <c r="AO474" i="17"/>
  <c r="AF474" i="9"/>
  <c r="AP473" i="9"/>
  <c r="AO473" i="9"/>
  <c r="AE476" i="17"/>
  <c r="AB476" i="17"/>
  <c r="AD476" i="17" s="1"/>
  <c r="AF476" i="17" s="1"/>
  <c r="AR475" i="9"/>
  <c r="AJ475" i="9"/>
  <c r="AL475" i="9" s="1"/>
  <c r="AN475" i="9" s="1"/>
  <c r="AM475" i="9"/>
  <c r="AQ475" i="9"/>
  <c r="D477" i="9"/>
  <c r="AH475" i="17"/>
  <c r="AG475" i="17"/>
  <c r="X475" i="9"/>
  <c r="AO475" i="17"/>
  <c r="AQ476" i="17"/>
  <c r="AM476" i="17"/>
  <c r="AL476" i="17"/>
  <c r="AN476" i="17" s="1"/>
  <c r="AP476" i="17" s="1"/>
  <c r="AR476" i="17"/>
  <c r="AJ476" i="17"/>
  <c r="AG474" i="17"/>
  <c r="AH474" i="17"/>
  <c r="K478" i="9"/>
  <c r="L478" i="9" s="1"/>
  <c r="B478" i="9"/>
  <c r="Y478" i="9"/>
  <c r="I478" i="9"/>
  <c r="J478" i="9" s="1"/>
  <c r="E478" i="9"/>
  <c r="N478" i="9" s="1"/>
  <c r="P478" i="9" s="1"/>
  <c r="F479" i="9"/>
  <c r="D478" i="9"/>
  <c r="M477" i="17"/>
  <c r="O477" i="17" s="1"/>
  <c r="Q477" i="17" s="1"/>
  <c r="C477" i="17"/>
  <c r="F480" i="17"/>
  <c r="K479" i="17"/>
  <c r="L479" i="17" s="1"/>
  <c r="I479" i="17"/>
  <c r="J479" i="17" s="1"/>
  <c r="Y479" i="17" s="1"/>
  <c r="E479" i="17"/>
  <c r="N479" i="17" s="1"/>
  <c r="P479" i="17" s="1"/>
  <c r="AI476" i="9"/>
  <c r="U476" i="9"/>
  <c r="V476" i="9" s="1"/>
  <c r="X476" i="9" s="1"/>
  <c r="AK476" i="9"/>
  <c r="AC476" i="9"/>
  <c r="U477" i="17"/>
  <c r="V477" i="17" s="1"/>
  <c r="X477" i="17" s="1"/>
  <c r="AK477" i="17"/>
  <c r="AC477" i="17"/>
  <c r="AI477" i="17"/>
  <c r="D478" i="17"/>
  <c r="AN474" i="9"/>
  <c r="AE475" i="9"/>
  <c r="AB475" i="9"/>
  <c r="AD475" i="9" s="1"/>
  <c r="AF475" i="9" s="1"/>
  <c r="W476" i="17"/>
  <c r="S479" i="17" l="1"/>
  <c r="Z479" i="17"/>
  <c r="R479" i="17"/>
  <c r="T479" i="17" s="1"/>
  <c r="AO475" i="9"/>
  <c r="AP475" i="9"/>
  <c r="I480" i="17"/>
  <c r="J480" i="17" s="1"/>
  <c r="Y480" i="17" s="1"/>
  <c r="E480" i="17"/>
  <c r="N480" i="17" s="1"/>
  <c r="P480" i="17" s="1"/>
  <c r="D480" i="17"/>
  <c r="F481" i="17"/>
  <c r="K480" i="17"/>
  <c r="L480" i="17" s="1"/>
  <c r="W477" i="17"/>
  <c r="AO476" i="17"/>
  <c r="W476" i="9"/>
  <c r="AR476" i="9"/>
  <c r="AJ476" i="9"/>
  <c r="AQ476" i="9"/>
  <c r="AM476" i="9"/>
  <c r="AL476" i="9"/>
  <c r="AN476" i="9" s="1"/>
  <c r="AP476" i="9" s="1"/>
  <c r="AO476" i="9"/>
  <c r="AO474" i="9"/>
  <c r="AP474" i="9"/>
  <c r="C478" i="9"/>
  <c r="M478" i="9"/>
  <c r="O478" i="9" s="1"/>
  <c r="Q478" i="9" s="1"/>
  <c r="S478" i="9"/>
  <c r="Z478" i="9"/>
  <c r="R478" i="9"/>
  <c r="T478" i="9" s="1"/>
  <c r="AH476" i="17"/>
  <c r="AG476" i="17"/>
  <c r="AH474" i="9"/>
  <c r="AG474" i="9"/>
  <c r="AE477" i="17"/>
  <c r="AB477" i="17"/>
  <c r="AD477" i="17" s="1"/>
  <c r="AF477" i="17" s="1"/>
  <c r="AR477" i="17"/>
  <c r="AJ477" i="17"/>
  <c r="AL477" i="17" s="1"/>
  <c r="AN477" i="17" s="1"/>
  <c r="AQ477" i="17"/>
  <c r="AM477" i="17"/>
  <c r="M477" i="9"/>
  <c r="O477" i="9" s="1"/>
  <c r="Q477" i="9" s="1"/>
  <c r="C477" i="9"/>
  <c r="C478" i="17"/>
  <c r="M478" i="17"/>
  <c r="O478" i="17" s="1"/>
  <c r="Q478" i="17" s="1"/>
  <c r="Y479" i="9"/>
  <c r="I479" i="9"/>
  <c r="J479" i="9" s="1"/>
  <c r="E479" i="9"/>
  <c r="N479" i="9" s="1"/>
  <c r="P479" i="9" s="1"/>
  <c r="F480" i="9"/>
  <c r="D479" i="9"/>
  <c r="K479" i="9"/>
  <c r="L479" i="9" s="1"/>
  <c r="B479" i="9"/>
  <c r="U477" i="9"/>
  <c r="V477" i="9" s="1"/>
  <c r="X477" i="9" s="1"/>
  <c r="AK477" i="9"/>
  <c r="AC477" i="9"/>
  <c r="AI477" i="9"/>
  <c r="AK478" i="17"/>
  <c r="AC478" i="17"/>
  <c r="AI478" i="17"/>
  <c r="U478" i="17"/>
  <c r="V478" i="17" s="1"/>
  <c r="X478" i="17" s="1"/>
  <c r="AH475" i="9"/>
  <c r="AG475" i="9"/>
  <c r="AE476" i="9"/>
  <c r="AB476" i="9"/>
  <c r="AD476" i="9" s="1"/>
  <c r="AF476" i="9" s="1"/>
  <c r="D479" i="17"/>
  <c r="AP477" i="17" l="1"/>
  <c r="AO477" i="17"/>
  <c r="Z480" i="17"/>
  <c r="R480" i="17"/>
  <c r="T480" i="17" s="1"/>
  <c r="S480" i="17"/>
  <c r="AL477" i="9"/>
  <c r="AR477" i="9"/>
  <c r="AJ477" i="9"/>
  <c r="AM477" i="9"/>
  <c r="AQ477" i="9"/>
  <c r="M479" i="9"/>
  <c r="O479" i="9" s="1"/>
  <c r="Q479" i="9" s="1"/>
  <c r="C479" i="9"/>
  <c r="AH477" i="17"/>
  <c r="AG477" i="17"/>
  <c r="W477" i="9"/>
  <c r="AR478" i="17"/>
  <c r="AJ478" i="17"/>
  <c r="AQ478" i="17"/>
  <c r="AM478" i="17"/>
  <c r="AL478" i="17"/>
  <c r="AN478" i="17" s="1"/>
  <c r="AO478" i="17" s="1"/>
  <c r="W478" i="17"/>
  <c r="I481" i="17"/>
  <c r="J481" i="17" s="1"/>
  <c r="Y481" i="17" s="1"/>
  <c r="E481" i="17"/>
  <c r="N481" i="17" s="1"/>
  <c r="P481" i="17" s="1"/>
  <c r="D481" i="17"/>
  <c r="F482" i="17"/>
  <c r="K481" i="17"/>
  <c r="L481" i="17" s="1"/>
  <c r="S479" i="9"/>
  <c r="R479" i="9"/>
  <c r="T479" i="9" s="1"/>
  <c r="Z479" i="9"/>
  <c r="AH476" i="9"/>
  <c r="AG476" i="9"/>
  <c r="AI478" i="9"/>
  <c r="U478" i="9"/>
  <c r="V478" i="9" s="1"/>
  <c r="AK478" i="9"/>
  <c r="AC478" i="9"/>
  <c r="M480" i="17"/>
  <c r="O480" i="17" s="1"/>
  <c r="Q480" i="17" s="1"/>
  <c r="C480" i="17"/>
  <c r="AI479" i="17"/>
  <c r="U479" i="17"/>
  <c r="V479" i="17" s="1"/>
  <c r="X479" i="17" s="1"/>
  <c r="AC479" i="17"/>
  <c r="AK479" i="17"/>
  <c r="AE478" i="17"/>
  <c r="AB478" i="17"/>
  <c r="AD478" i="17" s="1"/>
  <c r="AF478" i="17" s="1"/>
  <c r="C479" i="17"/>
  <c r="M479" i="17"/>
  <c r="O479" i="17" s="1"/>
  <c r="Q479" i="17" s="1"/>
  <c r="K480" i="9"/>
  <c r="L480" i="9" s="1"/>
  <c r="B480" i="9"/>
  <c r="Y480" i="9"/>
  <c r="I480" i="9"/>
  <c r="J480" i="9" s="1"/>
  <c r="E480" i="9"/>
  <c r="N480" i="9" s="1"/>
  <c r="P480" i="9" s="1"/>
  <c r="F481" i="9"/>
  <c r="D480" i="9"/>
  <c r="AE477" i="9"/>
  <c r="AB477" i="9"/>
  <c r="AD477" i="9" s="1"/>
  <c r="AF477" i="9" s="1"/>
  <c r="S481" i="17" l="1"/>
  <c r="Z481" i="17"/>
  <c r="R481" i="17"/>
  <c r="T481" i="17" s="1"/>
  <c r="X478" i="9"/>
  <c r="W478" i="9"/>
  <c r="C480" i="9"/>
  <c r="M480" i="9"/>
  <c r="O480" i="9" s="1"/>
  <c r="Q480" i="9" s="1"/>
  <c r="AE479" i="17"/>
  <c r="AB479" i="17"/>
  <c r="AD479" i="17" s="1"/>
  <c r="AF479" i="17" s="1"/>
  <c r="AN477" i="9"/>
  <c r="I481" i="9"/>
  <c r="J481" i="9" s="1"/>
  <c r="Y481" i="9" s="1"/>
  <c r="E481" i="9"/>
  <c r="N481" i="9" s="1"/>
  <c r="P481" i="9" s="1"/>
  <c r="F482" i="9"/>
  <c r="D481" i="9"/>
  <c r="K481" i="9"/>
  <c r="L481" i="9" s="1"/>
  <c r="B481" i="9"/>
  <c r="AG478" i="17"/>
  <c r="AH478" i="17"/>
  <c r="AE478" i="9"/>
  <c r="AB478" i="9"/>
  <c r="AD478" i="9" s="1"/>
  <c r="U479" i="9"/>
  <c r="V479" i="9" s="1"/>
  <c r="AK479" i="9"/>
  <c r="AC479" i="9"/>
  <c r="AI479" i="9"/>
  <c r="F483" i="17"/>
  <c r="K482" i="17"/>
  <c r="L482" i="17" s="1"/>
  <c r="Y482" i="17" s="1"/>
  <c r="I482" i="17"/>
  <c r="J482" i="17" s="1"/>
  <c r="E482" i="17"/>
  <c r="N482" i="17" s="1"/>
  <c r="P482" i="17" s="1"/>
  <c r="AP478" i="17"/>
  <c r="AH477" i="9"/>
  <c r="AG477" i="9"/>
  <c r="AR478" i="9"/>
  <c r="AJ478" i="9"/>
  <c r="AQ478" i="9"/>
  <c r="AM478" i="9"/>
  <c r="AL478" i="9"/>
  <c r="M481" i="17"/>
  <c r="O481" i="17" s="1"/>
  <c r="Q481" i="17" s="1"/>
  <c r="C481" i="17"/>
  <c r="AI480" i="17"/>
  <c r="U480" i="17"/>
  <c r="V480" i="17" s="1"/>
  <c r="AK480" i="17"/>
  <c r="AC480" i="17"/>
  <c r="S480" i="9"/>
  <c r="Z480" i="9"/>
  <c r="W479" i="17"/>
  <c r="AR479" i="17"/>
  <c r="AJ479" i="17"/>
  <c r="AQ479" i="17"/>
  <c r="AM479" i="17"/>
  <c r="AL479" i="17"/>
  <c r="AN479" i="17" s="1"/>
  <c r="AO479" i="17" s="1"/>
  <c r="X480" i="17" l="1"/>
  <c r="W480" i="17"/>
  <c r="S481" i="9"/>
  <c r="Z481" i="9"/>
  <c r="S482" i="17"/>
  <c r="Z482" i="17"/>
  <c r="W479" i="9"/>
  <c r="X479" i="9"/>
  <c r="AQ480" i="17"/>
  <c r="AM480" i="17"/>
  <c r="AL480" i="17"/>
  <c r="AN480" i="17" s="1"/>
  <c r="AO480" i="17" s="1"/>
  <c r="AR480" i="17"/>
  <c r="AJ480" i="17"/>
  <c r="AE479" i="9"/>
  <c r="AB479" i="9"/>
  <c r="AD479" i="9" s="1"/>
  <c r="AO477" i="9"/>
  <c r="AP477" i="9"/>
  <c r="F484" i="17"/>
  <c r="K483" i="17"/>
  <c r="L483" i="17" s="1"/>
  <c r="I483" i="17"/>
  <c r="J483" i="17" s="1"/>
  <c r="Y483" i="17" s="1"/>
  <c r="E483" i="17"/>
  <c r="N483" i="17" s="1"/>
  <c r="P483" i="17" s="1"/>
  <c r="AL479" i="9"/>
  <c r="AR479" i="9"/>
  <c r="AJ479" i="9"/>
  <c r="AM479" i="9"/>
  <c r="AQ479" i="9"/>
  <c r="M481" i="9"/>
  <c r="O481" i="9" s="1"/>
  <c r="Q481" i="9" s="1"/>
  <c r="C481" i="9"/>
  <c r="AP479" i="17"/>
  <c r="D482" i="17"/>
  <c r="K482" i="9"/>
  <c r="L482" i="9" s="1"/>
  <c r="B482" i="9"/>
  <c r="Y482" i="9"/>
  <c r="I482" i="9"/>
  <c r="J482" i="9" s="1"/>
  <c r="E482" i="9"/>
  <c r="N482" i="9" s="1"/>
  <c r="P482" i="9" s="1"/>
  <c r="F483" i="9"/>
  <c r="D482" i="9"/>
  <c r="AH479" i="17"/>
  <c r="AG479" i="17"/>
  <c r="U481" i="17"/>
  <c r="V481" i="17" s="1"/>
  <c r="AK481" i="17"/>
  <c r="AC481" i="17"/>
  <c r="AI481" i="17"/>
  <c r="AI480" i="9"/>
  <c r="U480" i="9"/>
  <c r="AK480" i="9"/>
  <c r="AC480" i="9"/>
  <c r="R480" i="9"/>
  <c r="T480" i="9" s="1"/>
  <c r="AE480" i="17"/>
  <c r="AB480" i="17"/>
  <c r="AD480" i="17" s="1"/>
  <c r="AF480" i="17" s="1"/>
  <c r="AN478" i="9"/>
  <c r="AF478" i="9"/>
  <c r="S483" i="17" l="1"/>
  <c r="Z483" i="17"/>
  <c r="R483" i="17"/>
  <c r="T483" i="17" s="1"/>
  <c r="W481" i="17"/>
  <c r="X481" i="17"/>
  <c r="C482" i="9"/>
  <c r="M482" i="9"/>
  <c r="O482" i="9" s="1"/>
  <c r="Q482" i="9" s="1"/>
  <c r="S482" i="9"/>
  <c r="Z482" i="9"/>
  <c r="R482" i="9"/>
  <c r="T482" i="9" s="1"/>
  <c r="I484" i="17"/>
  <c r="J484" i="17" s="1"/>
  <c r="Y484" i="17" s="1"/>
  <c r="E484" i="17"/>
  <c r="N484" i="17" s="1"/>
  <c r="P484" i="17" s="1"/>
  <c r="D484" i="17"/>
  <c r="F485" i="17"/>
  <c r="K484" i="17"/>
  <c r="L484" i="17" s="1"/>
  <c r="AK482" i="17"/>
  <c r="AC482" i="17"/>
  <c r="AI482" i="17"/>
  <c r="U482" i="17"/>
  <c r="U481" i="9"/>
  <c r="AK481" i="9"/>
  <c r="AC481" i="9"/>
  <c r="AI481" i="9"/>
  <c r="V480" i="9"/>
  <c r="Y483" i="9"/>
  <c r="I483" i="9"/>
  <c r="J483" i="9" s="1"/>
  <c r="E483" i="9"/>
  <c r="N483" i="9" s="1"/>
  <c r="P483" i="9" s="1"/>
  <c r="F484" i="9"/>
  <c r="D483" i="9"/>
  <c r="K483" i="9"/>
  <c r="L483" i="9" s="1"/>
  <c r="B483" i="9"/>
  <c r="AN479" i="9"/>
  <c r="AP480" i="17"/>
  <c r="AL481" i="17"/>
  <c r="AR481" i="17"/>
  <c r="AJ481" i="17"/>
  <c r="AQ481" i="17"/>
  <c r="AM481" i="17"/>
  <c r="AH478" i="9"/>
  <c r="AG478" i="9"/>
  <c r="AO478" i="9"/>
  <c r="AP478" i="9"/>
  <c r="AE480" i="9"/>
  <c r="AB480" i="9"/>
  <c r="AD480" i="9" s="1"/>
  <c r="R482" i="17"/>
  <c r="T482" i="17" s="1"/>
  <c r="V482" i="17" s="1"/>
  <c r="X481" i="9"/>
  <c r="AH480" i="17"/>
  <c r="AG480" i="17"/>
  <c r="AR480" i="9"/>
  <c r="AJ480" i="9"/>
  <c r="AQ480" i="9"/>
  <c r="AM480" i="9"/>
  <c r="AL480" i="9"/>
  <c r="AN480" i="9" s="1"/>
  <c r="AP480" i="9" s="1"/>
  <c r="AO480" i="9"/>
  <c r="AE481" i="17"/>
  <c r="AB481" i="17"/>
  <c r="AD481" i="17" s="1"/>
  <c r="AF481" i="17" s="1"/>
  <c r="C482" i="17"/>
  <c r="M482" i="17"/>
  <c r="O482" i="17" s="1"/>
  <c r="Q482" i="17" s="1"/>
  <c r="W482" i="17" s="1"/>
  <c r="D483" i="17"/>
  <c r="AF479" i="9"/>
  <c r="X482" i="17"/>
  <c r="R481" i="9"/>
  <c r="T481" i="9" s="1"/>
  <c r="V481" i="9" s="1"/>
  <c r="W481" i="9" s="1"/>
  <c r="Z484" i="17" l="1"/>
  <c r="S484" i="17"/>
  <c r="M483" i="9"/>
  <c r="O483" i="9" s="1"/>
  <c r="Q483" i="9" s="1"/>
  <c r="C483" i="9"/>
  <c r="S483" i="9"/>
  <c r="R483" i="9"/>
  <c r="T483" i="9" s="1"/>
  <c r="Z483" i="9"/>
  <c r="AL481" i="9"/>
  <c r="AR481" i="9"/>
  <c r="AJ481" i="9"/>
  <c r="AM481" i="9"/>
  <c r="AQ481" i="9"/>
  <c r="AE482" i="17"/>
  <c r="AB482" i="17"/>
  <c r="AD482" i="17" s="1"/>
  <c r="M484" i="17"/>
  <c r="O484" i="17" s="1"/>
  <c r="Q484" i="17" s="1"/>
  <c r="C484" i="17"/>
  <c r="AP479" i="9"/>
  <c r="AO479" i="9"/>
  <c r="K484" i="9"/>
  <c r="L484" i="9" s="1"/>
  <c r="B484" i="9"/>
  <c r="Y484" i="9"/>
  <c r="I484" i="9"/>
  <c r="J484" i="9" s="1"/>
  <c r="E484" i="9"/>
  <c r="N484" i="9" s="1"/>
  <c r="P484" i="9" s="1"/>
  <c r="F485" i="9"/>
  <c r="D484" i="9"/>
  <c r="X480" i="9"/>
  <c r="W480" i="9"/>
  <c r="AR482" i="17"/>
  <c r="AJ482" i="17"/>
  <c r="AQ482" i="17"/>
  <c r="AM482" i="17"/>
  <c r="AL482" i="17"/>
  <c r="AH481" i="17"/>
  <c r="AG481" i="17"/>
  <c r="AN481" i="17"/>
  <c r="AI482" i="9"/>
  <c r="U482" i="9"/>
  <c r="V482" i="9" s="1"/>
  <c r="AK482" i="9"/>
  <c r="AC482" i="9"/>
  <c r="AI483" i="17"/>
  <c r="U483" i="17"/>
  <c r="V483" i="17" s="1"/>
  <c r="X483" i="17" s="1"/>
  <c r="AK483" i="17"/>
  <c r="AC483" i="17"/>
  <c r="AH479" i="9"/>
  <c r="AG479" i="9"/>
  <c r="C483" i="17"/>
  <c r="M483" i="17"/>
  <c r="O483" i="17" s="1"/>
  <c r="Q483" i="17" s="1"/>
  <c r="AF480" i="9"/>
  <c r="AE481" i="9"/>
  <c r="AB481" i="9"/>
  <c r="AD481" i="9" s="1"/>
  <c r="I485" i="17"/>
  <c r="J485" i="17" s="1"/>
  <c r="Y485" i="17" s="1"/>
  <c r="E485" i="17"/>
  <c r="N485" i="17" s="1"/>
  <c r="P485" i="17" s="1"/>
  <c r="F486" i="17"/>
  <c r="K485" i="17"/>
  <c r="L485" i="17" s="1"/>
  <c r="S485" i="17" l="1"/>
  <c r="Z485" i="17"/>
  <c r="R485" i="17"/>
  <c r="T485" i="17" s="1"/>
  <c r="W482" i="9"/>
  <c r="X482" i="9"/>
  <c r="AH480" i="9"/>
  <c r="AG480" i="9"/>
  <c r="I485" i="9"/>
  <c r="J485" i="9" s="1"/>
  <c r="Y485" i="9" s="1"/>
  <c r="E485" i="9"/>
  <c r="N485" i="9" s="1"/>
  <c r="P485" i="9" s="1"/>
  <c r="F486" i="9"/>
  <c r="K485" i="9"/>
  <c r="L485" i="9" s="1"/>
  <c r="B485" i="9"/>
  <c r="AN481" i="9"/>
  <c r="U483" i="9"/>
  <c r="AK483" i="9"/>
  <c r="AC483" i="9"/>
  <c r="AI483" i="9"/>
  <c r="AI484" i="17"/>
  <c r="U484" i="17"/>
  <c r="AK484" i="17"/>
  <c r="AC484" i="17"/>
  <c r="W483" i="17"/>
  <c r="AE483" i="17"/>
  <c r="AB483" i="17"/>
  <c r="AD483" i="17" s="1"/>
  <c r="AE482" i="9"/>
  <c r="AB482" i="9"/>
  <c r="AD482" i="9" s="1"/>
  <c r="AF482" i="9" s="1"/>
  <c r="AP481" i="17"/>
  <c r="AO481" i="17"/>
  <c r="AF482" i="17"/>
  <c r="F487" i="17"/>
  <c r="K486" i="17"/>
  <c r="L486" i="17" s="1"/>
  <c r="I486" i="17"/>
  <c r="J486" i="17" s="1"/>
  <c r="Y486" i="17" s="1"/>
  <c r="E486" i="17"/>
  <c r="N486" i="17" s="1"/>
  <c r="P486" i="17" s="1"/>
  <c r="D485" i="17"/>
  <c r="AF481" i="9"/>
  <c r="AR483" i="17"/>
  <c r="AJ483" i="17"/>
  <c r="AQ483" i="17"/>
  <c r="AM483" i="17"/>
  <c r="AL483" i="17"/>
  <c r="AN483" i="17" s="1"/>
  <c r="AP483" i="17" s="1"/>
  <c r="AR482" i="9"/>
  <c r="AJ482" i="9"/>
  <c r="AQ482" i="9"/>
  <c r="AM482" i="9"/>
  <c r="AL482" i="9"/>
  <c r="AN482" i="17"/>
  <c r="R484" i="17"/>
  <c r="T484" i="17" s="1"/>
  <c r="V484" i="17" s="1"/>
  <c r="W484" i="17" s="1"/>
  <c r="C484" i="9"/>
  <c r="M484" i="9"/>
  <c r="O484" i="9" s="1"/>
  <c r="Q484" i="9" s="1"/>
  <c r="S484" i="9"/>
  <c r="Z484" i="9"/>
  <c r="R484" i="9"/>
  <c r="T484" i="9" s="1"/>
  <c r="V483" i="9"/>
  <c r="X483" i="9" s="1"/>
  <c r="W483" i="9"/>
  <c r="X484" i="17"/>
  <c r="S486" i="17" l="1"/>
  <c r="Z486" i="17"/>
  <c r="R486" i="17"/>
  <c r="T486" i="17" s="1"/>
  <c r="S485" i="9"/>
  <c r="R485" i="9"/>
  <c r="T485" i="9" s="1"/>
  <c r="Z485" i="9"/>
  <c r="AP482" i="17"/>
  <c r="AO482" i="17"/>
  <c r="AO483" i="17"/>
  <c r="M485" i="17"/>
  <c r="O485" i="17" s="1"/>
  <c r="Q485" i="17" s="1"/>
  <c r="C485" i="17"/>
  <c r="AF483" i="17"/>
  <c r="AQ484" i="17"/>
  <c r="AM484" i="17"/>
  <c r="AL484" i="17"/>
  <c r="AN484" i="17" s="1"/>
  <c r="AP484" i="17" s="1"/>
  <c r="AO484" i="17"/>
  <c r="AR484" i="17"/>
  <c r="AJ484" i="17"/>
  <c r="AE483" i="9"/>
  <c r="AB483" i="9"/>
  <c r="AD483" i="9" s="1"/>
  <c r="AF483" i="9" s="1"/>
  <c r="K486" i="9"/>
  <c r="L486" i="9" s="1"/>
  <c r="B486" i="9"/>
  <c r="I486" i="9"/>
  <c r="J486" i="9" s="1"/>
  <c r="Y486" i="9" s="1"/>
  <c r="E486" i="9"/>
  <c r="N486" i="9" s="1"/>
  <c r="P486" i="9" s="1"/>
  <c r="F487" i="9"/>
  <c r="D486" i="9"/>
  <c r="F488" i="17"/>
  <c r="K487" i="17"/>
  <c r="L487" i="17" s="1"/>
  <c r="I487" i="17"/>
  <c r="J487" i="17" s="1"/>
  <c r="Y487" i="17" s="1"/>
  <c r="E487" i="17"/>
  <c r="N487" i="17" s="1"/>
  <c r="P487" i="17" s="1"/>
  <c r="D487" i="17"/>
  <c r="AR483" i="9"/>
  <c r="AJ483" i="9"/>
  <c r="AL483" i="9" s="1"/>
  <c r="AN483" i="9" s="1"/>
  <c r="AM483" i="9"/>
  <c r="AQ483" i="9"/>
  <c r="AN482" i="9"/>
  <c r="D486" i="17"/>
  <c r="U485" i="17"/>
  <c r="V485" i="17" s="1"/>
  <c r="X485" i="17" s="1"/>
  <c r="AK485" i="17"/>
  <c r="AC485" i="17"/>
  <c r="AI485" i="17"/>
  <c r="AI484" i="9"/>
  <c r="U484" i="9"/>
  <c r="V484" i="9" s="1"/>
  <c r="AK484" i="9"/>
  <c r="AC484" i="9"/>
  <c r="AH482" i="9"/>
  <c r="AG482" i="9"/>
  <c r="AH481" i="9"/>
  <c r="AG481" i="9"/>
  <c r="AG482" i="17"/>
  <c r="AH482" i="17"/>
  <c r="AE484" i="17"/>
  <c r="AB484" i="17"/>
  <c r="AD484" i="17" s="1"/>
  <c r="AO481" i="9"/>
  <c r="AP481" i="9"/>
  <c r="D485" i="9"/>
  <c r="W484" i="9" l="1"/>
  <c r="X484" i="9"/>
  <c r="S486" i="9"/>
  <c r="Z486" i="9"/>
  <c r="AO483" i="9"/>
  <c r="AP483" i="9"/>
  <c r="S487" i="17"/>
  <c r="Z487" i="17"/>
  <c r="R487" i="17"/>
  <c r="T487" i="17" s="1"/>
  <c r="AR485" i="17"/>
  <c r="AJ485" i="17"/>
  <c r="AL485" i="17" s="1"/>
  <c r="AN485" i="17" s="1"/>
  <c r="AQ485" i="17"/>
  <c r="AM485" i="17"/>
  <c r="AH483" i="9"/>
  <c r="AG483" i="9"/>
  <c r="C487" i="17"/>
  <c r="M487" i="17"/>
  <c r="O487" i="17" s="1"/>
  <c r="Q487" i="17" s="1"/>
  <c r="C486" i="9"/>
  <c r="M486" i="9"/>
  <c r="O486" i="9" s="1"/>
  <c r="Q486" i="9" s="1"/>
  <c r="AH483" i="17"/>
  <c r="AG483" i="17"/>
  <c r="AR484" i="9"/>
  <c r="AJ484" i="9"/>
  <c r="AQ484" i="9"/>
  <c r="AM484" i="9"/>
  <c r="AL484" i="9"/>
  <c r="AF484" i="17"/>
  <c r="AE484" i="9"/>
  <c r="AB484" i="9"/>
  <c r="AD484" i="9" s="1"/>
  <c r="C486" i="17"/>
  <c r="M486" i="17"/>
  <c r="O486" i="17" s="1"/>
  <c r="Q486" i="17" s="1"/>
  <c r="I488" i="17"/>
  <c r="J488" i="17" s="1"/>
  <c r="Y488" i="17" s="1"/>
  <c r="E488" i="17"/>
  <c r="N488" i="17" s="1"/>
  <c r="P488" i="17" s="1"/>
  <c r="D488" i="17"/>
  <c r="F489" i="17"/>
  <c r="K488" i="17"/>
  <c r="L488" i="17" s="1"/>
  <c r="I487" i="9"/>
  <c r="J487" i="9" s="1"/>
  <c r="Y487" i="9" s="1"/>
  <c r="E487" i="9"/>
  <c r="N487" i="9" s="1"/>
  <c r="P487" i="9" s="1"/>
  <c r="F488" i="9"/>
  <c r="K487" i="9"/>
  <c r="L487" i="9" s="1"/>
  <c r="B487" i="9"/>
  <c r="U485" i="9"/>
  <c r="V485" i="9" s="1"/>
  <c r="X485" i="9" s="1"/>
  <c r="AK485" i="9"/>
  <c r="AC485" i="9"/>
  <c r="AI485" i="9"/>
  <c r="AK486" i="17"/>
  <c r="AC486" i="17"/>
  <c r="AI486" i="17"/>
  <c r="U486" i="17"/>
  <c r="V486" i="17" s="1"/>
  <c r="X486" i="17" s="1"/>
  <c r="M485" i="9"/>
  <c r="O485" i="9" s="1"/>
  <c r="Q485" i="9" s="1"/>
  <c r="C485" i="9"/>
  <c r="AE485" i="17"/>
  <c r="AB485" i="17"/>
  <c r="AD485" i="17" s="1"/>
  <c r="AF485" i="17" s="1"/>
  <c r="AP482" i="9"/>
  <c r="AO482" i="9"/>
  <c r="W485" i="17"/>
  <c r="AP485" i="17" l="1"/>
  <c r="AO485" i="17"/>
  <c r="Z488" i="17"/>
  <c r="R488" i="17"/>
  <c r="T488" i="17" s="1"/>
  <c r="S488" i="17"/>
  <c r="S487" i="9"/>
  <c r="Z487" i="9"/>
  <c r="I489" i="17"/>
  <c r="J489" i="17" s="1"/>
  <c r="Y489" i="17" s="1"/>
  <c r="E489" i="17"/>
  <c r="N489" i="17" s="1"/>
  <c r="P489" i="17" s="1"/>
  <c r="D489" i="17"/>
  <c r="F490" i="17"/>
  <c r="K489" i="17"/>
  <c r="L489" i="17" s="1"/>
  <c r="AI486" i="9"/>
  <c r="U486" i="9"/>
  <c r="AK486" i="9"/>
  <c r="AC486" i="9"/>
  <c r="AH485" i="17"/>
  <c r="AG485" i="17"/>
  <c r="AE485" i="9"/>
  <c r="AB485" i="9"/>
  <c r="AD485" i="9" s="1"/>
  <c r="W486" i="17"/>
  <c r="AH484" i="17"/>
  <c r="AG484" i="17"/>
  <c r="M488" i="17"/>
  <c r="O488" i="17" s="1"/>
  <c r="Q488" i="17" s="1"/>
  <c r="C488" i="17"/>
  <c r="AE486" i="17"/>
  <c r="AB486" i="17"/>
  <c r="AD486" i="17" s="1"/>
  <c r="AL485" i="9"/>
  <c r="AR485" i="9"/>
  <c r="AJ485" i="9"/>
  <c r="AM485" i="9"/>
  <c r="AQ485" i="9"/>
  <c r="D487" i="9"/>
  <c r="AI487" i="17"/>
  <c r="U487" i="17"/>
  <c r="V487" i="17" s="1"/>
  <c r="AK487" i="17"/>
  <c r="AC487" i="17"/>
  <c r="R486" i="9"/>
  <c r="T486" i="9" s="1"/>
  <c r="V486" i="9" s="1"/>
  <c r="W486" i="9" s="1"/>
  <c r="W485" i="9"/>
  <c r="AR486" i="17"/>
  <c r="AJ486" i="17"/>
  <c r="AQ486" i="17"/>
  <c r="AM486" i="17"/>
  <c r="AL486" i="17"/>
  <c r="AN486" i="17" s="1"/>
  <c r="AO486" i="17" s="1"/>
  <c r="K488" i="9"/>
  <c r="L488" i="9" s="1"/>
  <c r="B488" i="9"/>
  <c r="I488" i="9"/>
  <c r="J488" i="9" s="1"/>
  <c r="Y488" i="9" s="1"/>
  <c r="E488" i="9"/>
  <c r="N488" i="9" s="1"/>
  <c r="P488" i="9" s="1"/>
  <c r="F489" i="9"/>
  <c r="AF484" i="9"/>
  <c r="AN484" i="9"/>
  <c r="S488" i="9" l="1"/>
  <c r="Z488" i="9"/>
  <c r="R488" i="9"/>
  <c r="T488" i="9" s="1"/>
  <c r="S489" i="17"/>
  <c r="Z489" i="17"/>
  <c r="R489" i="17"/>
  <c r="T489" i="17" s="1"/>
  <c r="W487" i="17"/>
  <c r="X487" i="17"/>
  <c r="AN485" i="9"/>
  <c r="AR486" i="9"/>
  <c r="AJ486" i="9"/>
  <c r="AQ486" i="9"/>
  <c r="AM486" i="9"/>
  <c r="AL486" i="9"/>
  <c r="U487" i="9"/>
  <c r="AK487" i="9"/>
  <c r="AC487" i="9"/>
  <c r="AI487" i="9"/>
  <c r="F491" i="17"/>
  <c r="D490" i="17"/>
  <c r="K490" i="17"/>
  <c r="L490" i="17" s="1"/>
  <c r="I490" i="17"/>
  <c r="J490" i="17" s="1"/>
  <c r="Y490" i="17" s="1"/>
  <c r="E490" i="17"/>
  <c r="N490" i="17" s="1"/>
  <c r="P490" i="17" s="1"/>
  <c r="X486" i="9"/>
  <c r="D488" i="9"/>
  <c r="AP486" i="17"/>
  <c r="AE487" i="17"/>
  <c r="AB487" i="17"/>
  <c r="AD487" i="17" s="1"/>
  <c r="AF487" i="17" s="1"/>
  <c r="M487" i="9"/>
  <c r="O487" i="9" s="1"/>
  <c r="Q487" i="9" s="1"/>
  <c r="C487" i="9"/>
  <c r="AF486" i="17"/>
  <c r="M489" i="17"/>
  <c r="O489" i="17" s="1"/>
  <c r="Q489" i="17" s="1"/>
  <c r="C489" i="17"/>
  <c r="AI488" i="17"/>
  <c r="U488" i="17"/>
  <c r="V488" i="17" s="1"/>
  <c r="AK488" i="17"/>
  <c r="AC488" i="17"/>
  <c r="AO484" i="9"/>
  <c r="AP484" i="9"/>
  <c r="AH484" i="9"/>
  <c r="AG484" i="9"/>
  <c r="I489" i="9"/>
  <c r="J489" i="9" s="1"/>
  <c r="Y489" i="9" s="1"/>
  <c r="E489" i="9"/>
  <c r="N489" i="9" s="1"/>
  <c r="P489" i="9" s="1"/>
  <c r="F490" i="9"/>
  <c r="D489" i="9"/>
  <c r="K489" i="9"/>
  <c r="L489" i="9" s="1"/>
  <c r="B489" i="9"/>
  <c r="AR487" i="17"/>
  <c r="AJ487" i="17"/>
  <c r="AQ487" i="17"/>
  <c r="AM487" i="17"/>
  <c r="AL487" i="17"/>
  <c r="AN487" i="17" s="1"/>
  <c r="AP487" i="17" s="1"/>
  <c r="AO487" i="17"/>
  <c r="AF485" i="9"/>
  <c r="AE486" i="9"/>
  <c r="AB486" i="9"/>
  <c r="AD486" i="9" s="1"/>
  <c r="AF486" i="9" s="1"/>
  <c r="R487" i="9"/>
  <c r="T487" i="9" s="1"/>
  <c r="V487" i="9" s="1"/>
  <c r="X487" i="9" s="1"/>
  <c r="X488" i="17" l="1"/>
  <c r="W488" i="17"/>
  <c r="S490" i="17"/>
  <c r="Z490" i="17"/>
  <c r="S489" i="9"/>
  <c r="Z489" i="9"/>
  <c r="AH487" i="17"/>
  <c r="AG487" i="17"/>
  <c r="AR487" i="9"/>
  <c r="AJ487" i="9"/>
  <c r="AL487" i="9" s="1"/>
  <c r="AN487" i="9" s="1"/>
  <c r="AM487" i="9"/>
  <c r="AQ487" i="9"/>
  <c r="M489" i="9"/>
  <c r="O489" i="9" s="1"/>
  <c r="Q489" i="9" s="1"/>
  <c r="C489" i="9"/>
  <c r="AG486" i="17"/>
  <c r="AH486" i="17"/>
  <c r="M490" i="17"/>
  <c r="O490" i="17" s="1"/>
  <c r="Q490" i="17" s="1"/>
  <c r="C490" i="17"/>
  <c r="AO485" i="9"/>
  <c r="AP485" i="9"/>
  <c r="AH486" i="9"/>
  <c r="AG486" i="9"/>
  <c r="K490" i="9"/>
  <c r="L490" i="9" s="1"/>
  <c r="B490" i="9"/>
  <c r="I490" i="9"/>
  <c r="J490" i="9" s="1"/>
  <c r="Y490" i="9" s="1"/>
  <c r="E490" i="9"/>
  <c r="N490" i="9" s="1"/>
  <c r="P490" i="9" s="1"/>
  <c r="F491" i="9"/>
  <c r="AE488" i="17"/>
  <c r="AB488" i="17"/>
  <c r="AD488" i="17" s="1"/>
  <c r="AF488" i="17" s="1"/>
  <c r="U489" i="17"/>
  <c r="V489" i="17" s="1"/>
  <c r="AK489" i="17"/>
  <c r="AC489" i="17"/>
  <c r="AI489" i="17"/>
  <c r="AI488" i="9"/>
  <c r="U488" i="9"/>
  <c r="V488" i="9" s="1"/>
  <c r="X488" i="9" s="1"/>
  <c r="AK488" i="9"/>
  <c r="AC488" i="9"/>
  <c r="AH485" i="9"/>
  <c r="AG485" i="9"/>
  <c r="AQ488" i="17"/>
  <c r="AM488" i="17"/>
  <c r="AR488" i="17"/>
  <c r="AJ488" i="17"/>
  <c r="AL488" i="17" s="1"/>
  <c r="AN488" i="17" s="1"/>
  <c r="W487" i="9"/>
  <c r="C488" i="9"/>
  <c r="M488" i="9"/>
  <c r="O488" i="9" s="1"/>
  <c r="Q488" i="9" s="1"/>
  <c r="F492" i="17"/>
  <c r="K491" i="17"/>
  <c r="L491" i="17" s="1"/>
  <c r="I491" i="17"/>
  <c r="J491" i="17" s="1"/>
  <c r="Y491" i="17" s="1"/>
  <c r="E491" i="17"/>
  <c r="N491" i="17" s="1"/>
  <c r="P491" i="17" s="1"/>
  <c r="AE487" i="9"/>
  <c r="AB487" i="9"/>
  <c r="AD487" i="9" s="1"/>
  <c r="AF487" i="9" s="1"/>
  <c r="AN486" i="9"/>
  <c r="AP487" i="9" l="1"/>
  <c r="AO487" i="9"/>
  <c r="AO488" i="17"/>
  <c r="AP488" i="17"/>
  <c r="W489" i="17"/>
  <c r="X489" i="17"/>
  <c r="S491" i="17"/>
  <c r="Z491" i="17"/>
  <c r="S490" i="9"/>
  <c r="Z490" i="9"/>
  <c r="AE488" i="9"/>
  <c r="AB488" i="9"/>
  <c r="AD488" i="9" s="1"/>
  <c r="AF488" i="9" s="1"/>
  <c r="AO486" i="9"/>
  <c r="AP486" i="9"/>
  <c r="I492" i="17"/>
  <c r="J492" i="17" s="1"/>
  <c r="Y492" i="17" s="1"/>
  <c r="E492" i="17"/>
  <c r="N492" i="17" s="1"/>
  <c r="P492" i="17" s="1"/>
  <c r="F493" i="17"/>
  <c r="K492" i="17"/>
  <c r="L492" i="17" s="1"/>
  <c r="Y491" i="9"/>
  <c r="I491" i="9"/>
  <c r="J491" i="9" s="1"/>
  <c r="E491" i="9"/>
  <c r="N491" i="9" s="1"/>
  <c r="P491" i="9" s="1"/>
  <c r="F492" i="9"/>
  <c r="D491" i="9"/>
  <c r="K491" i="9"/>
  <c r="L491" i="9" s="1"/>
  <c r="B491" i="9"/>
  <c r="U489" i="9"/>
  <c r="AK489" i="9"/>
  <c r="AC489" i="9"/>
  <c r="AI489" i="9"/>
  <c r="AK490" i="17"/>
  <c r="AC490" i="17"/>
  <c r="AI490" i="17"/>
  <c r="U490" i="17"/>
  <c r="W490" i="17"/>
  <c r="AH487" i="9"/>
  <c r="AG487" i="9"/>
  <c r="AR488" i="9"/>
  <c r="AJ488" i="9"/>
  <c r="AQ488" i="9"/>
  <c r="AM488" i="9"/>
  <c r="AP488" i="9"/>
  <c r="AL488" i="9"/>
  <c r="AN488" i="9" s="1"/>
  <c r="AO488" i="9" s="1"/>
  <c r="AE489" i="17"/>
  <c r="AB489" i="17"/>
  <c r="AD489" i="17" s="1"/>
  <c r="AF489" i="17" s="1"/>
  <c r="R490" i="17"/>
  <c r="T490" i="17" s="1"/>
  <c r="V490" i="17" s="1"/>
  <c r="W488" i="9"/>
  <c r="AH488" i="17"/>
  <c r="AG488" i="17"/>
  <c r="D491" i="17"/>
  <c r="AL489" i="17"/>
  <c r="AN489" i="17" s="1"/>
  <c r="AO489" i="17" s="1"/>
  <c r="AR489" i="17"/>
  <c r="AJ489" i="17"/>
  <c r="AQ489" i="17"/>
  <c r="AM489" i="17"/>
  <c r="D490" i="9"/>
  <c r="R489" i="9"/>
  <c r="T489" i="9" s="1"/>
  <c r="V489" i="9" s="1"/>
  <c r="W489" i="9" s="1"/>
  <c r="X490" i="17"/>
  <c r="Z492" i="17" l="1"/>
  <c r="S492" i="17"/>
  <c r="AR490" i="17"/>
  <c r="AJ490" i="17"/>
  <c r="AQ490" i="17"/>
  <c r="AM490" i="17"/>
  <c r="AL490" i="17"/>
  <c r="AN490" i="17" s="1"/>
  <c r="AO490" i="17" s="1"/>
  <c r="K492" i="9"/>
  <c r="L492" i="9" s="1"/>
  <c r="B492" i="9"/>
  <c r="I492" i="9"/>
  <c r="J492" i="9" s="1"/>
  <c r="Y492" i="9" s="1"/>
  <c r="E492" i="9"/>
  <c r="N492" i="9" s="1"/>
  <c r="P492" i="9" s="1"/>
  <c r="F493" i="9"/>
  <c r="AH488" i="9"/>
  <c r="AG488" i="9"/>
  <c r="AI490" i="9"/>
  <c r="U490" i="9"/>
  <c r="AK490" i="9"/>
  <c r="AC490" i="9"/>
  <c r="AI491" i="17"/>
  <c r="U491" i="17"/>
  <c r="AK491" i="17"/>
  <c r="AC491" i="17"/>
  <c r="AH489" i="17"/>
  <c r="AG489" i="17"/>
  <c r="I493" i="17"/>
  <c r="J493" i="17" s="1"/>
  <c r="Y493" i="17" s="1"/>
  <c r="E493" i="17"/>
  <c r="N493" i="17" s="1"/>
  <c r="P493" i="17" s="1"/>
  <c r="D493" i="17"/>
  <c r="F494" i="17"/>
  <c r="K493" i="17"/>
  <c r="L493" i="17" s="1"/>
  <c r="AP489" i="17"/>
  <c r="C490" i="9"/>
  <c r="M490" i="9"/>
  <c r="O490" i="9" s="1"/>
  <c r="Q490" i="9" s="1"/>
  <c r="W490" i="9" s="1"/>
  <c r="C491" i="17"/>
  <c r="M491" i="17"/>
  <c r="O491" i="17" s="1"/>
  <c r="Q491" i="17" s="1"/>
  <c r="AE489" i="9"/>
  <c r="AB489" i="9"/>
  <c r="AD489" i="9" s="1"/>
  <c r="AF489" i="9" s="1"/>
  <c r="D492" i="17"/>
  <c r="R490" i="9"/>
  <c r="T490" i="9" s="1"/>
  <c r="V490" i="9" s="1"/>
  <c r="R491" i="17"/>
  <c r="T491" i="17" s="1"/>
  <c r="V491" i="17" s="1"/>
  <c r="X489" i="9"/>
  <c r="AE490" i="17"/>
  <c r="AB490" i="17"/>
  <c r="AD490" i="17" s="1"/>
  <c r="AL489" i="9"/>
  <c r="AR489" i="9"/>
  <c r="AJ489" i="9"/>
  <c r="AM489" i="9"/>
  <c r="AQ489" i="9"/>
  <c r="M491" i="9"/>
  <c r="O491" i="9" s="1"/>
  <c r="Q491" i="9" s="1"/>
  <c r="C491" i="9"/>
  <c r="S491" i="9"/>
  <c r="Z491" i="9"/>
  <c r="X490" i="9"/>
  <c r="X491" i="17"/>
  <c r="S492" i="9" l="1"/>
  <c r="Z492" i="9"/>
  <c r="R492" i="9"/>
  <c r="T492" i="9" s="1"/>
  <c r="S493" i="17"/>
  <c r="Z493" i="17"/>
  <c r="R493" i="17"/>
  <c r="T493" i="17" s="1"/>
  <c r="U491" i="9"/>
  <c r="AK491" i="9"/>
  <c r="AC491" i="9"/>
  <c r="AI491" i="9"/>
  <c r="AE491" i="17"/>
  <c r="AB491" i="17"/>
  <c r="AD491" i="17" s="1"/>
  <c r="AF491" i="17" s="1"/>
  <c r="AE490" i="9"/>
  <c r="AB490" i="9"/>
  <c r="AD490" i="9" s="1"/>
  <c r="AF490" i="9" s="1"/>
  <c r="AI492" i="17"/>
  <c r="U492" i="17"/>
  <c r="AK492" i="17"/>
  <c r="AC492" i="17"/>
  <c r="AH489" i="9"/>
  <c r="AG489" i="9"/>
  <c r="F495" i="17"/>
  <c r="K494" i="17"/>
  <c r="L494" i="17" s="1"/>
  <c r="I494" i="17"/>
  <c r="J494" i="17" s="1"/>
  <c r="Y494" i="17" s="1"/>
  <c r="E494" i="17"/>
  <c r="N494" i="17" s="1"/>
  <c r="P494" i="17" s="1"/>
  <c r="AR490" i="9"/>
  <c r="AJ490" i="9"/>
  <c r="AQ490" i="9"/>
  <c r="AM490" i="9"/>
  <c r="AL490" i="9"/>
  <c r="M493" i="17"/>
  <c r="O493" i="17" s="1"/>
  <c r="Q493" i="17" s="1"/>
  <c r="C493" i="17"/>
  <c r="D492" i="9"/>
  <c r="AP490" i="17"/>
  <c r="R492" i="17"/>
  <c r="T492" i="17" s="1"/>
  <c r="V492" i="17" s="1"/>
  <c r="X492" i="17" s="1"/>
  <c r="M492" i="17"/>
  <c r="O492" i="17" s="1"/>
  <c r="Q492" i="17" s="1"/>
  <c r="C492" i="17"/>
  <c r="AN489" i="9"/>
  <c r="AR491" i="17"/>
  <c r="AJ491" i="17"/>
  <c r="AQ491" i="17"/>
  <c r="AM491" i="17"/>
  <c r="AL491" i="17"/>
  <c r="R491" i="9"/>
  <c r="T491" i="9" s="1"/>
  <c r="V491" i="9" s="1"/>
  <c r="X491" i="9" s="1"/>
  <c r="W491" i="9"/>
  <c r="AF490" i="17"/>
  <c r="W491" i="17"/>
  <c r="I493" i="9"/>
  <c r="J493" i="9" s="1"/>
  <c r="Y493" i="9" s="1"/>
  <c r="E493" i="9"/>
  <c r="N493" i="9" s="1"/>
  <c r="P493" i="9" s="1"/>
  <c r="F494" i="9"/>
  <c r="D493" i="9"/>
  <c r="K493" i="9"/>
  <c r="L493" i="9" s="1"/>
  <c r="B493" i="9"/>
  <c r="S493" i="9" l="1"/>
  <c r="R493" i="9"/>
  <c r="T493" i="9" s="1"/>
  <c r="Z493" i="9"/>
  <c r="S494" i="17"/>
  <c r="Z494" i="17"/>
  <c r="R494" i="17"/>
  <c r="T494" i="17" s="1"/>
  <c r="M493" i="9"/>
  <c r="O493" i="9" s="1"/>
  <c r="Q493" i="9" s="1"/>
  <c r="C493" i="9"/>
  <c r="AO489" i="9"/>
  <c r="AP489" i="9"/>
  <c r="F496" i="17"/>
  <c r="K495" i="17"/>
  <c r="L495" i="17" s="1"/>
  <c r="I495" i="17"/>
  <c r="J495" i="17" s="1"/>
  <c r="Y495" i="17" s="1"/>
  <c r="E495" i="17"/>
  <c r="N495" i="17" s="1"/>
  <c r="P495" i="17" s="1"/>
  <c r="AE492" i="17"/>
  <c r="AB492" i="17"/>
  <c r="AD492" i="17" s="1"/>
  <c r="AF492" i="17" s="1"/>
  <c r="AH490" i="9"/>
  <c r="AG490" i="9"/>
  <c r="K494" i="9"/>
  <c r="L494" i="9" s="1"/>
  <c r="B494" i="9"/>
  <c r="I494" i="9"/>
  <c r="J494" i="9" s="1"/>
  <c r="Y494" i="9" s="1"/>
  <c r="E494" i="9"/>
  <c r="N494" i="9" s="1"/>
  <c r="P494" i="9" s="1"/>
  <c r="F495" i="9"/>
  <c r="C492" i="9"/>
  <c r="M492" i="9"/>
  <c r="O492" i="9" s="1"/>
  <c r="Q492" i="9" s="1"/>
  <c r="D494" i="17"/>
  <c r="AQ492" i="17"/>
  <c r="AM492" i="17"/>
  <c r="AR492" i="17"/>
  <c r="AJ492" i="17"/>
  <c r="AL492" i="17" s="1"/>
  <c r="AN492" i="17" s="1"/>
  <c r="AE491" i="9"/>
  <c r="AB491" i="9"/>
  <c r="AD491" i="9" s="1"/>
  <c r="AF491" i="9" s="1"/>
  <c r="AG490" i="17"/>
  <c r="AH490" i="17"/>
  <c r="AN491" i="17"/>
  <c r="W492" i="17"/>
  <c r="AN490" i="9"/>
  <c r="AH491" i="17"/>
  <c r="AG491" i="17"/>
  <c r="AR491" i="9"/>
  <c r="AJ491" i="9"/>
  <c r="AL491" i="9" s="1"/>
  <c r="AN491" i="9" s="1"/>
  <c r="AM491" i="9"/>
  <c r="AQ491" i="9"/>
  <c r="U493" i="17"/>
  <c r="V493" i="17" s="1"/>
  <c r="AK493" i="17"/>
  <c r="AC493" i="17"/>
  <c r="AI493" i="17"/>
  <c r="AI492" i="9"/>
  <c r="U492" i="9"/>
  <c r="V492" i="9" s="1"/>
  <c r="X492" i="9" s="1"/>
  <c r="AK492" i="9"/>
  <c r="AC492" i="9"/>
  <c r="X493" i="17" l="1"/>
  <c r="W493" i="17"/>
  <c r="AP492" i="17"/>
  <c r="AO492" i="17"/>
  <c r="AO491" i="9"/>
  <c r="AP491" i="9"/>
  <c r="S494" i="9"/>
  <c r="Z494" i="9"/>
  <c r="S495" i="17"/>
  <c r="Z495" i="17"/>
  <c r="AO491" i="17"/>
  <c r="AP491" i="17"/>
  <c r="AH492" i="17"/>
  <c r="AG492" i="17"/>
  <c r="AH491" i="9"/>
  <c r="AG491" i="9"/>
  <c r="D494" i="9"/>
  <c r="AE492" i="9"/>
  <c r="AB492" i="9"/>
  <c r="AD492" i="9" s="1"/>
  <c r="AF492" i="9" s="1"/>
  <c r="AR492" i="9"/>
  <c r="AJ492" i="9"/>
  <c r="AQ492" i="9"/>
  <c r="AM492" i="9"/>
  <c r="AL492" i="9"/>
  <c r="AE493" i="17"/>
  <c r="AB493" i="17"/>
  <c r="AD493" i="17" s="1"/>
  <c r="AF493" i="17" s="1"/>
  <c r="AP490" i="9"/>
  <c r="AO490" i="9"/>
  <c r="C494" i="17"/>
  <c r="M494" i="17"/>
  <c r="O494" i="17" s="1"/>
  <c r="Q494" i="17" s="1"/>
  <c r="I495" i="9"/>
  <c r="J495" i="9" s="1"/>
  <c r="Y495" i="9" s="1"/>
  <c r="E495" i="9"/>
  <c r="N495" i="9" s="1"/>
  <c r="P495" i="9" s="1"/>
  <c r="F496" i="9"/>
  <c r="K495" i="9"/>
  <c r="L495" i="9" s="1"/>
  <c r="B495" i="9"/>
  <c r="D495" i="17"/>
  <c r="AK494" i="17"/>
  <c r="AC494" i="17"/>
  <c r="AI494" i="17"/>
  <c r="U494" i="17"/>
  <c r="V494" i="17" s="1"/>
  <c r="X494" i="17" s="1"/>
  <c r="U493" i="9"/>
  <c r="V493" i="9" s="1"/>
  <c r="AK493" i="9"/>
  <c r="AC493" i="9"/>
  <c r="AI493" i="9"/>
  <c r="AL493" i="17"/>
  <c r="AR493" i="17"/>
  <c r="AJ493" i="17"/>
  <c r="AQ493" i="17"/>
  <c r="AM493" i="17"/>
  <c r="W492" i="9"/>
  <c r="I496" i="17"/>
  <c r="J496" i="17" s="1"/>
  <c r="Y496" i="17" s="1"/>
  <c r="E496" i="17"/>
  <c r="N496" i="17" s="1"/>
  <c r="P496" i="17" s="1"/>
  <c r="D496" i="17"/>
  <c r="F497" i="17"/>
  <c r="K496" i="17"/>
  <c r="L496" i="17" s="1"/>
  <c r="S495" i="9" l="1"/>
  <c r="R495" i="9" s="1"/>
  <c r="T495" i="9" s="1"/>
  <c r="Z495" i="9"/>
  <c r="Z496" i="17"/>
  <c r="S496" i="17"/>
  <c r="W493" i="9"/>
  <c r="X493" i="9"/>
  <c r="M496" i="17"/>
  <c r="O496" i="17" s="1"/>
  <c r="Q496" i="17" s="1"/>
  <c r="C496" i="17"/>
  <c r="C495" i="17"/>
  <c r="M495" i="17"/>
  <c r="O495" i="17" s="1"/>
  <c r="Q495" i="17" s="1"/>
  <c r="K496" i="9"/>
  <c r="L496" i="9" s="1"/>
  <c r="B496" i="9"/>
  <c r="I496" i="9"/>
  <c r="J496" i="9" s="1"/>
  <c r="Y496" i="9" s="1"/>
  <c r="E496" i="9"/>
  <c r="N496" i="9" s="1"/>
  <c r="P496" i="9" s="1"/>
  <c r="F497" i="9"/>
  <c r="W494" i="17"/>
  <c r="AH493" i="17"/>
  <c r="AG493" i="17"/>
  <c r="AI495" i="17"/>
  <c r="U495" i="17"/>
  <c r="AK495" i="17"/>
  <c r="AC495" i="17"/>
  <c r="AI494" i="9"/>
  <c r="U494" i="9"/>
  <c r="AK494" i="9"/>
  <c r="AC494" i="9"/>
  <c r="AE493" i="9"/>
  <c r="AB493" i="9"/>
  <c r="AD493" i="9" s="1"/>
  <c r="AF493" i="9" s="1"/>
  <c r="AH492" i="9"/>
  <c r="AG492" i="9"/>
  <c r="C494" i="9"/>
  <c r="M494" i="9"/>
  <c r="O494" i="9" s="1"/>
  <c r="Q494" i="9" s="1"/>
  <c r="AR493" i="9"/>
  <c r="AJ493" i="9"/>
  <c r="AL493" i="9" s="1"/>
  <c r="AN493" i="9" s="1"/>
  <c r="AM493" i="9"/>
  <c r="AQ493" i="9"/>
  <c r="AE494" i="17"/>
  <c r="AB494" i="17"/>
  <c r="AD494" i="17" s="1"/>
  <c r="R495" i="17"/>
  <c r="T495" i="17" s="1"/>
  <c r="V495" i="17" s="1"/>
  <c r="R494" i="9"/>
  <c r="T494" i="9" s="1"/>
  <c r="AN493" i="17"/>
  <c r="Y497" i="17"/>
  <c r="I497" i="17"/>
  <c r="J497" i="17" s="1"/>
  <c r="E497" i="17"/>
  <c r="N497" i="17" s="1"/>
  <c r="P497" i="17" s="1"/>
  <c r="D497" i="17"/>
  <c r="F498" i="17"/>
  <c r="K497" i="17"/>
  <c r="L497" i="17" s="1"/>
  <c r="AR494" i="17"/>
  <c r="AJ494" i="17"/>
  <c r="AQ494" i="17"/>
  <c r="AM494" i="17"/>
  <c r="AL494" i="17"/>
  <c r="AN494" i="17" s="1"/>
  <c r="AO494" i="17" s="1"/>
  <c r="D495" i="9"/>
  <c r="AN492" i="9"/>
  <c r="X495" i="17"/>
  <c r="AO493" i="9" l="1"/>
  <c r="AP493" i="9"/>
  <c r="S496" i="9"/>
  <c r="Z496" i="9"/>
  <c r="AP494" i="17"/>
  <c r="M495" i="9"/>
  <c r="O495" i="9" s="1"/>
  <c r="Q495" i="9" s="1"/>
  <c r="C495" i="9"/>
  <c r="AE494" i="9"/>
  <c r="AB494" i="9"/>
  <c r="AD494" i="9" s="1"/>
  <c r="AF494" i="9" s="1"/>
  <c r="AE495" i="17"/>
  <c r="AB495" i="17"/>
  <c r="AD495" i="17" s="1"/>
  <c r="AF495" i="17" s="1"/>
  <c r="I497" i="9"/>
  <c r="J497" i="9" s="1"/>
  <c r="Y497" i="9" s="1"/>
  <c r="E497" i="9"/>
  <c r="N497" i="9" s="1"/>
  <c r="P497" i="9" s="1"/>
  <c r="F498" i="9"/>
  <c r="K497" i="9"/>
  <c r="L497" i="9" s="1"/>
  <c r="B497" i="9"/>
  <c r="AI496" i="17"/>
  <c r="U496" i="17"/>
  <c r="AK496" i="17"/>
  <c r="AC496" i="17"/>
  <c r="F499" i="17"/>
  <c r="K498" i="17"/>
  <c r="L498" i="17" s="1"/>
  <c r="I498" i="17"/>
  <c r="J498" i="17" s="1"/>
  <c r="Y498" i="17" s="1"/>
  <c r="E498" i="17"/>
  <c r="N498" i="17" s="1"/>
  <c r="P498" i="17" s="1"/>
  <c r="S497" i="17"/>
  <c r="Z497" i="17"/>
  <c r="R497" i="17"/>
  <c r="T497" i="17" s="1"/>
  <c r="AF494" i="17"/>
  <c r="AR494" i="9"/>
  <c r="AJ494" i="9"/>
  <c r="AQ494" i="9"/>
  <c r="AM494" i="9"/>
  <c r="AL494" i="9"/>
  <c r="AR495" i="17"/>
  <c r="AJ495" i="17"/>
  <c r="AQ495" i="17"/>
  <c r="AM495" i="17"/>
  <c r="AL495" i="17"/>
  <c r="W496" i="17"/>
  <c r="M497" i="17"/>
  <c r="O497" i="17" s="1"/>
  <c r="Q497" i="17" s="1"/>
  <c r="C497" i="17"/>
  <c r="AH493" i="9"/>
  <c r="AG493" i="9"/>
  <c r="W495" i="17"/>
  <c r="R496" i="17"/>
  <c r="T496" i="17" s="1"/>
  <c r="V496" i="17" s="1"/>
  <c r="U495" i="9"/>
  <c r="V495" i="9" s="1"/>
  <c r="X495" i="9" s="1"/>
  <c r="AK495" i="9"/>
  <c r="AC495" i="9"/>
  <c r="AI495" i="9"/>
  <c r="AP493" i="17"/>
  <c r="AO493" i="17"/>
  <c r="AO492" i="9"/>
  <c r="AP492" i="9"/>
  <c r="V494" i="9"/>
  <c r="X494" i="9" s="1"/>
  <c r="D496" i="9"/>
  <c r="X496" i="17"/>
  <c r="S497" i="9" l="1"/>
  <c r="R497" i="9" s="1"/>
  <c r="T497" i="9" s="1"/>
  <c r="Z497" i="9"/>
  <c r="S498" i="17"/>
  <c r="Z498" i="17"/>
  <c r="R498" i="17"/>
  <c r="T498" i="17" s="1"/>
  <c r="F500" i="17"/>
  <c r="K499" i="17"/>
  <c r="L499" i="17" s="1"/>
  <c r="Y499" i="17"/>
  <c r="I499" i="17"/>
  <c r="J499" i="17" s="1"/>
  <c r="E499" i="17"/>
  <c r="N499" i="17" s="1"/>
  <c r="P499" i="17" s="1"/>
  <c r="D499" i="17"/>
  <c r="AQ496" i="17"/>
  <c r="AM496" i="17"/>
  <c r="AL496" i="17"/>
  <c r="AN496" i="17" s="1"/>
  <c r="AP496" i="17" s="1"/>
  <c r="AO496" i="17"/>
  <c r="AR496" i="17"/>
  <c r="AJ496" i="17"/>
  <c r="AH494" i="9"/>
  <c r="AG494" i="9"/>
  <c r="AI496" i="9"/>
  <c r="U496" i="9"/>
  <c r="AK496" i="9"/>
  <c r="AC496" i="9"/>
  <c r="W494" i="9"/>
  <c r="AN494" i="9"/>
  <c r="D498" i="17"/>
  <c r="D497" i="9"/>
  <c r="AL495" i="9"/>
  <c r="AR495" i="9"/>
  <c r="AJ495" i="9"/>
  <c r="AM495" i="9"/>
  <c r="AQ495" i="9"/>
  <c r="AE495" i="9"/>
  <c r="AB495" i="9"/>
  <c r="AD495" i="9" s="1"/>
  <c r="AF495" i="9" s="1"/>
  <c r="AN495" i="17"/>
  <c r="U497" i="17"/>
  <c r="V497" i="17" s="1"/>
  <c r="AK497" i="17"/>
  <c r="AC497" i="17"/>
  <c r="AI497" i="17"/>
  <c r="K498" i="9"/>
  <c r="L498" i="9" s="1"/>
  <c r="B498" i="9"/>
  <c r="I498" i="9"/>
  <c r="J498" i="9" s="1"/>
  <c r="Y498" i="9" s="1"/>
  <c r="E498" i="9"/>
  <c r="N498" i="9" s="1"/>
  <c r="P498" i="9" s="1"/>
  <c r="F499" i="9"/>
  <c r="AH495" i="17"/>
  <c r="AG495" i="17"/>
  <c r="R496" i="9"/>
  <c r="T496" i="9" s="1"/>
  <c r="C496" i="9"/>
  <c r="M496" i="9"/>
  <c r="O496" i="9" s="1"/>
  <c r="Q496" i="9" s="1"/>
  <c r="AG494" i="17"/>
  <c r="AH494" i="17"/>
  <c r="AE496" i="17"/>
  <c r="AB496" i="17"/>
  <c r="AD496" i="17" s="1"/>
  <c r="AF496" i="17" s="1"/>
  <c r="W495" i="9"/>
  <c r="S498" i="9" l="1"/>
  <c r="Z498" i="9"/>
  <c r="R498" i="9"/>
  <c r="T498" i="9" s="1"/>
  <c r="X497" i="17"/>
  <c r="W497" i="17"/>
  <c r="V497" i="9"/>
  <c r="X497" i="9" s="1"/>
  <c r="C499" i="17"/>
  <c r="M499" i="17"/>
  <c r="O499" i="17" s="1"/>
  <c r="Q499" i="17" s="1"/>
  <c r="C498" i="17"/>
  <c r="M498" i="17"/>
  <c r="O498" i="17" s="1"/>
  <c r="Q498" i="17" s="1"/>
  <c r="AR496" i="9"/>
  <c r="AJ496" i="9"/>
  <c r="AQ496" i="9"/>
  <c r="AM496" i="9"/>
  <c r="AL496" i="9"/>
  <c r="AN496" i="9" s="1"/>
  <c r="AP496" i="9" s="1"/>
  <c r="AH495" i="9"/>
  <c r="AG495" i="9"/>
  <c r="Y500" i="17"/>
  <c r="I500" i="17"/>
  <c r="J500" i="17" s="1"/>
  <c r="E500" i="17"/>
  <c r="N500" i="17" s="1"/>
  <c r="P500" i="17" s="1"/>
  <c r="F501" i="17"/>
  <c r="K500" i="17"/>
  <c r="L500" i="17" s="1"/>
  <c r="AK498" i="17"/>
  <c r="AC498" i="17"/>
  <c r="AI498" i="17"/>
  <c r="U498" i="17"/>
  <c r="V498" i="17" s="1"/>
  <c r="X498" i="17" s="1"/>
  <c r="U497" i="9"/>
  <c r="AK497" i="9"/>
  <c r="AC497" i="9"/>
  <c r="AI497" i="9"/>
  <c r="AH496" i="17"/>
  <c r="AG496" i="17"/>
  <c r="AE496" i="9"/>
  <c r="AB496" i="9"/>
  <c r="AD496" i="9" s="1"/>
  <c r="AF496" i="9" s="1"/>
  <c r="S499" i="17"/>
  <c r="Z499" i="17"/>
  <c r="R499" i="17"/>
  <c r="T499" i="17" s="1"/>
  <c r="AP495" i="17"/>
  <c r="AO495" i="17"/>
  <c r="AN495" i="9"/>
  <c r="D498" i="9"/>
  <c r="AE497" i="17"/>
  <c r="AB497" i="17"/>
  <c r="AD497" i="17" s="1"/>
  <c r="AF497" i="17" s="1"/>
  <c r="AP494" i="9"/>
  <c r="AO494" i="9"/>
  <c r="V496" i="9"/>
  <c r="X496" i="9" s="1"/>
  <c r="Y499" i="9"/>
  <c r="I499" i="9"/>
  <c r="J499" i="9" s="1"/>
  <c r="E499" i="9"/>
  <c r="N499" i="9" s="1"/>
  <c r="P499" i="9" s="1"/>
  <c r="F500" i="9"/>
  <c r="D499" i="9"/>
  <c r="K499" i="9"/>
  <c r="L499" i="9" s="1"/>
  <c r="B499" i="9"/>
  <c r="AL497" i="17"/>
  <c r="AN497" i="17" s="1"/>
  <c r="AO497" i="17" s="1"/>
  <c r="AR497" i="17"/>
  <c r="AJ497" i="17"/>
  <c r="AQ497" i="17"/>
  <c r="AM497" i="17"/>
  <c r="M497" i="9"/>
  <c r="O497" i="9" s="1"/>
  <c r="Q497" i="9" s="1"/>
  <c r="C497" i="9"/>
  <c r="S499" i="9" l="1"/>
  <c r="R499" i="9" s="1"/>
  <c r="T499" i="9" s="1"/>
  <c r="Z499" i="9"/>
  <c r="AO496" i="9"/>
  <c r="W498" i="17"/>
  <c r="AH497" i="17"/>
  <c r="AG497" i="17"/>
  <c r="AH496" i="9"/>
  <c r="AG496" i="9"/>
  <c r="AP497" i="17"/>
  <c r="K500" i="9"/>
  <c r="L500" i="9" s="1"/>
  <c r="B500" i="9"/>
  <c r="Y500" i="9"/>
  <c r="I500" i="9"/>
  <c r="J500" i="9" s="1"/>
  <c r="E500" i="9"/>
  <c r="N500" i="9" s="1"/>
  <c r="P500" i="9" s="1"/>
  <c r="F501" i="9"/>
  <c r="D500" i="9"/>
  <c r="AE497" i="9"/>
  <c r="AB497" i="9"/>
  <c r="AD497" i="9" s="1"/>
  <c r="Y501" i="17"/>
  <c r="I501" i="17"/>
  <c r="J501" i="17" s="1"/>
  <c r="E501" i="17"/>
  <c r="N501" i="17" s="1"/>
  <c r="P501" i="17" s="1"/>
  <c r="F502" i="17"/>
  <c r="K501" i="17"/>
  <c r="L501" i="17" s="1"/>
  <c r="Z500" i="17"/>
  <c r="R500" i="17"/>
  <c r="T500" i="17" s="1"/>
  <c r="S500" i="17"/>
  <c r="W497" i="9"/>
  <c r="C498" i="9"/>
  <c r="M498" i="9"/>
  <c r="O498" i="9" s="1"/>
  <c r="Q498" i="9" s="1"/>
  <c r="W496" i="9"/>
  <c r="AI499" i="17"/>
  <c r="U499" i="17"/>
  <c r="V499" i="17" s="1"/>
  <c r="AK499" i="17"/>
  <c r="AC499" i="17"/>
  <c r="AL497" i="9"/>
  <c r="AR497" i="9"/>
  <c r="AJ497" i="9"/>
  <c r="AM497" i="9"/>
  <c r="AQ497" i="9"/>
  <c r="AE498" i="17"/>
  <c r="AB498" i="17"/>
  <c r="AD498" i="17" s="1"/>
  <c r="AF498" i="17" s="1"/>
  <c r="D500" i="17"/>
  <c r="AI498" i="9"/>
  <c r="U498" i="9"/>
  <c r="V498" i="9" s="1"/>
  <c r="X498" i="9" s="1"/>
  <c r="AK498" i="9"/>
  <c r="AC498" i="9"/>
  <c r="M499" i="9"/>
  <c r="O499" i="9" s="1"/>
  <c r="Q499" i="9" s="1"/>
  <c r="C499" i="9"/>
  <c r="AP495" i="9"/>
  <c r="AO495" i="9"/>
  <c r="AR498" i="17"/>
  <c r="AJ498" i="17"/>
  <c r="AQ498" i="17"/>
  <c r="AM498" i="17"/>
  <c r="AL498" i="17"/>
  <c r="AN498" i="17" s="1"/>
  <c r="AO498" i="17" s="1"/>
  <c r="X499" i="17" l="1"/>
  <c r="W499" i="17"/>
  <c r="V499" i="9"/>
  <c r="W499" i="9" s="1"/>
  <c r="V500" i="17"/>
  <c r="X500" i="17" s="1"/>
  <c r="D501" i="17"/>
  <c r="AF497" i="9"/>
  <c r="I501" i="9"/>
  <c r="J501" i="9" s="1"/>
  <c r="Y501" i="9" s="1"/>
  <c r="E501" i="9"/>
  <c r="N501" i="9" s="1"/>
  <c r="P501" i="9" s="1"/>
  <c r="F502" i="9"/>
  <c r="D501" i="9"/>
  <c r="K501" i="9"/>
  <c r="L501" i="9" s="1"/>
  <c r="B501" i="9"/>
  <c r="S501" i="17"/>
  <c r="Z501" i="17"/>
  <c r="C500" i="9"/>
  <c r="M500" i="9"/>
  <c r="O500" i="9" s="1"/>
  <c r="Q500" i="9" s="1"/>
  <c r="X499" i="9"/>
  <c r="AG498" i="17"/>
  <c r="AH498" i="17"/>
  <c r="AE499" i="17"/>
  <c r="AB499" i="17"/>
  <c r="AD499" i="17" s="1"/>
  <c r="AF499" i="17" s="1"/>
  <c r="U499" i="9"/>
  <c r="AK499" i="9"/>
  <c r="AC499" i="9"/>
  <c r="AI499" i="9"/>
  <c r="AE498" i="9"/>
  <c r="AB498" i="9"/>
  <c r="AD498" i="9" s="1"/>
  <c r="AF498" i="9" s="1"/>
  <c r="M500" i="17"/>
  <c r="O500" i="17" s="1"/>
  <c r="Q500" i="17" s="1"/>
  <c r="W500" i="17" s="1"/>
  <c r="C500" i="17"/>
  <c r="AN497" i="9"/>
  <c r="F503" i="17"/>
  <c r="K502" i="17"/>
  <c r="L502" i="17" s="1"/>
  <c r="I502" i="17"/>
  <c r="J502" i="17" s="1"/>
  <c r="Y502" i="17" s="1"/>
  <c r="E502" i="17"/>
  <c r="N502" i="17" s="1"/>
  <c r="P502" i="17" s="1"/>
  <c r="S500" i="9"/>
  <c r="Z500" i="9"/>
  <c r="R500" i="9"/>
  <c r="T500" i="9" s="1"/>
  <c r="AR498" i="9"/>
  <c r="AJ498" i="9"/>
  <c r="AQ498" i="9"/>
  <c r="AM498" i="9"/>
  <c r="AL498" i="9"/>
  <c r="AP498" i="17"/>
  <c r="AR499" i="17"/>
  <c r="AJ499" i="17"/>
  <c r="AQ499" i="17"/>
  <c r="AM499" i="17"/>
  <c r="AL499" i="17"/>
  <c r="AN499" i="17" s="1"/>
  <c r="AP499" i="17" s="1"/>
  <c r="AO499" i="17"/>
  <c r="W498" i="9"/>
  <c r="AI500" i="17"/>
  <c r="U500" i="17"/>
  <c r="AK500" i="17"/>
  <c r="AC500" i="17"/>
  <c r="S501" i="9" l="1"/>
  <c r="R501" i="9"/>
  <c r="T501" i="9" s="1"/>
  <c r="Z501" i="9"/>
  <c r="S502" i="17"/>
  <c r="Z502" i="17"/>
  <c r="R502" i="17"/>
  <c r="T502" i="17" s="1"/>
  <c r="M501" i="9"/>
  <c r="O501" i="9" s="1"/>
  <c r="Q501" i="9" s="1"/>
  <c r="C501" i="9"/>
  <c r="AQ500" i="17"/>
  <c r="AM500" i="17"/>
  <c r="AR500" i="17"/>
  <c r="AJ500" i="17"/>
  <c r="AL500" i="17" s="1"/>
  <c r="AN500" i="17" s="1"/>
  <c r="F504" i="17"/>
  <c r="K503" i="17"/>
  <c r="L503" i="17" s="1"/>
  <c r="I503" i="17"/>
  <c r="J503" i="17" s="1"/>
  <c r="Y503" i="17" s="1"/>
  <c r="E503" i="17"/>
  <c r="N503" i="17" s="1"/>
  <c r="P503" i="17" s="1"/>
  <c r="D503" i="17"/>
  <c r="AE499" i="9"/>
  <c r="AB499" i="9"/>
  <c r="AD499" i="9" s="1"/>
  <c r="AH499" i="17"/>
  <c r="AG499" i="17"/>
  <c r="D502" i="17"/>
  <c r="AH498" i="9"/>
  <c r="AG498" i="9"/>
  <c r="AR499" i="9"/>
  <c r="AJ499" i="9"/>
  <c r="AL499" i="9" s="1"/>
  <c r="AN499" i="9" s="1"/>
  <c r="AM499" i="9"/>
  <c r="AQ499" i="9"/>
  <c r="U501" i="17"/>
  <c r="AK501" i="17"/>
  <c r="AC501" i="17"/>
  <c r="AI501" i="17"/>
  <c r="AN498" i="9"/>
  <c r="AI500" i="9"/>
  <c r="U500" i="9"/>
  <c r="V500" i="9" s="1"/>
  <c r="AK500" i="9"/>
  <c r="AC500" i="9"/>
  <c r="AO497" i="9"/>
  <c r="AP497" i="9"/>
  <c r="K502" i="9"/>
  <c r="L502" i="9" s="1"/>
  <c r="B502" i="9"/>
  <c r="I502" i="9"/>
  <c r="J502" i="9" s="1"/>
  <c r="Y502" i="9" s="1"/>
  <c r="E502" i="9"/>
  <c r="N502" i="9" s="1"/>
  <c r="P502" i="9" s="1"/>
  <c r="F503" i="9"/>
  <c r="AH497" i="9"/>
  <c r="AG497" i="9"/>
  <c r="AE500" i="17"/>
  <c r="AB500" i="17"/>
  <c r="AD500" i="17" s="1"/>
  <c r="R501" i="17"/>
  <c r="T501" i="17" s="1"/>
  <c r="V501" i="17" s="1"/>
  <c r="X501" i="17" s="1"/>
  <c r="M501" i="17"/>
  <c r="O501" i="17" s="1"/>
  <c r="Q501" i="17" s="1"/>
  <c r="W501" i="17" s="1"/>
  <c r="C501" i="17"/>
  <c r="W500" i="9" l="1"/>
  <c r="X500" i="9"/>
  <c r="S503" i="17"/>
  <c r="Z503" i="17"/>
  <c r="AP499" i="9"/>
  <c r="AO499" i="9"/>
  <c r="AP500" i="17"/>
  <c r="AO500" i="17"/>
  <c r="S502" i="9"/>
  <c r="Z502" i="9"/>
  <c r="AR500" i="9"/>
  <c r="AJ500" i="9"/>
  <c r="AQ500" i="9"/>
  <c r="AM500" i="9"/>
  <c r="AL500" i="9"/>
  <c r="AN500" i="9" s="1"/>
  <c r="AO500" i="9" s="1"/>
  <c r="C503" i="17"/>
  <c r="M503" i="17"/>
  <c r="O503" i="17" s="1"/>
  <c r="Q503" i="17" s="1"/>
  <c r="V502" i="17"/>
  <c r="X502" i="17" s="1"/>
  <c r="AF500" i="17"/>
  <c r="D502" i="9"/>
  <c r="AR501" i="17"/>
  <c r="AJ501" i="17"/>
  <c r="AL501" i="17" s="1"/>
  <c r="AN501" i="17" s="1"/>
  <c r="AQ501" i="17"/>
  <c r="AM501" i="17"/>
  <c r="C502" i="17"/>
  <c r="M502" i="17"/>
  <c r="O502" i="17" s="1"/>
  <c r="Q502" i="17" s="1"/>
  <c r="W502" i="17" s="1"/>
  <c r="I504" i="17"/>
  <c r="J504" i="17" s="1"/>
  <c r="Y504" i="17" s="1"/>
  <c r="E504" i="17"/>
  <c r="N504" i="17" s="1"/>
  <c r="P504" i="17" s="1"/>
  <c r="D504" i="17"/>
  <c r="F505" i="17"/>
  <c r="K504" i="17"/>
  <c r="L504" i="17" s="1"/>
  <c r="AE501" i="17"/>
  <c r="AB501" i="17"/>
  <c r="AD501" i="17" s="1"/>
  <c r="AF501" i="17" s="1"/>
  <c r="I503" i="9"/>
  <c r="J503" i="9" s="1"/>
  <c r="Y503" i="9" s="1"/>
  <c r="E503" i="9"/>
  <c r="N503" i="9" s="1"/>
  <c r="P503" i="9" s="1"/>
  <c r="F504" i="9"/>
  <c r="D503" i="9"/>
  <c r="K503" i="9"/>
  <c r="L503" i="9" s="1"/>
  <c r="B503" i="9"/>
  <c r="AE500" i="9"/>
  <c r="AB500" i="9"/>
  <c r="AD500" i="9" s="1"/>
  <c r="AF500" i="9" s="1"/>
  <c r="AP498" i="9"/>
  <c r="AO498" i="9"/>
  <c r="AF499" i="9"/>
  <c r="AK502" i="17"/>
  <c r="AC502" i="17"/>
  <c r="AI502" i="17"/>
  <c r="U502" i="17"/>
  <c r="U501" i="9"/>
  <c r="V501" i="9" s="1"/>
  <c r="AK501" i="9"/>
  <c r="AC501" i="9"/>
  <c r="AI501" i="9"/>
  <c r="Z504" i="17" l="1"/>
  <c r="S504" i="17"/>
  <c r="X501" i="9"/>
  <c r="W501" i="9"/>
  <c r="S503" i="9"/>
  <c r="Z503" i="9"/>
  <c r="AO501" i="17"/>
  <c r="AP501" i="17"/>
  <c r="M504" i="17"/>
  <c r="O504" i="17" s="1"/>
  <c r="Q504" i="17" s="1"/>
  <c r="C504" i="17"/>
  <c r="AI503" i="17"/>
  <c r="U503" i="17"/>
  <c r="AK503" i="17"/>
  <c r="AC503" i="17"/>
  <c r="AP500" i="9"/>
  <c r="AR502" i="17"/>
  <c r="AJ502" i="17"/>
  <c r="AL502" i="17" s="1"/>
  <c r="AN502" i="17" s="1"/>
  <c r="AQ502" i="17"/>
  <c r="AM502" i="17"/>
  <c r="AI502" i="9"/>
  <c r="U502" i="9"/>
  <c r="AK502" i="9"/>
  <c r="AC502" i="9"/>
  <c r="AH500" i="9"/>
  <c r="AG500" i="9"/>
  <c r="M503" i="9"/>
  <c r="O503" i="9" s="1"/>
  <c r="Q503" i="9" s="1"/>
  <c r="C503" i="9"/>
  <c r="K504" i="9"/>
  <c r="L504" i="9" s="1"/>
  <c r="B504" i="9"/>
  <c r="I504" i="9"/>
  <c r="J504" i="9" s="1"/>
  <c r="Y504" i="9" s="1"/>
  <c r="E504" i="9"/>
  <c r="N504" i="9" s="1"/>
  <c r="P504" i="9" s="1"/>
  <c r="F505" i="9"/>
  <c r="C502" i="9"/>
  <c r="M502" i="9"/>
  <c r="O502" i="9" s="1"/>
  <c r="Q502" i="9" s="1"/>
  <c r="W502" i="9" s="1"/>
  <c r="AE501" i="9"/>
  <c r="AB501" i="9"/>
  <c r="AD501" i="9" s="1"/>
  <c r="AF501" i="9" s="1"/>
  <c r="AH499" i="9"/>
  <c r="AG499" i="9"/>
  <c r="AH501" i="17"/>
  <c r="AG501" i="17"/>
  <c r="AH500" i="17"/>
  <c r="AG500" i="17"/>
  <c r="R502" i="9"/>
  <c r="T502" i="9" s="1"/>
  <c r="V502" i="9" s="1"/>
  <c r="R503" i="17"/>
  <c r="T503" i="17" s="1"/>
  <c r="AL501" i="9"/>
  <c r="AR501" i="9"/>
  <c r="AJ501" i="9"/>
  <c r="AM501" i="9"/>
  <c r="AQ501" i="9"/>
  <c r="AE502" i="17"/>
  <c r="AB502" i="17"/>
  <c r="AD502" i="17" s="1"/>
  <c r="AF502" i="17" s="1"/>
  <c r="Y505" i="17"/>
  <c r="I505" i="17"/>
  <c r="J505" i="17" s="1"/>
  <c r="E505" i="17"/>
  <c r="N505" i="17" s="1"/>
  <c r="P505" i="17" s="1"/>
  <c r="D505" i="17"/>
  <c r="F506" i="17"/>
  <c r="K505" i="17"/>
  <c r="L505" i="17" s="1"/>
  <c r="X502" i="9"/>
  <c r="S504" i="9" l="1"/>
  <c r="Z504" i="9"/>
  <c r="R504" i="9"/>
  <c r="T504" i="9" s="1"/>
  <c r="AO502" i="17"/>
  <c r="AP502" i="17"/>
  <c r="AG502" i="17"/>
  <c r="AH502" i="17"/>
  <c r="AE502" i="9"/>
  <c r="AB502" i="9"/>
  <c r="AD502" i="9" s="1"/>
  <c r="F507" i="17"/>
  <c r="K506" i="17"/>
  <c r="L506" i="17" s="1"/>
  <c r="I506" i="17"/>
  <c r="J506" i="17" s="1"/>
  <c r="Y506" i="17" s="1"/>
  <c r="E506" i="17"/>
  <c r="N506" i="17" s="1"/>
  <c r="P506" i="17" s="1"/>
  <c r="S505" i="17"/>
  <c r="Z505" i="17"/>
  <c r="R505" i="17"/>
  <c r="T505" i="17" s="1"/>
  <c r="AN501" i="9"/>
  <c r="U503" i="9"/>
  <c r="AK503" i="9"/>
  <c r="AC503" i="9"/>
  <c r="AI503" i="9"/>
  <c r="AI504" i="17"/>
  <c r="U504" i="17"/>
  <c r="AK504" i="17"/>
  <c r="AC504" i="17"/>
  <c r="M505" i="17"/>
  <c r="O505" i="17" s="1"/>
  <c r="Q505" i="17" s="1"/>
  <c r="C505" i="17"/>
  <c r="V503" i="17"/>
  <c r="AH501" i="9"/>
  <c r="AG501" i="9"/>
  <c r="D504" i="9"/>
  <c r="W503" i="9"/>
  <c r="AR502" i="9"/>
  <c r="AJ502" i="9"/>
  <c r="AQ502" i="9"/>
  <c r="AM502" i="9"/>
  <c r="AL502" i="9"/>
  <c r="AN502" i="9" s="1"/>
  <c r="AP502" i="9" s="1"/>
  <c r="AE503" i="17"/>
  <c r="AB503" i="17"/>
  <c r="AD503" i="17" s="1"/>
  <c r="X503" i="9"/>
  <c r="R504" i="17"/>
  <c r="T504" i="17" s="1"/>
  <c r="V504" i="17" s="1"/>
  <c r="Y505" i="9"/>
  <c r="I505" i="9"/>
  <c r="J505" i="9" s="1"/>
  <c r="E505" i="9"/>
  <c r="N505" i="9" s="1"/>
  <c r="P505" i="9" s="1"/>
  <c r="F506" i="9"/>
  <c r="D505" i="9"/>
  <c r="K505" i="9"/>
  <c r="L505" i="9" s="1"/>
  <c r="B505" i="9"/>
  <c r="AR503" i="17"/>
  <c r="AJ503" i="17"/>
  <c r="AQ503" i="17"/>
  <c r="AM503" i="17"/>
  <c r="AL503" i="17"/>
  <c r="AN503" i="17" s="1"/>
  <c r="AO503" i="17" s="1"/>
  <c r="W504" i="17"/>
  <c r="R503" i="9"/>
  <c r="T503" i="9" s="1"/>
  <c r="V503" i="9" s="1"/>
  <c r="X504" i="17"/>
  <c r="S506" i="17" l="1"/>
  <c r="Z506" i="17"/>
  <c r="R506" i="17"/>
  <c r="T506" i="17" s="1"/>
  <c r="M505" i="9"/>
  <c r="O505" i="9" s="1"/>
  <c r="Q505" i="9" s="1"/>
  <c r="C505" i="9"/>
  <c r="S505" i="9"/>
  <c r="Z505" i="9"/>
  <c r="W503" i="17"/>
  <c r="X503" i="17"/>
  <c r="AQ504" i="17"/>
  <c r="AM504" i="17"/>
  <c r="AL504" i="17"/>
  <c r="AN504" i="17" s="1"/>
  <c r="AO504" i="17" s="1"/>
  <c r="AR504" i="17"/>
  <c r="AJ504" i="17"/>
  <c r="AE503" i="9"/>
  <c r="AB503" i="9"/>
  <c r="AD503" i="9" s="1"/>
  <c r="F508" i="17"/>
  <c r="K507" i="17"/>
  <c r="L507" i="17" s="1"/>
  <c r="I507" i="17"/>
  <c r="J507" i="17" s="1"/>
  <c r="Y507" i="17" s="1"/>
  <c r="E507" i="17"/>
  <c r="N507" i="17" s="1"/>
  <c r="P507" i="17" s="1"/>
  <c r="D507" i="17"/>
  <c r="AP503" i="17"/>
  <c r="K506" i="9"/>
  <c r="L506" i="9" s="1"/>
  <c r="B506" i="9"/>
  <c r="I506" i="9"/>
  <c r="J506" i="9" s="1"/>
  <c r="Y506" i="9" s="1"/>
  <c r="E506" i="9"/>
  <c r="N506" i="9" s="1"/>
  <c r="P506" i="9" s="1"/>
  <c r="F507" i="9"/>
  <c r="AO502" i="9"/>
  <c r="C504" i="9"/>
  <c r="M504" i="9"/>
  <c r="O504" i="9" s="1"/>
  <c r="Q504" i="9" s="1"/>
  <c r="AL503" i="9"/>
  <c r="AR503" i="9"/>
  <c r="AJ503" i="9"/>
  <c r="AM503" i="9"/>
  <c r="AQ503" i="9"/>
  <c r="D506" i="17"/>
  <c r="U505" i="17"/>
  <c r="V505" i="17" s="1"/>
  <c r="AK505" i="17"/>
  <c r="AC505" i="17"/>
  <c r="AI505" i="17"/>
  <c r="AF502" i="9"/>
  <c r="AI504" i="9"/>
  <c r="U504" i="9"/>
  <c r="V504" i="9" s="1"/>
  <c r="X504" i="9" s="1"/>
  <c r="AK504" i="9"/>
  <c r="AC504" i="9"/>
  <c r="AF503" i="17"/>
  <c r="AE504" i="17"/>
  <c r="AB504" i="17"/>
  <c r="AD504" i="17" s="1"/>
  <c r="AF504" i="17" s="1"/>
  <c r="AO501" i="9"/>
  <c r="AP501" i="9"/>
  <c r="S507" i="17" l="1"/>
  <c r="Z507" i="17"/>
  <c r="R507" i="17"/>
  <c r="T507" i="17" s="1"/>
  <c r="X505" i="17"/>
  <c r="W505" i="17"/>
  <c r="S506" i="9"/>
  <c r="Z506" i="9"/>
  <c r="W504" i="9"/>
  <c r="Y507" i="9"/>
  <c r="I507" i="9"/>
  <c r="J507" i="9" s="1"/>
  <c r="E507" i="9"/>
  <c r="N507" i="9" s="1"/>
  <c r="P507" i="9" s="1"/>
  <c r="F508" i="9"/>
  <c r="D507" i="9"/>
  <c r="K507" i="9"/>
  <c r="L507" i="9" s="1"/>
  <c r="B507" i="9"/>
  <c r="C507" i="17"/>
  <c r="M507" i="17"/>
  <c r="O507" i="17" s="1"/>
  <c r="Q507" i="17" s="1"/>
  <c r="I508" i="17"/>
  <c r="J508" i="17" s="1"/>
  <c r="Y508" i="17" s="1"/>
  <c r="E508" i="17"/>
  <c r="N508" i="17" s="1"/>
  <c r="P508" i="17" s="1"/>
  <c r="F509" i="17"/>
  <c r="K508" i="17"/>
  <c r="L508" i="17" s="1"/>
  <c r="AP504" i="17"/>
  <c r="AE505" i="17"/>
  <c r="AB505" i="17"/>
  <c r="AD505" i="17" s="1"/>
  <c r="AF505" i="17" s="1"/>
  <c r="AN503" i="9"/>
  <c r="AK506" i="17"/>
  <c r="AC506" i="17"/>
  <c r="AI506" i="17"/>
  <c r="U506" i="17"/>
  <c r="V506" i="17" s="1"/>
  <c r="X506" i="17" s="1"/>
  <c r="AE504" i="9"/>
  <c r="AB504" i="9"/>
  <c r="AD504" i="9" s="1"/>
  <c r="AF504" i="9" s="1"/>
  <c r="AH502" i="9"/>
  <c r="AG502" i="9"/>
  <c r="U505" i="9"/>
  <c r="AK505" i="9"/>
  <c r="AC505" i="9"/>
  <c r="AI505" i="9"/>
  <c r="AH504" i="17"/>
  <c r="AG504" i="17"/>
  <c r="AR504" i="9"/>
  <c r="AJ504" i="9"/>
  <c r="AQ504" i="9"/>
  <c r="AM504" i="9"/>
  <c r="AL504" i="9"/>
  <c r="AH503" i="17"/>
  <c r="AG503" i="17"/>
  <c r="AL505" i="17"/>
  <c r="AR505" i="17"/>
  <c r="AJ505" i="17"/>
  <c r="AQ505" i="17"/>
  <c r="AM505" i="17"/>
  <c r="C506" i="17"/>
  <c r="M506" i="17"/>
  <c r="O506" i="17" s="1"/>
  <c r="Q506" i="17" s="1"/>
  <c r="D506" i="9"/>
  <c r="AF503" i="9"/>
  <c r="R505" i="9"/>
  <c r="T505" i="9" s="1"/>
  <c r="V505" i="9" s="1"/>
  <c r="X505" i="9" s="1"/>
  <c r="Z508" i="17" l="1"/>
  <c r="S508" i="17"/>
  <c r="M507" i="9"/>
  <c r="O507" i="9" s="1"/>
  <c r="Q507" i="9" s="1"/>
  <c r="C507" i="9"/>
  <c r="AI506" i="9"/>
  <c r="U506" i="9"/>
  <c r="AK506" i="9"/>
  <c r="AC506" i="9"/>
  <c r="AR505" i="9"/>
  <c r="AJ505" i="9"/>
  <c r="AL505" i="9" s="1"/>
  <c r="AN505" i="9" s="1"/>
  <c r="AM505" i="9"/>
  <c r="AQ505" i="9"/>
  <c r="AH504" i="9"/>
  <c r="AG504" i="9"/>
  <c r="AE506" i="17"/>
  <c r="AB506" i="17"/>
  <c r="AD506" i="17" s="1"/>
  <c r="AF506" i="17" s="1"/>
  <c r="AH505" i="17"/>
  <c r="AG505" i="17"/>
  <c r="K508" i="9"/>
  <c r="L508" i="9" s="1"/>
  <c r="B508" i="9"/>
  <c r="I508" i="9"/>
  <c r="J508" i="9" s="1"/>
  <c r="Y508" i="9" s="1"/>
  <c r="E508" i="9"/>
  <c r="N508" i="9" s="1"/>
  <c r="P508" i="9" s="1"/>
  <c r="F509" i="9"/>
  <c r="AE505" i="9"/>
  <c r="AB505" i="9"/>
  <c r="AD505" i="9" s="1"/>
  <c r="AF505" i="9" s="1"/>
  <c r="AP503" i="9"/>
  <c r="AO503" i="9"/>
  <c r="AH503" i="9"/>
  <c r="AG503" i="9"/>
  <c r="AN505" i="17"/>
  <c r="AR506" i="17"/>
  <c r="AJ506" i="17"/>
  <c r="AQ506" i="17"/>
  <c r="AM506" i="17"/>
  <c r="AL506" i="17"/>
  <c r="Y509" i="17"/>
  <c r="I509" i="17"/>
  <c r="J509" i="17" s="1"/>
  <c r="E509" i="17"/>
  <c r="N509" i="17" s="1"/>
  <c r="P509" i="17" s="1"/>
  <c r="F510" i="17"/>
  <c r="K509" i="17"/>
  <c r="L509" i="17" s="1"/>
  <c r="R506" i="9"/>
  <c r="T506" i="9" s="1"/>
  <c r="V506" i="9" s="1"/>
  <c r="X506" i="9" s="1"/>
  <c r="AI507" i="17"/>
  <c r="U507" i="17"/>
  <c r="V507" i="17" s="1"/>
  <c r="AK507" i="17"/>
  <c r="AC507" i="17"/>
  <c r="S507" i="9"/>
  <c r="Z507" i="9"/>
  <c r="C506" i="9"/>
  <c r="M506" i="9"/>
  <c r="O506" i="9" s="1"/>
  <c r="Q506" i="9" s="1"/>
  <c r="W506" i="9" s="1"/>
  <c r="W505" i="9"/>
  <c r="W506" i="17"/>
  <c r="AN504" i="9"/>
  <c r="D508" i="17"/>
  <c r="AO505" i="9" l="1"/>
  <c r="AP505" i="9"/>
  <c r="W507" i="17"/>
  <c r="X507" i="17"/>
  <c r="S508" i="9"/>
  <c r="Z508" i="9"/>
  <c r="R508" i="9"/>
  <c r="T508" i="9" s="1"/>
  <c r="M508" i="17"/>
  <c r="O508" i="17" s="1"/>
  <c r="Q508" i="17" s="1"/>
  <c r="C508" i="17"/>
  <c r="U507" i="9"/>
  <c r="AK507" i="9"/>
  <c r="AC507" i="9"/>
  <c r="AI507" i="9"/>
  <c r="S509" i="17"/>
  <c r="R509" i="17" s="1"/>
  <c r="T509" i="17" s="1"/>
  <c r="Z509" i="17"/>
  <c r="AP505" i="17"/>
  <c r="AO505" i="17"/>
  <c r="AI508" i="17"/>
  <c r="U508" i="17"/>
  <c r="AK508" i="17"/>
  <c r="AC508" i="17"/>
  <c r="AO504" i="9"/>
  <c r="AP504" i="9"/>
  <c r="D509" i="17"/>
  <c r="AN506" i="17"/>
  <c r="D508" i="9"/>
  <c r="AE506" i="9"/>
  <c r="AB506" i="9"/>
  <c r="AD506" i="9" s="1"/>
  <c r="AF506" i="9" s="1"/>
  <c r="AE507" i="17"/>
  <c r="AB507" i="17"/>
  <c r="AD507" i="17" s="1"/>
  <c r="AH505" i="9"/>
  <c r="AG505" i="9"/>
  <c r="Y509" i="9"/>
  <c r="I509" i="9"/>
  <c r="J509" i="9" s="1"/>
  <c r="E509" i="9"/>
  <c r="N509" i="9" s="1"/>
  <c r="P509" i="9" s="1"/>
  <c r="F510" i="9"/>
  <c r="D509" i="9"/>
  <c r="K509" i="9"/>
  <c r="L509" i="9" s="1"/>
  <c r="B509" i="9"/>
  <c r="AG506" i="17"/>
  <c r="AH506" i="17"/>
  <c r="AR506" i="9"/>
  <c r="AJ506" i="9"/>
  <c r="AQ506" i="9"/>
  <c r="AM506" i="9"/>
  <c r="AL506" i="9"/>
  <c r="W507" i="9"/>
  <c r="R508" i="17"/>
  <c r="T508" i="17" s="1"/>
  <c r="V508" i="17" s="1"/>
  <c r="F511" i="17"/>
  <c r="K510" i="17"/>
  <c r="L510" i="17" s="1"/>
  <c r="Y510" i="17" s="1"/>
  <c r="I510" i="17"/>
  <c r="J510" i="17" s="1"/>
  <c r="E510" i="17"/>
  <c r="N510" i="17" s="1"/>
  <c r="P510" i="17" s="1"/>
  <c r="X507" i="9"/>
  <c r="R507" i="9"/>
  <c r="T507" i="9" s="1"/>
  <c r="V507" i="9" s="1"/>
  <c r="AR507" i="17"/>
  <c r="AJ507" i="17"/>
  <c r="AQ507" i="17"/>
  <c r="AM507" i="17"/>
  <c r="AL507" i="17"/>
  <c r="X508" i="17"/>
  <c r="S510" i="17" l="1"/>
  <c r="Z510" i="17"/>
  <c r="R510" i="17"/>
  <c r="T510" i="17" s="1"/>
  <c r="AL507" i="9"/>
  <c r="AR507" i="9"/>
  <c r="AJ507" i="9"/>
  <c r="AM507" i="9"/>
  <c r="AQ507" i="9"/>
  <c r="K510" i="9"/>
  <c r="L510" i="9" s="1"/>
  <c r="B510" i="9"/>
  <c r="I510" i="9"/>
  <c r="J510" i="9" s="1"/>
  <c r="Y510" i="9" s="1"/>
  <c r="E510" i="9"/>
  <c r="N510" i="9" s="1"/>
  <c r="P510" i="9" s="1"/>
  <c r="F511" i="9"/>
  <c r="D510" i="9"/>
  <c r="AH506" i="9"/>
  <c r="AG506" i="9"/>
  <c r="M509" i="17"/>
  <c r="O509" i="17" s="1"/>
  <c r="Q509" i="17" s="1"/>
  <c r="C509" i="17"/>
  <c r="AQ508" i="17"/>
  <c r="AM508" i="17"/>
  <c r="AL508" i="17"/>
  <c r="AN508" i="17" s="1"/>
  <c r="AP508" i="17" s="1"/>
  <c r="AO508" i="17"/>
  <c r="AR508" i="17"/>
  <c r="AJ508" i="17"/>
  <c r="S509" i="9"/>
  <c r="R509" i="9" s="1"/>
  <c r="T509" i="9" s="1"/>
  <c r="Z509" i="9"/>
  <c r="AO506" i="17"/>
  <c r="AP506" i="17"/>
  <c r="AN507" i="17"/>
  <c r="F512" i="17"/>
  <c r="K511" i="17"/>
  <c r="L511" i="17" s="1"/>
  <c r="I511" i="17"/>
  <c r="J511" i="17" s="1"/>
  <c r="Y511" i="17" s="1"/>
  <c r="E511" i="17"/>
  <c r="N511" i="17" s="1"/>
  <c r="P511" i="17" s="1"/>
  <c r="D510" i="17"/>
  <c r="AN506" i="9"/>
  <c r="AI508" i="9"/>
  <c r="U508" i="9"/>
  <c r="V508" i="9" s="1"/>
  <c r="X508" i="9" s="1"/>
  <c r="AK508" i="9"/>
  <c r="AC508" i="9"/>
  <c r="M509" i="9"/>
  <c r="O509" i="9" s="1"/>
  <c r="Q509" i="9" s="1"/>
  <c r="C509" i="9"/>
  <c r="AE508" i="17"/>
  <c r="AB508" i="17"/>
  <c r="AD508" i="17" s="1"/>
  <c r="AF508" i="17" s="1"/>
  <c r="U509" i="17"/>
  <c r="V509" i="17" s="1"/>
  <c r="X509" i="17" s="1"/>
  <c r="AK509" i="17"/>
  <c r="AC509" i="17"/>
  <c r="AI509" i="17"/>
  <c r="AF507" i="17"/>
  <c r="C508" i="9"/>
  <c r="M508" i="9"/>
  <c r="O508" i="9" s="1"/>
  <c r="Q508" i="9" s="1"/>
  <c r="AE507" i="9"/>
  <c r="AB507" i="9"/>
  <c r="AD507" i="9" s="1"/>
  <c r="W508" i="17"/>
  <c r="S510" i="9" l="1"/>
  <c r="Z510" i="9"/>
  <c r="R510" i="9"/>
  <c r="T510" i="9" s="1"/>
  <c r="S511" i="17"/>
  <c r="Z511" i="17"/>
  <c r="R511" i="17"/>
  <c r="T511" i="17" s="1"/>
  <c r="I512" i="17"/>
  <c r="J512" i="17" s="1"/>
  <c r="Y512" i="17" s="1"/>
  <c r="E512" i="17"/>
  <c r="N512" i="17" s="1"/>
  <c r="P512" i="17" s="1"/>
  <c r="D512" i="17"/>
  <c r="F513" i="17"/>
  <c r="K512" i="17"/>
  <c r="L512" i="17" s="1"/>
  <c r="AH508" i="17"/>
  <c r="AG508" i="17"/>
  <c r="AE508" i="9"/>
  <c r="AB508" i="9"/>
  <c r="AD508" i="9" s="1"/>
  <c r="AP506" i="9"/>
  <c r="AO506" i="9"/>
  <c r="AO507" i="17"/>
  <c r="AP507" i="17"/>
  <c r="C510" i="9"/>
  <c r="M510" i="9"/>
  <c r="O510" i="9" s="1"/>
  <c r="Q510" i="9" s="1"/>
  <c r="AN507" i="9"/>
  <c r="AH507" i="17"/>
  <c r="AG507" i="17"/>
  <c r="W508" i="9"/>
  <c r="AE509" i="17"/>
  <c r="AB509" i="17"/>
  <c r="AD509" i="17" s="1"/>
  <c r="AF509" i="17" s="1"/>
  <c r="AR508" i="9"/>
  <c r="AJ508" i="9"/>
  <c r="AQ508" i="9"/>
  <c r="AM508" i="9"/>
  <c r="AL508" i="9"/>
  <c r="C510" i="17"/>
  <c r="M510" i="17"/>
  <c r="O510" i="17" s="1"/>
  <c r="Q510" i="17" s="1"/>
  <c r="W509" i="17"/>
  <c r="I511" i="9"/>
  <c r="J511" i="9" s="1"/>
  <c r="Y511" i="9" s="1"/>
  <c r="E511" i="9"/>
  <c r="N511" i="9" s="1"/>
  <c r="P511" i="9" s="1"/>
  <c r="F512" i="9"/>
  <c r="K511" i="9"/>
  <c r="L511" i="9" s="1"/>
  <c r="B511" i="9"/>
  <c r="AK510" i="17"/>
  <c r="AC510" i="17"/>
  <c r="AI510" i="17"/>
  <c r="U510" i="17"/>
  <c r="V510" i="17" s="1"/>
  <c r="X510" i="17" s="1"/>
  <c r="AF507" i="9"/>
  <c r="AL509" i="17"/>
  <c r="AR509" i="17"/>
  <c r="AJ509" i="17"/>
  <c r="AQ509" i="17"/>
  <c r="AM509" i="17"/>
  <c r="D511" i="17"/>
  <c r="U509" i="9"/>
  <c r="V509" i="9" s="1"/>
  <c r="AK509" i="9"/>
  <c r="AC509" i="9"/>
  <c r="AI509" i="9"/>
  <c r="S511" i="9" l="1"/>
  <c r="R511" i="9" s="1"/>
  <c r="T511" i="9" s="1"/>
  <c r="Z511" i="9"/>
  <c r="W509" i="9"/>
  <c r="X509" i="9"/>
  <c r="Z512" i="17"/>
  <c r="R512" i="17"/>
  <c r="T512" i="17" s="1"/>
  <c r="S512" i="17"/>
  <c r="AR509" i="9"/>
  <c r="AJ509" i="9"/>
  <c r="AL509" i="9" s="1"/>
  <c r="AN509" i="9" s="1"/>
  <c r="AM509" i="9"/>
  <c r="AQ509" i="9"/>
  <c r="AH509" i="17"/>
  <c r="AG509" i="17"/>
  <c r="I513" i="17"/>
  <c r="J513" i="17" s="1"/>
  <c r="Y513" i="17" s="1"/>
  <c r="E513" i="17"/>
  <c r="N513" i="17" s="1"/>
  <c r="P513" i="17" s="1"/>
  <c r="D513" i="17"/>
  <c r="F514" i="17"/>
  <c r="K513" i="17"/>
  <c r="L513" i="17" s="1"/>
  <c r="AE509" i="9"/>
  <c r="AB509" i="9"/>
  <c r="AD509" i="9" s="1"/>
  <c r="AF509" i="9" s="1"/>
  <c r="AE510" i="17"/>
  <c r="AB510" i="17"/>
  <c r="AD510" i="17" s="1"/>
  <c r="D511" i="9"/>
  <c r="M512" i="17"/>
  <c r="O512" i="17" s="1"/>
  <c r="Q512" i="17" s="1"/>
  <c r="C512" i="17"/>
  <c r="AI511" i="17"/>
  <c r="U511" i="17"/>
  <c r="V511" i="17" s="1"/>
  <c r="X511" i="17" s="1"/>
  <c r="AK511" i="17"/>
  <c r="AC511" i="17"/>
  <c r="AI510" i="9"/>
  <c r="U510" i="9"/>
  <c r="V510" i="9" s="1"/>
  <c r="AK510" i="9"/>
  <c r="AC510" i="9"/>
  <c r="W510" i="17"/>
  <c r="AN509" i="17"/>
  <c r="C511" i="17"/>
  <c r="M511" i="17"/>
  <c r="O511" i="17" s="1"/>
  <c r="Q511" i="17" s="1"/>
  <c r="AH507" i="9"/>
  <c r="AG507" i="9"/>
  <c r="AR510" i="17"/>
  <c r="AJ510" i="17"/>
  <c r="AQ510" i="17"/>
  <c r="AM510" i="17"/>
  <c r="AL510" i="17"/>
  <c r="K512" i="9"/>
  <c r="L512" i="9" s="1"/>
  <c r="B512" i="9"/>
  <c r="I512" i="9"/>
  <c r="J512" i="9" s="1"/>
  <c r="Y512" i="9" s="1"/>
  <c r="E512" i="9"/>
  <c r="N512" i="9" s="1"/>
  <c r="P512" i="9" s="1"/>
  <c r="F513" i="9"/>
  <c r="AN508" i="9"/>
  <c r="AP507" i="9"/>
  <c r="AO507" i="9"/>
  <c r="AF508" i="9"/>
  <c r="AO509" i="9" l="1"/>
  <c r="AP509" i="9"/>
  <c r="W510" i="9"/>
  <c r="X510" i="9"/>
  <c r="S512" i="9"/>
  <c r="R512" i="9" s="1"/>
  <c r="T512" i="9" s="1"/>
  <c r="Z512" i="9"/>
  <c r="S513" i="17"/>
  <c r="R513" i="17" s="1"/>
  <c r="T513" i="17" s="1"/>
  <c r="Z513" i="17"/>
  <c r="AE510" i="9"/>
  <c r="AB510" i="9"/>
  <c r="AD510" i="9" s="1"/>
  <c r="AF510" i="9" s="1"/>
  <c r="AE511" i="17"/>
  <c r="AB511" i="17"/>
  <c r="AD511" i="17" s="1"/>
  <c r="M513" i="17"/>
  <c r="O513" i="17" s="1"/>
  <c r="Q513" i="17" s="1"/>
  <c r="C513" i="17"/>
  <c r="AO509" i="17"/>
  <c r="AP509" i="17"/>
  <c r="AR510" i="9"/>
  <c r="AJ510" i="9"/>
  <c r="AQ510" i="9"/>
  <c r="AM510" i="9"/>
  <c r="AL510" i="9"/>
  <c r="AR511" i="17"/>
  <c r="AJ511" i="17"/>
  <c r="AQ511" i="17"/>
  <c r="AM511" i="17"/>
  <c r="AL511" i="17"/>
  <c r="I513" i="9"/>
  <c r="J513" i="9" s="1"/>
  <c r="E513" i="9"/>
  <c r="N513" i="9" s="1"/>
  <c r="P513" i="9" s="1"/>
  <c r="F514" i="9"/>
  <c r="K513" i="9"/>
  <c r="L513" i="9" s="1"/>
  <c r="Y513" i="9" s="1"/>
  <c r="B513" i="9"/>
  <c r="AP508" i="9"/>
  <c r="AO508" i="9"/>
  <c r="AN510" i="17"/>
  <c r="M511" i="9"/>
  <c r="O511" i="9" s="1"/>
  <c r="Q511" i="9" s="1"/>
  <c r="C511" i="9"/>
  <c r="AH509" i="9"/>
  <c r="AG509" i="9"/>
  <c r="AI512" i="17"/>
  <c r="U512" i="17"/>
  <c r="V512" i="17" s="1"/>
  <c r="AK512" i="17"/>
  <c r="AC512" i="17"/>
  <c r="U511" i="9"/>
  <c r="V511" i="9" s="1"/>
  <c r="X511" i="9" s="1"/>
  <c r="AK511" i="9"/>
  <c r="AC511" i="9"/>
  <c r="AI511" i="9"/>
  <c r="AH508" i="9"/>
  <c r="AG508" i="9"/>
  <c r="D512" i="9"/>
  <c r="W511" i="17"/>
  <c r="AF510" i="17"/>
  <c r="D514" i="17"/>
  <c r="F515" i="17"/>
  <c r="K514" i="17"/>
  <c r="L514" i="17" s="1"/>
  <c r="Y514" i="17"/>
  <c r="I514" i="17"/>
  <c r="J514" i="17" s="1"/>
  <c r="E514" i="17"/>
  <c r="N514" i="17" s="1"/>
  <c r="P514" i="17" s="1"/>
  <c r="W512" i="17" l="1"/>
  <c r="X512" i="17"/>
  <c r="S513" i="9"/>
  <c r="R513" i="9"/>
  <c r="T513" i="9" s="1"/>
  <c r="Z513" i="9"/>
  <c r="S514" i="17"/>
  <c r="Z514" i="17"/>
  <c r="R514" i="17"/>
  <c r="T514" i="17" s="1"/>
  <c r="F516" i="17"/>
  <c r="K515" i="17"/>
  <c r="L515" i="17" s="1"/>
  <c r="I515" i="17"/>
  <c r="J515" i="17" s="1"/>
  <c r="Y515" i="17" s="1"/>
  <c r="E515" i="17"/>
  <c r="N515" i="17" s="1"/>
  <c r="P515" i="17" s="1"/>
  <c r="D515" i="17"/>
  <c r="C512" i="9"/>
  <c r="M512" i="9"/>
  <c r="O512" i="9" s="1"/>
  <c r="Q512" i="9" s="1"/>
  <c r="AE511" i="9"/>
  <c r="AB511" i="9"/>
  <c r="AD511" i="9" s="1"/>
  <c r="AF511" i="9" s="1"/>
  <c r="AQ512" i="17"/>
  <c r="AM512" i="17"/>
  <c r="AL512" i="17"/>
  <c r="AR512" i="17"/>
  <c r="AJ512" i="17"/>
  <c r="D513" i="9"/>
  <c r="AN511" i="17"/>
  <c r="C514" i="17"/>
  <c r="M514" i="17"/>
  <c r="O514" i="17" s="1"/>
  <c r="Q514" i="17" s="1"/>
  <c r="AR511" i="9"/>
  <c r="AJ511" i="9"/>
  <c r="AL511" i="9" s="1"/>
  <c r="AN511" i="9" s="1"/>
  <c r="AM511" i="9"/>
  <c r="AQ511" i="9"/>
  <c r="K514" i="9"/>
  <c r="L514" i="9" s="1"/>
  <c r="B514" i="9"/>
  <c r="I514" i="9"/>
  <c r="J514" i="9" s="1"/>
  <c r="Y514" i="9" s="1"/>
  <c r="E514" i="9"/>
  <c r="N514" i="9" s="1"/>
  <c r="P514" i="9" s="1"/>
  <c r="F515" i="9"/>
  <c r="D514" i="9"/>
  <c r="AH510" i="9"/>
  <c r="AG510" i="9"/>
  <c r="AG510" i="17"/>
  <c r="AH510" i="17"/>
  <c r="W511" i="9"/>
  <c r="U513" i="17"/>
  <c r="V513" i="17" s="1"/>
  <c r="AK513" i="17"/>
  <c r="AC513" i="17"/>
  <c r="AI513" i="17"/>
  <c r="AI512" i="9"/>
  <c r="U512" i="9"/>
  <c r="V512" i="9" s="1"/>
  <c r="X512" i="9" s="1"/>
  <c r="AK512" i="9"/>
  <c r="AC512" i="9"/>
  <c r="AE512" i="17"/>
  <c r="AB512" i="17"/>
  <c r="AD512" i="17" s="1"/>
  <c r="AP510" i="17"/>
  <c r="AO510" i="17"/>
  <c r="AN510" i="9"/>
  <c r="AF511" i="17"/>
  <c r="AP511" i="9" l="1"/>
  <c r="AO511" i="9"/>
  <c r="S515" i="17"/>
  <c r="Z515" i="17"/>
  <c r="X513" i="17"/>
  <c r="W513" i="17"/>
  <c r="S514" i="9"/>
  <c r="Z514" i="9"/>
  <c r="R514" i="9"/>
  <c r="T514" i="9" s="1"/>
  <c r="AE512" i="9"/>
  <c r="AB512" i="9"/>
  <c r="AD512" i="9" s="1"/>
  <c r="AF512" i="9" s="1"/>
  <c r="C514" i="9"/>
  <c r="M514" i="9"/>
  <c r="O514" i="9" s="1"/>
  <c r="Q514" i="9" s="1"/>
  <c r="AO511" i="17"/>
  <c r="AP511" i="17"/>
  <c r="W512" i="9"/>
  <c r="AR512" i="9"/>
  <c r="AJ512" i="9"/>
  <c r="AQ512" i="9"/>
  <c r="AM512" i="9"/>
  <c r="AL512" i="9"/>
  <c r="AN512" i="9" s="1"/>
  <c r="AO512" i="9" s="1"/>
  <c r="AE513" i="17"/>
  <c r="AB513" i="17"/>
  <c r="AD513" i="17" s="1"/>
  <c r="AF513" i="17" s="1"/>
  <c r="Y515" i="9"/>
  <c r="I515" i="9"/>
  <c r="J515" i="9" s="1"/>
  <c r="E515" i="9"/>
  <c r="N515" i="9" s="1"/>
  <c r="P515" i="9" s="1"/>
  <c r="F516" i="9"/>
  <c r="D515" i="9"/>
  <c r="K515" i="9"/>
  <c r="L515" i="9" s="1"/>
  <c r="B515" i="9"/>
  <c r="M513" i="9"/>
  <c r="O513" i="9" s="1"/>
  <c r="Q513" i="9" s="1"/>
  <c r="C513" i="9"/>
  <c r="AN512" i="17"/>
  <c r="AH511" i="9"/>
  <c r="AG511" i="9"/>
  <c r="C515" i="17"/>
  <c r="M515" i="17"/>
  <c r="O515" i="17" s="1"/>
  <c r="Q515" i="17" s="1"/>
  <c r="AK514" i="17"/>
  <c r="AC514" i="17"/>
  <c r="AI514" i="17"/>
  <c r="U514" i="17"/>
  <c r="V514" i="17" s="1"/>
  <c r="AO510" i="9"/>
  <c r="AP510" i="9"/>
  <c r="AH511" i="17"/>
  <c r="AG511" i="17"/>
  <c r="AF512" i="17"/>
  <c r="AR513" i="17"/>
  <c r="AJ513" i="17"/>
  <c r="AL513" i="17" s="1"/>
  <c r="AN513" i="17" s="1"/>
  <c r="AQ513" i="17"/>
  <c r="AM513" i="17"/>
  <c r="I516" i="17"/>
  <c r="J516" i="17" s="1"/>
  <c r="Y516" i="17" s="1"/>
  <c r="E516" i="17"/>
  <c r="N516" i="17" s="1"/>
  <c r="P516" i="17" s="1"/>
  <c r="D516" i="17"/>
  <c r="F517" i="17"/>
  <c r="K516" i="17"/>
  <c r="L516" i="17" s="1"/>
  <c r="U513" i="9"/>
  <c r="V513" i="9" s="1"/>
  <c r="X513" i="9" s="1"/>
  <c r="AK513" i="9"/>
  <c r="AC513" i="9"/>
  <c r="AI513" i="9"/>
  <c r="AO513" i="17" l="1"/>
  <c r="AP513" i="17"/>
  <c r="Z516" i="17"/>
  <c r="R516" i="17"/>
  <c r="T516" i="17" s="1"/>
  <c r="S516" i="17"/>
  <c r="X514" i="17"/>
  <c r="W514" i="17"/>
  <c r="AE513" i="9"/>
  <c r="AB513" i="9"/>
  <c r="AD513" i="9" s="1"/>
  <c r="AF513" i="9" s="1"/>
  <c r="I517" i="17"/>
  <c r="J517" i="17" s="1"/>
  <c r="Y517" i="17" s="1"/>
  <c r="E517" i="17"/>
  <c r="N517" i="17" s="1"/>
  <c r="P517" i="17" s="1"/>
  <c r="D517" i="17"/>
  <c r="F518" i="17"/>
  <c r="K517" i="17"/>
  <c r="L517" i="17" s="1"/>
  <c r="M515" i="9"/>
  <c r="O515" i="9" s="1"/>
  <c r="Q515" i="9" s="1"/>
  <c r="C515" i="9"/>
  <c r="S515" i="9"/>
  <c r="Z515" i="9"/>
  <c r="AI515" i="17"/>
  <c r="U515" i="17"/>
  <c r="AK515" i="17"/>
  <c r="AC515" i="17"/>
  <c r="AR513" i="9"/>
  <c r="AJ513" i="9"/>
  <c r="AL513" i="9" s="1"/>
  <c r="AN513" i="9" s="1"/>
  <c r="AM513" i="9"/>
  <c r="AQ513" i="9"/>
  <c r="M516" i="17"/>
  <c r="O516" i="17" s="1"/>
  <c r="Q516" i="17" s="1"/>
  <c r="C516" i="17"/>
  <c r="AH512" i="17"/>
  <c r="AG512" i="17"/>
  <c r="AE514" i="17"/>
  <c r="AB514" i="17"/>
  <c r="AD514" i="17" s="1"/>
  <c r="W513" i="9"/>
  <c r="K516" i="9"/>
  <c r="L516" i="9" s="1"/>
  <c r="B516" i="9"/>
  <c r="I516" i="9"/>
  <c r="J516" i="9" s="1"/>
  <c r="Y516" i="9" s="1"/>
  <c r="E516" i="9"/>
  <c r="N516" i="9" s="1"/>
  <c r="P516" i="9" s="1"/>
  <c r="F517" i="9"/>
  <c r="D516" i="9"/>
  <c r="AH513" i="17"/>
  <c r="AG513" i="17"/>
  <c r="AP512" i="9"/>
  <c r="AR514" i="17"/>
  <c r="AJ514" i="17"/>
  <c r="AQ514" i="17"/>
  <c r="AM514" i="17"/>
  <c r="AL514" i="17"/>
  <c r="AN514" i="17" s="1"/>
  <c r="AO514" i="17" s="1"/>
  <c r="AH512" i="9"/>
  <c r="AG512" i="9"/>
  <c r="AI514" i="9"/>
  <c r="U514" i="9"/>
  <c r="V514" i="9" s="1"/>
  <c r="AK514" i="9"/>
  <c r="AC514" i="9"/>
  <c r="R515" i="17"/>
  <c r="T515" i="17" s="1"/>
  <c r="V515" i="17" s="1"/>
  <c r="W515" i="17"/>
  <c r="AP512" i="17"/>
  <c r="AO512" i="17"/>
  <c r="X515" i="17"/>
  <c r="AP513" i="9" l="1"/>
  <c r="AO513" i="9"/>
  <c r="X514" i="9"/>
  <c r="W514" i="9"/>
  <c r="S516" i="9"/>
  <c r="R516" i="9" s="1"/>
  <c r="T516" i="9" s="1"/>
  <c r="Z516" i="9"/>
  <c r="S517" i="17"/>
  <c r="R517" i="17" s="1"/>
  <c r="T517" i="17" s="1"/>
  <c r="Z517" i="17"/>
  <c r="I517" i="9"/>
  <c r="J517" i="9" s="1"/>
  <c r="Y517" i="9" s="1"/>
  <c r="E517" i="9"/>
  <c r="N517" i="9" s="1"/>
  <c r="P517" i="9" s="1"/>
  <c r="F518" i="9"/>
  <c r="K517" i="9"/>
  <c r="L517" i="9" s="1"/>
  <c r="B517" i="9"/>
  <c r="AE515" i="17"/>
  <c r="AB515" i="17"/>
  <c r="AD515" i="17" s="1"/>
  <c r="AF515" i="17" s="1"/>
  <c r="U515" i="9"/>
  <c r="AK515" i="9"/>
  <c r="AC515" i="9"/>
  <c r="AI515" i="9"/>
  <c r="AP514" i="17"/>
  <c r="AR515" i="17"/>
  <c r="AJ515" i="17"/>
  <c r="AQ515" i="17"/>
  <c r="AM515" i="17"/>
  <c r="AL515" i="17"/>
  <c r="AN515" i="17" s="1"/>
  <c r="AP515" i="17" s="1"/>
  <c r="AO515" i="17"/>
  <c r="F519" i="17"/>
  <c r="K518" i="17"/>
  <c r="L518" i="17" s="1"/>
  <c r="Y518" i="17" s="1"/>
  <c r="I518" i="17"/>
  <c r="J518" i="17" s="1"/>
  <c r="E518" i="17"/>
  <c r="N518" i="17" s="1"/>
  <c r="P518" i="17" s="1"/>
  <c r="AE514" i="9"/>
  <c r="AB514" i="9"/>
  <c r="AD514" i="9" s="1"/>
  <c r="M517" i="17"/>
  <c r="O517" i="17" s="1"/>
  <c r="Q517" i="17" s="1"/>
  <c r="C517" i="17"/>
  <c r="AH513" i="9"/>
  <c r="AG513" i="9"/>
  <c r="AI516" i="17"/>
  <c r="U516" i="17"/>
  <c r="V516" i="17" s="1"/>
  <c r="AK516" i="17"/>
  <c r="AC516" i="17"/>
  <c r="AR514" i="9"/>
  <c r="AJ514" i="9"/>
  <c r="AQ514" i="9"/>
  <c r="AM514" i="9"/>
  <c r="AL514" i="9"/>
  <c r="AN514" i="9" s="1"/>
  <c r="AP514" i="9" s="1"/>
  <c r="C516" i="9"/>
  <c r="M516" i="9"/>
  <c r="O516" i="9" s="1"/>
  <c r="Q516" i="9" s="1"/>
  <c r="AF514" i="17"/>
  <c r="R515" i="9"/>
  <c r="T515" i="9" s="1"/>
  <c r="V515" i="9" s="1"/>
  <c r="X515" i="9" s="1"/>
  <c r="S518" i="17" l="1"/>
  <c r="Z518" i="17"/>
  <c r="R518" i="17"/>
  <c r="T518" i="17" s="1"/>
  <c r="X516" i="17"/>
  <c r="W516" i="17"/>
  <c r="S517" i="9"/>
  <c r="R517" i="9"/>
  <c r="T517" i="9" s="1"/>
  <c r="Z517" i="9"/>
  <c r="V516" i="9"/>
  <c r="X516" i="9" s="1"/>
  <c r="AO514" i="9"/>
  <c r="AQ516" i="17"/>
  <c r="AM516" i="17"/>
  <c r="AR516" i="17"/>
  <c r="AJ516" i="17"/>
  <c r="AL516" i="17" s="1"/>
  <c r="AN516" i="17" s="1"/>
  <c r="AF514" i="9"/>
  <c r="D518" i="17"/>
  <c r="AL515" i="9"/>
  <c r="AR515" i="9"/>
  <c r="AJ515" i="9"/>
  <c r="AM515" i="9"/>
  <c r="AQ515" i="9"/>
  <c r="K518" i="9"/>
  <c r="L518" i="9" s="1"/>
  <c r="B518" i="9"/>
  <c r="Y518" i="9"/>
  <c r="I518" i="9"/>
  <c r="J518" i="9" s="1"/>
  <c r="E518" i="9"/>
  <c r="N518" i="9" s="1"/>
  <c r="P518" i="9" s="1"/>
  <c r="F519" i="9"/>
  <c r="D518" i="9"/>
  <c r="AG514" i="17"/>
  <c r="AH514" i="17"/>
  <c r="AH515" i="17"/>
  <c r="AG515" i="17"/>
  <c r="U517" i="17"/>
  <c r="V517" i="17" s="1"/>
  <c r="AK517" i="17"/>
  <c r="AC517" i="17"/>
  <c r="AI517" i="17"/>
  <c r="AI516" i="9"/>
  <c r="U516" i="9"/>
  <c r="AK516" i="9"/>
  <c r="AC516" i="9"/>
  <c r="W516" i="9"/>
  <c r="W515" i="9"/>
  <c r="AE516" i="17"/>
  <c r="AB516" i="17"/>
  <c r="AD516" i="17" s="1"/>
  <c r="AF516" i="17" s="1"/>
  <c r="F520" i="17"/>
  <c r="K519" i="17"/>
  <c r="L519" i="17" s="1"/>
  <c r="I519" i="17"/>
  <c r="J519" i="17" s="1"/>
  <c r="Y519" i="17" s="1"/>
  <c r="E519" i="17"/>
  <c r="N519" i="17" s="1"/>
  <c r="P519" i="17" s="1"/>
  <c r="AE515" i="9"/>
  <c r="AB515" i="9"/>
  <c r="AD515" i="9" s="1"/>
  <c r="AF515" i="9" s="1"/>
  <c r="D517" i="9"/>
  <c r="AO516" i="17" l="1"/>
  <c r="AP516" i="17"/>
  <c r="S519" i="17"/>
  <c r="Z519" i="17"/>
  <c r="X517" i="17"/>
  <c r="W517" i="17"/>
  <c r="I520" i="17"/>
  <c r="J520" i="17" s="1"/>
  <c r="Y520" i="17" s="1"/>
  <c r="E520" i="17"/>
  <c r="N520" i="17" s="1"/>
  <c r="P520" i="17" s="1"/>
  <c r="D520" i="17"/>
  <c r="F521" i="17"/>
  <c r="K520" i="17"/>
  <c r="L520" i="17" s="1"/>
  <c r="AN515" i="9"/>
  <c r="AE516" i="9"/>
  <c r="AB516" i="9"/>
  <c r="AD516" i="9" s="1"/>
  <c r="I519" i="9"/>
  <c r="J519" i="9" s="1"/>
  <c r="Y519" i="9" s="1"/>
  <c r="E519" i="9"/>
  <c r="N519" i="9" s="1"/>
  <c r="P519" i="9" s="1"/>
  <c r="F520" i="9"/>
  <c r="K519" i="9"/>
  <c r="L519" i="9" s="1"/>
  <c r="B519" i="9"/>
  <c r="AH516" i="17"/>
  <c r="AG516" i="17"/>
  <c r="AE517" i="17"/>
  <c r="AB517" i="17"/>
  <c r="AD517" i="17" s="1"/>
  <c r="AF517" i="17" s="1"/>
  <c r="C518" i="17"/>
  <c r="M518" i="17"/>
  <c r="O518" i="17" s="1"/>
  <c r="Q518" i="17" s="1"/>
  <c r="W518" i="17" s="1"/>
  <c r="AK518" i="17"/>
  <c r="AC518" i="17"/>
  <c r="AI518" i="17"/>
  <c r="U518" i="17"/>
  <c r="M517" i="9"/>
  <c r="O517" i="9" s="1"/>
  <c r="Q517" i="9" s="1"/>
  <c r="C517" i="9"/>
  <c r="C518" i="9"/>
  <c r="M518" i="9"/>
  <c r="O518" i="9" s="1"/>
  <c r="Q518" i="9" s="1"/>
  <c r="S518" i="9"/>
  <c r="Z518" i="9"/>
  <c r="R518" i="9"/>
  <c r="T518" i="9" s="1"/>
  <c r="V518" i="17"/>
  <c r="X518" i="17" s="1"/>
  <c r="AH515" i="9"/>
  <c r="AG515" i="9"/>
  <c r="AR516" i="9"/>
  <c r="AJ516" i="9"/>
  <c r="AQ516" i="9"/>
  <c r="AM516" i="9"/>
  <c r="AL516" i="9"/>
  <c r="D519" i="17"/>
  <c r="AR517" i="17"/>
  <c r="AJ517" i="17"/>
  <c r="AL517" i="17" s="1"/>
  <c r="AN517" i="17" s="1"/>
  <c r="AQ517" i="17"/>
  <c r="AM517" i="17"/>
  <c r="AH514" i="9"/>
  <c r="AG514" i="9"/>
  <c r="U517" i="9"/>
  <c r="V517" i="9" s="1"/>
  <c r="X517" i="9" s="1"/>
  <c r="AK517" i="9"/>
  <c r="AC517" i="9"/>
  <c r="AI517" i="9"/>
  <c r="AP517" i="17" l="1"/>
  <c r="AO517" i="17"/>
  <c r="S519" i="9"/>
  <c r="Z519" i="9"/>
  <c r="Z520" i="17"/>
  <c r="S520" i="17"/>
  <c r="R520" i="17" s="1"/>
  <c r="T520" i="17" s="1"/>
  <c r="M520" i="17"/>
  <c r="O520" i="17" s="1"/>
  <c r="Q520" i="17" s="1"/>
  <c r="C520" i="17"/>
  <c r="AI519" i="17"/>
  <c r="U519" i="17"/>
  <c r="AK519" i="17"/>
  <c r="AC519" i="17"/>
  <c r="AL517" i="9"/>
  <c r="AR517" i="9"/>
  <c r="AJ517" i="9"/>
  <c r="AM517" i="9"/>
  <c r="AQ517" i="9"/>
  <c r="AI518" i="9"/>
  <c r="U518" i="9"/>
  <c r="AK518" i="9"/>
  <c r="AC518" i="9"/>
  <c r="AE518" i="17"/>
  <c r="AB518" i="17"/>
  <c r="AD518" i="17" s="1"/>
  <c r="AO515" i="9"/>
  <c r="AP515" i="9"/>
  <c r="AE517" i="9"/>
  <c r="AB517" i="9"/>
  <c r="AD517" i="9" s="1"/>
  <c r="AN516" i="9"/>
  <c r="W517" i="9"/>
  <c r="AR518" i="17"/>
  <c r="AJ518" i="17"/>
  <c r="AQ518" i="17"/>
  <c r="AM518" i="17"/>
  <c r="AL518" i="17"/>
  <c r="AH517" i="17"/>
  <c r="AG517" i="17"/>
  <c r="D519" i="9"/>
  <c r="R519" i="17"/>
  <c r="T519" i="17" s="1"/>
  <c r="V519" i="17" s="1"/>
  <c r="C519" i="17"/>
  <c r="M519" i="17"/>
  <c r="O519" i="17" s="1"/>
  <c r="Q519" i="17" s="1"/>
  <c r="W519" i="17" s="1"/>
  <c r="V518" i="9"/>
  <c r="X518" i="9" s="1"/>
  <c r="K520" i="9"/>
  <c r="L520" i="9" s="1"/>
  <c r="B520" i="9"/>
  <c r="I520" i="9"/>
  <c r="J520" i="9" s="1"/>
  <c r="Y520" i="9" s="1"/>
  <c r="E520" i="9"/>
  <c r="N520" i="9" s="1"/>
  <c r="P520" i="9" s="1"/>
  <c r="F521" i="9"/>
  <c r="AF516" i="9"/>
  <c r="I521" i="17"/>
  <c r="J521" i="17" s="1"/>
  <c r="Y521" i="17" s="1"/>
  <c r="E521" i="17"/>
  <c r="N521" i="17" s="1"/>
  <c r="P521" i="17" s="1"/>
  <c r="D521" i="17"/>
  <c r="F522" i="17"/>
  <c r="K521" i="17"/>
  <c r="L521" i="17" s="1"/>
  <c r="X519" i="17"/>
  <c r="S521" i="17" l="1"/>
  <c r="Z521" i="17"/>
  <c r="R521" i="17"/>
  <c r="T521" i="17" s="1"/>
  <c r="S520" i="9"/>
  <c r="Z520" i="9"/>
  <c r="R520" i="9"/>
  <c r="T520" i="9" s="1"/>
  <c r="AE519" i="17"/>
  <c r="AB519" i="17"/>
  <c r="AD519" i="17" s="1"/>
  <c r="AF519" i="17" s="1"/>
  <c r="U519" i="9"/>
  <c r="AK519" i="9"/>
  <c r="AC519" i="9"/>
  <c r="AI519" i="9"/>
  <c r="D522" i="17"/>
  <c r="F523" i="17"/>
  <c r="K522" i="17"/>
  <c r="L522" i="17" s="1"/>
  <c r="I522" i="17"/>
  <c r="J522" i="17" s="1"/>
  <c r="Y522" i="17" s="1"/>
  <c r="E522" i="17"/>
  <c r="N522" i="17" s="1"/>
  <c r="P522" i="17" s="1"/>
  <c r="M521" i="17"/>
  <c r="O521" i="17" s="1"/>
  <c r="Q521" i="17" s="1"/>
  <c r="C521" i="17"/>
  <c r="AH516" i="9"/>
  <c r="AG516" i="9"/>
  <c r="W518" i="9"/>
  <c r="AN518" i="17"/>
  <c r="AP516" i="9"/>
  <c r="AO516" i="9"/>
  <c r="AE518" i="9"/>
  <c r="AB518" i="9"/>
  <c r="AD518" i="9" s="1"/>
  <c r="AR519" i="17"/>
  <c r="AJ519" i="17"/>
  <c r="AQ519" i="17"/>
  <c r="AM519" i="17"/>
  <c r="AL519" i="17"/>
  <c r="D520" i="9"/>
  <c r="M519" i="9"/>
  <c r="O519" i="9" s="1"/>
  <c r="Q519" i="9" s="1"/>
  <c r="C519" i="9"/>
  <c r="AR518" i="9"/>
  <c r="AJ518" i="9"/>
  <c r="AQ518" i="9"/>
  <c r="AM518" i="9"/>
  <c r="AL518" i="9"/>
  <c r="AN517" i="9"/>
  <c r="AI520" i="17"/>
  <c r="U520" i="17"/>
  <c r="V520" i="17" s="1"/>
  <c r="AK520" i="17"/>
  <c r="AC520" i="17"/>
  <c r="I521" i="9"/>
  <c r="J521" i="9" s="1"/>
  <c r="Y521" i="9" s="1"/>
  <c r="E521" i="9"/>
  <c r="N521" i="9" s="1"/>
  <c r="P521" i="9" s="1"/>
  <c r="F522" i="9"/>
  <c r="K521" i="9"/>
  <c r="L521" i="9" s="1"/>
  <c r="B521" i="9"/>
  <c r="AF517" i="9"/>
  <c r="AF518" i="17"/>
  <c r="R519" i="9"/>
  <c r="T519" i="9" s="1"/>
  <c r="S522" i="17" l="1"/>
  <c r="Z522" i="17"/>
  <c r="R522" i="17"/>
  <c r="T522" i="17" s="1"/>
  <c r="S521" i="9"/>
  <c r="R521" i="9"/>
  <c r="T521" i="9" s="1"/>
  <c r="Z521" i="9"/>
  <c r="X520" i="17"/>
  <c r="W520" i="17"/>
  <c r="AE520" i="17"/>
  <c r="AB520" i="17"/>
  <c r="AD520" i="17" s="1"/>
  <c r="AP517" i="9"/>
  <c r="AO517" i="9"/>
  <c r="AF518" i="9"/>
  <c r="AO518" i="17"/>
  <c r="AP518" i="17"/>
  <c r="AH519" i="17"/>
  <c r="AG519" i="17"/>
  <c r="V520" i="9"/>
  <c r="X520" i="9" s="1"/>
  <c r="W519" i="9"/>
  <c r="AE519" i="9"/>
  <c r="AB519" i="9"/>
  <c r="AD519" i="9" s="1"/>
  <c r="AF519" i="9" s="1"/>
  <c r="AI520" i="9"/>
  <c r="U520" i="9"/>
  <c r="AK520" i="9"/>
  <c r="AC520" i="9"/>
  <c r="U521" i="17"/>
  <c r="V521" i="17" s="1"/>
  <c r="AK521" i="17"/>
  <c r="AC521" i="17"/>
  <c r="AI521" i="17"/>
  <c r="AH517" i="9"/>
  <c r="AG517" i="9"/>
  <c r="K522" i="9"/>
  <c r="L522" i="9" s="1"/>
  <c r="B522" i="9"/>
  <c r="Y522" i="9"/>
  <c r="I522" i="9"/>
  <c r="J522" i="9" s="1"/>
  <c r="E522" i="9"/>
  <c r="N522" i="9" s="1"/>
  <c r="P522" i="9" s="1"/>
  <c r="F523" i="9"/>
  <c r="D522" i="9"/>
  <c r="C522" i="17"/>
  <c r="M522" i="17"/>
  <c r="O522" i="17" s="1"/>
  <c r="Q522" i="17" s="1"/>
  <c r="V519" i="9"/>
  <c r="X519" i="9" s="1"/>
  <c r="AQ520" i="17"/>
  <c r="AM520" i="17"/>
  <c r="AL520" i="17"/>
  <c r="AN520" i="17" s="1"/>
  <c r="AP520" i="17" s="1"/>
  <c r="AO520" i="17"/>
  <c r="AR520" i="17"/>
  <c r="AJ520" i="17"/>
  <c r="AG518" i="17"/>
  <c r="AH518" i="17"/>
  <c r="D521" i="9"/>
  <c r="AN518" i="9"/>
  <c r="C520" i="9"/>
  <c r="M520" i="9"/>
  <c r="O520" i="9" s="1"/>
  <c r="Q520" i="9" s="1"/>
  <c r="W520" i="9" s="1"/>
  <c r="AN519" i="17"/>
  <c r="F524" i="17"/>
  <c r="K523" i="17"/>
  <c r="L523" i="17" s="1"/>
  <c r="Y523" i="17"/>
  <c r="I523" i="17"/>
  <c r="J523" i="17" s="1"/>
  <c r="E523" i="17"/>
  <c r="N523" i="17" s="1"/>
  <c r="P523" i="17" s="1"/>
  <c r="D523" i="17"/>
  <c r="AR519" i="9"/>
  <c r="AJ519" i="9"/>
  <c r="AL519" i="9" s="1"/>
  <c r="AN519" i="9" s="1"/>
  <c r="AM519" i="9"/>
  <c r="AQ519" i="9"/>
  <c r="AO519" i="9" l="1"/>
  <c r="AP519" i="9"/>
  <c r="W521" i="17"/>
  <c r="X521" i="17"/>
  <c r="C522" i="9"/>
  <c r="M522" i="9"/>
  <c r="O522" i="9" s="1"/>
  <c r="Q522" i="9" s="1"/>
  <c r="I523" i="9"/>
  <c r="J523" i="9" s="1"/>
  <c r="Y523" i="9" s="1"/>
  <c r="E523" i="9"/>
  <c r="N523" i="9" s="1"/>
  <c r="P523" i="9" s="1"/>
  <c r="F524" i="9"/>
  <c r="D523" i="9"/>
  <c r="K523" i="9"/>
  <c r="L523" i="9" s="1"/>
  <c r="B523" i="9"/>
  <c r="AE520" i="9"/>
  <c r="AB520" i="9"/>
  <c r="AD520" i="9" s="1"/>
  <c r="AH519" i="9"/>
  <c r="AG519" i="9"/>
  <c r="AH518" i="9"/>
  <c r="AG518" i="9"/>
  <c r="C523" i="17"/>
  <c r="M523" i="17"/>
  <c r="O523" i="17" s="1"/>
  <c r="Q523" i="17" s="1"/>
  <c r="F525" i="17"/>
  <c r="I524" i="17"/>
  <c r="J524" i="17" s="1"/>
  <c r="Y524" i="17" s="1"/>
  <c r="E524" i="17"/>
  <c r="N524" i="17" s="1"/>
  <c r="P524" i="17" s="1"/>
  <c r="K524" i="17"/>
  <c r="L524" i="17" s="1"/>
  <c r="AO518" i="9"/>
  <c r="AP518" i="9"/>
  <c r="AE521" i="17"/>
  <c r="AB521" i="17"/>
  <c r="AD521" i="17" s="1"/>
  <c r="AF521" i="17" s="1"/>
  <c r="AR520" i="9"/>
  <c r="AJ520" i="9"/>
  <c r="AQ520" i="9"/>
  <c r="AM520" i="9"/>
  <c r="AL520" i="9"/>
  <c r="U521" i="9"/>
  <c r="V521" i="9" s="1"/>
  <c r="X521" i="9" s="1"/>
  <c r="AK521" i="9"/>
  <c r="AC521" i="9"/>
  <c r="AI521" i="9"/>
  <c r="AK522" i="17"/>
  <c r="AC522" i="17"/>
  <c r="AI522" i="17"/>
  <c r="U522" i="17"/>
  <c r="V522" i="17" s="1"/>
  <c r="S523" i="17"/>
  <c r="Z523" i="17"/>
  <c r="S522" i="9"/>
  <c r="Z522" i="9"/>
  <c r="AO519" i="17"/>
  <c r="AP519" i="17"/>
  <c r="M521" i="9"/>
  <c r="O521" i="9" s="1"/>
  <c r="Q521" i="9" s="1"/>
  <c r="C521" i="9"/>
  <c r="AR521" i="17"/>
  <c r="AJ521" i="17"/>
  <c r="AL521" i="17" s="1"/>
  <c r="AN521" i="17" s="1"/>
  <c r="AQ521" i="17"/>
  <c r="AM521" i="17"/>
  <c r="AF520" i="17"/>
  <c r="AO521" i="17" l="1"/>
  <c r="AP521" i="17"/>
  <c r="S523" i="9"/>
  <c r="Z523" i="9"/>
  <c r="Z524" i="17"/>
  <c r="R524" i="17"/>
  <c r="T524" i="17" s="1"/>
  <c r="S524" i="17"/>
  <c r="W522" i="17"/>
  <c r="X522" i="17"/>
  <c r="AI522" i="9"/>
  <c r="U522" i="9"/>
  <c r="AK522" i="9"/>
  <c r="AC522" i="9"/>
  <c r="AI523" i="17"/>
  <c r="U523" i="17"/>
  <c r="AK523" i="17"/>
  <c r="AC523" i="17"/>
  <c r="AH520" i="17"/>
  <c r="AG520" i="17"/>
  <c r="AR522" i="17"/>
  <c r="AJ522" i="17"/>
  <c r="AQ522" i="17"/>
  <c r="AM522" i="17"/>
  <c r="AL522" i="17"/>
  <c r="AH521" i="17"/>
  <c r="AG521" i="17"/>
  <c r="AF520" i="9"/>
  <c r="M523" i="9"/>
  <c r="O523" i="9" s="1"/>
  <c r="Q523" i="9" s="1"/>
  <c r="C523" i="9"/>
  <c r="AR521" i="9"/>
  <c r="AJ521" i="9"/>
  <c r="AL521" i="9" s="1"/>
  <c r="AN521" i="9" s="1"/>
  <c r="AM521" i="9"/>
  <c r="AQ521" i="9"/>
  <c r="W521" i="9"/>
  <c r="R522" i="9"/>
  <c r="T522" i="9" s="1"/>
  <c r="V522" i="9" s="1"/>
  <c r="W522" i="9" s="1"/>
  <c r="R523" i="17"/>
  <c r="T523" i="17" s="1"/>
  <c r="V523" i="17" s="1"/>
  <c r="W523" i="17" s="1"/>
  <c r="K524" i="9"/>
  <c r="L524" i="9" s="1"/>
  <c r="B524" i="9"/>
  <c r="Y524" i="9"/>
  <c r="I524" i="9"/>
  <c r="J524" i="9" s="1"/>
  <c r="E524" i="9"/>
  <c r="N524" i="9" s="1"/>
  <c r="P524" i="9" s="1"/>
  <c r="F525" i="9"/>
  <c r="D524" i="9"/>
  <c r="AE522" i="17"/>
  <c r="AB522" i="17"/>
  <c r="AD522" i="17" s="1"/>
  <c r="X522" i="9"/>
  <c r="X523" i="17"/>
  <c r="AE521" i="9"/>
  <c r="AB521" i="9"/>
  <c r="AD521" i="9" s="1"/>
  <c r="AN520" i="9"/>
  <c r="D524" i="17"/>
  <c r="I525" i="17"/>
  <c r="J525" i="17" s="1"/>
  <c r="Y525" i="17" s="1"/>
  <c r="E525" i="17"/>
  <c r="N525" i="17" s="1"/>
  <c r="P525" i="17" s="1"/>
  <c r="F526" i="17"/>
  <c r="K525" i="17"/>
  <c r="L525" i="17" s="1"/>
  <c r="Z525" i="17" l="1"/>
  <c r="S525" i="17"/>
  <c r="AO521" i="9"/>
  <c r="AP521" i="9"/>
  <c r="AO520" i="9"/>
  <c r="AP520" i="9"/>
  <c r="C524" i="9"/>
  <c r="M524" i="9"/>
  <c r="O524" i="9" s="1"/>
  <c r="Q524" i="9" s="1"/>
  <c r="S524" i="9"/>
  <c r="Z524" i="9"/>
  <c r="AH520" i="9"/>
  <c r="AG520" i="9"/>
  <c r="AE523" i="17"/>
  <c r="AB523" i="17"/>
  <c r="AD523" i="17" s="1"/>
  <c r="AF523" i="17" s="1"/>
  <c r="AE522" i="9"/>
  <c r="AB522" i="9"/>
  <c r="AD522" i="9" s="1"/>
  <c r="AF522" i="9" s="1"/>
  <c r="U523" i="9"/>
  <c r="AK523" i="9"/>
  <c r="AC523" i="9"/>
  <c r="AI523" i="9"/>
  <c r="AF521" i="9"/>
  <c r="AF522" i="17"/>
  <c r="Y525" i="9"/>
  <c r="I525" i="9"/>
  <c r="J525" i="9" s="1"/>
  <c r="E525" i="9"/>
  <c r="N525" i="9" s="1"/>
  <c r="P525" i="9" s="1"/>
  <c r="F526" i="9"/>
  <c r="D525" i="9"/>
  <c r="K525" i="9"/>
  <c r="L525" i="9" s="1"/>
  <c r="B525" i="9"/>
  <c r="AR523" i="17"/>
  <c r="AJ523" i="17"/>
  <c r="AQ523" i="17"/>
  <c r="AM523" i="17"/>
  <c r="AL523" i="17"/>
  <c r="AN523" i="17" s="1"/>
  <c r="AO523" i="17" s="1"/>
  <c r="AR522" i="9"/>
  <c r="AJ522" i="9"/>
  <c r="AL522" i="9" s="1"/>
  <c r="AN522" i="9" s="1"/>
  <c r="AQ522" i="9"/>
  <c r="AM522" i="9"/>
  <c r="I526" i="17"/>
  <c r="J526" i="17" s="1"/>
  <c r="Y526" i="17" s="1"/>
  <c r="E526" i="17"/>
  <c r="N526" i="17" s="1"/>
  <c r="P526" i="17" s="1"/>
  <c r="F527" i="17"/>
  <c r="K526" i="17"/>
  <c r="L526" i="17" s="1"/>
  <c r="AI524" i="17"/>
  <c r="U524" i="17"/>
  <c r="V524" i="17" s="1"/>
  <c r="X524" i="17" s="1"/>
  <c r="AK524" i="17"/>
  <c r="AC524" i="17"/>
  <c r="X523" i="9"/>
  <c r="D525" i="17"/>
  <c r="M524" i="17"/>
  <c r="O524" i="17" s="1"/>
  <c r="Q524" i="17" s="1"/>
  <c r="C524" i="17"/>
  <c r="W523" i="9"/>
  <c r="AN522" i="17"/>
  <c r="R523" i="9"/>
  <c r="T523" i="9" s="1"/>
  <c r="V523" i="9" s="1"/>
  <c r="S526" i="17" l="1"/>
  <c r="Z526" i="17"/>
  <c r="R526" i="17"/>
  <c r="T526" i="17" s="1"/>
  <c r="AP522" i="9"/>
  <c r="AO522" i="9"/>
  <c r="S525" i="9"/>
  <c r="Z525" i="9"/>
  <c r="AE523" i="9"/>
  <c r="AB523" i="9"/>
  <c r="AD523" i="9" s="1"/>
  <c r="AF523" i="9" s="1"/>
  <c r="AI524" i="9"/>
  <c r="U524" i="9"/>
  <c r="AK524" i="9"/>
  <c r="AC524" i="9"/>
  <c r="AP523" i="17"/>
  <c r="K526" i="9"/>
  <c r="L526" i="9" s="1"/>
  <c r="B526" i="9"/>
  <c r="Y526" i="9"/>
  <c r="I526" i="9"/>
  <c r="J526" i="9" s="1"/>
  <c r="E526" i="9"/>
  <c r="N526" i="9" s="1"/>
  <c r="P526" i="9" s="1"/>
  <c r="F527" i="9"/>
  <c r="D526" i="9"/>
  <c r="AL523" i="9"/>
  <c r="AR523" i="9"/>
  <c r="AJ523" i="9"/>
  <c r="AM523" i="9"/>
  <c r="AQ523" i="9"/>
  <c r="AI525" i="17"/>
  <c r="U525" i="17"/>
  <c r="AK525" i="17"/>
  <c r="AC525" i="17"/>
  <c r="AQ524" i="17"/>
  <c r="AM524" i="17"/>
  <c r="AR524" i="17"/>
  <c r="AJ524" i="17"/>
  <c r="AL524" i="17" s="1"/>
  <c r="AN524" i="17" s="1"/>
  <c r="AH521" i="9"/>
  <c r="AG521" i="9"/>
  <c r="AH523" i="17"/>
  <c r="AG523" i="17"/>
  <c r="R524" i="9"/>
  <c r="T524" i="9" s="1"/>
  <c r="V524" i="9" s="1"/>
  <c r="W524" i="9"/>
  <c r="R525" i="17"/>
  <c r="T525" i="17" s="1"/>
  <c r="V525" i="17" s="1"/>
  <c r="M525" i="9"/>
  <c r="O525" i="9" s="1"/>
  <c r="Q525" i="9" s="1"/>
  <c r="C525" i="9"/>
  <c r="AH522" i="9"/>
  <c r="AG522" i="9"/>
  <c r="AE524" i="17"/>
  <c r="AB524" i="17"/>
  <c r="AD524" i="17" s="1"/>
  <c r="AG522" i="17"/>
  <c r="AH522" i="17"/>
  <c r="W524" i="17"/>
  <c r="F528" i="17"/>
  <c r="K527" i="17"/>
  <c r="L527" i="17" s="1"/>
  <c r="Y527" i="17"/>
  <c r="I527" i="17"/>
  <c r="J527" i="17" s="1"/>
  <c r="E527" i="17"/>
  <c r="N527" i="17" s="1"/>
  <c r="P527" i="17" s="1"/>
  <c r="AO522" i="17"/>
  <c r="AP522" i="17"/>
  <c r="M525" i="17"/>
  <c r="O525" i="17" s="1"/>
  <c r="Q525" i="17" s="1"/>
  <c r="W525" i="17" s="1"/>
  <c r="C525" i="17"/>
  <c r="D526" i="17"/>
  <c r="X524" i="9"/>
  <c r="X525" i="17"/>
  <c r="AP524" i="17" l="1"/>
  <c r="AO524" i="17"/>
  <c r="F529" i="17"/>
  <c r="K528" i="17"/>
  <c r="L528" i="17" s="1"/>
  <c r="I528" i="17"/>
  <c r="J528" i="17" s="1"/>
  <c r="Y528" i="17" s="1"/>
  <c r="E528" i="17"/>
  <c r="N528" i="17" s="1"/>
  <c r="P528" i="17" s="1"/>
  <c r="D528" i="17"/>
  <c r="AE524" i="9"/>
  <c r="AB524" i="9"/>
  <c r="AD524" i="9" s="1"/>
  <c r="AF524" i="9" s="1"/>
  <c r="D527" i="17"/>
  <c r="AF524" i="17"/>
  <c r="AE525" i="17"/>
  <c r="AB525" i="17"/>
  <c r="AD525" i="17" s="1"/>
  <c r="AF525" i="17" s="1"/>
  <c r="Y527" i="9"/>
  <c r="I527" i="9"/>
  <c r="J527" i="9" s="1"/>
  <c r="E527" i="9"/>
  <c r="N527" i="9" s="1"/>
  <c r="P527" i="9" s="1"/>
  <c r="F528" i="9"/>
  <c r="D527" i="9"/>
  <c r="K527" i="9"/>
  <c r="L527" i="9" s="1"/>
  <c r="B527" i="9"/>
  <c r="AR524" i="9"/>
  <c r="AJ524" i="9"/>
  <c r="AQ524" i="9"/>
  <c r="AM524" i="9"/>
  <c r="AL524" i="9"/>
  <c r="AN524" i="9" s="1"/>
  <c r="AO524" i="9" s="1"/>
  <c r="AH523" i="9"/>
  <c r="AG523" i="9"/>
  <c r="U526" i="17"/>
  <c r="V526" i="17" s="1"/>
  <c r="X526" i="17" s="1"/>
  <c r="AK526" i="17"/>
  <c r="AC526" i="17"/>
  <c r="AI526" i="17"/>
  <c r="C526" i="9"/>
  <c r="M526" i="9"/>
  <c r="O526" i="9" s="1"/>
  <c r="Q526" i="9" s="1"/>
  <c r="S526" i="9"/>
  <c r="Z526" i="9"/>
  <c r="R526" i="9"/>
  <c r="T526" i="9" s="1"/>
  <c r="U525" i="9"/>
  <c r="AK525" i="9"/>
  <c r="AC525" i="9"/>
  <c r="AI525" i="9"/>
  <c r="S527" i="17"/>
  <c r="Z527" i="17"/>
  <c r="R527" i="17"/>
  <c r="T527" i="17" s="1"/>
  <c r="AQ525" i="17"/>
  <c r="AM525" i="17"/>
  <c r="AL525" i="17"/>
  <c r="AN525" i="17" s="1"/>
  <c r="AO525" i="17" s="1"/>
  <c r="AR525" i="17"/>
  <c r="AJ525" i="17"/>
  <c r="AN523" i="9"/>
  <c r="M526" i="17"/>
  <c r="O526" i="17" s="1"/>
  <c r="Q526" i="17" s="1"/>
  <c r="C526" i="17"/>
  <c r="R525" i="9"/>
  <c r="T525" i="9" s="1"/>
  <c r="S528" i="17" l="1"/>
  <c r="Z528" i="17"/>
  <c r="R528" i="17"/>
  <c r="T528" i="17" s="1"/>
  <c r="S527" i="9"/>
  <c r="R527" i="9"/>
  <c r="T527" i="9" s="1"/>
  <c r="Z527" i="9"/>
  <c r="AP525" i="17"/>
  <c r="AR526" i="17"/>
  <c r="AJ526" i="17"/>
  <c r="AL526" i="17" s="1"/>
  <c r="AN526" i="17" s="1"/>
  <c r="AQ526" i="17"/>
  <c r="AM526" i="17"/>
  <c r="AP524" i="9"/>
  <c r="K528" i="9"/>
  <c r="L528" i="9" s="1"/>
  <c r="B528" i="9"/>
  <c r="I528" i="9"/>
  <c r="J528" i="9" s="1"/>
  <c r="Y528" i="9" s="1"/>
  <c r="E528" i="9"/>
  <c r="N528" i="9" s="1"/>
  <c r="P528" i="9" s="1"/>
  <c r="F529" i="9"/>
  <c r="AH525" i="17"/>
  <c r="AG525" i="17"/>
  <c r="I529" i="17"/>
  <c r="J529" i="17" s="1"/>
  <c r="Y529" i="17" s="1"/>
  <c r="E529" i="17"/>
  <c r="N529" i="17" s="1"/>
  <c r="P529" i="17" s="1"/>
  <c r="D529" i="17"/>
  <c r="F530" i="17"/>
  <c r="K529" i="17"/>
  <c r="L529" i="17" s="1"/>
  <c r="AE526" i="17"/>
  <c r="AB526" i="17"/>
  <c r="AD526" i="17" s="1"/>
  <c r="AF526" i="17" s="1"/>
  <c r="M527" i="9"/>
  <c r="O527" i="9" s="1"/>
  <c r="Q527" i="9" s="1"/>
  <c r="C527" i="9"/>
  <c r="C527" i="17"/>
  <c r="M527" i="17"/>
  <c r="O527" i="17" s="1"/>
  <c r="Q527" i="17" s="1"/>
  <c r="W527" i="17" s="1"/>
  <c r="V525" i="9"/>
  <c r="AE525" i="9"/>
  <c r="AB525" i="9"/>
  <c r="AD525" i="9" s="1"/>
  <c r="AF525" i="9" s="1"/>
  <c r="AH524" i="9"/>
  <c r="AG524" i="9"/>
  <c r="AP523" i="9"/>
  <c r="AO523" i="9"/>
  <c r="C528" i="17"/>
  <c r="M528" i="17"/>
  <c r="O528" i="17" s="1"/>
  <c r="Q528" i="17" s="1"/>
  <c r="V527" i="17"/>
  <c r="X527" i="17" s="1"/>
  <c r="W526" i="17"/>
  <c r="AK527" i="17"/>
  <c r="AC527" i="17"/>
  <c r="AI527" i="17"/>
  <c r="U527" i="17"/>
  <c r="AL525" i="9"/>
  <c r="AR525" i="9"/>
  <c r="AJ525" i="9"/>
  <c r="AM525" i="9"/>
  <c r="AQ525" i="9"/>
  <c r="AI526" i="9"/>
  <c r="U526" i="9"/>
  <c r="V526" i="9" s="1"/>
  <c r="AK526" i="9"/>
  <c r="AC526" i="9"/>
  <c r="AH524" i="17"/>
  <c r="AG524" i="17"/>
  <c r="W526" i="9" l="1"/>
  <c r="X526" i="9"/>
  <c r="S528" i="9"/>
  <c r="Z528" i="9"/>
  <c r="Z529" i="17"/>
  <c r="R529" i="17"/>
  <c r="T529" i="17" s="1"/>
  <c r="S529" i="17"/>
  <c r="AO526" i="17"/>
  <c r="AP526" i="17"/>
  <c r="AE526" i="9"/>
  <c r="AB526" i="9"/>
  <c r="AD526" i="9" s="1"/>
  <c r="AF526" i="9" s="1"/>
  <c r="AH526" i="17"/>
  <c r="AG526" i="17"/>
  <c r="AE527" i="17"/>
  <c r="AB527" i="17"/>
  <c r="AD527" i="17" s="1"/>
  <c r="AF527" i="17" s="1"/>
  <c r="M529" i="17"/>
  <c r="O529" i="17" s="1"/>
  <c r="Q529" i="17" s="1"/>
  <c r="C529" i="17"/>
  <c r="AR526" i="9"/>
  <c r="AJ526" i="9"/>
  <c r="AQ526" i="9"/>
  <c r="AM526" i="9"/>
  <c r="AP526" i="9"/>
  <c r="AL526" i="9"/>
  <c r="AN526" i="9" s="1"/>
  <c r="AO526" i="9"/>
  <c r="D528" i="9"/>
  <c r="U527" i="9"/>
  <c r="V527" i="9" s="1"/>
  <c r="AK527" i="9"/>
  <c r="AC527" i="9"/>
  <c r="AI527" i="9"/>
  <c r="AI528" i="17"/>
  <c r="U528" i="17"/>
  <c r="V528" i="17" s="1"/>
  <c r="AK528" i="17"/>
  <c r="AC528" i="17"/>
  <c r="AH525" i="9"/>
  <c r="AG525" i="9"/>
  <c r="AN525" i="9"/>
  <c r="AR527" i="17"/>
  <c r="AJ527" i="17"/>
  <c r="AQ527" i="17"/>
  <c r="AM527" i="17"/>
  <c r="AL527" i="17"/>
  <c r="X525" i="9"/>
  <c r="W525" i="9"/>
  <c r="I530" i="17"/>
  <c r="J530" i="17" s="1"/>
  <c r="Y530" i="17" s="1"/>
  <c r="E530" i="17"/>
  <c r="N530" i="17" s="1"/>
  <c r="P530" i="17" s="1"/>
  <c r="D530" i="17"/>
  <c r="F531" i="17"/>
  <c r="K530" i="17"/>
  <c r="L530" i="17" s="1"/>
  <c r="I529" i="9"/>
  <c r="J529" i="9" s="1"/>
  <c r="Y529" i="9" s="1"/>
  <c r="E529" i="9"/>
  <c r="N529" i="9" s="1"/>
  <c r="P529" i="9" s="1"/>
  <c r="F530" i="9"/>
  <c r="D529" i="9"/>
  <c r="K529" i="9"/>
  <c r="L529" i="9" s="1"/>
  <c r="B529" i="9"/>
  <c r="W528" i="17" l="1"/>
  <c r="X528" i="17"/>
  <c r="S530" i="17"/>
  <c r="Z530" i="17"/>
  <c r="W527" i="9"/>
  <c r="X527" i="9"/>
  <c r="S529" i="9"/>
  <c r="R529" i="9"/>
  <c r="T529" i="9" s="1"/>
  <c r="Z529" i="9"/>
  <c r="AE528" i="17"/>
  <c r="AB528" i="17"/>
  <c r="AD528" i="17" s="1"/>
  <c r="AF528" i="17" s="1"/>
  <c r="AI528" i="9"/>
  <c r="U528" i="9"/>
  <c r="AK528" i="9"/>
  <c r="AC528" i="9"/>
  <c r="D531" i="17"/>
  <c r="F532" i="17"/>
  <c r="K531" i="17"/>
  <c r="L531" i="17" s="1"/>
  <c r="I531" i="17"/>
  <c r="J531" i="17" s="1"/>
  <c r="Y531" i="17" s="1"/>
  <c r="E531" i="17"/>
  <c r="N531" i="17" s="1"/>
  <c r="P531" i="17" s="1"/>
  <c r="AN527" i="17"/>
  <c r="AR528" i="17"/>
  <c r="AJ528" i="17"/>
  <c r="AQ528" i="17"/>
  <c r="AM528" i="17"/>
  <c r="AL528" i="17"/>
  <c r="AN528" i="17" s="1"/>
  <c r="AO528" i="17" s="1"/>
  <c r="AE527" i="9"/>
  <c r="AB527" i="9"/>
  <c r="AD527" i="9" s="1"/>
  <c r="K530" i="9"/>
  <c r="L530" i="9" s="1"/>
  <c r="B530" i="9"/>
  <c r="I530" i="9"/>
  <c r="J530" i="9" s="1"/>
  <c r="Y530" i="9" s="1"/>
  <c r="E530" i="9"/>
  <c r="N530" i="9" s="1"/>
  <c r="P530" i="9" s="1"/>
  <c r="F531" i="9"/>
  <c r="AP525" i="9"/>
  <c r="AO525" i="9"/>
  <c r="AR527" i="9"/>
  <c r="AJ527" i="9"/>
  <c r="AL527" i="9" s="1"/>
  <c r="AN527" i="9" s="1"/>
  <c r="AM527" i="9"/>
  <c r="AQ527" i="9"/>
  <c r="AG527" i="17"/>
  <c r="AH527" i="17"/>
  <c r="AH526" i="9"/>
  <c r="AG526" i="9"/>
  <c r="AI529" i="17"/>
  <c r="U529" i="17"/>
  <c r="V529" i="17" s="1"/>
  <c r="AK529" i="17"/>
  <c r="AC529" i="17"/>
  <c r="R528" i="9"/>
  <c r="T528" i="9" s="1"/>
  <c r="V528" i="9" s="1"/>
  <c r="C528" i="9"/>
  <c r="M528" i="9"/>
  <c r="O528" i="9" s="1"/>
  <c r="Q528" i="9" s="1"/>
  <c r="M530" i="17"/>
  <c r="O530" i="17" s="1"/>
  <c r="Q530" i="17" s="1"/>
  <c r="C530" i="17"/>
  <c r="M529" i="9"/>
  <c r="O529" i="9" s="1"/>
  <c r="Q529" i="9" s="1"/>
  <c r="C529" i="9"/>
  <c r="X528" i="9"/>
  <c r="S531" i="17" l="1"/>
  <c r="Z531" i="17"/>
  <c r="R531" i="17"/>
  <c r="T531" i="17" s="1"/>
  <c r="S530" i="9"/>
  <c r="Z530" i="9"/>
  <c r="R530" i="9"/>
  <c r="T530" i="9" s="1"/>
  <c r="X529" i="17"/>
  <c r="W529" i="17"/>
  <c r="AO527" i="9"/>
  <c r="AP527" i="9"/>
  <c r="AE529" i="17"/>
  <c r="AB529" i="17"/>
  <c r="AD529" i="17" s="1"/>
  <c r="AF529" i="17" s="1"/>
  <c r="U530" i="17"/>
  <c r="AK530" i="17"/>
  <c r="AC530" i="17"/>
  <c r="AI530" i="17"/>
  <c r="W528" i="9"/>
  <c r="AQ529" i="17"/>
  <c r="AM529" i="17"/>
  <c r="AL529" i="17"/>
  <c r="AN529" i="17" s="1"/>
  <c r="AP529" i="17" s="1"/>
  <c r="AO529" i="17"/>
  <c r="AR529" i="17"/>
  <c r="AJ529" i="17"/>
  <c r="D530" i="9"/>
  <c r="AF527" i="9"/>
  <c r="AP528" i="17"/>
  <c r="AE528" i="9"/>
  <c r="AB528" i="9"/>
  <c r="AD528" i="9" s="1"/>
  <c r="AF528" i="9" s="1"/>
  <c r="V529" i="9"/>
  <c r="W529" i="9" s="1"/>
  <c r="C531" i="17"/>
  <c r="M531" i="17"/>
  <c r="O531" i="17" s="1"/>
  <c r="Q531" i="17" s="1"/>
  <c r="I531" i="9"/>
  <c r="J531" i="9" s="1"/>
  <c r="Y531" i="9" s="1"/>
  <c r="E531" i="9"/>
  <c r="N531" i="9" s="1"/>
  <c r="P531" i="9" s="1"/>
  <c r="F532" i="9"/>
  <c r="K531" i="9"/>
  <c r="L531" i="9" s="1"/>
  <c r="B531" i="9"/>
  <c r="AO527" i="17"/>
  <c r="AP527" i="17"/>
  <c r="AR528" i="9"/>
  <c r="AJ528" i="9"/>
  <c r="AQ528" i="9"/>
  <c r="AM528" i="9"/>
  <c r="AL528" i="9"/>
  <c r="AN528" i="9" s="1"/>
  <c r="AP528" i="9" s="1"/>
  <c r="AO528" i="9"/>
  <c r="AH528" i="17"/>
  <c r="AG528" i="17"/>
  <c r="U529" i="9"/>
  <c r="AK529" i="9"/>
  <c r="AC529" i="9"/>
  <c r="AI529" i="9"/>
  <c r="R530" i="17"/>
  <c r="T530" i="17" s="1"/>
  <c r="V530" i="17" s="1"/>
  <c r="X530" i="17" s="1"/>
  <c r="W530" i="17"/>
  <c r="F533" i="17"/>
  <c r="K532" i="17"/>
  <c r="L532" i="17" s="1"/>
  <c r="I532" i="17"/>
  <c r="J532" i="17" s="1"/>
  <c r="Y532" i="17" s="1"/>
  <c r="E532" i="17"/>
  <c r="N532" i="17" s="1"/>
  <c r="P532" i="17" s="1"/>
  <c r="D532" i="17"/>
  <c r="S532" i="17" l="1"/>
  <c r="Z532" i="17"/>
  <c r="R532" i="17"/>
  <c r="T532" i="17" s="1"/>
  <c r="S531" i="9"/>
  <c r="R531" i="9"/>
  <c r="T531" i="9" s="1"/>
  <c r="Z531" i="9"/>
  <c r="X529" i="9"/>
  <c r="AH528" i="9"/>
  <c r="AG528" i="9"/>
  <c r="C530" i="9"/>
  <c r="M530" i="9"/>
  <c r="O530" i="9" s="1"/>
  <c r="Q530" i="9" s="1"/>
  <c r="V531" i="17"/>
  <c r="W531" i="17" s="1"/>
  <c r="AH529" i="17"/>
  <c r="AG529" i="17"/>
  <c r="AI530" i="9"/>
  <c r="U530" i="9"/>
  <c r="AK530" i="9"/>
  <c r="AC530" i="9"/>
  <c r="AK531" i="17"/>
  <c r="AC531" i="17"/>
  <c r="AI531" i="17"/>
  <c r="U531" i="17"/>
  <c r="AR529" i="9"/>
  <c r="AJ529" i="9"/>
  <c r="AL529" i="9" s="1"/>
  <c r="AN529" i="9" s="1"/>
  <c r="AM529" i="9"/>
  <c r="AQ529" i="9"/>
  <c r="K532" i="9"/>
  <c r="L532" i="9" s="1"/>
  <c r="B532" i="9"/>
  <c r="I532" i="9"/>
  <c r="J532" i="9" s="1"/>
  <c r="Y532" i="9" s="1"/>
  <c r="E532" i="9"/>
  <c r="N532" i="9" s="1"/>
  <c r="P532" i="9" s="1"/>
  <c r="F533" i="9"/>
  <c r="AH527" i="9"/>
  <c r="AG527" i="9"/>
  <c r="AR530" i="17"/>
  <c r="AJ530" i="17"/>
  <c r="AL530" i="17" s="1"/>
  <c r="AN530" i="17" s="1"/>
  <c r="AQ530" i="17"/>
  <c r="AM530" i="17"/>
  <c r="V530" i="9"/>
  <c r="X530" i="9" s="1"/>
  <c r="C532" i="17"/>
  <c r="M532" i="17"/>
  <c r="O532" i="17" s="1"/>
  <c r="Q532" i="17" s="1"/>
  <c r="I533" i="17"/>
  <c r="J533" i="17" s="1"/>
  <c r="Y533" i="17" s="1"/>
  <c r="E533" i="17"/>
  <c r="N533" i="17" s="1"/>
  <c r="P533" i="17" s="1"/>
  <c r="F534" i="17"/>
  <c r="K533" i="17"/>
  <c r="L533" i="17" s="1"/>
  <c r="AE529" i="9"/>
  <c r="AB529" i="9"/>
  <c r="AD529" i="9" s="1"/>
  <c r="D531" i="9"/>
  <c r="AE530" i="17"/>
  <c r="AB530" i="17"/>
  <c r="AD530" i="17" s="1"/>
  <c r="AF530" i="17" s="1"/>
  <c r="AP529" i="9" l="1"/>
  <c r="AO529" i="9"/>
  <c r="AO530" i="17"/>
  <c r="AP530" i="17"/>
  <c r="Z533" i="17"/>
  <c r="S533" i="17"/>
  <c r="S532" i="9"/>
  <c r="Z532" i="9"/>
  <c r="R532" i="9"/>
  <c r="T532" i="9" s="1"/>
  <c r="AE530" i="9"/>
  <c r="AB530" i="9"/>
  <c r="AD530" i="9" s="1"/>
  <c r="X531" i="17"/>
  <c r="AH530" i="17"/>
  <c r="AG530" i="17"/>
  <c r="M531" i="9"/>
  <c r="O531" i="9" s="1"/>
  <c r="Q531" i="9" s="1"/>
  <c r="C531" i="9"/>
  <c r="Y534" i="17"/>
  <c r="I534" i="17"/>
  <c r="J534" i="17" s="1"/>
  <c r="E534" i="17"/>
  <c r="N534" i="17" s="1"/>
  <c r="P534" i="17" s="1"/>
  <c r="F535" i="17"/>
  <c r="K534" i="17"/>
  <c r="L534" i="17" s="1"/>
  <c r="AR530" i="9"/>
  <c r="AJ530" i="9"/>
  <c r="AQ530" i="9"/>
  <c r="AM530" i="9"/>
  <c r="AP530" i="9"/>
  <c r="AL530" i="9"/>
  <c r="AN530" i="9" s="1"/>
  <c r="AO530" i="9"/>
  <c r="U531" i="9"/>
  <c r="V531" i="9" s="1"/>
  <c r="X531" i="9" s="1"/>
  <c r="AK531" i="9"/>
  <c r="AC531" i="9"/>
  <c r="AI531" i="9"/>
  <c r="AI532" i="17"/>
  <c r="U532" i="17"/>
  <c r="V532" i="17" s="1"/>
  <c r="AK532" i="17"/>
  <c r="AC532" i="17"/>
  <c r="I533" i="9"/>
  <c r="J533" i="9" s="1"/>
  <c r="Y533" i="9" s="1"/>
  <c r="E533" i="9"/>
  <c r="N533" i="9" s="1"/>
  <c r="P533" i="9" s="1"/>
  <c r="F534" i="9"/>
  <c r="K533" i="9"/>
  <c r="L533" i="9" s="1"/>
  <c r="B533" i="9"/>
  <c r="AR531" i="17"/>
  <c r="AJ531" i="17"/>
  <c r="AQ531" i="17"/>
  <c r="AM531" i="17"/>
  <c r="AL531" i="17"/>
  <c r="AF529" i="9"/>
  <c r="D533" i="17"/>
  <c r="D532" i="9"/>
  <c r="AE531" i="17"/>
  <c r="AB531" i="17"/>
  <c r="AD531" i="17" s="1"/>
  <c r="AF531" i="17" s="1"/>
  <c r="W530" i="9"/>
  <c r="W532" i="17" l="1"/>
  <c r="X532" i="17"/>
  <c r="S533" i="9"/>
  <c r="Z533" i="9"/>
  <c r="AE532" i="17"/>
  <c r="AB532" i="17"/>
  <c r="AD532" i="17" s="1"/>
  <c r="AF532" i="17" s="1"/>
  <c r="F536" i="17"/>
  <c r="K535" i="17"/>
  <c r="L535" i="17" s="1"/>
  <c r="Y535" i="17"/>
  <c r="I535" i="17"/>
  <c r="J535" i="17" s="1"/>
  <c r="E535" i="17"/>
  <c r="N535" i="17" s="1"/>
  <c r="P535" i="17" s="1"/>
  <c r="AI533" i="17"/>
  <c r="U533" i="17"/>
  <c r="AK533" i="17"/>
  <c r="AC533" i="17"/>
  <c r="AH529" i="9"/>
  <c r="AG529" i="9"/>
  <c r="AR532" i="17"/>
  <c r="AJ532" i="17"/>
  <c r="AQ532" i="17"/>
  <c r="AM532" i="17"/>
  <c r="AL532" i="17"/>
  <c r="AN532" i="17" s="1"/>
  <c r="AP532" i="17" s="1"/>
  <c r="AO532" i="17"/>
  <c r="AE531" i="9"/>
  <c r="AB531" i="9"/>
  <c r="AD531" i="9" s="1"/>
  <c r="AF531" i="9" s="1"/>
  <c r="D534" i="17"/>
  <c r="AF530" i="9"/>
  <c r="AG531" i="17"/>
  <c r="AH531" i="17"/>
  <c r="AN531" i="17"/>
  <c r="AL531" i="9"/>
  <c r="AR531" i="9"/>
  <c r="AJ531" i="9"/>
  <c r="AM531" i="9"/>
  <c r="AQ531" i="9"/>
  <c r="W531" i="9"/>
  <c r="AI532" i="9"/>
  <c r="U532" i="9"/>
  <c r="V532" i="9" s="1"/>
  <c r="X532" i="9" s="1"/>
  <c r="AK532" i="9"/>
  <c r="AC532" i="9"/>
  <c r="R533" i="17"/>
  <c r="T533" i="17" s="1"/>
  <c r="V533" i="17" s="1"/>
  <c r="M533" i="17"/>
  <c r="O533" i="17" s="1"/>
  <c r="Q533" i="17" s="1"/>
  <c r="W533" i="17" s="1"/>
  <c r="C533" i="17"/>
  <c r="K534" i="9"/>
  <c r="L534" i="9" s="1"/>
  <c r="Y534" i="9" s="1"/>
  <c r="B534" i="9"/>
  <c r="I534" i="9"/>
  <c r="J534" i="9" s="1"/>
  <c r="E534" i="9"/>
  <c r="N534" i="9" s="1"/>
  <c r="P534" i="9" s="1"/>
  <c r="F535" i="9"/>
  <c r="S534" i="17"/>
  <c r="Z534" i="17"/>
  <c r="C532" i="9"/>
  <c r="M532" i="9"/>
  <c r="O532" i="9" s="1"/>
  <c r="Q532" i="9" s="1"/>
  <c r="D533" i="9"/>
  <c r="X533" i="17"/>
  <c r="S534" i="9" l="1"/>
  <c r="Z534" i="9"/>
  <c r="R534" i="9"/>
  <c r="T534" i="9" s="1"/>
  <c r="U534" i="17"/>
  <c r="AK534" i="17"/>
  <c r="AC534" i="17"/>
  <c r="AI534" i="17"/>
  <c r="AP531" i="17"/>
  <c r="AO531" i="17"/>
  <c r="AH530" i="9"/>
  <c r="AG530" i="9"/>
  <c r="AH532" i="17"/>
  <c r="AG532" i="17"/>
  <c r="U533" i="9"/>
  <c r="AK533" i="9"/>
  <c r="AC533" i="9"/>
  <c r="AI533" i="9"/>
  <c r="AR532" i="9"/>
  <c r="AJ532" i="9"/>
  <c r="AL532" i="9" s="1"/>
  <c r="AN532" i="9" s="1"/>
  <c r="AQ532" i="9"/>
  <c r="AM532" i="9"/>
  <c r="M534" i="17"/>
  <c r="O534" i="17" s="1"/>
  <c r="Q534" i="17" s="1"/>
  <c r="C534" i="17"/>
  <c r="AE533" i="17"/>
  <c r="AB533" i="17"/>
  <c r="AD533" i="17" s="1"/>
  <c r="AE532" i="9"/>
  <c r="AB532" i="9"/>
  <c r="AD532" i="9" s="1"/>
  <c r="AN531" i="9"/>
  <c r="AH531" i="9"/>
  <c r="AG531" i="9"/>
  <c r="AQ533" i="17"/>
  <c r="AM533" i="17"/>
  <c r="AL533" i="17"/>
  <c r="AR533" i="17"/>
  <c r="AJ533" i="17"/>
  <c r="F537" i="17"/>
  <c r="K536" i="17"/>
  <c r="L536" i="17" s="1"/>
  <c r="Y536" i="17"/>
  <c r="I536" i="17"/>
  <c r="J536" i="17" s="1"/>
  <c r="E536" i="17"/>
  <c r="N536" i="17" s="1"/>
  <c r="P536" i="17" s="1"/>
  <c r="X533" i="9"/>
  <c r="W532" i="9"/>
  <c r="S535" i="17"/>
  <c r="Z535" i="17"/>
  <c r="R534" i="17"/>
  <c r="T534" i="17" s="1"/>
  <c r="V534" i="17" s="1"/>
  <c r="X534" i="17" s="1"/>
  <c r="D534" i="9"/>
  <c r="M533" i="9"/>
  <c r="O533" i="9" s="1"/>
  <c r="Q533" i="9" s="1"/>
  <c r="W533" i="9" s="1"/>
  <c r="C533" i="9"/>
  <c r="I535" i="9"/>
  <c r="J535" i="9" s="1"/>
  <c r="Y535" i="9" s="1"/>
  <c r="E535" i="9"/>
  <c r="N535" i="9" s="1"/>
  <c r="P535" i="9" s="1"/>
  <c r="F536" i="9"/>
  <c r="D535" i="9"/>
  <c r="K535" i="9"/>
  <c r="L535" i="9" s="1"/>
  <c r="B535" i="9"/>
  <c r="D535" i="17"/>
  <c r="R533" i="9"/>
  <c r="T533" i="9" s="1"/>
  <c r="V533" i="9" s="1"/>
  <c r="AO532" i="9" l="1"/>
  <c r="AP532" i="9"/>
  <c r="S535" i="9"/>
  <c r="Z535" i="9"/>
  <c r="AP531" i="9"/>
  <c r="AO531" i="9"/>
  <c r="M535" i="9"/>
  <c r="O535" i="9" s="1"/>
  <c r="Q535" i="9" s="1"/>
  <c r="C535" i="9"/>
  <c r="C534" i="9"/>
  <c r="M534" i="9"/>
  <c r="O534" i="9" s="1"/>
  <c r="Q534" i="9" s="1"/>
  <c r="AK535" i="17"/>
  <c r="AC535" i="17"/>
  <c r="AI535" i="17"/>
  <c r="U535" i="17"/>
  <c r="D536" i="17"/>
  <c r="AF532" i="9"/>
  <c r="AE534" i="17"/>
  <c r="AB534" i="17"/>
  <c r="AD534" i="17" s="1"/>
  <c r="AL533" i="9"/>
  <c r="AR533" i="9"/>
  <c r="AJ533" i="9"/>
  <c r="AM533" i="9"/>
  <c r="AQ533" i="9"/>
  <c r="AN533" i="17"/>
  <c r="W534" i="17"/>
  <c r="AR534" i="17"/>
  <c r="AJ534" i="17"/>
  <c r="AL534" i="17" s="1"/>
  <c r="AN534" i="17" s="1"/>
  <c r="AQ534" i="17"/>
  <c r="AM534" i="17"/>
  <c r="AI534" i="9"/>
  <c r="U534" i="9"/>
  <c r="V534" i="9" s="1"/>
  <c r="X534" i="9" s="1"/>
  <c r="AK534" i="9"/>
  <c r="AC534" i="9"/>
  <c r="S536" i="17"/>
  <c r="R536" i="17" s="1"/>
  <c r="T536" i="17" s="1"/>
  <c r="Z536" i="17"/>
  <c r="C535" i="17"/>
  <c r="M535" i="17"/>
  <c r="O535" i="17" s="1"/>
  <c r="Q535" i="17" s="1"/>
  <c r="W535" i="17" s="1"/>
  <c r="K536" i="9"/>
  <c r="L536" i="9" s="1"/>
  <c r="B536" i="9"/>
  <c r="Y536" i="9"/>
  <c r="I536" i="9"/>
  <c r="J536" i="9" s="1"/>
  <c r="E536" i="9"/>
  <c r="N536" i="9" s="1"/>
  <c r="P536" i="9" s="1"/>
  <c r="F537" i="9"/>
  <c r="D536" i="9"/>
  <c r="Y537" i="17"/>
  <c r="I537" i="17"/>
  <c r="J537" i="17" s="1"/>
  <c r="E537" i="17"/>
  <c r="N537" i="17" s="1"/>
  <c r="P537" i="17" s="1"/>
  <c r="D537" i="17"/>
  <c r="F538" i="17"/>
  <c r="K537" i="17"/>
  <c r="L537" i="17" s="1"/>
  <c r="R535" i="17"/>
  <c r="T535" i="17" s="1"/>
  <c r="V535" i="17" s="1"/>
  <c r="X535" i="17" s="1"/>
  <c r="AF533" i="17"/>
  <c r="AE533" i="9"/>
  <c r="AB533" i="9"/>
  <c r="AD533" i="9" s="1"/>
  <c r="AO534" i="17" l="1"/>
  <c r="AP534" i="17"/>
  <c r="C536" i="9"/>
  <c r="M536" i="9"/>
  <c r="O536" i="9" s="1"/>
  <c r="Q536" i="9" s="1"/>
  <c r="S536" i="9"/>
  <c r="Z536" i="9"/>
  <c r="AN533" i="9"/>
  <c r="U535" i="9"/>
  <c r="AK535" i="9"/>
  <c r="AC535" i="9"/>
  <c r="AI535" i="9"/>
  <c r="I537" i="9"/>
  <c r="J537" i="9" s="1"/>
  <c r="Y537" i="9" s="1"/>
  <c r="E537" i="9"/>
  <c r="N537" i="9" s="1"/>
  <c r="P537" i="9" s="1"/>
  <c r="F538" i="9"/>
  <c r="D537" i="9"/>
  <c r="K537" i="9"/>
  <c r="L537" i="9" s="1"/>
  <c r="B537" i="9"/>
  <c r="AH532" i="9"/>
  <c r="AG532" i="9"/>
  <c r="AE535" i="17"/>
  <c r="AB535" i="17"/>
  <c r="AD535" i="17" s="1"/>
  <c r="AH533" i="17"/>
  <c r="AG533" i="17"/>
  <c r="AF533" i="9"/>
  <c r="AE534" i="9"/>
  <c r="AB534" i="9"/>
  <c r="AD534" i="9" s="1"/>
  <c r="AF534" i="9" s="1"/>
  <c r="AP533" i="17"/>
  <c r="AO533" i="17"/>
  <c r="C536" i="17"/>
  <c r="M536" i="17"/>
  <c r="O536" i="17" s="1"/>
  <c r="Q536" i="17" s="1"/>
  <c r="AR535" i="17"/>
  <c r="AJ535" i="17"/>
  <c r="AQ535" i="17"/>
  <c r="AM535" i="17"/>
  <c r="AL535" i="17"/>
  <c r="M537" i="17"/>
  <c r="O537" i="17" s="1"/>
  <c r="Q537" i="17" s="1"/>
  <c r="C537" i="17"/>
  <c r="I538" i="17"/>
  <c r="J538" i="17" s="1"/>
  <c r="Y538" i="17" s="1"/>
  <c r="E538" i="17"/>
  <c r="N538" i="17" s="1"/>
  <c r="P538" i="17" s="1"/>
  <c r="F539" i="17"/>
  <c r="K538" i="17"/>
  <c r="L538" i="17" s="1"/>
  <c r="Z537" i="17"/>
  <c r="S537" i="17"/>
  <c r="AI536" i="17"/>
  <c r="U536" i="17"/>
  <c r="V536" i="17" s="1"/>
  <c r="X536" i="17" s="1"/>
  <c r="AK536" i="17"/>
  <c r="AC536" i="17"/>
  <c r="AR534" i="9"/>
  <c r="AJ534" i="9"/>
  <c r="AQ534" i="9"/>
  <c r="AM534" i="9"/>
  <c r="AL534" i="9"/>
  <c r="AF534" i="17"/>
  <c r="W534" i="9"/>
  <c r="R535" i="9"/>
  <c r="T535" i="9" s="1"/>
  <c r="V535" i="9" s="1"/>
  <c r="W535" i="9" s="1"/>
  <c r="S537" i="9" l="1"/>
  <c r="R537" i="9"/>
  <c r="T537" i="9" s="1"/>
  <c r="Z537" i="9"/>
  <c r="S538" i="17"/>
  <c r="Z538" i="17"/>
  <c r="R538" i="17"/>
  <c r="T538" i="17" s="1"/>
  <c r="AH534" i="17"/>
  <c r="AG534" i="17"/>
  <c r="AE536" i="17"/>
  <c r="AB536" i="17"/>
  <c r="AD536" i="17" s="1"/>
  <c r="AF536" i="17" s="1"/>
  <c r="AI537" i="17"/>
  <c r="U537" i="17"/>
  <c r="AK537" i="17"/>
  <c r="AC537" i="17"/>
  <c r="X535" i="9"/>
  <c r="AL535" i="9"/>
  <c r="AN535" i="9" s="1"/>
  <c r="AP535" i="9" s="1"/>
  <c r="AO535" i="9"/>
  <c r="AR535" i="9"/>
  <c r="AJ535" i="9"/>
  <c r="AM535" i="9"/>
  <c r="AQ535" i="9"/>
  <c r="AR536" i="17"/>
  <c r="AJ536" i="17"/>
  <c r="AQ536" i="17"/>
  <c r="AM536" i="17"/>
  <c r="AL536" i="17"/>
  <c r="AN536" i="17" s="1"/>
  <c r="AP536" i="17" s="1"/>
  <c r="AO536" i="17"/>
  <c r="F540" i="17"/>
  <c r="K539" i="17"/>
  <c r="L539" i="17" s="1"/>
  <c r="Y539" i="17"/>
  <c r="I539" i="17"/>
  <c r="J539" i="17" s="1"/>
  <c r="E539" i="17"/>
  <c r="N539" i="17" s="1"/>
  <c r="P539" i="17" s="1"/>
  <c r="W536" i="17"/>
  <c r="AH534" i="9"/>
  <c r="AG534" i="9"/>
  <c r="M537" i="9"/>
  <c r="O537" i="9" s="1"/>
  <c r="Q537" i="9" s="1"/>
  <c r="C537" i="9"/>
  <c r="AI536" i="9"/>
  <c r="U536" i="9"/>
  <c r="AK536" i="9"/>
  <c r="AC536" i="9"/>
  <c r="AN534" i="9"/>
  <c r="R537" i="17"/>
  <c r="T537" i="17" s="1"/>
  <c r="V537" i="17" s="1"/>
  <c r="D538" i="17"/>
  <c r="AN535" i="17"/>
  <c r="K538" i="9"/>
  <c r="L538" i="9" s="1"/>
  <c r="B538" i="9"/>
  <c r="I538" i="9"/>
  <c r="J538" i="9" s="1"/>
  <c r="Y538" i="9" s="1"/>
  <c r="E538" i="9"/>
  <c r="N538" i="9" s="1"/>
  <c r="P538" i="9" s="1"/>
  <c r="F539" i="9"/>
  <c r="AO533" i="9"/>
  <c r="AP533" i="9"/>
  <c r="AH533" i="9"/>
  <c r="AG533" i="9"/>
  <c r="X537" i="17"/>
  <c r="W537" i="17"/>
  <c r="AF535" i="17"/>
  <c r="AE535" i="9"/>
  <c r="AB535" i="9"/>
  <c r="AD535" i="9" s="1"/>
  <c r="AF535" i="9" s="1"/>
  <c r="R536" i="9"/>
  <c r="T536" i="9" s="1"/>
  <c r="V536" i="9" s="1"/>
  <c r="X536" i="9" s="1"/>
  <c r="S538" i="9" l="1"/>
  <c r="Z538" i="9"/>
  <c r="R538" i="9"/>
  <c r="T538" i="9" s="1"/>
  <c r="AH535" i="9"/>
  <c r="AG535" i="9"/>
  <c r="AE536" i="9"/>
  <c r="AB536" i="9"/>
  <c r="AD536" i="9" s="1"/>
  <c r="AQ537" i="17"/>
  <c r="AM537" i="17"/>
  <c r="AR537" i="17"/>
  <c r="AJ537" i="17"/>
  <c r="AL537" i="17" s="1"/>
  <c r="AN537" i="17" s="1"/>
  <c r="AP534" i="9"/>
  <c r="AO534" i="9"/>
  <c r="S539" i="17"/>
  <c r="Z539" i="17"/>
  <c r="R539" i="17"/>
  <c r="T539" i="17" s="1"/>
  <c r="M538" i="17"/>
  <c r="O538" i="17" s="1"/>
  <c r="Q538" i="17" s="1"/>
  <c r="C538" i="17"/>
  <c r="AR536" i="9"/>
  <c r="AJ536" i="9"/>
  <c r="AL536" i="9" s="1"/>
  <c r="AN536" i="9" s="1"/>
  <c r="AQ536" i="9"/>
  <c r="AM536" i="9"/>
  <c r="F541" i="17"/>
  <c r="K540" i="17"/>
  <c r="L540" i="17" s="1"/>
  <c r="I540" i="17"/>
  <c r="J540" i="17" s="1"/>
  <c r="Y540" i="17" s="1"/>
  <c r="E540" i="17"/>
  <c r="N540" i="17" s="1"/>
  <c r="P540" i="17" s="1"/>
  <c r="D540" i="17"/>
  <c r="U538" i="17"/>
  <c r="V538" i="17" s="1"/>
  <c r="X538" i="17" s="1"/>
  <c r="AK538" i="17"/>
  <c r="AC538" i="17"/>
  <c r="AI538" i="17"/>
  <c r="U537" i="9"/>
  <c r="V537" i="9" s="1"/>
  <c r="AK537" i="9"/>
  <c r="AC537" i="9"/>
  <c r="AI537" i="9"/>
  <c r="AE537" i="17"/>
  <c r="AB537" i="17"/>
  <c r="AD537" i="17" s="1"/>
  <c r="AF537" i="17" s="1"/>
  <c r="AH536" i="17"/>
  <c r="AG536" i="17"/>
  <c r="AP535" i="17"/>
  <c r="AO535" i="17"/>
  <c r="D538" i="9"/>
  <c r="W536" i="9"/>
  <c r="AG535" i="17"/>
  <c r="AH535" i="17"/>
  <c r="Y539" i="9"/>
  <c r="I539" i="9"/>
  <c r="J539" i="9" s="1"/>
  <c r="E539" i="9"/>
  <c r="N539" i="9" s="1"/>
  <c r="P539" i="9" s="1"/>
  <c r="F540" i="9"/>
  <c r="D539" i="9"/>
  <c r="K539" i="9"/>
  <c r="L539" i="9" s="1"/>
  <c r="B539" i="9"/>
  <c r="D539" i="17"/>
  <c r="AO536" i="9" l="1"/>
  <c r="AP536" i="9"/>
  <c r="AP537" i="17"/>
  <c r="AO537" i="17"/>
  <c r="X537" i="9"/>
  <c r="W537" i="9"/>
  <c r="S540" i="17"/>
  <c r="Z540" i="17"/>
  <c r="V538" i="9"/>
  <c r="X538" i="9" s="1"/>
  <c r="C539" i="17"/>
  <c r="M539" i="17"/>
  <c r="O539" i="17" s="1"/>
  <c r="Q539" i="17" s="1"/>
  <c r="K540" i="9"/>
  <c r="L540" i="9" s="1"/>
  <c r="B540" i="9"/>
  <c r="I540" i="9"/>
  <c r="J540" i="9" s="1"/>
  <c r="Y540" i="9" s="1"/>
  <c r="E540" i="9"/>
  <c r="N540" i="9" s="1"/>
  <c r="P540" i="9" s="1"/>
  <c r="F541" i="9"/>
  <c r="AE537" i="9"/>
  <c r="AB537" i="9"/>
  <c r="AD537" i="9" s="1"/>
  <c r="AF537" i="9" s="1"/>
  <c r="AE538" i="17"/>
  <c r="AB538" i="17"/>
  <c r="AD538" i="17" s="1"/>
  <c r="I541" i="17"/>
  <c r="J541" i="17" s="1"/>
  <c r="Y541" i="17" s="1"/>
  <c r="E541" i="17"/>
  <c r="N541" i="17" s="1"/>
  <c r="P541" i="17" s="1"/>
  <c r="F542" i="17"/>
  <c r="K541" i="17"/>
  <c r="L541" i="17" s="1"/>
  <c r="M539" i="9"/>
  <c r="O539" i="9" s="1"/>
  <c r="Q539" i="9" s="1"/>
  <c r="C539" i="9"/>
  <c r="C538" i="9"/>
  <c r="M538" i="9"/>
  <c r="O538" i="9" s="1"/>
  <c r="Q538" i="9" s="1"/>
  <c r="C540" i="17"/>
  <c r="M540" i="17"/>
  <c r="O540" i="17" s="1"/>
  <c r="Q540" i="17" s="1"/>
  <c r="AH537" i="17"/>
  <c r="AG537" i="17"/>
  <c r="AL538" i="17"/>
  <c r="AR538" i="17"/>
  <c r="AJ538" i="17"/>
  <c r="AQ538" i="17"/>
  <c r="AM538" i="17"/>
  <c r="AK539" i="17"/>
  <c r="AC539" i="17"/>
  <c r="AI539" i="17"/>
  <c r="U539" i="17"/>
  <c r="V539" i="17" s="1"/>
  <c r="X539" i="17" s="1"/>
  <c r="AI538" i="9"/>
  <c r="U538" i="9"/>
  <c r="AK538" i="9"/>
  <c r="AC538" i="9"/>
  <c r="S539" i="9"/>
  <c r="R539" i="9"/>
  <c r="T539" i="9" s="1"/>
  <c r="Z539" i="9"/>
  <c r="AL537" i="9"/>
  <c r="AR537" i="9"/>
  <c r="AJ537" i="9"/>
  <c r="AM537" i="9"/>
  <c r="AQ537" i="9"/>
  <c r="W538" i="17"/>
  <c r="AF536" i="9"/>
  <c r="S540" i="9" l="1"/>
  <c r="Z540" i="9"/>
  <c r="R540" i="9"/>
  <c r="T540" i="9" s="1"/>
  <c r="Z541" i="17"/>
  <c r="S541" i="17"/>
  <c r="AE538" i="9"/>
  <c r="AB538" i="9"/>
  <c r="AD538" i="9" s="1"/>
  <c r="AF538" i="9" s="1"/>
  <c r="AH537" i="9"/>
  <c r="AG537" i="9"/>
  <c r="Y541" i="9"/>
  <c r="I541" i="9"/>
  <c r="J541" i="9" s="1"/>
  <c r="E541" i="9"/>
  <c r="N541" i="9" s="1"/>
  <c r="P541" i="9" s="1"/>
  <c r="F542" i="9"/>
  <c r="D541" i="9"/>
  <c r="K541" i="9"/>
  <c r="L541" i="9" s="1"/>
  <c r="B541" i="9"/>
  <c r="AI540" i="17"/>
  <c r="U540" i="17"/>
  <c r="AK540" i="17"/>
  <c r="AC540" i="17"/>
  <c r="AR538" i="9"/>
  <c r="AJ538" i="9"/>
  <c r="AQ538" i="9"/>
  <c r="AM538" i="9"/>
  <c r="AL538" i="9"/>
  <c r="AN538" i="9" s="1"/>
  <c r="AO538" i="9" s="1"/>
  <c r="AN538" i="17"/>
  <c r="AN537" i="9"/>
  <c r="U539" i="9"/>
  <c r="V539" i="9" s="1"/>
  <c r="AK539" i="9"/>
  <c r="AC539" i="9"/>
  <c r="AI539" i="9"/>
  <c r="AE539" i="17"/>
  <c r="AB539" i="17"/>
  <c r="AD539" i="17" s="1"/>
  <c r="F543" i="17"/>
  <c r="I542" i="17"/>
  <c r="J542" i="17" s="1"/>
  <c r="E542" i="17"/>
  <c r="N542" i="17" s="1"/>
  <c r="P542" i="17" s="1"/>
  <c r="K542" i="17"/>
  <c r="L542" i="17" s="1"/>
  <c r="Y542" i="17" s="1"/>
  <c r="W539" i="17"/>
  <c r="R540" i="17"/>
  <c r="T540" i="17" s="1"/>
  <c r="AH536" i="9"/>
  <c r="AG536" i="9"/>
  <c r="AR539" i="17"/>
  <c r="AJ539" i="17"/>
  <c r="AQ539" i="17"/>
  <c r="AM539" i="17"/>
  <c r="AL539" i="17"/>
  <c r="W538" i="9"/>
  <c r="D541" i="17"/>
  <c r="AF538" i="17"/>
  <c r="D540" i="9"/>
  <c r="W539" i="9" l="1"/>
  <c r="X539" i="9"/>
  <c r="S542" i="17"/>
  <c r="Z542" i="17"/>
  <c r="M541" i="9"/>
  <c r="O541" i="9" s="1"/>
  <c r="Q541" i="9" s="1"/>
  <c r="C541" i="9"/>
  <c r="S541" i="9"/>
  <c r="R541" i="9"/>
  <c r="T541" i="9" s="1"/>
  <c r="Z541" i="9"/>
  <c r="AI541" i="17"/>
  <c r="U541" i="17"/>
  <c r="AK541" i="17"/>
  <c r="AC541" i="17"/>
  <c r="C540" i="9"/>
  <c r="M540" i="9"/>
  <c r="O540" i="9" s="1"/>
  <c r="Q540" i="9" s="1"/>
  <c r="AN539" i="17"/>
  <c r="D542" i="17"/>
  <c r="F544" i="17"/>
  <c r="K543" i="17"/>
  <c r="L543" i="17" s="1"/>
  <c r="Y543" i="17" s="1"/>
  <c r="E543" i="17"/>
  <c r="N543" i="17" s="1"/>
  <c r="P543" i="17" s="1"/>
  <c r="I543" i="17"/>
  <c r="J543" i="17" s="1"/>
  <c r="AP537" i="9"/>
  <c r="AO537" i="9"/>
  <c r="AP538" i="9"/>
  <c r="K542" i="9"/>
  <c r="L542" i="9" s="1"/>
  <c r="B542" i="9"/>
  <c r="I542" i="9"/>
  <c r="J542" i="9" s="1"/>
  <c r="Y542" i="9" s="1"/>
  <c r="E542" i="9"/>
  <c r="N542" i="9" s="1"/>
  <c r="P542" i="9" s="1"/>
  <c r="F543" i="9"/>
  <c r="AH538" i="17"/>
  <c r="AG538" i="17"/>
  <c r="AE539" i="9"/>
  <c r="AB539" i="9"/>
  <c r="AD539" i="9" s="1"/>
  <c r="AF539" i="9" s="1"/>
  <c r="AP538" i="17"/>
  <c r="AO538" i="17"/>
  <c r="AE540" i="17"/>
  <c r="AB540" i="17"/>
  <c r="AD540" i="17" s="1"/>
  <c r="AF540" i="17" s="1"/>
  <c r="AH538" i="9"/>
  <c r="AG538" i="9"/>
  <c r="R541" i="17"/>
  <c r="T541" i="17" s="1"/>
  <c r="V541" i="17" s="1"/>
  <c r="AI540" i="9"/>
  <c r="U540" i="9"/>
  <c r="V540" i="9" s="1"/>
  <c r="X540" i="9" s="1"/>
  <c r="AK540" i="9"/>
  <c r="AC540" i="9"/>
  <c r="V540" i="17"/>
  <c r="M541" i="17"/>
  <c r="O541" i="17" s="1"/>
  <c r="Q541" i="17" s="1"/>
  <c r="W541" i="17" s="1"/>
  <c r="C541" i="17"/>
  <c r="AF539" i="17"/>
  <c r="AL539" i="9"/>
  <c r="AR539" i="9"/>
  <c r="AJ539" i="9"/>
  <c r="AM539" i="9"/>
  <c r="AQ539" i="9"/>
  <c r="AR540" i="17"/>
  <c r="AJ540" i="17"/>
  <c r="AQ540" i="17"/>
  <c r="AM540" i="17"/>
  <c r="AL540" i="17"/>
  <c r="X541" i="17"/>
  <c r="S542" i="9" l="1"/>
  <c r="Z542" i="9"/>
  <c r="R542" i="9"/>
  <c r="T542" i="9" s="1"/>
  <c r="S543" i="17"/>
  <c r="Z543" i="17"/>
  <c r="R543" i="17"/>
  <c r="T543" i="17" s="1"/>
  <c r="AR540" i="9"/>
  <c r="AJ540" i="9"/>
  <c r="AQ540" i="9"/>
  <c r="AM540" i="9"/>
  <c r="AL540" i="9"/>
  <c r="Y543" i="9"/>
  <c r="I543" i="9"/>
  <c r="J543" i="9" s="1"/>
  <c r="E543" i="9"/>
  <c r="N543" i="9" s="1"/>
  <c r="P543" i="9" s="1"/>
  <c r="F544" i="9"/>
  <c r="D543" i="9"/>
  <c r="K543" i="9"/>
  <c r="L543" i="9" s="1"/>
  <c r="B543" i="9"/>
  <c r="AO539" i="17"/>
  <c r="AP539" i="17"/>
  <c r="AE541" i="17"/>
  <c r="AB541" i="17"/>
  <c r="AD541" i="17" s="1"/>
  <c r="AF541" i="17" s="1"/>
  <c r="U542" i="17"/>
  <c r="AC542" i="17"/>
  <c r="AK542" i="17"/>
  <c r="AI542" i="17"/>
  <c r="W540" i="9"/>
  <c r="AN540" i="17"/>
  <c r="X540" i="17"/>
  <c r="W540" i="17"/>
  <c r="AH540" i="17"/>
  <c r="AG540" i="17"/>
  <c r="AH539" i="9"/>
  <c r="AG539" i="9"/>
  <c r="D543" i="17"/>
  <c r="F545" i="17"/>
  <c r="K544" i="17"/>
  <c r="L544" i="17" s="1"/>
  <c r="Y544" i="17"/>
  <c r="I544" i="17"/>
  <c r="J544" i="17" s="1"/>
  <c r="E544" i="17"/>
  <c r="N544" i="17" s="1"/>
  <c r="P544" i="17" s="1"/>
  <c r="D544" i="17"/>
  <c r="U541" i="9"/>
  <c r="V541" i="9" s="1"/>
  <c r="AK541" i="9"/>
  <c r="AC541" i="9"/>
  <c r="AI541" i="9"/>
  <c r="R542" i="17"/>
  <c r="T542" i="17" s="1"/>
  <c r="V542" i="17" s="1"/>
  <c r="X542" i="17" s="1"/>
  <c r="AN539" i="9"/>
  <c r="AQ541" i="17"/>
  <c r="AM541" i="17"/>
  <c r="AR541" i="17"/>
  <c r="AJ541" i="17"/>
  <c r="AL541" i="17" s="1"/>
  <c r="AN541" i="17" s="1"/>
  <c r="AG539" i="17"/>
  <c r="AH539" i="17"/>
  <c r="AE540" i="9"/>
  <c r="AB540" i="9"/>
  <c r="AD540" i="9" s="1"/>
  <c r="D542" i="9"/>
  <c r="M542" i="17"/>
  <c r="O542" i="17" s="1"/>
  <c r="Q542" i="17" s="1"/>
  <c r="C542" i="17"/>
  <c r="AO541" i="17" l="1"/>
  <c r="AP541" i="17"/>
  <c r="W541" i="9"/>
  <c r="X541" i="9"/>
  <c r="M543" i="9"/>
  <c r="O543" i="9" s="1"/>
  <c r="Q543" i="9" s="1"/>
  <c r="C543" i="9"/>
  <c r="S543" i="9"/>
  <c r="Z543" i="9"/>
  <c r="V543" i="17"/>
  <c r="V542" i="9"/>
  <c r="X542" i="9" s="1"/>
  <c r="C544" i="17"/>
  <c r="M544" i="17"/>
  <c r="O544" i="17" s="1"/>
  <c r="Q544" i="17" s="1"/>
  <c r="X543" i="17"/>
  <c r="C542" i="9"/>
  <c r="M542" i="9"/>
  <c r="O542" i="9" s="1"/>
  <c r="Q542" i="9" s="1"/>
  <c r="AE541" i="9"/>
  <c r="AB541" i="9"/>
  <c r="AD541" i="9" s="1"/>
  <c r="AF541" i="9" s="1"/>
  <c r="Y545" i="17"/>
  <c r="I545" i="17"/>
  <c r="J545" i="17" s="1"/>
  <c r="E545" i="17"/>
  <c r="N545" i="17" s="1"/>
  <c r="P545" i="17" s="1"/>
  <c r="D545" i="17"/>
  <c r="F546" i="17"/>
  <c r="K545" i="17"/>
  <c r="L545" i="17" s="1"/>
  <c r="AP540" i="17"/>
  <c r="AO540" i="17"/>
  <c r="AR542" i="17"/>
  <c r="AJ542" i="17"/>
  <c r="AM542" i="17"/>
  <c r="AL542" i="17"/>
  <c r="AN542" i="17" s="1"/>
  <c r="AP542" i="17" s="1"/>
  <c r="AQ542" i="17"/>
  <c r="AH541" i="17"/>
  <c r="AG541" i="17"/>
  <c r="AN540" i="9"/>
  <c r="AK543" i="17"/>
  <c r="AC543" i="17"/>
  <c r="AI543" i="17"/>
  <c r="U543" i="17"/>
  <c r="AI542" i="9"/>
  <c r="U542" i="9"/>
  <c r="AK542" i="9"/>
  <c r="AC542" i="9"/>
  <c r="S544" i="17"/>
  <c r="Z544" i="17"/>
  <c r="W542" i="17"/>
  <c r="K544" i="9"/>
  <c r="L544" i="9" s="1"/>
  <c r="B544" i="9"/>
  <c r="I544" i="9"/>
  <c r="J544" i="9" s="1"/>
  <c r="Y544" i="9" s="1"/>
  <c r="E544" i="9"/>
  <c r="N544" i="9" s="1"/>
  <c r="P544" i="9" s="1"/>
  <c r="F545" i="9"/>
  <c r="AF540" i="9"/>
  <c r="AP539" i="9"/>
  <c r="AO539" i="9"/>
  <c r="AL541" i="9"/>
  <c r="AR541" i="9"/>
  <c r="AJ541" i="9"/>
  <c r="AM541" i="9"/>
  <c r="AQ541" i="9"/>
  <c r="C543" i="17"/>
  <c r="M543" i="17"/>
  <c r="O543" i="17" s="1"/>
  <c r="Q543" i="17" s="1"/>
  <c r="W543" i="17" s="1"/>
  <c r="AE542" i="17"/>
  <c r="AB542" i="17"/>
  <c r="AD542" i="17" s="1"/>
  <c r="AF542" i="17" s="1"/>
  <c r="S544" i="9" l="1"/>
  <c r="Z544" i="9"/>
  <c r="R544" i="9"/>
  <c r="T544" i="9" s="1"/>
  <c r="AH542" i="17"/>
  <c r="AG542" i="17"/>
  <c r="I545" i="9"/>
  <c r="J545" i="9" s="1"/>
  <c r="Y545" i="9" s="1"/>
  <c r="E545" i="9"/>
  <c r="N545" i="9" s="1"/>
  <c r="P545" i="9" s="1"/>
  <c r="F546" i="9"/>
  <c r="D545" i="9"/>
  <c r="K545" i="9"/>
  <c r="L545" i="9" s="1"/>
  <c r="B545" i="9"/>
  <c r="AR542" i="9"/>
  <c r="AJ542" i="9"/>
  <c r="AL542" i="9" s="1"/>
  <c r="AN542" i="9" s="1"/>
  <c r="AQ542" i="9"/>
  <c r="AM542" i="9"/>
  <c r="AO542" i="17"/>
  <c r="Z545" i="17"/>
  <c r="R545" i="17"/>
  <c r="T545" i="17" s="1"/>
  <c r="S545" i="17"/>
  <c r="AE543" i="17"/>
  <c r="AB543" i="17"/>
  <c r="AD543" i="17" s="1"/>
  <c r="AF543" i="17" s="1"/>
  <c r="M545" i="17"/>
  <c r="O545" i="17" s="1"/>
  <c r="Q545" i="17" s="1"/>
  <c r="C545" i="17"/>
  <c r="AR543" i="17"/>
  <c r="AJ543" i="17"/>
  <c r="AQ543" i="17"/>
  <c r="AM543" i="17"/>
  <c r="AL543" i="17"/>
  <c r="AN543" i="17" s="1"/>
  <c r="AO543" i="17" s="1"/>
  <c r="I546" i="17"/>
  <c r="J546" i="17" s="1"/>
  <c r="Y546" i="17" s="1"/>
  <c r="E546" i="17"/>
  <c r="N546" i="17" s="1"/>
  <c r="P546" i="17" s="1"/>
  <c r="D546" i="17"/>
  <c r="F547" i="17"/>
  <c r="K546" i="17"/>
  <c r="L546" i="17" s="1"/>
  <c r="U543" i="9"/>
  <c r="AK543" i="9"/>
  <c r="AC543" i="9"/>
  <c r="AI543" i="9"/>
  <c r="AN541" i="9"/>
  <c r="AH540" i="9"/>
  <c r="AG540" i="9"/>
  <c r="AI544" i="17"/>
  <c r="U544" i="17"/>
  <c r="AK544" i="17"/>
  <c r="AC544" i="17"/>
  <c r="AH541" i="9"/>
  <c r="AG541" i="9"/>
  <c r="D544" i="9"/>
  <c r="R544" i="17"/>
  <c r="T544" i="17" s="1"/>
  <c r="V544" i="17" s="1"/>
  <c r="W544" i="17" s="1"/>
  <c r="AE542" i="9"/>
  <c r="AB542" i="9"/>
  <c r="AD542" i="9" s="1"/>
  <c r="AF542" i="9" s="1"/>
  <c r="AP540" i="9"/>
  <c r="AO540" i="9"/>
  <c r="W542" i="9"/>
  <c r="R543" i="9"/>
  <c r="T543" i="9" s="1"/>
  <c r="V543" i="9" s="1"/>
  <c r="X543" i="9" s="1"/>
  <c r="W543" i="9"/>
  <c r="S545" i="9" l="1"/>
  <c r="R545" i="9"/>
  <c r="T545" i="9" s="1"/>
  <c r="Z545" i="9"/>
  <c r="Z546" i="17"/>
  <c r="S546" i="17"/>
  <c r="R546" i="17" s="1"/>
  <c r="T546" i="17" s="1"/>
  <c r="AP542" i="9"/>
  <c r="AO542" i="9"/>
  <c r="AE544" i="17"/>
  <c r="AB544" i="17"/>
  <c r="AD544" i="17" s="1"/>
  <c r="AF544" i="17" s="1"/>
  <c r="F548" i="17"/>
  <c r="K547" i="17"/>
  <c r="L547" i="17" s="1"/>
  <c r="I547" i="17"/>
  <c r="J547" i="17" s="1"/>
  <c r="Y547" i="17" s="1"/>
  <c r="E547" i="17"/>
  <c r="N547" i="17" s="1"/>
  <c r="P547" i="17" s="1"/>
  <c r="D547" i="17"/>
  <c r="AR544" i="17"/>
  <c r="AJ544" i="17"/>
  <c r="AQ544" i="17"/>
  <c r="AM544" i="17"/>
  <c r="AL544" i="17"/>
  <c r="M546" i="17"/>
  <c r="O546" i="17" s="1"/>
  <c r="Q546" i="17" s="1"/>
  <c r="C546" i="17"/>
  <c r="X544" i="17"/>
  <c r="AP543" i="17"/>
  <c r="AG543" i="17"/>
  <c r="AH543" i="17"/>
  <c r="AH542" i="9"/>
  <c r="AG542" i="9"/>
  <c r="AP541" i="9"/>
  <c r="AO541" i="9"/>
  <c r="K546" i="9"/>
  <c r="L546" i="9" s="1"/>
  <c r="B546" i="9"/>
  <c r="Y546" i="9"/>
  <c r="I546" i="9"/>
  <c r="J546" i="9" s="1"/>
  <c r="E546" i="9"/>
  <c r="N546" i="9" s="1"/>
  <c r="P546" i="9" s="1"/>
  <c r="F547" i="9"/>
  <c r="D546" i="9"/>
  <c r="AI544" i="9"/>
  <c r="U544" i="9"/>
  <c r="AK544" i="9"/>
  <c r="AC544" i="9"/>
  <c r="AE543" i="9"/>
  <c r="AB543" i="9"/>
  <c r="AD543" i="9" s="1"/>
  <c r="AF543" i="9" s="1"/>
  <c r="V544" i="9"/>
  <c r="C544" i="9"/>
  <c r="M544" i="9"/>
  <c r="O544" i="9" s="1"/>
  <c r="Q544" i="9" s="1"/>
  <c r="AL543" i="9"/>
  <c r="AR543" i="9"/>
  <c r="AJ543" i="9"/>
  <c r="AM543" i="9"/>
  <c r="AQ543" i="9"/>
  <c r="M545" i="9"/>
  <c r="O545" i="9" s="1"/>
  <c r="Q545" i="9" s="1"/>
  <c r="C545" i="9"/>
  <c r="X544" i="9"/>
  <c r="AI545" i="17"/>
  <c r="U545" i="17"/>
  <c r="V545" i="17" s="1"/>
  <c r="AK545" i="17"/>
  <c r="AC545" i="17"/>
  <c r="S547" i="17" l="1"/>
  <c r="Z547" i="17"/>
  <c r="R547" i="17"/>
  <c r="T547" i="17" s="1"/>
  <c r="X545" i="17"/>
  <c r="W545" i="17"/>
  <c r="AE544" i="9"/>
  <c r="AB544" i="9"/>
  <c r="AD544" i="9" s="1"/>
  <c r="C546" i="9"/>
  <c r="M546" i="9"/>
  <c r="O546" i="9" s="1"/>
  <c r="Q546" i="9" s="1"/>
  <c r="AN543" i="9"/>
  <c r="AH543" i="9"/>
  <c r="AG543" i="9"/>
  <c r="C547" i="17"/>
  <c r="M547" i="17"/>
  <c r="O547" i="17" s="1"/>
  <c r="Q547" i="17" s="1"/>
  <c r="U545" i="9"/>
  <c r="V545" i="9" s="1"/>
  <c r="AK545" i="9"/>
  <c r="AC545" i="9"/>
  <c r="AI545" i="9"/>
  <c r="AE545" i="17"/>
  <c r="AB545" i="17"/>
  <c r="AD545" i="17" s="1"/>
  <c r="S546" i="9"/>
  <c r="Z546" i="9"/>
  <c r="AH544" i="17"/>
  <c r="AG544" i="17"/>
  <c r="AK546" i="17"/>
  <c r="AC546" i="17"/>
  <c r="AI546" i="17"/>
  <c r="U546" i="17"/>
  <c r="V546" i="17" s="1"/>
  <c r="AQ545" i="17"/>
  <c r="AM545" i="17"/>
  <c r="AL545" i="17"/>
  <c r="AN545" i="17" s="1"/>
  <c r="AP545" i="17" s="1"/>
  <c r="AO545" i="17"/>
  <c r="AR545" i="17"/>
  <c r="AJ545" i="17"/>
  <c r="AR544" i="9"/>
  <c r="AJ544" i="9"/>
  <c r="AQ544" i="9"/>
  <c r="AM544" i="9"/>
  <c r="AL544" i="9"/>
  <c r="AN544" i="9" s="1"/>
  <c r="AO544" i="9" s="1"/>
  <c r="I547" i="9"/>
  <c r="J547" i="9" s="1"/>
  <c r="Y547" i="9" s="1"/>
  <c r="E547" i="9"/>
  <c r="N547" i="9" s="1"/>
  <c r="P547" i="9" s="1"/>
  <c r="F548" i="9"/>
  <c r="K547" i="9"/>
  <c r="L547" i="9" s="1"/>
  <c r="B547" i="9"/>
  <c r="W544" i="9"/>
  <c r="AN544" i="17"/>
  <c r="D548" i="17"/>
  <c r="K548" i="17"/>
  <c r="L548" i="17" s="1"/>
  <c r="E548" i="17"/>
  <c r="N548" i="17" s="1"/>
  <c r="P548" i="17" s="1"/>
  <c r="I548" i="17"/>
  <c r="J548" i="17" s="1"/>
  <c r="Y548" i="17" s="1"/>
  <c r="F549" i="17"/>
  <c r="X546" i="17" l="1"/>
  <c r="W546" i="17"/>
  <c r="W545" i="9"/>
  <c r="X545" i="9"/>
  <c r="S547" i="9"/>
  <c r="R547" i="9"/>
  <c r="T547" i="9" s="1"/>
  <c r="Z547" i="9"/>
  <c r="Z548" i="17"/>
  <c r="S548" i="17"/>
  <c r="AP544" i="9"/>
  <c r="D547" i="9"/>
  <c r="AE545" i="9"/>
  <c r="AB545" i="9"/>
  <c r="AD545" i="9" s="1"/>
  <c r="AF545" i="9" s="1"/>
  <c r="U547" i="17"/>
  <c r="AK547" i="17"/>
  <c r="AC547" i="17"/>
  <c r="AI547" i="17"/>
  <c r="M548" i="17"/>
  <c r="O548" i="17" s="1"/>
  <c r="Q548" i="17" s="1"/>
  <c r="C548" i="17"/>
  <c r="AQ546" i="17"/>
  <c r="AM546" i="17"/>
  <c r="AR546" i="17"/>
  <c r="AJ546" i="17"/>
  <c r="AL546" i="17"/>
  <c r="AN546" i="17" s="1"/>
  <c r="AO546" i="17" s="1"/>
  <c r="V547" i="17"/>
  <c r="W547" i="17" s="1"/>
  <c r="AP544" i="17"/>
  <c r="AO544" i="17"/>
  <c r="AI546" i="9"/>
  <c r="U546" i="9"/>
  <c r="AK546" i="9"/>
  <c r="AC546" i="9"/>
  <c r="X547" i="17"/>
  <c r="I549" i="17"/>
  <c r="J549" i="17" s="1"/>
  <c r="Y549" i="17" s="1"/>
  <c r="E549" i="17"/>
  <c r="N549" i="17" s="1"/>
  <c r="P549" i="17" s="1"/>
  <c r="F550" i="17"/>
  <c r="K549" i="17"/>
  <c r="L549" i="17" s="1"/>
  <c r="K548" i="9"/>
  <c r="L548" i="9" s="1"/>
  <c r="B548" i="9"/>
  <c r="I548" i="9"/>
  <c r="J548" i="9" s="1"/>
  <c r="Y548" i="9" s="1"/>
  <c r="E548" i="9"/>
  <c r="N548" i="9" s="1"/>
  <c r="P548" i="9" s="1"/>
  <c r="F549" i="9"/>
  <c r="AE546" i="17"/>
  <c r="AB546" i="17"/>
  <c r="AD546" i="17" s="1"/>
  <c r="AF546" i="17" s="1"/>
  <c r="R546" i="9"/>
  <c r="T546" i="9" s="1"/>
  <c r="V546" i="9" s="1"/>
  <c r="X546" i="9" s="1"/>
  <c r="AF545" i="17"/>
  <c r="AL545" i="9"/>
  <c r="AR545" i="9"/>
  <c r="AJ545" i="9"/>
  <c r="AM545" i="9"/>
  <c r="AQ545" i="9"/>
  <c r="AO543" i="9"/>
  <c r="AP543" i="9"/>
  <c r="AF544" i="9"/>
  <c r="S548" i="9" l="1"/>
  <c r="Z548" i="9"/>
  <c r="R548" i="9"/>
  <c r="T548" i="9" s="1"/>
  <c r="S549" i="17"/>
  <c r="Z549" i="17"/>
  <c r="R549" i="17"/>
  <c r="T549" i="17" s="1"/>
  <c r="F551" i="17"/>
  <c r="K550" i="17"/>
  <c r="L550" i="17" s="1"/>
  <c r="E550" i="17"/>
  <c r="N550" i="17" s="1"/>
  <c r="P550" i="17" s="1"/>
  <c r="I550" i="17"/>
  <c r="J550" i="17" s="1"/>
  <c r="Y550" i="17" s="1"/>
  <c r="AR547" i="17"/>
  <c r="AJ547" i="17"/>
  <c r="AL547" i="17" s="1"/>
  <c r="AN547" i="17" s="1"/>
  <c r="AM547" i="17"/>
  <c r="AQ547" i="17"/>
  <c r="M547" i="9"/>
  <c r="O547" i="9" s="1"/>
  <c r="Q547" i="9" s="1"/>
  <c r="C547" i="9"/>
  <c r="AI548" i="17"/>
  <c r="AK548" i="17"/>
  <c r="AC548" i="17"/>
  <c r="U548" i="17"/>
  <c r="AH544" i="9"/>
  <c r="AG544" i="9"/>
  <c r="AN545" i="9"/>
  <c r="D549" i="17"/>
  <c r="AE546" i="9"/>
  <c r="AB546" i="9"/>
  <c r="AD546" i="9" s="1"/>
  <c r="AF546" i="9" s="1"/>
  <c r="AP546" i="17"/>
  <c r="AH545" i="9"/>
  <c r="AG545" i="9"/>
  <c r="R548" i="17"/>
  <c r="T548" i="17" s="1"/>
  <c r="V548" i="17" s="1"/>
  <c r="W548" i="17" s="1"/>
  <c r="U547" i="9"/>
  <c r="V547" i="9" s="1"/>
  <c r="X547" i="9" s="1"/>
  <c r="AK547" i="9"/>
  <c r="AC547" i="9"/>
  <c r="AI547" i="9"/>
  <c r="Y549" i="9"/>
  <c r="I549" i="9"/>
  <c r="J549" i="9" s="1"/>
  <c r="E549" i="9"/>
  <c r="N549" i="9" s="1"/>
  <c r="P549" i="9" s="1"/>
  <c r="F550" i="9"/>
  <c r="D549" i="9"/>
  <c r="K549" i="9"/>
  <c r="L549" i="9" s="1"/>
  <c r="B549" i="9"/>
  <c r="AG546" i="17"/>
  <c r="AH546" i="17"/>
  <c r="W546" i="9"/>
  <c r="AH545" i="17"/>
  <c r="AG545" i="17"/>
  <c r="D548" i="9"/>
  <c r="AR546" i="9"/>
  <c r="AJ546" i="9"/>
  <c r="AQ546" i="9"/>
  <c r="AM546" i="9"/>
  <c r="AL546" i="9"/>
  <c r="AN546" i="9" s="1"/>
  <c r="AP546" i="9" s="1"/>
  <c r="AO546" i="9"/>
  <c r="AE547" i="17"/>
  <c r="AB547" i="17"/>
  <c r="AD547" i="17" s="1"/>
  <c r="AF547" i="17" s="1"/>
  <c r="X548" i="17"/>
  <c r="AP547" i="17" l="1"/>
  <c r="AO547" i="17"/>
  <c r="S550" i="17"/>
  <c r="R550" i="17" s="1"/>
  <c r="T550" i="17" s="1"/>
  <c r="Z550" i="17"/>
  <c r="M549" i="9"/>
  <c r="O549" i="9" s="1"/>
  <c r="Q549" i="9" s="1"/>
  <c r="C549" i="9"/>
  <c r="S549" i="9"/>
  <c r="R549" i="9"/>
  <c r="T549" i="9" s="1"/>
  <c r="Z549" i="9"/>
  <c r="AH546" i="9"/>
  <c r="AG546" i="9"/>
  <c r="AE547" i="9"/>
  <c r="AB547" i="9"/>
  <c r="AD547" i="9" s="1"/>
  <c r="AF547" i="9" s="1"/>
  <c r="AP545" i="9"/>
  <c r="AO545" i="9"/>
  <c r="AE548" i="17"/>
  <c r="AB548" i="17"/>
  <c r="AD548" i="17" s="1"/>
  <c r="AF548" i="17" s="1"/>
  <c r="W547" i="9"/>
  <c r="F552" i="17"/>
  <c r="K551" i="17"/>
  <c r="L551" i="17" s="1"/>
  <c r="I551" i="17"/>
  <c r="J551" i="17" s="1"/>
  <c r="Y551" i="17" s="1"/>
  <c r="E551" i="17"/>
  <c r="N551" i="17" s="1"/>
  <c r="P551" i="17" s="1"/>
  <c r="U549" i="17"/>
  <c r="AI549" i="17"/>
  <c r="AK549" i="17"/>
  <c r="AC549" i="17"/>
  <c r="AI548" i="9"/>
  <c r="U548" i="9"/>
  <c r="V548" i="9" s="1"/>
  <c r="X548" i="9" s="1"/>
  <c r="AK548" i="9"/>
  <c r="AC548" i="9"/>
  <c r="V549" i="17"/>
  <c r="K550" i="9"/>
  <c r="L550" i="9" s="1"/>
  <c r="B550" i="9"/>
  <c r="I550" i="9"/>
  <c r="J550" i="9" s="1"/>
  <c r="Y550" i="9" s="1"/>
  <c r="E550" i="9"/>
  <c r="N550" i="9" s="1"/>
  <c r="P550" i="9" s="1"/>
  <c r="F551" i="9"/>
  <c r="X549" i="17"/>
  <c r="AH547" i="17"/>
  <c r="AG547" i="17"/>
  <c r="C548" i="9"/>
  <c r="M548" i="9"/>
  <c r="O548" i="9" s="1"/>
  <c r="Q548" i="9" s="1"/>
  <c r="AL547" i="9"/>
  <c r="AR547" i="9"/>
  <c r="AJ547" i="9"/>
  <c r="AM547" i="9"/>
  <c r="AQ547" i="9"/>
  <c r="M549" i="17"/>
  <c r="O549" i="17" s="1"/>
  <c r="Q549" i="17" s="1"/>
  <c r="W549" i="17" s="1"/>
  <c r="C549" i="17"/>
  <c r="AQ548" i="17"/>
  <c r="AM548" i="17"/>
  <c r="AL548" i="17"/>
  <c r="AN548" i="17" s="1"/>
  <c r="AO548" i="17" s="1"/>
  <c r="AR548" i="17"/>
  <c r="AJ548" i="17"/>
  <c r="D550" i="17"/>
  <c r="S550" i="9" l="1"/>
  <c r="Z550" i="9"/>
  <c r="S551" i="17"/>
  <c r="Z551" i="17"/>
  <c r="AR548" i="9"/>
  <c r="AJ548" i="9"/>
  <c r="AQ548" i="9"/>
  <c r="AM548" i="9"/>
  <c r="AL548" i="9"/>
  <c r="AN548" i="9" s="1"/>
  <c r="AP548" i="9" s="1"/>
  <c r="AO548" i="9"/>
  <c r="AL549" i="17"/>
  <c r="AR549" i="17"/>
  <c r="AJ549" i="17"/>
  <c r="AQ549" i="17"/>
  <c r="AM549" i="17"/>
  <c r="W548" i="9"/>
  <c r="AG548" i="17"/>
  <c r="AH548" i="17"/>
  <c r="AH547" i="9"/>
  <c r="AG547" i="9"/>
  <c r="U549" i="9"/>
  <c r="V549" i="9" s="1"/>
  <c r="AK549" i="9"/>
  <c r="AC549" i="9"/>
  <c r="AI549" i="9"/>
  <c r="AN547" i="9"/>
  <c r="Y551" i="9"/>
  <c r="I551" i="9"/>
  <c r="J551" i="9" s="1"/>
  <c r="E551" i="9"/>
  <c r="N551" i="9" s="1"/>
  <c r="P551" i="9" s="1"/>
  <c r="F552" i="9"/>
  <c r="D551" i="9"/>
  <c r="K551" i="9"/>
  <c r="L551" i="9" s="1"/>
  <c r="B551" i="9"/>
  <c r="I552" i="17"/>
  <c r="J552" i="17" s="1"/>
  <c r="Y552" i="17" s="1"/>
  <c r="E552" i="17"/>
  <c r="N552" i="17" s="1"/>
  <c r="P552" i="17" s="1"/>
  <c r="D552" i="17"/>
  <c r="F553" i="17"/>
  <c r="K552" i="17"/>
  <c r="L552" i="17" s="1"/>
  <c r="AK550" i="17"/>
  <c r="AC550" i="17"/>
  <c r="AI550" i="17"/>
  <c r="U550" i="17"/>
  <c r="V550" i="17" s="1"/>
  <c r="X550" i="17" s="1"/>
  <c r="C550" i="17"/>
  <c r="M550" i="17"/>
  <c r="O550" i="17" s="1"/>
  <c r="Q550" i="17" s="1"/>
  <c r="AP548" i="17"/>
  <c r="D550" i="9"/>
  <c r="AE548" i="9"/>
  <c r="AB548" i="9"/>
  <c r="AD548" i="9" s="1"/>
  <c r="AF548" i="9" s="1"/>
  <c r="AE549" i="17"/>
  <c r="AB549" i="17"/>
  <c r="AD549" i="17" s="1"/>
  <c r="D551" i="17"/>
  <c r="Z552" i="17" l="1"/>
  <c r="S552" i="17"/>
  <c r="W549" i="9"/>
  <c r="X549" i="9"/>
  <c r="M551" i="9"/>
  <c r="O551" i="9" s="1"/>
  <c r="Q551" i="9" s="1"/>
  <c r="C551" i="9"/>
  <c r="AR549" i="9"/>
  <c r="AJ549" i="9"/>
  <c r="AL549" i="9" s="1"/>
  <c r="AN549" i="9" s="1"/>
  <c r="AM549" i="9"/>
  <c r="AQ549" i="9"/>
  <c r="K552" i="9"/>
  <c r="L552" i="9" s="1"/>
  <c r="B552" i="9"/>
  <c r="I552" i="9"/>
  <c r="J552" i="9" s="1"/>
  <c r="Y552" i="9" s="1"/>
  <c r="E552" i="9"/>
  <c r="N552" i="9" s="1"/>
  <c r="P552" i="9" s="1"/>
  <c r="F553" i="9"/>
  <c r="D552" i="9"/>
  <c r="AO547" i="9"/>
  <c r="AP547" i="9"/>
  <c r="AI550" i="9"/>
  <c r="U550" i="9"/>
  <c r="AK550" i="9"/>
  <c r="AC550" i="9"/>
  <c r="C551" i="17"/>
  <c r="M551" i="17"/>
  <c r="O551" i="17" s="1"/>
  <c r="Q551" i="17" s="1"/>
  <c r="W550" i="17"/>
  <c r="AE550" i="17"/>
  <c r="AB550" i="17"/>
  <c r="AD550" i="17" s="1"/>
  <c r="M552" i="17"/>
  <c r="O552" i="17" s="1"/>
  <c r="Q552" i="17" s="1"/>
  <c r="C552" i="17"/>
  <c r="AN549" i="17"/>
  <c r="S551" i="9"/>
  <c r="R551" i="9"/>
  <c r="T551" i="9" s="1"/>
  <c r="Z551" i="9"/>
  <c r="AH548" i="9"/>
  <c r="AG548" i="9"/>
  <c r="I553" i="17"/>
  <c r="J553" i="17" s="1"/>
  <c r="E553" i="17"/>
  <c r="N553" i="17" s="1"/>
  <c r="P553" i="17" s="1"/>
  <c r="D553" i="17"/>
  <c r="F554" i="17"/>
  <c r="K553" i="17"/>
  <c r="L553" i="17" s="1"/>
  <c r="Y553" i="17" s="1"/>
  <c r="AI551" i="17"/>
  <c r="U551" i="17"/>
  <c r="AC551" i="17"/>
  <c r="AK551" i="17"/>
  <c r="AF549" i="17"/>
  <c r="C550" i="9"/>
  <c r="M550" i="9"/>
  <c r="O550" i="9" s="1"/>
  <c r="Q550" i="9" s="1"/>
  <c r="AR550" i="17"/>
  <c r="AJ550" i="17"/>
  <c r="AQ550" i="17"/>
  <c r="AM550" i="17"/>
  <c r="AL550" i="17"/>
  <c r="AN550" i="17" s="1"/>
  <c r="AP550" i="17" s="1"/>
  <c r="AE549" i="9"/>
  <c r="AB549" i="9"/>
  <c r="AD549" i="9" s="1"/>
  <c r="R551" i="17"/>
  <c r="T551" i="17" s="1"/>
  <c r="R550" i="9"/>
  <c r="T550" i="9" s="1"/>
  <c r="V550" i="9" s="1"/>
  <c r="X550" i="9" s="1"/>
  <c r="S553" i="17" l="1"/>
  <c r="R553" i="17"/>
  <c r="T553" i="17" s="1"/>
  <c r="Z553" i="17"/>
  <c r="AP549" i="9"/>
  <c r="AO549" i="9"/>
  <c r="S552" i="9"/>
  <c r="Z552" i="9"/>
  <c r="AR550" i="9"/>
  <c r="AJ550" i="9"/>
  <c r="AQ550" i="9"/>
  <c r="AM550" i="9"/>
  <c r="AL550" i="9"/>
  <c r="AH549" i="17"/>
  <c r="AG549" i="17"/>
  <c r="AI552" i="17"/>
  <c r="U552" i="17"/>
  <c r="AK552" i="17"/>
  <c r="AC552" i="17"/>
  <c r="AF549" i="9"/>
  <c r="AO550" i="17"/>
  <c r="AR551" i="17"/>
  <c r="AJ551" i="17"/>
  <c r="AQ551" i="17"/>
  <c r="AM551" i="17"/>
  <c r="AL551" i="17"/>
  <c r="AF550" i="17"/>
  <c r="I553" i="9"/>
  <c r="J553" i="9" s="1"/>
  <c r="Y553" i="9" s="1"/>
  <c r="E553" i="9"/>
  <c r="N553" i="9" s="1"/>
  <c r="P553" i="9" s="1"/>
  <c r="F554" i="9"/>
  <c r="K553" i="9"/>
  <c r="L553" i="9" s="1"/>
  <c r="B553" i="9"/>
  <c r="R552" i="17"/>
  <c r="T552" i="17" s="1"/>
  <c r="V552" i="17" s="1"/>
  <c r="W552" i="17" s="1"/>
  <c r="M553" i="17"/>
  <c r="O553" i="17" s="1"/>
  <c r="Q553" i="17" s="1"/>
  <c r="C553" i="17"/>
  <c r="V551" i="17"/>
  <c r="X551" i="17" s="1"/>
  <c r="U551" i="9"/>
  <c r="V551" i="9" s="1"/>
  <c r="AK551" i="9"/>
  <c r="AC551" i="9"/>
  <c r="AI551" i="9"/>
  <c r="W551" i="17"/>
  <c r="C552" i="9"/>
  <c r="M552" i="9"/>
  <c r="O552" i="9" s="1"/>
  <c r="Q552" i="9" s="1"/>
  <c r="W550" i="9"/>
  <c r="AE551" i="17"/>
  <c r="AB551" i="17"/>
  <c r="AD551" i="17" s="1"/>
  <c r="D554" i="17"/>
  <c r="F555" i="17"/>
  <c r="K554" i="17"/>
  <c r="L554" i="17" s="1"/>
  <c r="E554" i="17"/>
  <c r="N554" i="17" s="1"/>
  <c r="P554" i="17" s="1"/>
  <c r="I554" i="17"/>
  <c r="J554" i="17" s="1"/>
  <c r="Y554" i="17" s="1"/>
  <c r="AP549" i="17"/>
  <c r="AO549" i="17"/>
  <c r="AE550" i="9"/>
  <c r="AB550" i="9"/>
  <c r="AD550" i="9" s="1"/>
  <c r="AF550" i="9" s="1"/>
  <c r="W551" i="9" l="1"/>
  <c r="X551" i="9"/>
  <c r="S553" i="9"/>
  <c r="Z553" i="9"/>
  <c r="S554" i="17"/>
  <c r="Z554" i="17"/>
  <c r="K554" i="9"/>
  <c r="L554" i="9" s="1"/>
  <c r="B554" i="9"/>
  <c r="I554" i="9"/>
  <c r="J554" i="9" s="1"/>
  <c r="Y554" i="9" s="1"/>
  <c r="E554" i="9"/>
  <c r="N554" i="9" s="1"/>
  <c r="P554" i="9" s="1"/>
  <c r="F555" i="9"/>
  <c r="AG550" i="17"/>
  <c r="AH550" i="17"/>
  <c r="AI552" i="9"/>
  <c r="U552" i="9"/>
  <c r="AK552" i="9"/>
  <c r="AC552" i="9"/>
  <c r="F556" i="17"/>
  <c r="K555" i="17"/>
  <c r="L555" i="17" s="1"/>
  <c r="I555" i="17"/>
  <c r="J555" i="17" s="1"/>
  <c r="Y555" i="17" s="1"/>
  <c r="E555" i="17"/>
  <c r="N555" i="17" s="1"/>
  <c r="P555" i="17" s="1"/>
  <c r="C554" i="17"/>
  <c r="M554" i="17"/>
  <c r="O554" i="17" s="1"/>
  <c r="Q554" i="17" s="1"/>
  <c r="AE551" i="9"/>
  <c r="AB551" i="9"/>
  <c r="AD551" i="9" s="1"/>
  <c r="AF551" i="9" s="1"/>
  <c r="AN551" i="17"/>
  <c r="AE552" i="17"/>
  <c r="AB552" i="17"/>
  <c r="AD552" i="17" s="1"/>
  <c r="AF552" i="17" s="1"/>
  <c r="R552" i="9"/>
  <c r="T552" i="9" s="1"/>
  <c r="V552" i="9" s="1"/>
  <c r="W552" i="9" s="1"/>
  <c r="U553" i="17"/>
  <c r="V553" i="17" s="1"/>
  <c r="AK553" i="17"/>
  <c r="AC553" i="17"/>
  <c r="AI553" i="17"/>
  <c r="AH550" i="9"/>
  <c r="AG550" i="9"/>
  <c r="AH549" i="9"/>
  <c r="AG549" i="9"/>
  <c r="X552" i="17"/>
  <c r="AF551" i="17"/>
  <c r="AL551" i="9"/>
  <c r="AR551" i="9"/>
  <c r="AJ551" i="9"/>
  <c r="AM551" i="9"/>
  <c r="AQ551" i="9"/>
  <c r="D553" i="9"/>
  <c r="AQ552" i="17"/>
  <c r="AM552" i="17"/>
  <c r="AL552" i="17"/>
  <c r="AN552" i="17" s="1"/>
  <c r="AP552" i="17" s="1"/>
  <c r="AO552" i="17"/>
  <c r="AJ552" i="17"/>
  <c r="AR552" i="17"/>
  <c r="AN550" i="9"/>
  <c r="X552" i="9"/>
  <c r="S555" i="17" l="1"/>
  <c r="Z555" i="17"/>
  <c r="R555" i="17"/>
  <c r="T555" i="17" s="1"/>
  <c r="W553" i="17"/>
  <c r="X553" i="17"/>
  <c r="S554" i="9"/>
  <c r="Z554" i="9"/>
  <c r="AN551" i="9"/>
  <c r="AK554" i="17"/>
  <c r="AC554" i="17"/>
  <c r="AI554" i="17"/>
  <c r="U554" i="17"/>
  <c r="U553" i="9"/>
  <c r="AK553" i="9"/>
  <c r="AC553" i="9"/>
  <c r="AI553" i="9"/>
  <c r="AP550" i="9"/>
  <c r="AO550" i="9"/>
  <c r="M553" i="9"/>
  <c r="O553" i="9" s="1"/>
  <c r="Q553" i="9" s="1"/>
  <c r="W553" i="9" s="1"/>
  <c r="C553" i="9"/>
  <c r="AH551" i="9"/>
  <c r="AG551" i="9"/>
  <c r="AE552" i="9"/>
  <c r="AB552" i="9"/>
  <c r="AD552" i="9" s="1"/>
  <c r="AF552" i="9" s="1"/>
  <c r="AH551" i="17"/>
  <c r="AG551" i="17"/>
  <c r="AE553" i="17"/>
  <c r="AB553" i="17"/>
  <c r="AD553" i="17" s="1"/>
  <c r="AF553" i="17" s="1"/>
  <c r="AH552" i="17"/>
  <c r="AG552" i="17"/>
  <c r="AR552" i="9"/>
  <c r="AJ552" i="9"/>
  <c r="AQ552" i="9"/>
  <c r="AM552" i="9"/>
  <c r="AL552" i="9"/>
  <c r="AN552" i="9" s="1"/>
  <c r="AO552" i="9" s="1"/>
  <c r="R554" i="17"/>
  <c r="T554" i="17" s="1"/>
  <c r="X553" i="9"/>
  <c r="AP551" i="17"/>
  <c r="AO551" i="17"/>
  <c r="I556" i="17"/>
  <c r="J556" i="17" s="1"/>
  <c r="Y556" i="17" s="1"/>
  <c r="E556" i="17"/>
  <c r="N556" i="17" s="1"/>
  <c r="P556" i="17" s="1"/>
  <c r="F557" i="17"/>
  <c r="K556" i="17"/>
  <c r="L556" i="17" s="1"/>
  <c r="Y555" i="9"/>
  <c r="I555" i="9"/>
  <c r="J555" i="9" s="1"/>
  <c r="E555" i="9"/>
  <c r="N555" i="9" s="1"/>
  <c r="P555" i="9" s="1"/>
  <c r="F556" i="9"/>
  <c r="D555" i="9"/>
  <c r="K555" i="9"/>
  <c r="L555" i="9" s="1"/>
  <c r="B555" i="9"/>
  <c r="AL553" i="17"/>
  <c r="AN553" i="17" s="1"/>
  <c r="AO553" i="17" s="1"/>
  <c r="AR553" i="17"/>
  <c r="AJ553" i="17"/>
  <c r="AQ553" i="17"/>
  <c r="AM553" i="17"/>
  <c r="D555" i="17"/>
  <c r="D554" i="9"/>
  <c r="R553" i="9"/>
  <c r="T553" i="9" s="1"/>
  <c r="V553" i="9" s="1"/>
  <c r="Z556" i="17" l="1"/>
  <c r="S556" i="17"/>
  <c r="M555" i="9"/>
  <c r="O555" i="9" s="1"/>
  <c r="Q555" i="9" s="1"/>
  <c r="C555" i="9"/>
  <c r="S555" i="9"/>
  <c r="Z555" i="9"/>
  <c r="AH552" i="9"/>
  <c r="AG552" i="9"/>
  <c r="AI554" i="9"/>
  <c r="U554" i="9"/>
  <c r="AK554" i="9"/>
  <c r="AC554" i="9"/>
  <c r="C554" i="9"/>
  <c r="M554" i="9"/>
  <c r="O554" i="9" s="1"/>
  <c r="Q554" i="9" s="1"/>
  <c r="AP553" i="17"/>
  <c r="AE553" i="9"/>
  <c r="AB553" i="9"/>
  <c r="AD553" i="9" s="1"/>
  <c r="C555" i="17"/>
  <c r="M555" i="17"/>
  <c r="O555" i="17" s="1"/>
  <c r="Q555" i="17" s="1"/>
  <c r="I557" i="17"/>
  <c r="J557" i="17" s="1"/>
  <c r="E557" i="17"/>
  <c r="N557" i="17" s="1"/>
  <c r="P557" i="17" s="1"/>
  <c r="D557" i="17"/>
  <c r="F558" i="17"/>
  <c r="K557" i="17"/>
  <c r="L557" i="17" s="1"/>
  <c r="Y557" i="17" s="1"/>
  <c r="V554" i="17"/>
  <c r="AR553" i="9"/>
  <c r="AJ553" i="9"/>
  <c r="AL553" i="9" s="1"/>
  <c r="AN553" i="9" s="1"/>
  <c r="AM553" i="9"/>
  <c r="AQ553" i="9"/>
  <c r="AE554" i="17"/>
  <c r="AB554" i="17"/>
  <c r="AD554" i="17" s="1"/>
  <c r="AF554" i="17" s="1"/>
  <c r="R554" i="9"/>
  <c r="T554" i="9" s="1"/>
  <c r="V554" i="9" s="1"/>
  <c r="AI555" i="17"/>
  <c r="U555" i="17"/>
  <c r="AK555" i="17"/>
  <c r="AC555" i="17"/>
  <c r="AH553" i="17"/>
  <c r="AG553" i="17"/>
  <c r="V555" i="17"/>
  <c r="X555" i="17" s="1"/>
  <c r="K556" i="9"/>
  <c r="L556" i="9" s="1"/>
  <c r="B556" i="9"/>
  <c r="I556" i="9"/>
  <c r="J556" i="9" s="1"/>
  <c r="Y556" i="9" s="1"/>
  <c r="E556" i="9"/>
  <c r="N556" i="9" s="1"/>
  <c r="P556" i="9" s="1"/>
  <c r="F557" i="9"/>
  <c r="D556" i="9"/>
  <c r="AP552" i="9"/>
  <c r="AO551" i="9"/>
  <c r="AP551" i="9"/>
  <c r="D556" i="17"/>
  <c r="AR554" i="17"/>
  <c r="AJ554" i="17"/>
  <c r="AQ554" i="17"/>
  <c r="AM554" i="17"/>
  <c r="AL554" i="17"/>
  <c r="X554" i="9"/>
  <c r="AP553" i="9" l="1"/>
  <c r="AO553" i="9"/>
  <c r="S557" i="17"/>
  <c r="Z557" i="17"/>
  <c r="S556" i="9"/>
  <c r="R556" i="9" s="1"/>
  <c r="T556" i="9" s="1"/>
  <c r="Z556" i="9"/>
  <c r="W555" i="17"/>
  <c r="AE554" i="9"/>
  <c r="AB554" i="9"/>
  <c r="AD554" i="9" s="1"/>
  <c r="AR554" i="9"/>
  <c r="AJ554" i="9"/>
  <c r="AQ554" i="9"/>
  <c r="AM554" i="9"/>
  <c r="AL554" i="9"/>
  <c r="AN554" i="9" s="1"/>
  <c r="AP554" i="9" s="1"/>
  <c r="AO554" i="9"/>
  <c r="AI556" i="17"/>
  <c r="U556" i="17"/>
  <c r="AK556" i="17"/>
  <c r="AC556" i="17"/>
  <c r="AN554" i="17"/>
  <c r="I557" i="9"/>
  <c r="J557" i="9" s="1"/>
  <c r="Y557" i="9" s="1"/>
  <c r="E557" i="9"/>
  <c r="N557" i="9" s="1"/>
  <c r="P557" i="9" s="1"/>
  <c r="F558" i="9"/>
  <c r="K557" i="9"/>
  <c r="L557" i="9" s="1"/>
  <c r="B557" i="9"/>
  <c r="W554" i="9"/>
  <c r="R556" i="17"/>
  <c r="T556" i="17" s="1"/>
  <c r="V556" i="17" s="1"/>
  <c r="AR555" i="17"/>
  <c r="AJ555" i="17"/>
  <c r="AQ555" i="17"/>
  <c r="AM555" i="17"/>
  <c r="AL555" i="17"/>
  <c r="AG554" i="17"/>
  <c r="AH554" i="17"/>
  <c r="M557" i="17"/>
  <c r="O557" i="17" s="1"/>
  <c r="Q557" i="17" s="1"/>
  <c r="C557" i="17"/>
  <c r="U555" i="9"/>
  <c r="AK555" i="9"/>
  <c r="AC555" i="9"/>
  <c r="AI555" i="9"/>
  <c r="M556" i="17"/>
  <c r="O556" i="17" s="1"/>
  <c r="Q556" i="17" s="1"/>
  <c r="W556" i="17" s="1"/>
  <c r="C556" i="17"/>
  <c r="C556" i="9"/>
  <c r="M556" i="9"/>
  <c r="O556" i="9" s="1"/>
  <c r="Q556" i="9" s="1"/>
  <c r="W554" i="17"/>
  <c r="X554" i="17"/>
  <c r="AE555" i="17"/>
  <c r="AB555" i="17"/>
  <c r="AD555" i="17" s="1"/>
  <c r="AF555" i="17" s="1"/>
  <c r="D558" i="17"/>
  <c r="F559" i="17"/>
  <c r="K558" i="17"/>
  <c r="L558" i="17" s="1"/>
  <c r="E558" i="17"/>
  <c r="N558" i="17" s="1"/>
  <c r="P558" i="17" s="1"/>
  <c r="I558" i="17"/>
  <c r="J558" i="17" s="1"/>
  <c r="Y558" i="17" s="1"/>
  <c r="AF553" i="9"/>
  <c r="R555" i="9"/>
  <c r="T555" i="9" s="1"/>
  <c r="X556" i="17"/>
  <c r="S558" i="17" l="1"/>
  <c r="Z558" i="17"/>
  <c r="R558" i="17"/>
  <c r="T558" i="17" s="1"/>
  <c r="S557" i="9"/>
  <c r="R557" i="9"/>
  <c r="T557" i="9" s="1"/>
  <c r="Z557" i="9"/>
  <c r="F560" i="17"/>
  <c r="K559" i="17"/>
  <c r="L559" i="17" s="1"/>
  <c r="Y559" i="17"/>
  <c r="I559" i="17"/>
  <c r="J559" i="17" s="1"/>
  <c r="E559" i="17"/>
  <c r="N559" i="17" s="1"/>
  <c r="P559" i="17" s="1"/>
  <c r="D559" i="17"/>
  <c r="AR555" i="9"/>
  <c r="AJ555" i="9"/>
  <c r="AL555" i="9" s="1"/>
  <c r="AN555" i="9" s="1"/>
  <c r="AM555" i="9"/>
  <c r="AQ555" i="9"/>
  <c r="AE556" i="17"/>
  <c r="AB556" i="17"/>
  <c r="AD556" i="17" s="1"/>
  <c r="AF556" i="17" s="1"/>
  <c r="U557" i="17"/>
  <c r="AK557" i="17"/>
  <c r="AC557" i="17"/>
  <c r="AI557" i="17"/>
  <c r="C558" i="17"/>
  <c r="M558" i="17"/>
  <c r="O558" i="17" s="1"/>
  <c r="Q558" i="17" s="1"/>
  <c r="AQ556" i="17"/>
  <c r="AM556" i="17"/>
  <c r="AJ556" i="17"/>
  <c r="AL556" i="17" s="1"/>
  <c r="AN556" i="17" s="1"/>
  <c r="AR556" i="17"/>
  <c r="AH555" i="17"/>
  <c r="AG555" i="17"/>
  <c r="D557" i="9"/>
  <c r="AI556" i="9"/>
  <c r="U556" i="9"/>
  <c r="V556" i="9" s="1"/>
  <c r="AK556" i="9"/>
  <c r="AC556" i="9"/>
  <c r="V555" i="9"/>
  <c r="AH553" i="9"/>
  <c r="AG553" i="9"/>
  <c r="AE555" i="9"/>
  <c r="AB555" i="9"/>
  <c r="AD555" i="9" s="1"/>
  <c r="AF555" i="9" s="1"/>
  <c r="W557" i="17"/>
  <c r="AN555" i="17"/>
  <c r="K558" i="9"/>
  <c r="L558" i="9" s="1"/>
  <c r="B558" i="9"/>
  <c r="Y558" i="9"/>
  <c r="I558" i="9"/>
  <c r="J558" i="9" s="1"/>
  <c r="E558" i="9"/>
  <c r="N558" i="9" s="1"/>
  <c r="P558" i="9" s="1"/>
  <c r="F559" i="9"/>
  <c r="D558" i="9"/>
  <c r="AP554" i="17"/>
  <c r="AO554" i="17"/>
  <c r="AF554" i="9"/>
  <c r="R557" i="17"/>
  <c r="T557" i="17" s="1"/>
  <c r="V557" i="17" s="1"/>
  <c r="X557" i="17" s="1"/>
  <c r="AP555" i="9" l="1"/>
  <c r="AO555" i="9"/>
  <c r="AP556" i="17"/>
  <c r="AO556" i="17"/>
  <c r="W556" i="9"/>
  <c r="X556" i="9"/>
  <c r="S558" i="9"/>
  <c r="Z558" i="9"/>
  <c r="AH555" i="9"/>
  <c r="AG555" i="9"/>
  <c r="X555" i="9"/>
  <c r="W555" i="9"/>
  <c r="AE557" i="17"/>
  <c r="AB557" i="17"/>
  <c r="AD557" i="17" s="1"/>
  <c r="AE556" i="9"/>
  <c r="AB556" i="9"/>
  <c r="AD556" i="9" s="1"/>
  <c r="AF556" i="9" s="1"/>
  <c r="AL557" i="17"/>
  <c r="AR557" i="17"/>
  <c r="AJ557" i="17"/>
  <c r="AM557" i="17"/>
  <c r="AQ557" i="17"/>
  <c r="I560" i="17"/>
  <c r="J560" i="17" s="1"/>
  <c r="Y560" i="17" s="1"/>
  <c r="E560" i="17"/>
  <c r="N560" i="17" s="1"/>
  <c r="P560" i="17" s="1"/>
  <c r="D560" i="17"/>
  <c r="K560" i="17"/>
  <c r="L560" i="17" s="1"/>
  <c r="F561" i="17"/>
  <c r="U557" i="9"/>
  <c r="AK557" i="9"/>
  <c r="AC557" i="9"/>
  <c r="AI557" i="9"/>
  <c r="AK558" i="17"/>
  <c r="AC558" i="17"/>
  <c r="AI558" i="17"/>
  <c r="U558" i="17"/>
  <c r="C558" i="9"/>
  <c r="M558" i="9"/>
  <c r="O558" i="9" s="1"/>
  <c r="Q558" i="9" s="1"/>
  <c r="AH556" i="17"/>
  <c r="AG556" i="17"/>
  <c r="S559" i="17"/>
  <c r="Z559" i="17"/>
  <c r="V558" i="17"/>
  <c r="W558" i="17" s="1"/>
  <c r="AH554" i="9"/>
  <c r="AG554" i="9"/>
  <c r="I559" i="9"/>
  <c r="J559" i="9" s="1"/>
  <c r="Y559" i="9" s="1"/>
  <c r="E559" i="9"/>
  <c r="N559" i="9" s="1"/>
  <c r="P559" i="9" s="1"/>
  <c r="F560" i="9"/>
  <c r="K559" i="9"/>
  <c r="L559" i="9" s="1"/>
  <c r="B559" i="9"/>
  <c r="C559" i="17"/>
  <c r="M559" i="17"/>
  <c r="O559" i="17" s="1"/>
  <c r="Q559" i="17" s="1"/>
  <c r="V557" i="9"/>
  <c r="X557" i="9" s="1"/>
  <c r="AO555" i="17"/>
  <c r="AP555" i="17"/>
  <c r="AR556" i="9"/>
  <c r="AJ556" i="9"/>
  <c r="AQ556" i="9"/>
  <c r="AM556" i="9"/>
  <c r="AL556" i="9"/>
  <c r="AN556" i="9" s="1"/>
  <c r="AP556" i="9" s="1"/>
  <c r="AO556" i="9"/>
  <c r="M557" i="9"/>
  <c r="O557" i="9" s="1"/>
  <c r="Q557" i="9" s="1"/>
  <c r="C557" i="9"/>
  <c r="S559" i="9" l="1"/>
  <c r="R559" i="9"/>
  <c r="T559" i="9" s="1"/>
  <c r="Z559" i="9"/>
  <c r="Z560" i="17"/>
  <c r="S560" i="17"/>
  <c r="AI559" i="17"/>
  <c r="U559" i="17"/>
  <c r="AK559" i="17"/>
  <c r="AC559" i="17"/>
  <c r="AE558" i="17"/>
  <c r="AB558" i="17"/>
  <c r="AD558" i="17" s="1"/>
  <c r="AF558" i="17" s="1"/>
  <c r="AR557" i="9"/>
  <c r="AJ557" i="9"/>
  <c r="AL557" i="9" s="1"/>
  <c r="AN557" i="9" s="1"/>
  <c r="AM557" i="9"/>
  <c r="AQ557" i="9"/>
  <c r="M560" i="17"/>
  <c r="O560" i="17" s="1"/>
  <c r="Q560" i="17" s="1"/>
  <c r="C560" i="17"/>
  <c r="AH556" i="9"/>
  <c r="AG556" i="9"/>
  <c r="AI558" i="9"/>
  <c r="U558" i="9"/>
  <c r="AK558" i="9"/>
  <c r="AC558" i="9"/>
  <c r="AR558" i="17"/>
  <c r="AJ558" i="17"/>
  <c r="AQ558" i="17"/>
  <c r="AM558" i="17"/>
  <c r="AL558" i="17"/>
  <c r="AN558" i="17" s="1"/>
  <c r="AP558" i="17" s="1"/>
  <c r="AN557" i="17"/>
  <c r="D559" i="9"/>
  <c r="R559" i="17"/>
  <c r="T559" i="17" s="1"/>
  <c r="I561" i="17"/>
  <c r="J561" i="17" s="1"/>
  <c r="Y561" i="17" s="1"/>
  <c r="E561" i="17"/>
  <c r="N561" i="17" s="1"/>
  <c r="P561" i="17" s="1"/>
  <c r="F562" i="17"/>
  <c r="K561" i="17"/>
  <c r="L561" i="17" s="1"/>
  <c r="X558" i="17"/>
  <c r="R558" i="9"/>
  <c r="T558" i="9" s="1"/>
  <c r="W557" i="9"/>
  <c r="K560" i="9"/>
  <c r="L560" i="9" s="1"/>
  <c r="B560" i="9"/>
  <c r="I560" i="9"/>
  <c r="J560" i="9" s="1"/>
  <c r="Y560" i="9" s="1"/>
  <c r="E560" i="9"/>
  <c r="N560" i="9" s="1"/>
  <c r="P560" i="9" s="1"/>
  <c r="F561" i="9"/>
  <c r="AE557" i="9"/>
  <c r="AB557" i="9"/>
  <c r="AD557" i="9" s="1"/>
  <c r="AF557" i="9" s="1"/>
  <c r="AF557" i="17"/>
  <c r="S561" i="17" l="1"/>
  <c r="Z561" i="17"/>
  <c r="R561" i="17"/>
  <c r="T561" i="17" s="1"/>
  <c r="S560" i="9"/>
  <c r="Z560" i="9"/>
  <c r="R560" i="9"/>
  <c r="T560" i="9" s="1"/>
  <c r="AO557" i="9"/>
  <c r="AP557" i="9"/>
  <c r="AH557" i="9"/>
  <c r="AG557" i="9"/>
  <c r="I561" i="9"/>
  <c r="J561" i="9" s="1"/>
  <c r="Y561" i="9" s="1"/>
  <c r="E561" i="9"/>
  <c r="N561" i="9" s="1"/>
  <c r="P561" i="9" s="1"/>
  <c r="F562" i="9"/>
  <c r="K561" i="9"/>
  <c r="L561" i="9" s="1"/>
  <c r="B561" i="9"/>
  <c r="AI560" i="17"/>
  <c r="U560" i="17"/>
  <c r="AK560" i="17"/>
  <c r="AC560" i="17"/>
  <c r="AO558" i="17"/>
  <c r="AR559" i="17"/>
  <c r="AJ559" i="17"/>
  <c r="AQ559" i="17"/>
  <c r="AM559" i="17"/>
  <c r="AL559" i="17"/>
  <c r="AP557" i="17"/>
  <c r="AO557" i="17"/>
  <c r="AE558" i="9"/>
  <c r="AB558" i="9"/>
  <c r="AD558" i="9" s="1"/>
  <c r="AF558" i="9" s="1"/>
  <c r="R560" i="17"/>
  <c r="T560" i="17" s="1"/>
  <c r="V560" i="17" s="1"/>
  <c r="X560" i="17" s="1"/>
  <c r="U559" i="9"/>
  <c r="AK559" i="9"/>
  <c r="AC559" i="9"/>
  <c r="AI559" i="9"/>
  <c r="M559" i="9"/>
  <c r="O559" i="9" s="1"/>
  <c r="Q559" i="9" s="1"/>
  <c r="C559" i="9"/>
  <c r="AE559" i="17"/>
  <c r="AB559" i="17"/>
  <c r="AD559" i="17" s="1"/>
  <c r="AF559" i="17" s="1"/>
  <c r="AG558" i="17"/>
  <c r="AH558" i="17"/>
  <c r="V559" i="9"/>
  <c r="X559" i="9" s="1"/>
  <c r="K562" i="17"/>
  <c r="L562" i="17" s="1"/>
  <c r="Y562" i="17"/>
  <c r="I562" i="17"/>
  <c r="J562" i="17" s="1"/>
  <c r="F563" i="17"/>
  <c r="E562" i="17"/>
  <c r="N562" i="17" s="1"/>
  <c r="P562" i="17" s="1"/>
  <c r="AH557" i="17"/>
  <c r="AG557" i="17"/>
  <c r="D560" i="9"/>
  <c r="V558" i="9"/>
  <c r="D561" i="17"/>
  <c r="V559" i="17"/>
  <c r="AR558" i="9"/>
  <c r="AJ558" i="9"/>
  <c r="AQ558" i="9"/>
  <c r="AM558" i="9"/>
  <c r="AL558" i="9"/>
  <c r="AN558" i="9" s="1"/>
  <c r="AP558" i="9" s="1"/>
  <c r="AO558" i="9"/>
  <c r="S561" i="9" l="1"/>
  <c r="R561" i="9"/>
  <c r="T561" i="9" s="1"/>
  <c r="Z561" i="9"/>
  <c r="M561" i="17"/>
  <c r="O561" i="17" s="1"/>
  <c r="Q561" i="17" s="1"/>
  <c r="C561" i="17"/>
  <c r="S562" i="17"/>
  <c r="Z562" i="17"/>
  <c r="K562" i="9"/>
  <c r="L562" i="9" s="1"/>
  <c r="B562" i="9"/>
  <c r="I562" i="9"/>
  <c r="J562" i="9" s="1"/>
  <c r="Y562" i="9" s="1"/>
  <c r="E562" i="9"/>
  <c r="N562" i="9" s="1"/>
  <c r="P562" i="9" s="1"/>
  <c r="F563" i="9"/>
  <c r="AE559" i="9"/>
  <c r="AB559" i="9"/>
  <c r="AD559" i="9" s="1"/>
  <c r="AF559" i="9" s="1"/>
  <c r="C560" i="9"/>
  <c r="M560" i="9"/>
  <c r="O560" i="9" s="1"/>
  <c r="Q560" i="9" s="1"/>
  <c r="I563" i="17"/>
  <c r="J563" i="17" s="1"/>
  <c r="E563" i="17"/>
  <c r="N563" i="17" s="1"/>
  <c r="P563" i="17" s="1"/>
  <c r="F564" i="17"/>
  <c r="K563" i="17"/>
  <c r="L563" i="17" s="1"/>
  <c r="Y563" i="17" s="1"/>
  <c r="D563" i="17"/>
  <c r="D562" i="17"/>
  <c r="W560" i="17"/>
  <c r="AR559" i="9"/>
  <c r="AJ559" i="9"/>
  <c r="AL559" i="9" s="1"/>
  <c r="AN559" i="9" s="1"/>
  <c r="AM559" i="9"/>
  <c r="AQ559" i="9"/>
  <c r="AN559" i="17"/>
  <c r="AQ560" i="17"/>
  <c r="AM560" i="17"/>
  <c r="AL560" i="17"/>
  <c r="AN560" i="17" s="1"/>
  <c r="AP560" i="17" s="1"/>
  <c r="AO560" i="17"/>
  <c r="AR560" i="17"/>
  <c r="AJ560" i="17"/>
  <c r="AI560" i="9"/>
  <c r="U560" i="9"/>
  <c r="V560" i="9" s="1"/>
  <c r="X560" i="9" s="1"/>
  <c r="AK560" i="9"/>
  <c r="AC560" i="9"/>
  <c r="U561" i="17"/>
  <c r="V561" i="17" s="1"/>
  <c r="X561" i="17" s="1"/>
  <c r="AK561" i="17"/>
  <c r="AC561" i="17"/>
  <c r="AI561" i="17"/>
  <c r="AH559" i="17"/>
  <c r="AG559" i="17"/>
  <c r="W558" i="9"/>
  <c r="X558" i="9"/>
  <c r="AH558" i="9"/>
  <c r="AG558" i="9"/>
  <c r="AE560" i="17"/>
  <c r="AB560" i="17"/>
  <c r="AD560" i="17" s="1"/>
  <c r="AF560" i="17" s="1"/>
  <c r="X559" i="17"/>
  <c r="W559" i="17"/>
  <c r="W559" i="9"/>
  <c r="D561" i="9"/>
  <c r="S563" i="17" l="1"/>
  <c r="R563" i="17" s="1"/>
  <c r="T563" i="17" s="1"/>
  <c r="Z563" i="17"/>
  <c r="S562" i="9"/>
  <c r="R562" i="9" s="1"/>
  <c r="T562" i="9" s="1"/>
  <c r="Z562" i="9"/>
  <c r="AP559" i="9"/>
  <c r="AO559" i="9"/>
  <c r="M561" i="9"/>
  <c r="O561" i="9" s="1"/>
  <c r="Q561" i="9" s="1"/>
  <c r="C561" i="9"/>
  <c r="AL561" i="17"/>
  <c r="AR561" i="17"/>
  <c r="AJ561" i="17"/>
  <c r="AQ561" i="17"/>
  <c r="AM561" i="17"/>
  <c r="Y563" i="9"/>
  <c r="I563" i="9"/>
  <c r="J563" i="9" s="1"/>
  <c r="E563" i="9"/>
  <c r="N563" i="9" s="1"/>
  <c r="P563" i="9" s="1"/>
  <c r="F564" i="9"/>
  <c r="K563" i="9"/>
  <c r="L563" i="9" s="1"/>
  <c r="B563" i="9"/>
  <c r="AK562" i="17"/>
  <c r="AC562" i="17"/>
  <c r="AI562" i="17"/>
  <c r="U562" i="17"/>
  <c r="AH560" i="17"/>
  <c r="AG560" i="17"/>
  <c r="AP559" i="17"/>
  <c r="AO559" i="17"/>
  <c r="W560" i="9"/>
  <c r="AE560" i="9"/>
  <c r="AB560" i="9"/>
  <c r="AD560" i="9" s="1"/>
  <c r="C562" i="17"/>
  <c r="M562" i="17"/>
  <c r="O562" i="17" s="1"/>
  <c r="Q562" i="17" s="1"/>
  <c r="R562" i="17"/>
  <c r="T562" i="17" s="1"/>
  <c r="U561" i="9"/>
  <c r="AK561" i="9"/>
  <c r="AC561" i="9"/>
  <c r="AI561" i="9"/>
  <c r="AH559" i="9"/>
  <c r="AG559" i="9"/>
  <c r="X561" i="9"/>
  <c r="F565" i="17"/>
  <c r="K564" i="17"/>
  <c r="L564" i="17" s="1"/>
  <c r="E564" i="17"/>
  <c r="N564" i="17" s="1"/>
  <c r="P564" i="17" s="1"/>
  <c r="I564" i="17"/>
  <c r="J564" i="17" s="1"/>
  <c r="Y564" i="17" s="1"/>
  <c r="V561" i="9"/>
  <c r="AE561" i="17"/>
  <c r="AB561" i="17"/>
  <c r="AD561" i="17" s="1"/>
  <c r="AR560" i="9"/>
  <c r="AJ560" i="9"/>
  <c r="AQ560" i="9"/>
  <c r="AM560" i="9"/>
  <c r="AL560" i="9"/>
  <c r="AN560" i="9" s="1"/>
  <c r="AP560" i="9" s="1"/>
  <c r="AO560" i="9"/>
  <c r="M563" i="17"/>
  <c r="O563" i="17" s="1"/>
  <c r="Q563" i="17" s="1"/>
  <c r="C563" i="17"/>
  <c r="D562" i="9"/>
  <c r="W561" i="17"/>
  <c r="Z564" i="17" l="1"/>
  <c r="R564" i="17"/>
  <c r="T564" i="17" s="1"/>
  <c r="S564" i="17"/>
  <c r="AF561" i="17"/>
  <c r="D564" i="17"/>
  <c r="V562" i="17"/>
  <c r="X562" i="17" s="1"/>
  <c r="AE562" i="17"/>
  <c r="AB562" i="17"/>
  <c r="AD562" i="17" s="1"/>
  <c r="D563" i="9"/>
  <c r="S563" i="9"/>
  <c r="R563" i="9" s="1"/>
  <c r="T563" i="9" s="1"/>
  <c r="Z563" i="9"/>
  <c r="AE561" i="9"/>
  <c r="AB561" i="9"/>
  <c r="AD561" i="9" s="1"/>
  <c r="AF561" i="9" s="1"/>
  <c r="W562" i="17"/>
  <c r="AQ562" i="17"/>
  <c r="AJ562" i="17"/>
  <c r="AR562" i="17"/>
  <c r="AM562" i="17"/>
  <c r="AL562" i="17"/>
  <c r="AN562" i="17" s="1"/>
  <c r="AO562" i="17" s="1"/>
  <c r="K564" i="9"/>
  <c r="L564" i="9" s="1"/>
  <c r="B564" i="9"/>
  <c r="I564" i="9"/>
  <c r="J564" i="9" s="1"/>
  <c r="Y564" i="9" s="1"/>
  <c r="E564" i="9"/>
  <c r="N564" i="9" s="1"/>
  <c r="P564" i="9" s="1"/>
  <c r="F565" i="9"/>
  <c r="W561" i="9"/>
  <c r="C562" i="9"/>
  <c r="M562" i="9"/>
  <c r="O562" i="9" s="1"/>
  <c r="Q562" i="9" s="1"/>
  <c r="AR561" i="9"/>
  <c r="AJ561" i="9"/>
  <c r="AL561" i="9" s="1"/>
  <c r="AN561" i="9" s="1"/>
  <c r="AM561" i="9"/>
  <c r="AQ561" i="9"/>
  <c r="AN561" i="17"/>
  <c r="AI562" i="9"/>
  <c r="U562" i="9"/>
  <c r="V562" i="9" s="1"/>
  <c r="X562" i="9" s="1"/>
  <c r="AK562" i="9"/>
  <c r="AC562" i="9"/>
  <c r="U563" i="17"/>
  <c r="V563" i="17" s="1"/>
  <c r="AI563" i="17"/>
  <c r="AK563" i="17"/>
  <c r="AC563" i="17"/>
  <c r="F566" i="17"/>
  <c r="K565" i="17"/>
  <c r="L565" i="17" s="1"/>
  <c r="I565" i="17"/>
  <c r="J565" i="17" s="1"/>
  <c r="Y565" i="17" s="1"/>
  <c r="E565" i="17"/>
  <c r="N565" i="17" s="1"/>
  <c r="P565" i="17" s="1"/>
  <c r="AF560" i="9"/>
  <c r="S565" i="17" l="1"/>
  <c r="Z565" i="17"/>
  <c r="R565" i="17"/>
  <c r="T565" i="17" s="1"/>
  <c r="S564" i="9"/>
  <c r="Z564" i="9"/>
  <c r="X563" i="17"/>
  <c r="W563" i="17"/>
  <c r="AO561" i="9"/>
  <c r="AP561" i="9"/>
  <c r="AF562" i="17"/>
  <c r="AH561" i="17"/>
  <c r="AG561" i="17"/>
  <c r="AE562" i="9"/>
  <c r="AB562" i="9"/>
  <c r="AD562" i="9" s="1"/>
  <c r="AF562" i="9" s="1"/>
  <c r="AP561" i="17"/>
  <c r="AO561" i="17"/>
  <c r="AH561" i="9"/>
  <c r="AG561" i="9"/>
  <c r="U563" i="9"/>
  <c r="V563" i="9" s="1"/>
  <c r="X563" i="9" s="1"/>
  <c r="AK563" i="9"/>
  <c r="AC563" i="9"/>
  <c r="AI563" i="9"/>
  <c r="I566" i="17"/>
  <c r="J566" i="17" s="1"/>
  <c r="E566" i="17"/>
  <c r="N566" i="17" s="1"/>
  <c r="P566" i="17" s="1"/>
  <c r="D566" i="17"/>
  <c r="K566" i="17"/>
  <c r="L566" i="17" s="1"/>
  <c r="Y566" i="17" s="1"/>
  <c r="F567" i="17"/>
  <c r="AE563" i="17"/>
  <c r="AB563" i="17"/>
  <c r="AD563" i="17" s="1"/>
  <c r="AF563" i="17" s="1"/>
  <c r="AH560" i="9"/>
  <c r="AG560" i="9"/>
  <c r="AL563" i="17"/>
  <c r="AR563" i="17"/>
  <c r="AJ563" i="17"/>
  <c r="AQ563" i="17"/>
  <c r="AM563" i="17"/>
  <c r="AR562" i="9"/>
  <c r="AJ562" i="9"/>
  <c r="AQ562" i="9"/>
  <c r="AM562" i="9"/>
  <c r="AL562" i="9"/>
  <c r="D564" i="9"/>
  <c r="AP562" i="17"/>
  <c r="W562" i="9"/>
  <c r="D565" i="17"/>
  <c r="I565" i="9"/>
  <c r="J565" i="9" s="1"/>
  <c r="Y565" i="9" s="1"/>
  <c r="E565" i="9"/>
  <c r="N565" i="9" s="1"/>
  <c r="P565" i="9" s="1"/>
  <c r="F566" i="9"/>
  <c r="K565" i="9"/>
  <c r="L565" i="9" s="1"/>
  <c r="B565" i="9"/>
  <c r="M563" i="9"/>
  <c r="O563" i="9" s="1"/>
  <c r="Q563" i="9" s="1"/>
  <c r="C563" i="9"/>
  <c r="M564" i="17"/>
  <c r="O564" i="17" s="1"/>
  <c r="Q564" i="17" s="1"/>
  <c r="C564" i="17"/>
  <c r="AK564" i="17"/>
  <c r="AC564" i="17"/>
  <c r="AI564" i="17"/>
  <c r="U564" i="17"/>
  <c r="V564" i="17" s="1"/>
  <c r="X564" i="17" s="1"/>
  <c r="Z566" i="17" l="1"/>
  <c r="S566" i="17"/>
  <c r="S565" i="9"/>
  <c r="R565" i="9"/>
  <c r="T565" i="9" s="1"/>
  <c r="Z565" i="9"/>
  <c r="C564" i="9"/>
  <c r="M564" i="9"/>
  <c r="O564" i="9" s="1"/>
  <c r="Q564" i="9" s="1"/>
  <c r="AN563" i="17"/>
  <c r="AH563" i="17"/>
  <c r="AG563" i="17"/>
  <c r="M566" i="17"/>
  <c r="O566" i="17" s="1"/>
  <c r="Q566" i="17" s="1"/>
  <c r="C566" i="17"/>
  <c r="AI564" i="9"/>
  <c r="U564" i="9"/>
  <c r="AK564" i="9"/>
  <c r="AC564" i="9"/>
  <c r="C565" i="17"/>
  <c r="M565" i="17"/>
  <c r="O565" i="17" s="1"/>
  <c r="Q565" i="17" s="1"/>
  <c r="AN562" i="9"/>
  <c r="AH562" i="9"/>
  <c r="AG562" i="9"/>
  <c r="AG562" i="17"/>
  <c r="AH562" i="17"/>
  <c r="AI565" i="17"/>
  <c r="U565" i="17"/>
  <c r="V565" i="17" s="1"/>
  <c r="X565" i="17" s="1"/>
  <c r="AK565" i="17"/>
  <c r="AC565" i="17"/>
  <c r="K566" i="9"/>
  <c r="L566" i="9" s="1"/>
  <c r="B566" i="9"/>
  <c r="I566" i="9"/>
  <c r="J566" i="9" s="1"/>
  <c r="Y566" i="9" s="1"/>
  <c r="E566" i="9"/>
  <c r="N566" i="9" s="1"/>
  <c r="P566" i="9" s="1"/>
  <c r="F567" i="9"/>
  <c r="D566" i="9"/>
  <c r="AR563" i="9"/>
  <c r="AJ563" i="9"/>
  <c r="AL563" i="9" s="1"/>
  <c r="AN563" i="9" s="1"/>
  <c r="AM563" i="9"/>
  <c r="AQ563" i="9"/>
  <c r="W564" i="17"/>
  <c r="AE564" i="17"/>
  <c r="AB564" i="17"/>
  <c r="AD564" i="17" s="1"/>
  <c r="AF564" i="17" s="1"/>
  <c r="AR564" i="17"/>
  <c r="AQ564" i="17"/>
  <c r="AM564" i="17"/>
  <c r="AJ564" i="17"/>
  <c r="AL564" i="17" s="1"/>
  <c r="AN564" i="17" s="1"/>
  <c r="W563" i="9"/>
  <c r="D565" i="9"/>
  <c r="Y567" i="17"/>
  <c r="I567" i="17"/>
  <c r="J567" i="17" s="1"/>
  <c r="E567" i="17"/>
  <c r="N567" i="17" s="1"/>
  <c r="P567" i="17" s="1"/>
  <c r="F568" i="17"/>
  <c r="K567" i="17"/>
  <c r="L567" i="17" s="1"/>
  <c r="AE563" i="9"/>
  <c r="AB563" i="9"/>
  <c r="AD563" i="9" s="1"/>
  <c r="R564" i="9"/>
  <c r="T564" i="9" s="1"/>
  <c r="V564" i="9" s="1"/>
  <c r="X564" i="9" s="1"/>
  <c r="AP564" i="17" l="1"/>
  <c r="AO564" i="17"/>
  <c r="AO563" i="9"/>
  <c r="AP563" i="9"/>
  <c r="S566" i="9"/>
  <c r="Z566" i="9"/>
  <c r="R566" i="9"/>
  <c r="T566" i="9" s="1"/>
  <c r="S567" i="17"/>
  <c r="Z567" i="17"/>
  <c r="R567" i="17"/>
  <c r="T567" i="17" s="1"/>
  <c r="AE565" i="17"/>
  <c r="AB565" i="17"/>
  <c r="AD565" i="17" s="1"/>
  <c r="AF565" i="17" s="1"/>
  <c r="AP562" i="9"/>
  <c r="AO562" i="9"/>
  <c r="AI566" i="17"/>
  <c r="U566" i="17"/>
  <c r="AK566" i="17"/>
  <c r="AC566" i="17"/>
  <c r="AF563" i="9"/>
  <c r="D567" i="17"/>
  <c r="M565" i="9"/>
  <c r="O565" i="9" s="1"/>
  <c r="Q565" i="9" s="1"/>
  <c r="C565" i="9"/>
  <c r="C566" i="9"/>
  <c r="M566" i="9"/>
  <c r="O566" i="9" s="1"/>
  <c r="Q566" i="9" s="1"/>
  <c r="AR565" i="17"/>
  <c r="AJ565" i="17"/>
  <c r="AQ565" i="17"/>
  <c r="AM565" i="17"/>
  <c r="AL565" i="17"/>
  <c r="AE564" i="9"/>
  <c r="AB564" i="9"/>
  <c r="AD564" i="9" s="1"/>
  <c r="AF564" i="9" s="1"/>
  <c r="AP563" i="17"/>
  <c r="AO563" i="17"/>
  <c r="AG564" i="17"/>
  <c r="AH564" i="17"/>
  <c r="I567" i="9"/>
  <c r="J567" i="9" s="1"/>
  <c r="Y567" i="9" s="1"/>
  <c r="E567" i="9"/>
  <c r="N567" i="9" s="1"/>
  <c r="P567" i="9" s="1"/>
  <c r="F568" i="9"/>
  <c r="K567" i="9"/>
  <c r="L567" i="9" s="1"/>
  <c r="B567" i="9"/>
  <c r="W565" i="17"/>
  <c r="AR564" i="9"/>
  <c r="AJ564" i="9"/>
  <c r="AQ564" i="9"/>
  <c r="AM564" i="9"/>
  <c r="AL564" i="9"/>
  <c r="W566" i="17"/>
  <c r="W564" i="9"/>
  <c r="U565" i="9"/>
  <c r="V565" i="9" s="1"/>
  <c r="X565" i="9" s="1"/>
  <c r="AK565" i="9"/>
  <c r="AC565" i="9"/>
  <c r="AI565" i="9"/>
  <c r="R566" i="17"/>
  <c r="T566" i="17" s="1"/>
  <c r="V566" i="17" s="1"/>
  <c r="X566" i="17" s="1"/>
  <c r="F569" i="17"/>
  <c r="K568" i="17"/>
  <c r="L568" i="17" s="1"/>
  <c r="I568" i="17"/>
  <c r="J568" i="17" s="1"/>
  <c r="Y568" i="17" s="1"/>
  <c r="E568" i="17"/>
  <c r="N568" i="17" s="1"/>
  <c r="P568" i="17" s="1"/>
  <c r="S567" i="9" l="1"/>
  <c r="R567" i="9" s="1"/>
  <c r="T567" i="9" s="1"/>
  <c r="Z567" i="9"/>
  <c r="S568" i="17"/>
  <c r="Z568" i="17"/>
  <c r="R568" i="17"/>
  <c r="T568" i="17" s="1"/>
  <c r="F570" i="17"/>
  <c r="K569" i="17"/>
  <c r="L569" i="17" s="1"/>
  <c r="I569" i="17"/>
  <c r="J569" i="17" s="1"/>
  <c r="Y569" i="17" s="1"/>
  <c r="E569" i="17"/>
  <c r="N569" i="17" s="1"/>
  <c r="P569" i="17" s="1"/>
  <c r="D569" i="17"/>
  <c r="AQ566" i="17"/>
  <c r="AM566" i="17"/>
  <c r="AR566" i="17"/>
  <c r="AJ566" i="17"/>
  <c r="AL566" i="17" s="1"/>
  <c r="AN566" i="17" s="1"/>
  <c r="AE565" i="9"/>
  <c r="AB565" i="9"/>
  <c r="AD565" i="9" s="1"/>
  <c r="AL565" i="9"/>
  <c r="AR565" i="9"/>
  <c r="AJ565" i="9"/>
  <c r="AM565" i="9"/>
  <c r="AQ565" i="9"/>
  <c r="W565" i="9"/>
  <c r="M567" i="17"/>
  <c r="O567" i="17" s="1"/>
  <c r="Q567" i="17" s="1"/>
  <c r="C567" i="17"/>
  <c r="D568" i="17"/>
  <c r="AH564" i="9"/>
  <c r="AG564" i="9"/>
  <c r="AN564" i="9"/>
  <c r="D567" i="9"/>
  <c r="AH563" i="9"/>
  <c r="AG563" i="9"/>
  <c r="AH565" i="17"/>
  <c r="AG565" i="17"/>
  <c r="U567" i="17"/>
  <c r="V567" i="17" s="1"/>
  <c r="X567" i="17" s="1"/>
  <c r="AK567" i="17"/>
  <c r="AC567" i="17"/>
  <c r="AI567" i="17"/>
  <c r="AI566" i="9"/>
  <c r="U566" i="9"/>
  <c r="V566" i="9" s="1"/>
  <c r="AK566" i="9"/>
  <c r="AC566" i="9"/>
  <c r="K568" i="9"/>
  <c r="L568" i="9" s="1"/>
  <c r="B568" i="9"/>
  <c r="I568" i="9"/>
  <c r="J568" i="9" s="1"/>
  <c r="Y568" i="9" s="1"/>
  <c r="E568" i="9"/>
  <c r="N568" i="9" s="1"/>
  <c r="P568" i="9" s="1"/>
  <c r="F569" i="9"/>
  <c r="AN565" i="17"/>
  <c r="AE566" i="17"/>
  <c r="AB566" i="17"/>
  <c r="AD566" i="17" s="1"/>
  <c r="S568" i="9" l="1"/>
  <c r="Z568" i="9"/>
  <c r="R568" i="9"/>
  <c r="T568" i="9" s="1"/>
  <c r="S569" i="17"/>
  <c r="Z569" i="17"/>
  <c r="R569" i="17"/>
  <c r="T569" i="17" s="1"/>
  <c r="W566" i="9"/>
  <c r="X566" i="9"/>
  <c r="AP566" i="17"/>
  <c r="AO566" i="17"/>
  <c r="W567" i="17"/>
  <c r="AN565" i="9"/>
  <c r="AO565" i="17"/>
  <c r="AP565" i="17"/>
  <c r="AE566" i="9"/>
  <c r="AB566" i="9"/>
  <c r="AD566" i="9" s="1"/>
  <c r="M567" i="9"/>
  <c r="O567" i="9" s="1"/>
  <c r="Q567" i="9" s="1"/>
  <c r="C567" i="9"/>
  <c r="C568" i="17"/>
  <c r="M568" i="17"/>
  <c r="O568" i="17" s="1"/>
  <c r="Q568" i="17" s="1"/>
  <c r="D568" i="9"/>
  <c r="AR566" i="9"/>
  <c r="AJ566" i="9"/>
  <c r="AQ566" i="9"/>
  <c r="AM566" i="9"/>
  <c r="AL566" i="9"/>
  <c r="AN566" i="9" s="1"/>
  <c r="AO566" i="9" s="1"/>
  <c r="AE567" i="17"/>
  <c r="AB567" i="17"/>
  <c r="AD567" i="17" s="1"/>
  <c r="AF567" i="17" s="1"/>
  <c r="AP564" i="9"/>
  <c r="AO564" i="9"/>
  <c r="C569" i="17"/>
  <c r="M569" i="17"/>
  <c r="O569" i="17" s="1"/>
  <c r="Q569" i="17" s="1"/>
  <c r="AK568" i="17"/>
  <c r="AC568" i="17"/>
  <c r="AI568" i="17"/>
  <c r="U568" i="17"/>
  <c r="V568" i="17" s="1"/>
  <c r="X568" i="17" s="1"/>
  <c r="U567" i="9"/>
  <c r="V567" i="9" s="1"/>
  <c r="X567" i="9" s="1"/>
  <c r="AK567" i="9"/>
  <c r="AC567" i="9"/>
  <c r="AI567" i="9"/>
  <c r="AF566" i="17"/>
  <c r="I569" i="9"/>
  <c r="J569" i="9" s="1"/>
  <c r="Y569" i="9" s="1"/>
  <c r="E569" i="9"/>
  <c r="N569" i="9" s="1"/>
  <c r="P569" i="9" s="1"/>
  <c r="F570" i="9"/>
  <c r="K569" i="9"/>
  <c r="L569" i="9" s="1"/>
  <c r="B569" i="9"/>
  <c r="AR567" i="17"/>
  <c r="AJ567" i="17"/>
  <c r="AL567" i="17" s="1"/>
  <c r="AN567" i="17" s="1"/>
  <c r="AQ567" i="17"/>
  <c r="AM567" i="17"/>
  <c r="AF565" i="9"/>
  <c r="I570" i="17"/>
  <c r="J570" i="17" s="1"/>
  <c r="Y570" i="17" s="1"/>
  <c r="E570" i="17"/>
  <c r="N570" i="17" s="1"/>
  <c r="P570" i="17" s="1"/>
  <c r="D570" i="17"/>
  <c r="F571" i="17"/>
  <c r="K570" i="17"/>
  <c r="L570" i="17" s="1"/>
  <c r="AP567" i="17" l="1"/>
  <c r="AO567" i="17"/>
  <c r="S569" i="9"/>
  <c r="Z569" i="9"/>
  <c r="Z570" i="17"/>
  <c r="R570" i="17"/>
  <c r="T570" i="17" s="1"/>
  <c r="S570" i="17"/>
  <c r="AR568" i="17"/>
  <c r="AJ568" i="17"/>
  <c r="AQ568" i="17"/>
  <c r="AM568" i="17"/>
  <c r="AL568" i="17"/>
  <c r="AH567" i="17"/>
  <c r="AG567" i="17"/>
  <c r="AP566" i="9"/>
  <c r="AP565" i="9"/>
  <c r="AO565" i="9"/>
  <c r="M570" i="17"/>
  <c r="O570" i="17" s="1"/>
  <c r="Q570" i="17" s="1"/>
  <c r="C570" i="17"/>
  <c r="AH565" i="9"/>
  <c r="AG565" i="9"/>
  <c r="D569" i="9"/>
  <c r="AE567" i="9"/>
  <c r="AB567" i="9"/>
  <c r="AD567" i="9" s="1"/>
  <c r="AF567" i="9" s="1"/>
  <c r="C568" i="9"/>
  <c r="M568" i="9"/>
  <c r="O568" i="9" s="1"/>
  <c r="Q568" i="9" s="1"/>
  <c r="W567" i="9"/>
  <c r="AI569" i="17"/>
  <c r="U569" i="17"/>
  <c r="V569" i="17" s="1"/>
  <c r="AC569" i="17"/>
  <c r="AK569" i="17"/>
  <c r="AI568" i="9"/>
  <c r="U568" i="9"/>
  <c r="V568" i="9" s="1"/>
  <c r="X568" i="9" s="1"/>
  <c r="AK568" i="9"/>
  <c r="AC568" i="9"/>
  <c r="I571" i="17"/>
  <c r="J571" i="17" s="1"/>
  <c r="Y571" i="17" s="1"/>
  <c r="E571" i="17"/>
  <c r="N571" i="17" s="1"/>
  <c r="P571" i="17" s="1"/>
  <c r="F572" i="17"/>
  <c r="K571" i="17"/>
  <c r="L571" i="17" s="1"/>
  <c r="K570" i="9"/>
  <c r="L570" i="9" s="1"/>
  <c r="B570" i="9"/>
  <c r="I570" i="9"/>
  <c r="J570" i="9" s="1"/>
  <c r="Y570" i="9" s="1"/>
  <c r="E570" i="9"/>
  <c r="N570" i="9" s="1"/>
  <c r="P570" i="9" s="1"/>
  <c r="F571" i="9"/>
  <c r="AH566" i="17"/>
  <c r="AG566" i="17"/>
  <c r="AL567" i="9"/>
  <c r="AR567" i="9"/>
  <c r="AJ567" i="9"/>
  <c r="AM567" i="9"/>
  <c r="AQ567" i="9"/>
  <c r="AE568" i="17"/>
  <c r="AB568" i="17"/>
  <c r="AD568" i="17" s="1"/>
  <c r="W568" i="17"/>
  <c r="AF566" i="9"/>
  <c r="S571" i="17" l="1"/>
  <c r="R571" i="17" s="1"/>
  <c r="T571" i="17" s="1"/>
  <c r="Z571" i="17"/>
  <c r="S570" i="9"/>
  <c r="R570" i="9" s="1"/>
  <c r="T570" i="9" s="1"/>
  <c r="Z570" i="9"/>
  <c r="X569" i="17"/>
  <c r="W569" i="17"/>
  <c r="AE569" i="17"/>
  <c r="AB569" i="17"/>
  <c r="AD569" i="17" s="1"/>
  <c r="W568" i="9"/>
  <c r="M569" i="9"/>
  <c r="O569" i="9" s="1"/>
  <c r="Q569" i="9" s="1"/>
  <c r="C569" i="9"/>
  <c r="U569" i="9"/>
  <c r="AK569" i="9"/>
  <c r="AC569" i="9"/>
  <c r="AI569" i="9"/>
  <c r="AN567" i="9"/>
  <c r="D570" i="9"/>
  <c r="F573" i="17"/>
  <c r="K572" i="17"/>
  <c r="L572" i="17" s="1"/>
  <c r="E572" i="17"/>
  <c r="N572" i="17" s="1"/>
  <c r="P572" i="17" s="1"/>
  <c r="I572" i="17"/>
  <c r="J572" i="17" s="1"/>
  <c r="Y572" i="17" s="1"/>
  <c r="AH567" i="9"/>
  <c r="AG567" i="9"/>
  <c r="AI570" i="17"/>
  <c r="U570" i="17"/>
  <c r="V570" i="17" s="1"/>
  <c r="AK570" i="17"/>
  <c r="AC570" i="17"/>
  <c r="AR568" i="9"/>
  <c r="AJ568" i="9"/>
  <c r="AQ568" i="9"/>
  <c r="AM568" i="9"/>
  <c r="AL568" i="9"/>
  <c r="AN568" i="9" s="1"/>
  <c r="AP568" i="9" s="1"/>
  <c r="AH566" i="9"/>
  <c r="AG566" i="9"/>
  <c r="AF568" i="17"/>
  <c r="Y571" i="9"/>
  <c r="I571" i="9"/>
  <c r="J571" i="9" s="1"/>
  <c r="E571" i="9"/>
  <c r="N571" i="9" s="1"/>
  <c r="P571" i="9" s="1"/>
  <c r="F572" i="9"/>
  <c r="K571" i="9"/>
  <c r="L571" i="9" s="1"/>
  <c r="B571" i="9"/>
  <c r="D571" i="17"/>
  <c r="AE568" i="9"/>
  <c r="AB568" i="9"/>
  <c r="AD568" i="9" s="1"/>
  <c r="AR569" i="17"/>
  <c r="AJ569" i="17"/>
  <c r="AQ569" i="17"/>
  <c r="AM569" i="17"/>
  <c r="AL569" i="17"/>
  <c r="AN569" i="17" s="1"/>
  <c r="AP569" i="17" s="1"/>
  <c r="AN568" i="17"/>
  <c r="R569" i="9"/>
  <c r="T569" i="9" s="1"/>
  <c r="V569" i="9" s="1"/>
  <c r="X569" i="9" s="1"/>
  <c r="X570" i="17" l="1"/>
  <c r="W570" i="17"/>
  <c r="S572" i="17"/>
  <c r="Z572" i="17"/>
  <c r="R572" i="17"/>
  <c r="T572" i="17" s="1"/>
  <c r="AO569" i="17"/>
  <c r="D571" i="9"/>
  <c r="S571" i="9"/>
  <c r="Z571" i="9"/>
  <c r="AO568" i="9"/>
  <c r="AE570" i="17"/>
  <c r="AB570" i="17"/>
  <c r="AD570" i="17" s="1"/>
  <c r="C570" i="9"/>
  <c r="M570" i="9"/>
  <c r="O570" i="9" s="1"/>
  <c r="Q570" i="9" s="1"/>
  <c r="AE569" i="9"/>
  <c r="AB569" i="9"/>
  <c r="AD569" i="9" s="1"/>
  <c r="AF569" i="17"/>
  <c r="M571" i="17"/>
  <c r="O571" i="17" s="1"/>
  <c r="Q571" i="17" s="1"/>
  <c r="C571" i="17"/>
  <c r="K572" i="9"/>
  <c r="L572" i="9" s="1"/>
  <c r="B572" i="9"/>
  <c r="Y572" i="9"/>
  <c r="I572" i="9"/>
  <c r="J572" i="9" s="1"/>
  <c r="E572" i="9"/>
  <c r="N572" i="9" s="1"/>
  <c r="P572" i="9" s="1"/>
  <c r="F573" i="9"/>
  <c r="D572" i="9"/>
  <c r="AG568" i="17"/>
  <c r="AH568" i="17"/>
  <c r="AQ570" i="17"/>
  <c r="AM570" i="17"/>
  <c r="AL570" i="17"/>
  <c r="AR570" i="17"/>
  <c r="AJ570" i="17"/>
  <c r="AP567" i="9"/>
  <c r="AO567" i="9"/>
  <c r="AR569" i="9"/>
  <c r="AJ569" i="9"/>
  <c r="AL569" i="9" s="1"/>
  <c r="AN569" i="9" s="1"/>
  <c r="AM569" i="9"/>
  <c r="AQ569" i="9"/>
  <c r="F574" i="17"/>
  <c r="K573" i="17"/>
  <c r="L573" i="17" s="1"/>
  <c r="I573" i="17"/>
  <c r="J573" i="17" s="1"/>
  <c r="Y573" i="17" s="1"/>
  <c r="E573" i="17"/>
  <c r="N573" i="17" s="1"/>
  <c r="P573" i="17" s="1"/>
  <c r="D573" i="17"/>
  <c r="W569" i="9"/>
  <c r="AI570" i="9"/>
  <c r="U570" i="9"/>
  <c r="V570" i="9" s="1"/>
  <c r="X570" i="9" s="1"/>
  <c r="AK570" i="9"/>
  <c r="AC570" i="9"/>
  <c r="U571" i="17"/>
  <c r="V571" i="17" s="1"/>
  <c r="X571" i="17" s="1"/>
  <c r="AK571" i="17"/>
  <c r="AC571" i="17"/>
  <c r="AI571" i="17"/>
  <c r="AO568" i="17"/>
  <c r="AP568" i="17"/>
  <c r="AF568" i="9"/>
  <c r="D572" i="17"/>
  <c r="S573" i="17" l="1"/>
  <c r="R573" i="17" s="1"/>
  <c r="T573" i="17" s="1"/>
  <c r="Z573" i="17"/>
  <c r="AO569" i="9"/>
  <c r="AP569" i="9"/>
  <c r="AH568" i="9"/>
  <c r="AG568" i="9"/>
  <c r="AL571" i="17"/>
  <c r="AR571" i="17"/>
  <c r="AJ571" i="17"/>
  <c r="AQ571" i="17"/>
  <c r="AM571" i="17"/>
  <c r="Y574" i="17"/>
  <c r="I574" i="17"/>
  <c r="J574" i="17" s="1"/>
  <c r="E574" i="17"/>
  <c r="N574" i="17" s="1"/>
  <c r="P574" i="17" s="1"/>
  <c r="D574" i="17"/>
  <c r="F575" i="17"/>
  <c r="K574" i="17"/>
  <c r="L574" i="17" s="1"/>
  <c r="U571" i="9"/>
  <c r="AK571" i="9"/>
  <c r="AC571" i="9"/>
  <c r="AI571" i="9"/>
  <c r="C572" i="9"/>
  <c r="M572" i="9"/>
  <c r="O572" i="9" s="1"/>
  <c r="Q572" i="9" s="1"/>
  <c r="S572" i="9"/>
  <c r="Z572" i="9"/>
  <c r="R572" i="9"/>
  <c r="T572" i="9" s="1"/>
  <c r="W571" i="17"/>
  <c r="W570" i="9"/>
  <c r="C572" i="17"/>
  <c r="M572" i="17"/>
  <c r="O572" i="17" s="1"/>
  <c r="Q572" i="17" s="1"/>
  <c r="AE570" i="9"/>
  <c r="AB570" i="9"/>
  <c r="AD570" i="9" s="1"/>
  <c r="AF570" i="9" s="1"/>
  <c r="Y573" i="9"/>
  <c r="I573" i="9"/>
  <c r="J573" i="9" s="1"/>
  <c r="E573" i="9"/>
  <c r="N573" i="9" s="1"/>
  <c r="P573" i="9" s="1"/>
  <c r="F574" i="9"/>
  <c r="D573" i="9"/>
  <c r="K573" i="9"/>
  <c r="L573" i="9" s="1"/>
  <c r="B573" i="9"/>
  <c r="AH569" i="17"/>
  <c r="AG569" i="17"/>
  <c r="M571" i="9"/>
  <c r="O571" i="9" s="1"/>
  <c r="Q571" i="9" s="1"/>
  <c r="C571" i="9"/>
  <c r="AE571" i="17"/>
  <c r="AB571" i="17"/>
  <c r="AD571" i="17" s="1"/>
  <c r="AR570" i="9"/>
  <c r="AJ570" i="9"/>
  <c r="AQ570" i="9"/>
  <c r="AM570" i="9"/>
  <c r="AL570" i="9"/>
  <c r="AN570" i="9" s="1"/>
  <c r="AO570" i="9" s="1"/>
  <c r="C573" i="17"/>
  <c r="M573" i="17"/>
  <c r="O573" i="17" s="1"/>
  <c r="Q573" i="17" s="1"/>
  <c r="AN570" i="17"/>
  <c r="AF569" i="9"/>
  <c r="AF570" i="17"/>
  <c r="R571" i="9"/>
  <c r="T571" i="9" s="1"/>
  <c r="V571" i="9" s="1"/>
  <c r="X571" i="9" s="1"/>
  <c r="AK572" i="17"/>
  <c r="AC572" i="17"/>
  <c r="AI572" i="17"/>
  <c r="U572" i="17"/>
  <c r="V572" i="17" s="1"/>
  <c r="X572" i="17" s="1"/>
  <c r="AP570" i="9" l="1"/>
  <c r="AE572" i="17"/>
  <c r="AB572" i="17"/>
  <c r="AD572" i="17" s="1"/>
  <c r="AH569" i="9"/>
  <c r="AG569" i="9"/>
  <c r="W572" i="17"/>
  <c r="AE571" i="9"/>
  <c r="AB571" i="9"/>
  <c r="AD571" i="9" s="1"/>
  <c r="I575" i="17"/>
  <c r="J575" i="17" s="1"/>
  <c r="Y575" i="17" s="1"/>
  <c r="E575" i="17"/>
  <c r="N575" i="17" s="1"/>
  <c r="P575" i="17" s="1"/>
  <c r="K575" i="17"/>
  <c r="L575" i="17" s="1"/>
  <c r="F576" i="17"/>
  <c r="Z574" i="17"/>
  <c r="S574" i="17"/>
  <c r="AR572" i="17"/>
  <c r="AJ572" i="17"/>
  <c r="AQ572" i="17"/>
  <c r="AM572" i="17"/>
  <c r="AL572" i="17"/>
  <c r="AN572" i="17" s="1"/>
  <c r="AO572" i="17" s="1"/>
  <c r="AO570" i="17"/>
  <c r="AP570" i="17"/>
  <c r="M573" i="9"/>
  <c r="O573" i="9" s="1"/>
  <c r="Q573" i="9" s="1"/>
  <c r="C573" i="9"/>
  <c r="S573" i="9"/>
  <c r="R573" i="9"/>
  <c r="T573" i="9" s="1"/>
  <c r="Z573" i="9"/>
  <c r="AL571" i="9"/>
  <c r="AR571" i="9"/>
  <c r="AJ571" i="9"/>
  <c r="AM571" i="9"/>
  <c r="AQ571" i="9"/>
  <c r="M574" i="17"/>
  <c r="O574" i="17" s="1"/>
  <c r="Q574" i="17" s="1"/>
  <c r="C574" i="17"/>
  <c r="K574" i="9"/>
  <c r="L574" i="9" s="1"/>
  <c r="B574" i="9"/>
  <c r="I574" i="9"/>
  <c r="J574" i="9" s="1"/>
  <c r="Y574" i="9" s="1"/>
  <c r="E574" i="9"/>
  <c r="N574" i="9" s="1"/>
  <c r="P574" i="9" s="1"/>
  <c r="F575" i="9"/>
  <c r="AH570" i="9"/>
  <c r="AG570" i="9"/>
  <c r="AN571" i="17"/>
  <c r="AI573" i="17"/>
  <c r="U573" i="17"/>
  <c r="V573" i="17" s="1"/>
  <c r="AC573" i="17"/>
  <c r="AK573" i="17"/>
  <c r="AH570" i="17"/>
  <c r="AG570" i="17"/>
  <c r="AF571" i="17"/>
  <c r="W571" i="9"/>
  <c r="AI572" i="9"/>
  <c r="U572" i="9"/>
  <c r="V572" i="9" s="1"/>
  <c r="AK572" i="9"/>
  <c r="AC572" i="9"/>
  <c r="X573" i="17" l="1"/>
  <c r="W573" i="17"/>
  <c r="S574" i="9"/>
  <c r="Z574" i="9"/>
  <c r="W572" i="9"/>
  <c r="X572" i="9"/>
  <c r="Z575" i="17"/>
  <c r="S575" i="17"/>
  <c r="I576" i="17"/>
  <c r="J576" i="17" s="1"/>
  <c r="E576" i="17"/>
  <c r="N576" i="17" s="1"/>
  <c r="P576" i="17" s="1"/>
  <c r="F577" i="17"/>
  <c r="K576" i="17"/>
  <c r="L576" i="17" s="1"/>
  <c r="Y576" i="17" s="1"/>
  <c r="AN571" i="9"/>
  <c r="AI574" i="17"/>
  <c r="U574" i="17"/>
  <c r="AK574" i="17"/>
  <c r="AC574" i="17"/>
  <c r="AE572" i="9"/>
  <c r="AB572" i="9"/>
  <c r="AD572" i="9" s="1"/>
  <c r="AR573" i="17"/>
  <c r="AJ573" i="17"/>
  <c r="AQ573" i="17"/>
  <c r="AM573" i="17"/>
  <c r="AL573" i="17"/>
  <c r="AN573" i="17" s="1"/>
  <c r="AO573" i="17" s="1"/>
  <c r="AP571" i="17"/>
  <c r="AO571" i="17"/>
  <c r="D574" i="9"/>
  <c r="AP572" i="17"/>
  <c r="R574" i="17"/>
  <c r="T574" i="17" s="1"/>
  <c r="V574" i="17" s="1"/>
  <c r="AF571" i="9"/>
  <c r="AR572" i="9"/>
  <c r="AJ572" i="9"/>
  <c r="AQ572" i="9"/>
  <c r="AM572" i="9"/>
  <c r="AL572" i="9"/>
  <c r="AN572" i="9" s="1"/>
  <c r="AP572" i="9" s="1"/>
  <c r="AO572" i="9"/>
  <c r="AH571" i="17"/>
  <c r="AG571" i="17"/>
  <c r="AE573" i="17"/>
  <c r="AB573" i="17"/>
  <c r="AD573" i="17" s="1"/>
  <c r="AF573" i="17" s="1"/>
  <c r="I575" i="9"/>
  <c r="J575" i="9" s="1"/>
  <c r="Y575" i="9" s="1"/>
  <c r="E575" i="9"/>
  <c r="N575" i="9" s="1"/>
  <c r="P575" i="9" s="1"/>
  <c r="F576" i="9"/>
  <c r="K575" i="9"/>
  <c r="L575" i="9" s="1"/>
  <c r="B575" i="9"/>
  <c r="W574" i="17"/>
  <c r="U573" i="9"/>
  <c r="V573" i="9" s="1"/>
  <c r="AK573" i="9"/>
  <c r="AC573" i="9"/>
  <c r="AI573" i="9"/>
  <c r="X574" i="17"/>
  <c r="D575" i="17"/>
  <c r="AF572" i="17"/>
  <c r="S576" i="17" l="1"/>
  <c r="Z576" i="17"/>
  <c r="R576" i="17"/>
  <c r="T576" i="17" s="1"/>
  <c r="W573" i="9"/>
  <c r="X573" i="9"/>
  <c r="S575" i="9"/>
  <c r="Z575" i="9"/>
  <c r="AH573" i="17"/>
  <c r="AG573" i="17"/>
  <c r="C574" i="9"/>
  <c r="M574" i="9"/>
  <c r="O574" i="9" s="1"/>
  <c r="Q574" i="9" s="1"/>
  <c r="AE574" i="17"/>
  <c r="AB574" i="17"/>
  <c r="AD574" i="17" s="1"/>
  <c r="F578" i="17"/>
  <c r="K577" i="17"/>
  <c r="L577" i="17" s="1"/>
  <c r="E577" i="17"/>
  <c r="N577" i="17" s="1"/>
  <c r="P577" i="17" s="1"/>
  <c r="I577" i="17"/>
  <c r="J577" i="17" s="1"/>
  <c r="Y577" i="17" s="1"/>
  <c r="AI575" i="17"/>
  <c r="AK575" i="17"/>
  <c r="AC575" i="17"/>
  <c r="U575" i="17"/>
  <c r="AI574" i="9"/>
  <c r="U574" i="9"/>
  <c r="AK574" i="9"/>
  <c r="AC574" i="9"/>
  <c r="AP573" i="17"/>
  <c r="AQ574" i="17"/>
  <c r="AM574" i="17"/>
  <c r="AL574" i="17"/>
  <c r="AN574" i="17" s="1"/>
  <c r="AP574" i="17" s="1"/>
  <c r="AJ574" i="17"/>
  <c r="AR574" i="17"/>
  <c r="AP571" i="9"/>
  <c r="AO571" i="9"/>
  <c r="K576" i="9"/>
  <c r="L576" i="9" s="1"/>
  <c r="B576" i="9"/>
  <c r="I576" i="9"/>
  <c r="J576" i="9" s="1"/>
  <c r="Y576" i="9" s="1"/>
  <c r="E576" i="9"/>
  <c r="N576" i="9" s="1"/>
  <c r="P576" i="9" s="1"/>
  <c r="F577" i="9"/>
  <c r="D576" i="9"/>
  <c r="AG572" i="17"/>
  <c r="AH572" i="17"/>
  <c r="AE573" i="9"/>
  <c r="AB573" i="9"/>
  <c r="AD573" i="9" s="1"/>
  <c r="AF573" i="9" s="1"/>
  <c r="AR573" i="9"/>
  <c r="AJ573" i="9"/>
  <c r="AL573" i="9" s="1"/>
  <c r="AN573" i="9" s="1"/>
  <c r="AM573" i="9"/>
  <c r="AQ573" i="9"/>
  <c r="AF572" i="9"/>
  <c r="D576" i="17"/>
  <c r="R575" i="17"/>
  <c r="T575" i="17" s="1"/>
  <c r="V575" i="17" s="1"/>
  <c r="R574" i="9"/>
  <c r="T574" i="9" s="1"/>
  <c r="V574" i="9" s="1"/>
  <c r="X574" i="9" s="1"/>
  <c r="M575" i="17"/>
  <c r="O575" i="17" s="1"/>
  <c r="Q575" i="17" s="1"/>
  <c r="W575" i="17" s="1"/>
  <c r="C575" i="17"/>
  <c r="D575" i="9"/>
  <c r="AH571" i="9"/>
  <c r="AG571" i="9"/>
  <c r="X575" i="17"/>
  <c r="S576" i="9" l="1"/>
  <c r="Z576" i="9"/>
  <c r="R576" i="9"/>
  <c r="T576" i="9" s="1"/>
  <c r="AO573" i="9"/>
  <c r="AP573" i="9"/>
  <c r="Z577" i="17"/>
  <c r="R577" i="17"/>
  <c r="T577" i="17" s="1"/>
  <c r="S577" i="17"/>
  <c r="M576" i="17"/>
  <c r="O576" i="17" s="1"/>
  <c r="Q576" i="17" s="1"/>
  <c r="C576" i="17"/>
  <c r="AO574" i="17"/>
  <c r="AQ575" i="17"/>
  <c r="AM575" i="17"/>
  <c r="AR575" i="17"/>
  <c r="AJ575" i="17"/>
  <c r="AL575" i="17" s="1"/>
  <c r="AN575" i="17" s="1"/>
  <c r="AF574" i="17"/>
  <c r="U575" i="9"/>
  <c r="AK575" i="9"/>
  <c r="AC575" i="9"/>
  <c r="AI575" i="9"/>
  <c r="AH573" i="9"/>
  <c r="AG573" i="9"/>
  <c r="C576" i="9"/>
  <c r="M576" i="9"/>
  <c r="O576" i="9" s="1"/>
  <c r="Q576" i="9" s="1"/>
  <c r="AH572" i="9"/>
  <c r="AG572" i="9"/>
  <c r="I577" i="9"/>
  <c r="J577" i="9" s="1"/>
  <c r="Y577" i="9" s="1"/>
  <c r="E577" i="9"/>
  <c r="N577" i="9" s="1"/>
  <c r="P577" i="9" s="1"/>
  <c r="F578" i="9"/>
  <c r="K577" i="9"/>
  <c r="L577" i="9" s="1"/>
  <c r="B577" i="9"/>
  <c r="AE574" i="9"/>
  <c r="AB574" i="9"/>
  <c r="AD574" i="9" s="1"/>
  <c r="AF574" i="9" s="1"/>
  <c r="F579" i="17"/>
  <c r="K578" i="17"/>
  <c r="L578" i="17" s="1"/>
  <c r="I578" i="17"/>
  <c r="J578" i="17" s="1"/>
  <c r="Y578" i="17" s="1"/>
  <c r="E578" i="17"/>
  <c r="N578" i="17" s="1"/>
  <c r="P578" i="17" s="1"/>
  <c r="D578" i="17"/>
  <c r="W574" i="9"/>
  <c r="U576" i="17"/>
  <c r="V576" i="17" s="1"/>
  <c r="X576" i="17" s="1"/>
  <c r="AI576" i="17"/>
  <c r="AC576" i="17"/>
  <c r="AK576" i="17"/>
  <c r="M575" i="9"/>
  <c r="O575" i="9" s="1"/>
  <c r="Q575" i="9" s="1"/>
  <c r="W575" i="9" s="1"/>
  <c r="C575" i="9"/>
  <c r="AR574" i="9"/>
  <c r="AJ574" i="9"/>
  <c r="AL574" i="9" s="1"/>
  <c r="AN574" i="9" s="1"/>
  <c r="AQ574" i="9"/>
  <c r="AM574" i="9"/>
  <c r="AE575" i="17"/>
  <c r="AB575" i="17"/>
  <c r="AD575" i="17" s="1"/>
  <c r="D577" i="17"/>
  <c r="R575" i="9"/>
  <c r="T575" i="9" s="1"/>
  <c r="V575" i="9" s="1"/>
  <c r="X575" i="9" s="1"/>
  <c r="S578" i="17" l="1"/>
  <c r="Z578" i="17"/>
  <c r="R578" i="17"/>
  <c r="T578" i="17" s="1"/>
  <c r="S577" i="9"/>
  <c r="R577" i="9"/>
  <c r="T577" i="9" s="1"/>
  <c r="Z577" i="9"/>
  <c r="AO575" i="17"/>
  <c r="AP575" i="17"/>
  <c r="AP574" i="9"/>
  <c r="AO574" i="9"/>
  <c r="C578" i="17"/>
  <c r="M578" i="17"/>
  <c r="O578" i="17" s="1"/>
  <c r="Q578" i="17" s="1"/>
  <c r="AE575" i="9"/>
  <c r="AB575" i="9"/>
  <c r="AD575" i="9" s="1"/>
  <c r="AF575" i="9" s="1"/>
  <c r="I579" i="17"/>
  <c r="J579" i="17" s="1"/>
  <c r="E579" i="17"/>
  <c r="N579" i="17" s="1"/>
  <c r="P579" i="17" s="1"/>
  <c r="D579" i="17"/>
  <c r="K579" i="17"/>
  <c r="L579" i="17" s="1"/>
  <c r="Y579" i="17" s="1"/>
  <c r="F580" i="17"/>
  <c r="W576" i="17"/>
  <c r="AH574" i="9"/>
  <c r="AG574" i="9"/>
  <c r="D577" i="9"/>
  <c r="AK577" i="17"/>
  <c r="AC577" i="17"/>
  <c r="AI577" i="17"/>
  <c r="U577" i="17"/>
  <c r="AI576" i="9"/>
  <c r="U576" i="9"/>
  <c r="V576" i="9" s="1"/>
  <c r="AK576" i="9"/>
  <c r="AC576" i="9"/>
  <c r="V577" i="17"/>
  <c r="X577" i="17" s="1"/>
  <c r="AR575" i="9"/>
  <c r="AJ575" i="9"/>
  <c r="AL575" i="9" s="1"/>
  <c r="AN575" i="9" s="1"/>
  <c r="AM575" i="9"/>
  <c r="AQ575" i="9"/>
  <c r="M577" i="17"/>
  <c r="O577" i="17" s="1"/>
  <c r="Q577" i="17" s="1"/>
  <c r="W577" i="17" s="1"/>
  <c r="C577" i="17"/>
  <c r="AR576" i="17"/>
  <c r="AJ576" i="17"/>
  <c r="AL576" i="17" s="1"/>
  <c r="AN576" i="17" s="1"/>
  <c r="AQ576" i="17"/>
  <c r="AM576" i="17"/>
  <c r="AF575" i="17"/>
  <c r="AE576" i="17"/>
  <c r="AB576" i="17"/>
  <c r="AD576" i="17" s="1"/>
  <c r="AF576" i="17" s="1"/>
  <c r="K578" i="9"/>
  <c r="L578" i="9" s="1"/>
  <c r="B578" i="9"/>
  <c r="I578" i="9"/>
  <c r="J578" i="9" s="1"/>
  <c r="Y578" i="9" s="1"/>
  <c r="E578" i="9"/>
  <c r="N578" i="9" s="1"/>
  <c r="P578" i="9" s="1"/>
  <c r="F579" i="9"/>
  <c r="AH574" i="17"/>
  <c r="AG574" i="17"/>
  <c r="S578" i="9" l="1"/>
  <c r="Z578" i="9"/>
  <c r="R578" i="9"/>
  <c r="T578" i="9" s="1"/>
  <c r="Z579" i="17"/>
  <c r="S579" i="17"/>
  <c r="AP576" i="17"/>
  <c r="AO576" i="17"/>
  <c r="AP575" i="9"/>
  <c r="AO575" i="9"/>
  <c r="X576" i="9"/>
  <c r="W576" i="9"/>
  <c r="AG575" i="17"/>
  <c r="AH575" i="17"/>
  <c r="AR577" i="17"/>
  <c r="AQ577" i="17"/>
  <c r="AM577" i="17"/>
  <c r="AJ577" i="17"/>
  <c r="AL577" i="17" s="1"/>
  <c r="AN577" i="17" s="1"/>
  <c r="M579" i="17"/>
  <c r="O579" i="17" s="1"/>
  <c r="Q579" i="17" s="1"/>
  <c r="C579" i="17"/>
  <c r="Y579" i="9"/>
  <c r="I579" i="9"/>
  <c r="J579" i="9" s="1"/>
  <c r="E579" i="9"/>
  <c r="N579" i="9" s="1"/>
  <c r="P579" i="9" s="1"/>
  <c r="F580" i="9"/>
  <c r="D579" i="9"/>
  <c r="K579" i="9"/>
  <c r="L579" i="9" s="1"/>
  <c r="B579" i="9"/>
  <c r="AE577" i="17"/>
  <c r="AB577" i="17"/>
  <c r="AD577" i="17" s="1"/>
  <c r="AF577" i="17" s="1"/>
  <c r="AH575" i="9"/>
  <c r="AG575" i="9"/>
  <c r="AH576" i="17"/>
  <c r="AG576" i="17"/>
  <c r="AE576" i="9"/>
  <c r="AB576" i="9"/>
  <c r="AD576" i="9" s="1"/>
  <c r="AF576" i="9" s="1"/>
  <c r="U577" i="9"/>
  <c r="V577" i="9" s="1"/>
  <c r="X577" i="9" s="1"/>
  <c r="AK577" i="9"/>
  <c r="AC577" i="9"/>
  <c r="AI577" i="9"/>
  <c r="AI578" i="17"/>
  <c r="U578" i="17"/>
  <c r="V578" i="17" s="1"/>
  <c r="AK578" i="17"/>
  <c r="AC578" i="17"/>
  <c r="D578" i="9"/>
  <c r="AR576" i="9"/>
  <c r="AJ576" i="9"/>
  <c r="AL576" i="9" s="1"/>
  <c r="AN576" i="9" s="1"/>
  <c r="AQ576" i="9"/>
  <c r="AM576" i="9"/>
  <c r="M577" i="9"/>
  <c r="O577" i="9" s="1"/>
  <c r="Q577" i="9" s="1"/>
  <c r="C577" i="9"/>
  <c r="Y580" i="17"/>
  <c r="I580" i="17"/>
  <c r="J580" i="17" s="1"/>
  <c r="E580" i="17"/>
  <c r="N580" i="17" s="1"/>
  <c r="P580" i="17" s="1"/>
  <c r="D580" i="17"/>
  <c r="F581" i="17"/>
  <c r="K580" i="17"/>
  <c r="L580" i="17" s="1"/>
  <c r="W578" i="17" l="1"/>
  <c r="X578" i="17"/>
  <c r="AO576" i="9"/>
  <c r="AP576" i="9"/>
  <c r="AO577" i="17"/>
  <c r="AP577" i="17"/>
  <c r="AE578" i="17"/>
  <c r="AB578" i="17"/>
  <c r="AD578" i="17" s="1"/>
  <c r="AF578" i="17" s="1"/>
  <c r="S580" i="17"/>
  <c r="Z580" i="17"/>
  <c r="R580" i="17"/>
  <c r="T580" i="17" s="1"/>
  <c r="AR578" i="17"/>
  <c r="AJ578" i="17"/>
  <c r="AQ578" i="17"/>
  <c r="AM578" i="17"/>
  <c r="AL578" i="17"/>
  <c r="AN578" i="17" s="1"/>
  <c r="AP578" i="17" s="1"/>
  <c r="AE577" i="9"/>
  <c r="AB577" i="9"/>
  <c r="AD577" i="9" s="1"/>
  <c r="AF577" i="9" s="1"/>
  <c r="AH576" i="9"/>
  <c r="AG576" i="9"/>
  <c r="K580" i="9"/>
  <c r="L580" i="9" s="1"/>
  <c r="F581" i="9"/>
  <c r="B580" i="9"/>
  <c r="Y580" i="9"/>
  <c r="I580" i="9"/>
  <c r="J580" i="9" s="1"/>
  <c r="E580" i="9"/>
  <c r="N580" i="9" s="1"/>
  <c r="P580" i="9" s="1"/>
  <c r="D580" i="9"/>
  <c r="F582" i="17"/>
  <c r="K581" i="17"/>
  <c r="L581" i="17" s="1"/>
  <c r="Y581" i="17" s="1"/>
  <c r="I581" i="17"/>
  <c r="J581" i="17" s="1"/>
  <c r="E581" i="17"/>
  <c r="N581" i="17" s="1"/>
  <c r="P581" i="17" s="1"/>
  <c r="M579" i="9"/>
  <c r="O579" i="9" s="1"/>
  <c r="Q579" i="9" s="1"/>
  <c r="C579" i="9"/>
  <c r="AI579" i="17"/>
  <c r="U579" i="17"/>
  <c r="AK579" i="17"/>
  <c r="AC579" i="17"/>
  <c r="M580" i="17"/>
  <c r="O580" i="17" s="1"/>
  <c r="Q580" i="17" s="1"/>
  <c r="C580" i="17"/>
  <c r="W577" i="9"/>
  <c r="C578" i="9"/>
  <c r="M578" i="9"/>
  <c r="O578" i="9" s="1"/>
  <c r="Q578" i="9" s="1"/>
  <c r="AL577" i="9"/>
  <c r="AR577" i="9"/>
  <c r="AJ577" i="9"/>
  <c r="AM577" i="9"/>
  <c r="AQ577" i="9"/>
  <c r="R579" i="17"/>
  <c r="T579" i="17" s="1"/>
  <c r="V579" i="17" s="1"/>
  <c r="W579" i="17" s="1"/>
  <c r="AI578" i="9"/>
  <c r="U578" i="9"/>
  <c r="V578" i="9" s="1"/>
  <c r="X578" i="9" s="1"/>
  <c r="AK578" i="9"/>
  <c r="AC578" i="9"/>
  <c r="AG577" i="17"/>
  <c r="AH577" i="17"/>
  <c r="S579" i="9"/>
  <c r="R579" i="9" s="1"/>
  <c r="T579" i="9" s="1"/>
  <c r="Z579" i="9"/>
  <c r="X579" i="17"/>
  <c r="S581" i="17" l="1"/>
  <c r="Z581" i="17"/>
  <c r="AR578" i="9"/>
  <c r="AJ578" i="9"/>
  <c r="AQ578" i="9"/>
  <c r="AM578" i="9"/>
  <c r="AL578" i="9"/>
  <c r="AN578" i="9" s="1"/>
  <c r="AP578" i="9" s="1"/>
  <c r="AE579" i="17"/>
  <c r="AB579" i="17"/>
  <c r="AD579" i="17" s="1"/>
  <c r="S580" i="9"/>
  <c r="Z580" i="9"/>
  <c r="AO578" i="17"/>
  <c r="AH578" i="17"/>
  <c r="AG578" i="17"/>
  <c r="C580" i="9"/>
  <c r="M580" i="9"/>
  <c r="O580" i="9" s="1"/>
  <c r="Q580" i="9" s="1"/>
  <c r="AN577" i="9"/>
  <c r="AQ579" i="17"/>
  <c r="AM579" i="17"/>
  <c r="AL579" i="17"/>
  <c r="AN579" i="17" s="1"/>
  <c r="AP579" i="17" s="1"/>
  <c r="AO579" i="17"/>
  <c r="AR579" i="17"/>
  <c r="AJ579" i="17"/>
  <c r="F583" i="17"/>
  <c r="K582" i="17"/>
  <c r="L582" i="17" s="1"/>
  <c r="I582" i="17"/>
  <c r="J582" i="17" s="1"/>
  <c r="Y582" i="17" s="1"/>
  <c r="E582" i="17"/>
  <c r="N582" i="17" s="1"/>
  <c r="P582" i="17" s="1"/>
  <c r="D582" i="17"/>
  <c r="I581" i="9"/>
  <c r="J581" i="9" s="1"/>
  <c r="Y581" i="9" s="1"/>
  <c r="E581" i="9"/>
  <c r="N581" i="9" s="1"/>
  <c r="P581" i="9" s="1"/>
  <c r="K581" i="9"/>
  <c r="L581" i="9" s="1"/>
  <c r="F582" i="9"/>
  <c r="B581" i="9"/>
  <c r="AH577" i="9"/>
  <c r="AG577" i="9"/>
  <c r="U580" i="17"/>
  <c r="V580" i="17" s="1"/>
  <c r="AK580" i="17"/>
  <c r="AC580" i="17"/>
  <c r="AI580" i="17"/>
  <c r="U579" i="9"/>
  <c r="V579" i="9" s="1"/>
  <c r="AK579" i="9"/>
  <c r="AC579" i="9"/>
  <c r="AI579" i="9"/>
  <c r="AE578" i="9"/>
  <c r="AB578" i="9"/>
  <c r="AD578" i="9" s="1"/>
  <c r="AF578" i="9" s="1"/>
  <c r="W578" i="9"/>
  <c r="D581" i="17"/>
  <c r="X580" i="17" l="1"/>
  <c r="W580" i="17"/>
  <c r="S582" i="17"/>
  <c r="Z582" i="17"/>
  <c r="W579" i="9"/>
  <c r="X579" i="9"/>
  <c r="S581" i="9"/>
  <c r="Z581" i="9"/>
  <c r="R581" i="9"/>
  <c r="T581" i="9" s="1"/>
  <c r="AH578" i="9"/>
  <c r="AG578" i="9"/>
  <c r="I583" i="17"/>
  <c r="J583" i="17" s="1"/>
  <c r="Y583" i="17" s="1"/>
  <c r="E583" i="17"/>
  <c r="N583" i="17" s="1"/>
  <c r="P583" i="17" s="1"/>
  <c r="F584" i="17"/>
  <c r="K583" i="17"/>
  <c r="L583" i="17" s="1"/>
  <c r="AP577" i="9"/>
  <c r="AO577" i="9"/>
  <c r="AI580" i="9"/>
  <c r="U580" i="9"/>
  <c r="AK580" i="9"/>
  <c r="AC580" i="9"/>
  <c r="AO578" i="9"/>
  <c r="AR579" i="9"/>
  <c r="AJ579" i="9"/>
  <c r="AL579" i="9" s="1"/>
  <c r="AN579" i="9" s="1"/>
  <c r="AM579" i="9"/>
  <c r="AQ579" i="9"/>
  <c r="K582" i="9"/>
  <c r="L582" i="9" s="1"/>
  <c r="I582" i="9"/>
  <c r="J582" i="9" s="1"/>
  <c r="Y582" i="9" s="1"/>
  <c r="E582" i="9"/>
  <c r="N582" i="9" s="1"/>
  <c r="P582" i="9" s="1"/>
  <c r="D582" i="9"/>
  <c r="F583" i="9"/>
  <c r="B582" i="9"/>
  <c r="AK581" i="17"/>
  <c r="AC581" i="17"/>
  <c r="AI581" i="17"/>
  <c r="U581" i="17"/>
  <c r="AE579" i="9"/>
  <c r="AB579" i="9"/>
  <c r="AD579" i="9" s="1"/>
  <c r="AF579" i="9" s="1"/>
  <c r="AL580" i="17"/>
  <c r="AR580" i="17"/>
  <c r="AJ580" i="17"/>
  <c r="AQ580" i="17"/>
  <c r="AM580" i="17"/>
  <c r="C581" i="17"/>
  <c r="M581" i="17"/>
  <c r="O581" i="17" s="1"/>
  <c r="Q581" i="17" s="1"/>
  <c r="D581" i="9"/>
  <c r="R580" i="9"/>
  <c r="T580" i="9" s="1"/>
  <c r="AF579" i="17"/>
  <c r="AE580" i="17"/>
  <c r="AB580" i="17"/>
  <c r="AD580" i="17" s="1"/>
  <c r="AF580" i="17" s="1"/>
  <c r="C582" i="17"/>
  <c r="M582" i="17"/>
  <c r="O582" i="17" s="1"/>
  <c r="Q582" i="17" s="1"/>
  <c r="R581" i="17"/>
  <c r="T581" i="17" s="1"/>
  <c r="V581" i="17" s="1"/>
  <c r="X581" i="17" s="1"/>
  <c r="S582" i="9" l="1"/>
  <c r="Z582" i="9"/>
  <c r="R582" i="9"/>
  <c r="T582" i="9" s="1"/>
  <c r="AP579" i="9"/>
  <c r="AO579" i="9"/>
  <c r="Z583" i="17"/>
  <c r="R583" i="17"/>
  <c r="T583" i="17" s="1"/>
  <c r="S583" i="17"/>
  <c r="AI582" i="17"/>
  <c r="U582" i="17"/>
  <c r="AC582" i="17"/>
  <c r="AK582" i="17"/>
  <c r="C582" i="9"/>
  <c r="M582" i="9"/>
  <c r="O582" i="9" s="1"/>
  <c r="Q582" i="9" s="1"/>
  <c r="AR581" i="17"/>
  <c r="AJ581" i="17"/>
  <c r="AQ581" i="17"/>
  <c r="AM581" i="17"/>
  <c r="AP581" i="17"/>
  <c r="AL581" i="17"/>
  <c r="AN581" i="17" s="1"/>
  <c r="AO581" i="17" s="1"/>
  <c r="Y584" i="17"/>
  <c r="I584" i="17"/>
  <c r="J584" i="17" s="1"/>
  <c r="E584" i="17"/>
  <c r="N584" i="17" s="1"/>
  <c r="P584" i="17" s="1"/>
  <c r="F585" i="17"/>
  <c r="K584" i="17"/>
  <c r="L584" i="17" s="1"/>
  <c r="AE581" i="17"/>
  <c r="AB581" i="17"/>
  <c r="AD581" i="17" s="1"/>
  <c r="AH580" i="17"/>
  <c r="AG580" i="17"/>
  <c r="M581" i="9"/>
  <c r="O581" i="9" s="1"/>
  <c r="Q581" i="9" s="1"/>
  <c r="C581" i="9"/>
  <c r="AN580" i="17"/>
  <c r="AE580" i="9"/>
  <c r="AB580" i="9"/>
  <c r="AD580" i="9" s="1"/>
  <c r="AF580" i="9" s="1"/>
  <c r="D583" i="17"/>
  <c r="U581" i="9"/>
  <c r="V581" i="9" s="1"/>
  <c r="X581" i="9" s="1"/>
  <c r="AK581" i="9"/>
  <c r="AC581" i="9"/>
  <c r="AI581" i="9"/>
  <c r="R582" i="17"/>
  <c r="T582" i="17" s="1"/>
  <c r="V582" i="17" s="1"/>
  <c r="W582" i="17" s="1"/>
  <c r="AH579" i="17"/>
  <c r="AG579" i="17"/>
  <c r="AH579" i="9"/>
  <c r="AG579" i="9"/>
  <c r="V580" i="9"/>
  <c r="W581" i="17"/>
  <c r="I583" i="9"/>
  <c r="J583" i="9" s="1"/>
  <c r="Y583" i="9" s="1"/>
  <c r="E583" i="9"/>
  <c r="N583" i="9" s="1"/>
  <c r="P583" i="9" s="1"/>
  <c r="K583" i="9"/>
  <c r="L583" i="9" s="1"/>
  <c r="B583" i="9"/>
  <c r="F584" i="9"/>
  <c r="AR580" i="9"/>
  <c r="AJ580" i="9"/>
  <c r="AQ580" i="9"/>
  <c r="AM580" i="9"/>
  <c r="AL580" i="9"/>
  <c r="X582" i="17"/>
  <c r="S583" i="9" l="1"/>
  <c r="Z583" i="9"/>
  <c r="R583" i="9"/>
  <c r="T583" i="9" s="1"/>
  <c r="K584" i="9"/>
  <c r="L584" i="9" s="1"/>
  <c r="I584" i="9"/>
  <c r="J584" i="9" s="1"/>
  <c r="Y584" i="9" s="1"/>
  <c r="E584" i="9"/>
  <c r="N584" i="9" s="1"/>
  <c r="P584" i="9" s="1"/>
  <c r="F585" i="9"/>
  <c r="B584" i="9"/>
  <c r="W580" i="9"/>
  <c r="X580" i="9"/>
  <c r="AL581" i="9"/>
  <c r="AN581" i="9" s="1"/>
  <c r="AP581" i="9" s="1"/>
  <c r="AR581" i="9"/>
  <c r="AJ581" i="9"/>
  <c r="AM581" i="9"/>
  <c r="AQ581" i="9"/>
  <c r="AO581" i="9"/>
  <c r="D584" i="17"/>
  <c r="V582" i="9"/>
  <c r="X582" i="9" s="1"/>
  <c r="AP580" i="17"/>
  <c r="AO580" i="17"/>
  <c r="AR582" i="17"/>
  <c r="AJ582" i="17"/>
  <c r="AQ582" i="17"/>
  <c r="AM582" i="17"/>
  <c r="AL582" i="17"/>
  <c r="AN582" i="17" s="1"/>
  <c r="AP582" i="17" s="1"/>
  <c r="AN580" i="9"/>
  <c r="D583" i="9"/>
  <c r="M583" i="17"/>
  <c r="O583" i="17" s="1"/>
  <c r="Q583" i="17" s="1"/>
  <c r="C583" i="17"/>
  <c r="AF581" i="17"/>
  <c r="AE582" i="17"/>
  <c r="AB582" i="17"/>
  <c r="AD582" i="17" s="1"/>
  <c r="AI583" i="17"/>
  <c r="U583" i="17"/>
  <c r="V583" i="17" s="1"/>
  <c r="X583" i="17" s="1"/>
  <c r="AK583" i="17"/>
  <c r="AC583" i="17"/>
  <c r="U582" i="9"/>
  <c r="AI582" i="9"/>
  <c r="AK582" i="9"/>
  <c r="AC582" i="9"/>
  <c r="AE581" i="9"/>
  <c r="AB581" i="9"/>
  <c r="AD581" i="9" s="1"/>
  <c r="AF581" i="9" s="1"/>
  <c r="AH580" i="9"/>
  <c r="AG580" i="9"/>
  <c r="W581" i="9"/>
  <c r="D585" i="17"/>
  <c r="F586" i="17"/>
  <c r="K585" i="17"/>
  <c r="L585" i="17" s="1"/>
  <c r="E585" i="17"/>
  <c r="N585" i="17" s="1"/>
  <c r="P585" i="17" s="1"/>
  <c r="I585" i="17"/>
  <c r="J585" i="17" s="1"/>
  <c r="Y585" i="17" s="1"/>
  <c r="S584" i="17"/>
  <c r="Z584" i="17"/>
  <c r="R584" i="17"/>
  <c r="T584" i="17" s="1"/>
  <c r="W582" i="9"/>
  <c r="S585" i="17" l="1"/>
  <c r="Z585" i="17"/>
  <c r="R585" i="17"/>
  <c r="T585" i="17" s="1"/>
  <c r="S584" i="9"/>
  <c r="Z584" i="9"/>
  <c r="R584" i="9"/>
  <c r="T584" i="9" s="1"/>
  <c r="AR582" i="9"/>
  <c r="AJ582" i="9"/>
  <c r="AL582" i="9"/>
  <c r="AN582" i="9" s="1"/>
  <c r="AO582" i="9" s="1"/>
  <c r="AQ582" i="9"/>
  <c r="AM582" i="9"/>
  <c r="AQ583" i="17"/>
  <c r="AM583" i="17"/>
  <c r="AL583" i="17"/>
  <c r="AN583" i="17" s="1"/>
  <c r="AP583" i="17" s="1"/>
  <c r="AO583" i="17"/>
  <c r="AR583" i="17"/>
  <c r="AJ583" i="17"/>
  <c r="M583" i="9"/>
  <c r="O583" i="9" s="1"/>
  <c r="Q583" i="9" s="1"/>
  <c r="C583" i="9"/>
  <c r="AO582" i="17"/>
  <c r="V584" i="17"/>
  <c r="X584" i="17" s="1"/>
  <c r="F587" i="17"/>
  <c r="K586" i="17"/>
  <c r="L586" i="17" s="1"/>
  <c r="I586" i="17"/>
  <c r="J586" i="17" s="1"/>
  <c r="Y586" i="17" s="1"/>
  <c r="E586" i="17"/>
  <c r="N586" i="17" s="1"/>
  <c r="P586" i="17" s="1"/>
  <c r="C585" i="17"/>
  <c r="M585" i="17"/>
  <c r="O585" i="17" s="1"/>
  <c r="Q585" i="17" s="1"/>
  <c r="AG581" i="17"/>
  <c r="AH581" i="17"/>
  <c r="AO580" i="9"/>
  <c r="AP580" i="9"/>
  <c r="U584" i="17"/>
  <c r="AK584" i="17"/>
  <c r="AC584" i="17"/>
  <c r="AI584" i="17"/>
  <c r="I585" i="9"/>
  <c r="J585" i="9" s="1"/>
  <c r="Y585" i="9" s="1"/>
  <c r="E585" i="9"/>
  <c r="N585" i="9" s="1"/>
  <c r="P585" i="9" s="1"/>
  <c r="K585" i="9"/>
  <c r="L585" i="9" s="1"/>
  <c r="F586" i="9"/>
  <c r="B585" i="9"/>
  <c r="U583" i="9"/>
  <c r="V583" i="9" s="1"/>
  <c r="X583" i="9" s="1"/>
  <c r="AK583" i="9"/>
  <c r="AC583" i="9"/>
  <c r="AI583" i="9"/>
  <c r="AH581" i="9"/>
  <c r="AG581" i="9"/>
  <c r="AE582" i="9"/>
  <c r="AB582" i="9"/>
  <c r="AD582" i="9" s="1"/>
  <c r="AF582" i="9" s="1"/>
  <c r="AE583" i="17"/>
  <c r="AB583" i="17"/>
  <c r="AD583" i="17" s="1"/>
  <c r="AF582" i="17"/>
  <c r="W583" i="17"/>
  <c r="M584" i="17"/>
  <c r="O584" i="17" s="1"/>
  <c r="Q584" i="17" s="1"/>
  <c r="C584" i="17"/>
  <c r="D584" i="9"/>
  <c r="S585" i="9" l="1"/>
  <c r="Z585" i="9"/>
  <c r="R585" i="9"/>
  <c r="T585" i="9" s="1"/>
  <c r="S586" i="17"/>
  <c r="Z586" i="17"/>
  <c r="R586" i="17"/>
  <c r="T586" i="17" s="1"/>
  <c r="AE584" i="17"/>
  <c r="AB584" i="17"/>
  <c r="AD584" i="17" s="1"/>
  <c r="I587" i="17"/>
  <c r="J587" i="17" s="1"/>
  <c r="Y587" i="17" s="1"/>
  <c r="E587" i="17"/>
  <c r="N587" i="17" s="1"/>
  <c r="P587" i="17" s="1"/>
  <c r="F588" i="17"/>
  <c r="K587" i="17"/>
  <c r="L587" i="17" s="1"/>
  <c r="AR584" i="17"/>
  <c r="AJ584" i="17"/>
  <c r="AL584" i="17" s="1"/>
  <c r="AN584" i="17" s="1"/>
  <c r="AQ584" i="17"/>
  <c r="AM584" i="17"/>
  <c r="W583" i="9"/>
  <c r="AP582" i="9"/>
  <c r="AF583" i="17"/>
  <c r="AL583" i="9"/>
  <c r="AN583" i="9" s="1"/>
  <c r="AO583" i="9" s="1"/>
  <c r="AR583" i="9"/>
  <c r="AJ583" i="9"/>
  <c r="AM583" i="9"/>
  <c r="AQ583" i="9"/>
  <c r="D585" i="9"/>
  <c r="U584" i="9"/>
  <c r="V584" i="9" s="1"/>
  <c r="X584" i="9" s="1"/>
  <c r="AI584" i="9"/>
  <c r="AK584" i="9"/>
  <c r="AC584" i="9"/>
  <c r="AK585" i="17"/>
  <c r="AC585" i="17"/>
  <c r="AI585" i="17"/>
  <c r="U585" i="17"/>
  <c r="V585" i="17" s="1"/>
  <c r="AH582" i="9"/>
  <c r="AG582" i="9"/>
  <c r="C584" i="9"/>
  <c r="M584" i="9"/>
  <c r="O584" i="9" s="1"/>
  <c r="Q584" i="9" s="1"/>
  <c r="AH582" i="17"/>
  <c r="AG582" i="17"/>
  <c r="AE583" i="9"/>
  <c r="AB583" i="9"/>
  <c r="AD583" i="9" s="1"/>
  <c r="AF583" i="9" s="1"/>
  <c r="K586" i="9"/>
  <c r="L586" i="9" s="1"/>
  <c r="Y586" i="9"/>
  <c r="I586" i="9"/>
  <c r="J586" i="9" s="1"/>
  <c r="E586" i="9"/>
  <c r="N586" i="9" s="1"/>
  <c r="P586" i="9" s="1"/>
  <c r="D586" i="9"/>
  <c r="F587" i="9"/>
  <c r="B586" i="9"/>
  <c r="W584" i="17"/>
  <c r="D586" i="17"/>
  <c r="AO584" i="17" l="1"/>
  <c r="AP584" i="17"/>
  <c r="W585" i="17"/>
  <c r="X585" i="17"/>
  <c r="Z587" i="17"/>
  <c r="R587" i="17"/>
  <c r="T587" i="17" s="1"/>
  <c r="S587" i="17"/>
  <c r="S586" i="9"/>
  <c r="R586" i="9" s="1"/>
  <c r="T586" i="9" s="1"/>
  <c r="Z586" i="9"/>
  <c r="AE585" i="17"/>
  <c r="AB585" i="17"/>
  <c r="AD585" i="17" s="1"/>
  <c r="C586" i="9"/>
  <c r="M586" i="9"/>
  <c r="O586" i="9" s="1"/>
  <c r="Q586" i="9" s="1"/>
  <c r="AR585" i="17"/>
  <c r="AJ585" i="17"/>
  <c r="AQ585" i="17"/>
  <c r="AM585" i="17"/>
  <c r="AL585" i="17"/>
  <c r="AP583" i="9"/>
  <c r="C586" i="17"/>
  <c r="M586" i="17"/>
  <c r="O586" i="17" s="1"/>
  <c r="Q586" i="17" s="1"/>
  <c r="AH583" i="9"/>
  <c r="AG583" i="9"/>
  <c r="W584" i="9"/>
  <c r="AE584" i="9"/>
  <c r="AB584" i="9"/>
  <c r="AD584" i="9" s="1"/>
  <c r="M585" i="9"/>
  <c r="O585" i="9" s="1"/>
  <c r="Q585" i="9" s="1"/>
  <c r="C585" i="9"/>
  <c r="AH583" i="17"/>
  <c r="AG583" i="17"/>
  <c r="Y588" i="17"/>
  <c r="I588" i="17"/>
  <c r="J588" i="17" s="1"/>
  <c r="E588" i="17"/>
  <c r="N588" i="17" s="1"/>
  <c r="P588" i="17" s="1"/>
  <c r="F589" i="17"/>
  <c r="K588" i="17"/>
  <c r="L588" i="17" s="1"/>
  <c r="AI586" i="17"/>
  <c r="U586" i="17"/>
  <c r="V586" i="17" s="1"/>
  <c r="X586" i="17" s="1"/>
  <c r="AC586" i="17"/>
  <c r="AK586" i="17"/>
  <c r="U585" i="9"/>
  <c r="V585" i="9" s="1"/>
  <c r="X585" i="9" s="1"/>
  <c r="AK585" i="9"/>
  <c r="AC585" i="9"/>
  <c r="AI585" i="9"/>
  <c r="I587" i="9"/>
  <c r="J587" i="9" s="1"/>
  <c r="E587" i="9"/>
  <c r="N587" i="9" s="1"/>
  <c r="P587" i="9" s="1"/>
  <c r="F588" i="9"/>
  <c r="K587" i="9"/>
  <c r="L587" i="9" s="1"/>
  <c r="Y587" i="9" s="1"/>
  <c r="D587" i="9"/>
  <c r="B587" i="9"/>
  <c r="AR584" i="9"/>
  <c r="AJ584" i="9"/>
  <c r="AL584" i="9" s="1"/>
  <c r="AN584" i="9" s="1"/>
  <c r="AQ584" i="9"/>
  <c r="AM584" i="9"/>
  <c r="D587" i="17"/>
  <c r="AF584" i="17"/>
  <c r="S587" i="9" l="1"/>
  <c r="R587" i="9"/>
  <c r="T587" i="9" s="1"/>
  <c r="Z587" i="9"/>
  <c r="AP584" i="9"/>
  <c r="AO584" i="9"/>
  <c r="W586" i="17"/>
  <c r="M587" i="17"/>
  <c r="O587" i="17" s="1"/>
  <c r="Q587" i="17" s="1"/>
  <c r="C587" i="17"/>
  <c r="AE585" i="9"/>
  <c r="AB585" i="9"/>
  <c r="AD585" i="9" s="1"/>
  <c r="AF585" i="9" s="1"/>
  <c r="AE586" i="17"/>
  <c r="AB586" i="17"/>
  <c r="AD586" i="17" s="1"/>
  <c r="F590" i="17"/>
  <c r="D589" i="17"/>
  <c r="K589" i="17"/>
  <c r="L589" i="17" s="1"/>
  <c r="E589" i="17"/>
  <c r="N589" i="17" s="1"/>
  <c r="P589" i="17" s="1"/>
  <c r="I589" i="17"/>
  <c r="J589" i="17" s="1"/>
  <c r="Y589" i="17" s="1"/>
  <c r="S588" i="17"/>
  <c r="R588" i="17" s="1"/>
  <c r="T588" i="17" s="1"/>
  <c r="Z588" i="17"/>
  <c r="W585" i="9"/>
  <c r="AF585" i="17"/>
  <c r="M587" i="9"/>
  <c r="O587" i="9" s="1"/>
  <c r="Q587" i="9" s="1"/>
  <c r="C587" i="9"/>
  <c r="AR585" i="9"/>
  <c r="AJ585" i="9"/>
  <c r="AL585" i="9" s="1"/>
  <c r="AN585" i="9" s="1"/>
  <c r="AM585" i="9"/>
  <c r="AQ585" i="9"/>
  <c r="D588" i="17"/>
  <c r="AF584" i="9"/>
  <c r="AI587" i="17"/>
  <c r="U587" i="17"/>
  <c r="V587" i="17" s="1"/>
  <c r="X587" i="17" s="1"/>
  <c r="AK587" i="17"/>
  <c r="AC587" i="17"/>
  <c r="U586" i="9"/>
  <c r="V586" i="9" s="1"/>
  <c r="AI586" i="9"/>
  <c r="AK586" i="9"/>
  <c r="AC586" i="9"/>
  <c r="AH584" i="17"/>
  <c r="AG584" i="17"/>
  <c r="K588" i="9"/>
  <c r="L588" i="9" s="1"/>
  <c r="B588" i="9"/>
  <c r="Y588" i="9"/>
  <c r="I588" i="9"/>
  <c r="J588" i="9" s="1"/>
  <c r="E588" i="9"/>
  <c r="N588" i="9" s="1"/>
  <c r="P588" i="9" s="1"/>
  <c r="F589" i="9"/>
  <c r="D588" i="9"/>
  <c r="AR586" i="17"/>
  <c r="AJ586" i="17"/>
  <c r="AL586" i="17" s="1"/>
  <c r="AN586" i="17" s="1"/>
  <c r="AQ586" i="17"/>
  <c r="AM586" i="17"/>
  <c r="AN585" i="17"/>
  <c r="AP586" i="17" l="1"/>
  <c r="AO586" i="17"/>
  <c r="X586" i="9"/>
  <c r="W586" i="9"/>
  <c r="AP585" i="9"/>
  <c r="AO585" i="9"/>
  <c r="S589" i="17"/>
  <c r="Z589" i="17"/>
  <c r="R589" i="17"/>
  <c r="T589" i="17" s="1"/>
  <c r="AO585" i="17"/>
  <c r="AP585" i="17"/>
  <c r="I589" i="9"/>
  <c r="J589" i="9" s="1"/>
  <c r="Y589" i="9" s="1"/>
  <c r="E589" i="9"/>
  <c r="N589" i="9" s="1"/>
  <c r="P589" i="9" s="1"/>
  <c r="F590" i="9"/>
  <c r="K589" i="9"/>
  <c r="L589" i="9" s="1"/>
  <c r="B589" i="9"/>
  <c r="AE586" i="9"/>
  <c r="AB586" i="9"/>
  <c r="AD586" i="9" s="1"/>
  <c r="AF586" i="9" s="1"/>
  <c r="M588" i="17"/>
  <c r="O588" i="17" s="1"/>
  <c r="Q588" i="17" s="1"/>
  <c r="C588" i="17"/>
  <c r="C589" i="17"/>
  <c r="M589" i="17"/>
  <c r="O589" i="17" s="1"/>
  <c r="Q589" i="17" s="1"/>
  <c r="AH585" i="9"/>
  <c r="AG585" i="9"/>
  <c r="AR586" i="9"/>
  <c r="AJ586" i="9"/>
  <c r="AL586" i="9" s="1"/>
  <c r="AN586" i="9" s="1"/>
  <c r="AQ586" i="9"/>
  <c r="AM586" i="9"/>
  <c r="D590" i="17"/>
  <c r="F591" i="17"/>
  <c r="K590" i="17"/>
  <c r="L590" i="17" s="1"/>
  <c r="E590" i="17"/>
  <c r="N590" i="17" s="1"/>
  <c r="P590" i="17" s="1"/>
  <c r="Y590" i="17"/>
  <c r="I590" i="17"/>
  <c r="J590" i="17" s="1"/>
  <c r="U587" i="9"/>
  <c r="V587" i="9" s="1"/>
  <c r="AK587" i="9"/>
  <c r="AC587" i="9"/>
  <c r="AI587" i="9"/>
  <c r="AE587" i="17"/>
  <c r="AB587" i="17"/>
  <c r="AD587" i="17" s="1"/>
  <c r="AF587" i="17" s="1"/>
  <c r="AG585" i="17"/>
  <c r="AH585" i="17"/>
  <c r="U588" i="17"/>
  <c r="V588" i="17" s="1"/>
  <c r="X588" i="17" s="1"/>
  <c r="AK588" i="17"/>
  <c r="AC588" i="17"/>
  <c r="AI588" i="17"/>
  <c r="AF586" i="17"/>
  <c r="C588" i="9"/>
  <c r="M588" i="9"/>
  <c r="O588" i="9" s="1"/>
  <c r="Q588" i="9" s="1"/>
  <c r="S588" i="9"/>
  <c r="Z588" i="9"/>
  <c r="R588" i="9"/>
  <c r="T588" i="9" s="1"/>
  <c r="AQ587" i="17"/>
  <c r="AM587" i="17"/>
  <c r="AL587" i="17"/>
  <c r="AN587" i="17" s="1"/>
  <c r="AP587" i="17" s="1"/>
  <c r="AJ587" i="17"/>
  <c r="AR587" i="17"/>
  <c r="AH584" i="9"/>
  <c r="AG584" i="9"/>
  <c r="W587" i="17"/>
  <c r="S589" i="9" l="1"/>
  <c r="R589" i="9" s="1"/>
  <c r="T589" i="9" s="1"/>
  <c r="Z589" i="9"/>
  <c r="W587" i="9"/>
  <c r="X587" i="9"/>
  <c r="AP586" i="9"/>
  <c r="AO586" i="9"/>
  <c r="AO587" i="17"/>
  <c r="I591" i="17"/>
  <c r="J591" i="17" s="1"/>
  <c r="Y591" i="17" s="1"/>
  <c r="E591" i="17"/>
  <c r="N591" i="17" s="1"/>
  <c r="P591" i="17" s="1"/>
  <c r="F592" i="17"/>
  <c r="K591" i="17"/>
  <c r="L591" i="17" s="1"/>
  <c r="D591" i="17"/>
  <c r="W588" i="17"/>
  <c r="AE587" i="9"/>
  <c r="AB587" i="9"/>
  <c r="AD587" i="9" s="1"/>
  <c r="AF587" i="9" s="1"/>
  <c r="AR588" i="17"/>
  <c r="AJ588" i="17"/>
  <c r="AL588" i="17" s="1"/>
  <c r="AN588" i="17" s="1"/>
  <c r="AQ588" i="17"/>
  <c r="AM588" i="17"/>
  <c r="AH587" i="17"/>
  <c r="AG587" i="17"/>
  <c r="AL587" i="9"/>
  <c r="AN587" i="9" s="1"/>
  <c r="AP587" i="9" s="1"/>
  <c r="AR587" i="9"/>
  <c r="AJ587" i="9"/>
  <c r="AQ587" i="9"/>
  <c r="AM587" i="9"/>
  <c r="AH586" i="9"/>
  <c r="AG586" i="9"/>
  <c r="D589" i="9"/>
  <c r="AE588" i="17"/>
  <c r="AB588" i="17"/>
  <c r="AD588" i="17" s="1"/>
  <c r="Z590" i="17"/>
  <c r="R590" i="17"/>
  <c r="T590" i="17" s="1"/>
  <c r="S590" i="17"/>
  <c r="M590" i="17"/>
  <c r="O590" i="17" s="1"/>
  <c r="Q590" i="17" s="1"/>
  <c r="C590" i="17"/>
  <c r="AI588" i="9"/>
  <c r="U588" i="9"/>
  <c r="V588" i="9" s="1"/>
  <c r="AK588" i="9"/>
  <c r="AC588" i="9"/>
  <c r="AH586" i="17"/>
  <c r="AG586" i="17"/>
  <c r="K590" i="9"/>
  <c r="L590" i="9" s="1"/>
  <c r="Y590" i="9" s="1"/>
  <c r="B590" i="9"/>
  <c r="I590" i="9"/>
  <c r="J590" i="9" s="1"/>
  <c r="E590" i="9"/>
  <c r="N590" i="9" s="1"/>
  <c r="P590" i="9" s="1"/>
  <c r="F591" i="9"/>
  <c r="AK589" i="17"/>
  <c r="AC589" i="17"/>
  <c r="AI589" i="17"/>
  <c r="U589" i="17"/>
  <c r="V589" i="17" s="1"/>
  <c r="S591" i="17" l="1"/>
  <c r="R591" i="17"/>
  <c r="T591" i="17" s="1"/>
  <c r="Z591" i="17"/>
  <c r="S590" i="9"/>
  <c r="Z590" i="9"/>
  <c r="R590" i="9"/>
  <c r="T590" i="9" s="1"/>
  <c r="X588" i="9"/>
  <c r="W588" i="9"/>
  <c r="W589" i="17"/>
  <c r="X589" i="17"/>
  <c r="AO588" i="17"/>
  <c r="AP588" i="17"/>
  <c r="D590" i="9"/>
  <c r="I591" i="9"/>
  <c r="J591" i="9" s="1"/>
  <c r="Y591" i="9" s="1"/>
  <c r="E591" i="9"/>
  <c r="N591" i="9" s="1"/>
  <c r="P591" i="9" s="1"/>
  <c r="F592" i="9"/>
  <c r="K591" i="9"/>
  <c r="L591" i="9" s="1"/>
  <c r="B591" i="9"/>
  <c r="AE588" i="9"/>
  <c r="AB588" i="9"/>
  <c r="AD588" i="9" s="1"/>
  <c r="AO587" i="9"/>
  <c r="M591" i="17"/>
  <c r="O591" i="17" s="1"/>
  <c r="Q591" i="17" s="1"/>
  <c r="C591" i="17"/>
  <c r="AH587" i="9"/>
  <c r="AG587" i="9"/>
  <c r="U589" i="9"/>
  <c r="V589" i="9" s="1"/>
  <c r="X589" i="9" s="1"/>
  <c r="AK589" i="9"/>
  <c r="AC589" i="9"/>
  <c r="AI589" i="9"/>
  <c r="AE589" i="17"/>
  <c r="AB589" i="17"/>
  <c r="AD589" i="17" s="1"/>
  <c r="AF589" i="17" s="1"/>
  <c r="AR588" i="9"/>
  <c r="AJ588" i="9"/>
  <c r="AQ588" i="9"/>
  <c r="AM588" i="9"/>
  <c r="AL588" i="9"/>
  <c r="M589" i="9"/>
  <c r="O589" i="9" s="1"/>
  <c r="Q589" i="9" s="1"/>
  <c r="C589" i="9"/>
  <c r="AR589" i="17"/>
  <c r="AQ589" i="17"/>
  <c r="AJ589" i="17"/>
  <c r="AM589" i="17"/>
  <c r="AL589" i="17"/>
  <c r="AN589" i="17" s="1"/>
  <c r="AO589" i="17" s="1"/>
  <c r="AI590" i="17"/>
  <c r="AK590" i="17"/>
  <c r="AC590" i="17"/>
  <c r="U590" i="17"/>
  <c r="V590" i="17" s="1"/>
  <c r="AF588" i="17"/>
  <c r="F593" i="17"/>
  <c r="K592" i="17"/>
  <c r="L592" i="17" s="1"/>
  <c r="E592" i="17"/>
  <c r="N592" i="17" s="1"/>
  <c r="P592" i="17" s="1"/>
  <c r="I592" i="17"/>
  <c r="J592" i="17" s="1"/>
  <c r="Y592" i="17" s="1"/>
  <c r="S592" i="17" l="1"/>
  <c r="Z592" i="17"/>
  <c r="R592" i="17"/>
  <c r="T592" i="17" s="1"/>
  <c r="X590" i="17"/>
  <c r="W590" i="17"/>
  <c r="S591" i="9"/>
  <c r="Z591" i="9"/>
  <c r="W589" i="9"/>
  <c r="AE589" i="9"/>
  <c r="AB589" i="9"/>
  <c r="AD589" i="9" s="1"/>
  <c r="C590" i="9"/>
  <c r="M590" i="9"/>
  <c r="O590" i="9" s="1"/>
  <c r="Q590" i="9" s="1"/>
  <c r="W590" i="9" s="1"/>
  <c r="V590" i="9"/>
  <c r="X590" i="9" s="1"/>
  <c r="AE590" i="17"/>
  <c r="AB590" i="17"/>
  <c r="AD590" i="17" s="1"/>
  <c r="AF590" i="17" s="1"/>
  <c r="AG589" i="17"/>
  <c r="AH589" i="17"/>
  <c r="AL589" i="9"/>
  <c r="AN589" i="9" s="1"/>
  <c r="AP589" i="9" s="1"/>
  <c r="AR589" i="9"/>
  <c r="AJ589" i="9"/>
  <c r="AQ589" i="9"/>
  <c r="AM589" i="9"/>
  <c r="F594" i="17"/>
  <c r="K593" i="17"/>
  <c r="L593" i="17" s="1"/>
  <c r="I593" i="17"/>
  <c r="J593" i="17" s="1"/>
  <c r="Y593" i="17" s="1"/>
  <c r="E593" i="17"/>
  <c r="N593" i="17" s="1"/>
  <c r="P593" i="17" s="1"/>
  <c r="D593" i="17"/>
  <c r="AP589" i="17"/>
  <c r="D592" i="17"/>
  <c r="AQ590" i="17"/>
  <c r="AM590" i="17"/>
  <c r="AR590" i="17"/>
  <c r="AJ590" i="17"/>
  <c r="AL590" i="17" s="1"/>
  <c r="AN590" i="17" s="1"/>
  <c r="AF588" i="9"/>
  <c r="D591" i="9"/>
  <c r="AI590" i="9"/>
  <c r="U590" i="9"/>
  <c r="AK590" i="9"/>
  <c r="AC590" i="9"/>
  <c r="U591" i="17"/>
  <c r="V591" i="17" s="1"/>
  <c r="AK591" i="17"/>
  <c r="AC591" i="17"/>
  <c r="AI591" i="17"/>
  <c r="AH588" i="17"/>
  <c r="AG588" i="17"/>
  <c r="AN588" i="9"/>
  <c r="K592" i="9"/>
  <c r="L592" i="9" s="1"/>
  <c r="B592" i="9"/>
  <c r="I592" i="9"/>
  <c r="J592" i="9" s="1"/>
  <c r="Y592" i="9" s="1"/>
  <c r="E592" i="9"/>
  <c r="N592" i="9" s="1"/>
  <c r="P592" i="9" s="1"/>
  <c r="F593" i="9"/>
  <c r="S592" i="9" l="1"/>
  <c r="Z592" i="9"/>
  <c r="R592" i="9"/>
  <c r="T592" i="9" s="1"/>
  <c r="X591" i="17"/>
  <c r="W591" i="17"/>
  <c r="AO590" i="17"/>
  <c r="AP590" i="17"/>
  <c r="S593" i="17"/>
  <c r="Z593" i="17"/>
  <c r="R593" i="17"/>
  <c r="T593" i="17" s="1"/>
  <c r="C593" i="17"/>
  <c r="M593" i="17"/>
  <c r="O593" i="17" s="1"/>
  <c r="Q593" i="17" s="1"/>
  <c r="AO589" i="9"/>
  <c r="U591" i="9"/>
  <c r="AK591" i="9"/>
  <c r="AC591" i="9"/>
  <c r="AI591" i="9"/>
  <c r="F595" i="17"/>
  <c r="I594" i="17"/>
  <c r="J594" i="17" s="1"/>
  <c r="Y594" i="17" s="1"/>
  <c r="E594" i="17"/>
  <c r="N594" i="17" s="1"/>
  <c r="P594" i="17" s="1"/>
  <c r="K594" i="17"/>
  <c r="L594" i="17" s="1"/>
  <c r="AG590" i="17"/>
  <c r="AH590" i="17"/>
  <c r="AE590" i="9"/>
  <c r="AB590" i="9"/>
  <c r="AD590" i="9" s="1"/>
  <c r="AF590" i="9" s="1"/>
  <c r="M591" i="9"/>
  <c r="O591" i="9" s="1"/>
  <c r="Q591" i="9" s="1"/>
  <c r="C591" i="9"/>
  <c r="AE591" i="17"/>
  <c r="AB591" i="17"/>
  <c r="AD591" i="17" s="1"/>
  <c r="AF591" i="17" s="1"/>
  <c r="AR590" i="9"/>
  <c r="AJ590" i="9"/>
  <c r="AQ590" i="9"/>
  <c r="AM590" i="9"/>
  <c r="AL590" i="9"/>
  <c r="AH588" i="9"/>
  <c r="AG588" i="9"/>
  <c r="C592" i="17"/>
  <c r="M592" i="17"/>
  <c r="O592" i="17" s="1"/>
  <c r="Q592" i="17" s="1"/>
  <c r="AK592" i="17"/>
  <c r="AC592" i="17"/>
  <c r="AI592" i="17"/>
  <c r="U592" i="17"/>
  <c r="V592" i="17" s="1"/>
  <c r="X592" i="17" s="1"/>
  <c r="D592" i="9"/>
  <c r="AO588" i="9"/>
  <c r="AP588" i="9"/>
  <c r="I593" i="9"/>
  <c r="J593" i="9" s="1"/>
  <c r="Y593" i="9" s="1"/>
  <c r="E593" i="9"/>
  <c r="N593" i="9" s="1"/>
  <c r="P593" i="9" s="1"/>
  <c r="F594" i="9"/>
  <c r="D593" i="9"/>
  <c r="K593" i="9"/>
  <c r="L593" i="9" s="1"/>
  <c r="B593" i="9"/>
  <c r="AL591" i="17"/>
  <c r="AR591" i="17"/>
  <c r="AJ591" i="17"/>
  <c r="AQ591" i="17"/>
  <c r="AM591" i="17"/>
  <c r="AF589" i="9"/>
  <c r="R591" i="9"/>
  <c r="T591" i="9" s="1"/>
  <c r="V591" i="9" s="1"/>
  <c r="X591" i="9" s="1"/>
  <c r="S594" i="17" l="1"/>
  <c r="Z594" i="17"/>
  <c r="R594" i="17"/>
  <c r="T594" i="17" s="1"/>
  <c r="S593" i="9"/>
  <c r="R593" i="9"/>
  <c r="T593" i="9" s="1"/>
  <c r="Z593" i="9"/>
  <c r="C592" i="9"/>
  <c r="M592" i="9"/>
  <c r="O592" i="9" s="1"/>
  <c r="Q592" i="9" s="1"/>
  <c r="AR592" i="17"/>
  <c r="AJ592" i="17"/>
  <c r="AQ592" i="17"/>
  <c r="AM592" i="17"/>
  <c r="AL592" i="17"/>
  <c r="W591" i="9"/>
  <c r="M593" i="9"/>
  <c r="O593" i="9" s="1"/>
  <c r="Q593" i="9" s="1"/>
  <c r="C593" i="9"/>
  <c r="AH591" i="17"/>
  <c r="AG591" i="17"/>
  <c r="AH590" i="9"/>
  <c r="AG590" i="9"/>
  <c r="AN591" i="17"/>
  <c r="W592" i="17"/>
  <c r="AE591" i="9"/>
  <c r="AB591" i="9"/>
  <c r="AD591" i="9" s="1"/>
  <c r="AF591" i="9" s="1"/>
  <c r="AI593" i="17"/>
  <c r="U593" i="17"/>
  <c r="V593" i="17" s="1"/>
  <c r="AK593" i="17"/>
  <c r="AC593" i="17"/>
  <c r="AI592" i="9"/>
  <c r="U592" i="9"/>
  <c r="V592" i="9" s="1"/>
  <c r="X592" i="9" s="1"/>
  <c r="AK592" i="9"/>
  <c r="AC592" i="9"/>
  <c r="K594" i="9"/>
  <c r="L594" i="9" s="1"/>
  <c r="B594" i="9"/>
  <c r="Y594" i="9"/>
  <c r="I594" i="9"/>
  <c r="J594" i="9" s="1"/>
  <c r="E594" i="9"/>
  <c r="N594" i="9" s="1"/>
  <c r="P594" i="9" s="1"/>
  <c r="F595" i="9"/>
  <c r="D594" i="9"/>
  <c r="AH589" i="9"/>
  <c r="AG589" i="9"/>
  <c r="AE592" i="17"/>
  <c r="AB592" i="17"/>
  <c r="AD592" i="17" s="1"/>
  <c r="AF592" i="17" s="1"/>
  <c r="AN590" i="9"/>
  <c r="D594" i="17"/>
  <c r="F596" i="17"/>
  <c r="K595" i="17"/>
  <c r="L595" i="17" s="1"/>
  <c r="E595" i="17"/>
  <c r="N595" i="17" s="1"/>
  <c r="P595" i="17" s="1"/>
  <c r="D595" i="17"/>
  <c r="I595" i="17"/>
  <c r="J595" i="17" s="1"/>
  <c r="Y595" i="17" s="1"/>
  <c r="AR591" i="9"/>
  <c r="AJ591" i="9"/>
  <c r="AL591" i="9" s="1"/>
  <c r="AN591" i="9" s="1"/>
  <c r="AQ591" i="9"/>
  <c r="AM591" i="9"/>
  <c r="S595" i="17" l="1"/>
  <c r="Z595" i="17"/>
  <c r="R595" i="17"/>
  <c r="T595" i="17" s="1"/>
  <c r="W593" i="17"/>
  <c r="X593" i="17"/>
  <c r="AP591" i="9"/>
  <c r="AO591" i="9"/>
  <c r="AG592" i="17"/>
  <c r="AH592" i="17"/>
  <c r="C594" i="9"/>
  <c r="M594" i="9"/>
  <c r="O594" i="9" s="1"/>
  <c r="Q594" i="9" s="1"/>
  <c r="S594" i="9"/>
  <c r="Z594" i="9"/>
  <c r="R594" i="9"/>
  <c r="T594" i="9" s="1"/>
  <c r="AR592" i="9"/>
  <c r="AJ592" i="9"/>
  <c r="AQ592" i="9"/>
  <c r="AM592" i="9"/>
  <c r="AL592" i="9"/>
  <c r="AR593" i="17"/>
  <c r="AJ593" i="17"/>
  <c r="AQ593" i="17"/>
  <c r="AM593" i="17"/>
  <c r="AL593" i="17"/>
  <c r="AH591" i="9"/>
  <c r="AG591" i="9"/>
  <c r="I596" i="17"/>
  <c r="J596" i="17" s="1"/>
  <c r="Y596" i="17" s="1"/>
  <c r="E596" i="17"/>
  <c r="N596" i="17" s="1"/>
  <c r="P596" i="17" s="1"/>
  <c r="F597" i="17"/>
  <c r="D596" i="17"/>
  <c r="K596" i="17"/>
  <c r="L596" i="17" s="1"/>
  <c r="C595" i="17"/>
  <c r="M595" i="17"/>
  <c r="O595" i="17" s="1"/>
  <c r="Q595" i="17" s="1"/>
  <c r="M594" i="17"/>
  <c r="O594" i="17" s="1"/>
  <c r="Q594" i="17" s="1"/>
  <c r="C594" i="17"/>
  <c r="W592" i="9"/>
  <c r="U593" i="9"/>
  <c r="V593" i="9" s="1"/>
  <c r="AK593" i="9"/>
  <c r="AC593" i="9"/>
  <c r="AI593" i="9"/>
  <c r="AK594" i="17"/>
  <c r="AC594" i="17"/>
  <c r="AI594" i="17"/>
  <c r="U594" i="17"/>
  <c r="V594" i="17" s="1"/>
  <c r="X594" i="17" s="1"/>
  <c r="Y595" i="9"/>
  <c r="I595" i="9"/>
  <c r="J595" i="9" s="1"/>
  <c r="E595" i="9"/>
  <c r="N595" i="9" s="1"/>
  <c r="P595" i="9" s="1"/>
  <c r="F596" i="9"/>
  <c r="D595" i="9"/>
  <c r="K595" i="9"/>
  <c r="L595" i="9" s="1"/>
  <c r="B595" i="9"/>
  <c r="AO590" i="9"/>
  <c r="AP590" i="9"/>
  <c r="AE592" i="9"/>
  <c r="AB592" i="9"/>
  <c r="AD592" i="9" s="1"/>
  <c r="AE593" i="17"/>
  <c r="AB593" i="17"/>
  <c r="AD593" i="17" s="1"/>
  <c r="AF593" i="17" s="1"/>
  <c r="AP591" i="17"/>
  <c r="AO591" i="17"/>
  <c r="AN592" i="17"/>
  <c r="Z596" i="17" l="1"/>
  <c r="S596" i="17"/>
  <c r="X593" i="9"/>
  <c r="W593" i="9"/>
  <c r="AO592" i="17"/>
  <c r="AP592" i="17"/>
  <c r="K596" i="9"/>
  <c r="L596" i="9" s="1"/>
  <c r="B596" i="9"/>
  <c r="I596" i="9"/>
  <c r="J596" i="9" s="1"/>
  <c r="Y596" i="9" s="1"/>
  <c r="E596" i="9"/>
  <c r="N596" i="9" s="1"/>
  <c r="P596" i="9" s="1"/>
  <c r="F597" i="9"/>
  <c r="M596" i="17"/>
  <c r="O596" i="17" s="1"/>
  <c r="Q596" i="17" s="1"/>
  <c r="C596" i="17"/>
  <c r="AH593" i="17"/>
  <c r="AG593" i="17"/>
  <c r="M595" i="9"/>
  <c r="O595" i="9" s="1"/>
  <c r="Q595" i="9" s="1"/>
  <c r="C595" i="9"/>
  <c r="AR594" i="17"/>
  <c r="AJ594" i="17"/>
  <c r="AQ594" i="17"/>
  <c r="AM594" i="17"/>
  <c r="AL594" i="17"/>
  <c r="AF592" i="9"/>
  <c r="AE593" i="9"/>
  <c r="AB593" i="9"/>
  <c r="AD593" i="9" s="1"/>
  <c r="I597" i="17"/>
  <c r="J597" i="17" s="1"/>
  <c r="Y597" i="17" s="1"/>
  <c r="E597" i="17"/>
  <c r="N597" i="17" s="1"/>
  <c r="P597" i="17" s="1"/>
  <c r="K597" i="17"/>
  <c r="L597" i="17" s="1"/>
  <c r="F598" i="17"/>
  <c r="AN592" i="9"/>
  <c r="AI594" i="9"/>
  <c r="U594" i="9"/>
  <c r="V594" i="9" s="1"/>
  <c r="AK594" i="9"/>
  <c r="AC594" i="9"/>
  <c r="AI595" i="17"/>
  <c r="U595" i="17"/>
  <c r="V595" i="17" s="1"/>
  <c r="AK595" i="17"/>
  <c r="AC595" i="17"/>
  <c r="S595" i="9"/>
  <c r="R595" i="9"/>
  <c r="T595" i="9" s="1"/>
  <c r="Z595" i="9"/>
  <c r="AE594" i="17"/>
  <c r="AB594" i="17"/>
  <c r="AD594" i="17" s="1"/>
  <c r="AL593" i="9"/>
  <c r="AN593" i="9" s="1"/>
  <c r="AO593" i="9" s="1"/>
  <c r="AR593" i="9"/>
  <c r="AJ593" i="9"/>
  <c r="AQ593" i="9"/>
  <c r="AM593" i="9"/>
  <c r="W594" i="17"/>
  <c r="AN593" i="17"/>
  <c r="W595" i="17" l="1"/>
  <c r="X595" i="17"/>
  <c r="X594" i="9"/>
  <c r="W594" i="9"/>
  <c r="S597" i="17"/>
  <c r="Z597" i="17"/>
  <c r="R597" i="17"/>
  <c r="T597" i="17" s="1"/>
  <c r="S596" i="9"/>
  <c r="Z596" i="9"/>
  <c r="R596" i="9"/>
  <c r="T596" i="9" s="1"/>
  <c r="AE595" i="17"/>
  <c r="AB595" i="17"/>
  <c r="AD595" i="17" s="1"/>
  <c r="AF595" i="17" s="1"/>
  <c r="AI596" i="17"/>
  <c r="U596" i="17"/>
  <c r="AK596" i="17"/>
  <c r="AC596" i="17"/>
  <c r="AR595" i="17"/>
  <c r="AJ595" i="17"/>
  <c r="AQ595" i="17"/>
  <c r="AM595" i="17"/>
  <c r="AL595" i="17"/>
  <c r="AR594" i="9"/>
  <c r="AJ594" i="9"/>
  <c r="AQ594" i="9"/>
  <c r="AM594" i="9"/>
  <c r="AL594" i="9"/>
  <c r="AN594" i="9" s="1"/>
  <c r="AO594" i="9" s="1"/>
  <c r="F599" i="17"/>
  <c r="K598" i="17"/>
  <c r="L598" i="17" s="1"/>
  <c r="E598" i="17"/>
  <c r="N598" i="17" s="1"/>
  <c r="P598" i="17" s="1"/>
  <c r="I598" i="17"/>
  <c r="J598" i="17" s="1"/>
  <c r="Y598" i="17" s="1"/>
  <c r="AH592" i="9"/>
  <c r="AG592" i="9"/>
  <c r="AE594" i="9"/>
  <c r="AB594" i="9"/>
  <c r="AD594" i="9" s="1"/>
  <c r="AP592" i="9"/>
  <c r="AO592" i="9"/>
  <c r="AP593" i="17"/>
  <c r="AO593" i="17"/>
  <c r="AP593" i="9"/>
  <c r="AF594" i="17"/>
  <c r="U595" i="9"/>
  <c r="V595" i="9" s="1"/>
  <c r="AK595" i="9"/>
  <c r="AC595" i="9"/>
  <c r="AI595" i="9"/>
  <c r="D596" i="9"/>
  <c r="R596" i="17"/>
  <c r="T596" i="17" s="1"/>
  <c r="D597" i="17"/>
  <c r="AF593" i="9"/>
  <c r="AN594" i="17"/>
  <c r="I597" i="9"/>
  <c r="J597" i="9" s="1"/>
  <c r="Y597" i="9" s="1"/>
  <c r="E597" i="9"/>
  <c r="N597" i="9" s="1"/>
  <c r="P597" i="9" s="1"/>
  <c r="F598" i="9"/>
  <c r="K597" i="9"/>
  <c r="L597" i="9" s="1"/>
  <c r="B597" i="9"/>
  <c r="S598" i="17" l="1"/>
  <c r="Z598" i="17"/>
  <c r="R598" i="17"/>
  <c r="T598" i="17" s="1"/>
  <c r="Z597" i="9"/>
  <c r="S597" i="9"/>
  <c r="W595" i="9"/>
  <c r="X595" i="9"/>
  <c r="AO594" i="17"/>
  <c r="AP594" i="17"/>
  <c r="AG594" i="17"/>
  <c r="AH594" i="17"/>
  <c r="F600" i="17"/>
  <c r="K599" i="17"/>
  <c r="L599" i="17" s="1"/>
  <c r="E599" i="17"/>
  <c r="N599" i="17" s="1"/>
  <c r="P599" i="17" s="1"/>
  <c r="I599" i="17"/>
  <c r="J599" i="17" s="1"/>
  <c r="Y599" i="17" s="1"/>
  <c r="D599" i="17"/>
  <c r="AP594" i="9"/>
  <c r="C596" i="9"/>
  <c r="M596" i="9"/>
  <c r="O596" i="9" s="1"/>
  <c r="Q596" i="9" s="1"/>
  <c r="AE595" i="9"/>
  <c r="AB595" i="9"/>
  <c r="AD595" i="9" s="1"/>
  <c r="AF595" i="9" s="1"/>
  <c r="D598" i="17"/>
  <c r="AE596" i="17"/>
  <c r="AB596" i="17"/>
  <c r="AD596" i="17" s="1"/>
  <c r="AG595" i="17"/>
  <c r="AH595" i="17"/>
  <c r="AI596" i="9"/>
  <c r="U596" i="9"/>
  <c r="AK596" i="9"/>
  <c r="AC596" i="9"/>
  <c r="U597" i="17"/>
  <c r="V597" i="17" s="1"/>
  <c r="X597" i="17" s="1"/>
  <c r="AK597" i="17"/>
  <c r="AC597" i="17"/>
  <c r="AI597" i="17"/>
  <c r="V596" i="9"/>
  <c r="X596" i="9" s="1"/>
  <c r="AH593" i="9"/>
  <c r="AG593" i="9"/>
  <c r="D597" i="9"/>
  <c r="M597" i="17"/>
  <c r="O597" i="17" s="1"/>
  <c r="Q597" i="17" s="1"/>
  <c r="C597" i="17"/>
  <c r="F599" i="9"/>
  <c r="K598" i="9"/>
  <c r="L598" i="9" s="1"/>
  <c r="B598" i="9"/>
  <c r="Y598" i="9"/>
  <c r="I598" i="9"/>
  <c r="J598" i="9" s="1"/>
  <c r="E598" i="9"/>
  <c r="N598" i="9" s="1"/>
  <c r="P598" i="9" s="1"/>
  <c r="V596" i="17"/>
  <c r="AR595" i="9"/>
  <c r="AJ595" i="9"/>
  <c r="AL595" i="9" s="1"/>
  <c r="AN595" i="9" s="1"/>
  <c r="AQ595" i="9"/>
  <c r="AM595" i="9"/>
  <c r="AF594" i="9"/>
  <c r="AN595" i="17"/>
  <c r="AQ596" i="17"/>
  <c r="AM596" i="17"/>
  <c r="AL596" i="17"/>
  <c r="AN596" i="17" s="1"/>
  <c r="AP596" i="17" s="1"/>
  <c r="AR596" i="17"/>
  <c r="AJ596" i="17"/>
  <c r="S599" i="17" l="1"/>
  <c r="Z599" i="17"/>
  <c r="R599" i="17"/>
  <c r="T599" i="17" s="1"/>
  <c r="AP595" i="9"/>
  <c r="AO595" i="9"/>
  <c r="AE597" i="17"/>
  <c r="AB597" i="17"/>
  <c r="AD597" i="17" s="1"/>
  <c r="AF597" i="17" s="1"/>
  <c r="AH595" i="9"/>
  <c r="AG595" i="9"/>
  <c r="I600" i="17"/>
  <c r="J600" i="17" s="1"/>
  <c r="Y600" i="17" s="1"/>
  <c r="E600" i="17"/>
  <c r="N600" i="17" s="1"/>
  <c r="P600" i="17" s="1"/>
  <c r="K600" i="17"/>
  <c r="L600" i="17" s="1"/>
  <c r="F601" i="17"/>
  <c r="D600" i="17"/>
  <c r="AI597" i="9"/>
  <c r="U597" i="9"/>
  <c r="AK597" i="9"/>
  <c r="AC597" i="9"/>
  <c r="AO596" i="17"/>
  <c r="AH594" i="9"/>
  <c r="AG594" i="9"/>
  <c r="X596" i="17"/>
  <c r="W596" i="17"/>
  <c r="AL597" i="17"/>
  <c r="AN597" i="17" s="1"/>
  <c r="AO597" i="17" s="1"/>
  <c r="AR597" i="17"/>
  <c r="AJ597" i="17"/>
  <c r="AQ597" i="17"/>
  <c r="AM597" i="17"/>
  <c r="AF596" i="17"/>
  <c r="S598" i="9"/>
  <c r="Z598" i="9"/>
  <c r="R598" i="9"/>
  <c r="T598" i="9" s="1"/>
  <c r="B599" i="9"/>
  <c r="I599" i="9"/>
  <c r="J599" i="9" s="1"/>
  <c r="Y599" i="9" s="1"/>
  <c r="E599" i="9"/>
  <c r="N599" i="9" s="1"/>
  <c r="P599" i="9" s="1"/>
  <c r="F600" i="9"/>
  <c r="K599" i="9"/>
  <c r="L599" i="9" s="1"/>
  <c r="W596" i="9"/>
  <c r="R597" i="9"/>
  <c r="T597" i="9" s="1"/>
  <c r="V597" i="9" s="1"/>
  <c r="AK598" i="17"/>
  <c r="AC598" i="17"/>
  <c r="U598" i="17"/>
  <c r="V598" i="17" s="1"/>
  <c r="X598" i="17" s="1"/>
  <c r="AI598" i="17"/>
  <c r="AO595" i="17"/>
  <c r="AP595" i="17"/>
  <c r="AR596" i="9"/>
  <c r="AJ596" i="9"/>
  <c r="AQ596" i="9"/>
  <c r="AM596" i="9"/>
  <c r="AL596" i="9"/>
  <c r="AN596" i="9" s="1"/>
  <c r="AO596" i="9" s="1"/>
  <c r="W597" i="17"/>
  <c r="D598" i="9"/>
  <c r="M597" i="9"/>
  <c r="O597" i="9" s="1"/>
  <c r="Q597" i="9" s="1"/>
  <c r="W597" i="9" s="1"/>
  <c r="C597" i="9"/>
  <c r="AE596" i="9"/>
  <c r="AB596" i="9"/>
  <c r="AD596" i="9" s="1"/>
  <c r="AF596" i="9" s="1"/>
  <c r="C598" i="17"/>
  <c r="M598" i="17"/>
  <c r="O598" i="17" s="1"/>
  <c r="Q598" i="17" s="1"/>
  <c r="C599" i="17"/>
  <c r="M599" i="17"/>
  <c r="O599" i="17" s="1"/>
  <c r="Q599" i="17" s="1"/>
  <c r="X597" i="9"/>
  <c r="Z599" i="9" l="1"/>
  <c r="S599" i="9"/>
  <c r="R599" i="9" s="1"/>
  <c r="T599" i="9" s="1"/>
  <c r="Z600" i="17"/>
  <c r="S600" i="17"/>
  <c r="C598" i="9"/>
  <c r="M598" i="9"/>
  <c r="O598" i="9" s="1"/>
  <c r="Q598" i="9" s="1"/>
  <c r="AP596" i="9"/>
  <c r="AP597" i="17"/>
  <c r="AQ597" i="9"/>
  <c r="AM597" i="9"/>
  <c r="AR597" i="9"/>
  <c r="AJ597" i="9"/>
  <c r="AL597" i="9" s="1"/>
  <c r="AN597" i="9" s="1"/>
  <c r="I601" i="17"/>
  <c r="J601" i="17" s="1"/>
  <c r="Y601" i="17" s="1"/>
  <c r="E601" i="17"/>
  <c r="N601" i="17" s="1"/>
  <c r="P601" i="17" s="1"/>
  <c r="F602" i="17"/>
  <c r="K601" i="17"/>
  <c r="L601" i="17" s="1"/>
  <c r="F601" i="9"/>
  <c r="K600" i="9"/>
  <c r="L600" i="9" s="1"/>
  <c r="B600" i="9"/>
  <c r="I600" i="9"/>
  <c r="J600" i="9" s="1"/>
  <c r="Y600" i="9" s="1"/>
  <c r="E600" i="9"/>
  <c r="N600" i="9" s="1"/>
  <c r="P600" i="9" s="1"/>
  <c r="AH597" i="17"/>
  <c r="AG597" i="17"/>
  <c r="AH596" i="17"/>
  <c r="AG596" i="17"/>
  <c r="AI599" i="17"/>
  <c r="AK599" i="17"/>
  <c r="AC599" i="17"/>
  <c r="U599" i="17"/>
  <c r="V599" i="17" s="1"/>
  <c r="AE597" i="9"/>
  <c r="AB597" i="9"/>
  <c r="AD597" i="9" s="1"/>
  <c r="AF597" i="9" s="1"/>
  <c r="M600" i="17"/>
  <c r="O600" i="17" s="1"/>
  <c r="Q600" i="17" s="1"/>
  <c r="C600" i="17"/>
  <c r="AH596" i="9"/>
  <c r="AG596" i="9"/>
  <c r="AE598" i="17"/>
  <c r="AB598" i="17"/>
  <c r="AD598" i="17" s="1"/>
  <c r="W598" i="17"/>
  <c r="AR598" i="17"/>
  <c r="AJ598" i="17"/>
  <c r="AM598" i="17"/>
  <c r="AL598" i="17"/>
  <c r="AN598" i="17" s="1"/>
  <c r="AP598" i="17" s="1"/>
  <c r="AQ598" i="17"/>
  <c r="D599" i="9"/>
  <c r="AK598" i="9"/>
  <c r="AC598" i="9"/>
  <c r="AI598" i="9"/>
  <c r="U598" i="9"/>
  <c r="V598" i="9" s="1"/>
  <c r="X598" i="9" s="1"/>
  <c r="S600" i="9" l="1"/>
  <c r="Z600" i="9"/>
  <c r="R600" i="9"/>
  <c r="T600" i="9" s="1"/>
  <c r="AP597" i="9"/>
  <c r="AO597" i="9"/>
  <c r="W599" i="17"/>
  <c r="X599" i="17"/>
  <c r="S601" i="17"/>
  <c r="Z601" i="17"/>
  <c r="W598" i="9"/>
  <c r="AE598" i="9"/>
  <c r="AB598" i="9"/>
  <c r="AD598" i="9" s="1"/>
  <c r="AI600" i="17"/>
  <c r="U600" i="17"/>
  <c r="AK600" i="17"/>
  <c r="AC600" i="17"/>
  <c r="M599" i="9"/>
  <c r="O599" i="9" s="1"/>
  <c r="Q599" i="9" s="1"/>
  <c r="C599" i="9"/>
  <c r="AH597" i="9"/>
  <c r="AG597" i="9"/>
  <c r="AR599" i="17"/>
  <c r="AJ599" i="17"/>
  <c r="AQ599" i="17"/>
  <c r="AM599" i="17"/>
  <c r="AL599" i="17"/>
  <c r="AN599" i="17" s="1"/>
  <c r="AP599" i="17" s="1"/>
  <c r="D600" i="9"/>
  <c r="K602" i="17"/>
  <c r="L602" i="17" s="1"/>
  <c r="Y602" i="17"/>
  <c r="I602" i="17"/>
  <c r="J602" i="17" s="1"/>
  <c r="E602" i="17"/>
  <c r="N602" i="17" s="1"/>
  <c r="P602" i="17" s="1"/>
  <c r="R600" i="17"/>
  <c r="T600" i="17" s="1"/>
  <c r="V600" i="17" s="1"/>
  <c r="W600" i="17" s="1"/>
  <c r="AI599" i="9"/>
  <c r="U599" i="9"/>
  <c r="V599" i="9" s="1"/>
  <c r="X599" i="9" s="1"/>
  <c r="AK599" i="9"/>
  <c r="AC599" i="9"/>
  <c r="AR598" i="9"/>
  <c r="AJ598" i="9"/>
  <c r="AQ598" i="9"/>
  <c r="AM598" i="9"/>
  <c r="AL598" i="9"/>
  <c r="AO598" i="17"/>
  <c r="AE599" i="17"/>
  <c r="AB599" i="17"/>
  <c r="AD599" i="17" s="1"/>
  <c r="AF598" i="17"/>
  <c r="B601" i="9"/>
  <c r="Y601" i="9"/>
  <c r="I601" i="9"/>
  <c r="J601" i="9" s="1"/>
  <c r="E601" i="9"/>
  <c r="N601" i="9" s="1"/>
  <c r="P601" i="9" s="1"/>
  <c r="F602" i="9"/>
  <c r="D601" i="9"/>
  <c r="K601" i="9"/>
  <c r="L601" i="9" s="1"/>
  <c r="D601" i="17"/>
  <c r="X600" i="17"/>
  <c r="M601" i="9" l="1"/>
  <c r="O601" i="9" s="1"/>
  <c r="Q601" i="9" s="1"/>
  <c r="C601" i="9"/>
  <c r="AQ600" i="17"/>
  <c r="AM600" i="17"/>
  <c r="AR600" i="17"/>
  <c r="AJ600" i="17"/>
  <c r="AL600" i="17" s="1"/>
  <c r="AN600" i="17" s="1"/>
  <c r="D602" i="9"/>
  <c r="K602" i="9"/>
  <c r="L602" i="9" s="1"/>
  <c r="B602" i="9"/>
  <c r="I602" i="9"/>
  <c r="J602" i="9" s="1"/>
  <c r="Y602" i="9" s="1"/>
  <c r="E602" i="9"/>
  <c r="N602" i="9" s="1"/>
  <c r="P602" i="9" s="1"/>
  <c r="AE599" i="9"/>
  <c r="AB599" i="9"/>
  <c r="AD599" i="9" s="1"/>
  <c r="AF599" i="9" s="1"/>
  <c r="AO599" i="17"/>
  <c r="U601" i="17"/>
  <c r="AK601" i="17"/>
  <c r="AC601" i="17"/>
  <c r="AI601" i="17"/>
  <c r="Z601" i="9"/>
  <c r="S601" i="9"/>
  <c r="R601" i="9" s="1"/>
  <c r="T601" i="9" s="1"/>
  <c r="M601" i="17"/>
  <c r="O601" i="17" s="1"/>
  <c r="Q601" i="17" s="1"/>
  <c r="C601" i="17"/>
  <c r="AN598" i="9"/>
  <c r="AQ599" i="9"/>
  <c r="AM599" i="9"/>
  <c r="AL599" i="9"/>
  <c r="AN599" i="9" s="1"/>
  <c r="AO599" i="9" s="1"/>
  <c r="AR599" i="9"/>
  <c r="AJ599" i="9"/>
  <c r="D602" i="17"/>
  <c r="W599" i="9"/>
  <c r="AK600" i="9"/>
  <c r="AC600" i="9"/>
  <c r="AI600" i="9"/>
  <c r="U600" i="9"/>
  <c r="V600" i="9" s="1"/>
  <c r="X600" i="9" s="1"/>
  <c r="S602" i="17"/>
  <c r="Z602" i="17"/>
  <c r="R602" i="17"/>
  <c r="T602" i="17" s="1"/>
  <c r="AG598" i="17"/>
  <c r="AH598" i="17"/>
  <c r="AF599" i="17"/>
  <c r="C600" i="9"/>
  <c r="M600" i="9"/>
  <c r="O600" i="9" s="1"/>
  <c r="Q600" i="9" s="1"/>
  <c r="AE600" i="17"/>
  <c r="AB600" i="17"/>
  <c r="AD600" i="17" s="1"/>
  <c r="AF600" i="17" s="1"/>
  <c r="AF598" i="9"/>
  <c r="R601" i="17"/>
  <c r="T601" i="17" s="1"/>
  <c r="V601" i="17" s="1"/>
  <c r="X601" i="17" s="1"/>
  <c r="AP600" i="17" l="1"/>
  <c r="AO600" i="17"/>
  <c r="S602" i="9"/>
  <c r="Z602" i="9"/>
  <c r="R602" i="9"/>
  <c r="T602" i="9" s="1"/>
  <c r="AH599" i="17"/>
  <c r="AG599" i="17"/>
  <c r="AP598" i="9"/>
  <c r="AO598" i="9"/>
  <c r="C602" i="9"/>
  <c r="M602" i="9"/>
  <c r="O602" i="9" s="1"/>
  <c r="Q602" i="9" s="1"/>
  <c r="AK602" i="17"/>
  <c r="AC602" i="17"/>
  <c r="AI602" i="17"/>
  <c r="U602" i="17"/>
  <c r="AE600" i="9"/>
  <c r="AB600" i="9"/>
  <c r="AD600" i="9" s="1"/>
  <c r="AP599" i="9"/>
  <c r="AE601" i="17"/>
  <c r="AB601" i="17"/>
  <c r="AD601" i="17" s="1"/>
  <c r="AF601" i="17" s="1"/>
  <c r="AH599" i="9"/>
  <c r="AG599" i="9"/>
  <c r="AR600" i="9"/>
  <c r="AJ600" i="9"/>
  <c r="AQ600" i="9"/>
  <c r="AM600" i="9"/>
  <c r="AL600" i="9"/>
  <c r="AN600" i="9" s="1"/>
  <c r="AO600" i="9" s="1"/>
  <c r="W601" i="17"/>
  <c r="AM601" i="17"/>
  <c r="AR601" i="17"/>
  <c r="AJ601" i="17"/>
  <c r="AL601" i="17" s="1"/>
  <c r="AN601" i="17" s="1"/>
  <c r="AQ601" i="17"/>
  <c r="AH600" i="17"/>
  <c r="AG600" i="17"/>
  <c r="C602" i="17"/>
  <c r="M602" i="17"/>
  <c r="O602" i="17" s="1"/>
  <c r="Q602" i="17" s="1"/>
  <c r="W600" i="9"/>
  <c r="AG598" i="9"/>
  <c r="AH598" i="9"/>
  <c r="V602" i="17"/>
  <c r="X602" i="17" s="1"/>
  <c r="AI601" i="9"/>
  <c r="U601" i="9"/>
  <c r="V601" i="9" s="1"/>
  <c r="AK601" i="9"/>
  <c r="AC601" i="9"/>
  <c r="AO601" i="17" l="1"/>
  <c r="AP601" i="17"/>
  <c r="X601" i="9"/>
  <c r="W601" i="9"/>
  <c r="AP600" i="9"/>
  <c r="AF600" i="9"/>
  <c r="AE602" i="17"/>
  <c r="AB602" i="17"/>
  <c r="AD602" i="17" s="1"/>
  <c r="AF602" i="17" s="1"/>
  <c r="AQ601" i="9"/>
  <c r="AM601" i="9"/>
  <c r="AR601" i="9"/>
  <c r="AJ601" i="9"/>
  <c r="AL601" i="9" s="1"/>
  <c r="AN601" i="9" s="1"/>
  <c r="AH601" i="17"/>
  <c r="AG601" i="17"/>
  <c r="AR602" i="17"/>
  <c r="AJ602" i="17"/>
  <c r="AQ602" i="17"/>
  <c r="AM602" i="17"/>
  <c r="AL602" i="17"/>
  <c r="AE601" i="9"/>
  <c r="AB601" i="9"/>
  <c r="AD601" i="9" s="1"/>
  <c r="AF601" i="9" s="1"/>
  <c r="Z603" i="17"/>
  <c r="W602" i="17"/>
  <c r="Z603" i="9"/>
  <c r="AK602" i="9"/>
  <c r="AC602" i="9"/>
  <c r="AI602" i="9"/>
  <c r="U602" i="9"/>
  <c r="V602" i="9" s="1"/>
  <c r="X602" i="9" l="1"/>
  <c r="W602" i="9"/>
  <c r="AO601" i="9"/>
  <c r="AP601" i="9"/>
  <c r="AG602" i="17"/>
  <c r="AH602" i="17"/>
  <c r="AE602" i="9"/>
  <c r="AB602" i="9"/>
  <c r="AD602" i="9" s="1"/>
  <c r="AF602" i="9" s="1"/>
  <c r="AG600" i="9"/>
  <c r="AH600" i="9"/>
  <c r="AH601" i="9"/>
  <c r="AG601" i="9"/>
  <c r="AR602" i="9"/>
  <c r="AJ602" i="9"/>
  <c r="AQ602" i="9"/>
  <c r="AM602" i="9"/>
  <c r="AL602" i="9"/>
  <c r="AN602" i="9" s="1"/>
  <c r="AO602" i="9" s="1"/>
  <c r="AN602" i="17"/>
  <c r="AG602" i="9" l="1"/>
  <c r="AH602" i="9"/>
  <c r="AP602" i="17"/>
  <c r="AO602" i="17"/>
  <c r="AP602" i="9"/>
</calcChain>
</file>

<file path=xl/sharedStrings.xml><?xml version="1.0" encoding="utf-8"?>
<sst xmlns="http://schemas.openxmlformats.org/spreadsheetml/2006/main" count="252" uniqueCount="158">
  <si>
    <t>序</t>
  </si>
  <si>
    <t>工具包</t>
  </si>
  <si>
    <t>功能</t>
  </si>
  <si>
    <t>使用方法</t>
  </si>
  <si>
    <t>使用说明</t>
  </si>
  <si>
    <t>了解工具包，说明年终奖优化注意事项</t>
  </si>
  <si>
    <t>薪酬区间</t>
  </si>
  <si>
    <t>结合当地社保政策和扣除，推算税前年薪不同薪酬区间，对应的最优年终奖水平，从而对最优年终奖有个整体了解。</t>
  </si>
  <si>
    <t>这个很重要，推算不同薪酬区间的最优年终奖</t>
  </si>
  <si>
    <t>基础参数</t>
  </si>
  <si>
    <t>输入测算参数，这些参数在其他各个表格计算时，会加以引用。</t>
  </si>
  <si>
    <t>年终奖最优求解</t>
  </si>
  <si>
    <t>针对单个人员，输入薪酬情况，即可算出最优年终奖，以及节税金额</t>
  </si>
  <si>
    <t>与《基础参数》表可以关联，也可以不关联</t>
  </si>
  <si>
    <t>模拟表</t>
  </si>
  <si>
    <t>用于考察不同薪酬水平，年终奖计税情况</t>
  </si>
  <si>
    <t>本表不可修改，只能在《基础参数》中调整参数，再予以观察</t>
  </si>
  <si>
    <t>年终奖实测（优化）</t>
  </si>
  <si>
    <t>模拟表的复制，但可以修改，根据公司情况，将多个人的实际工资及社保等输入后，考察年终奖最优水平及节税情况</t>
  </si>
  <si>
    <t>本表可以修改，可以引用《基础参数》，也可以不引用</t>
  </si>
  <si>
    <t>财税闲谈：马军生博士公众号</t>
  </si>
  <si>
    <t>办税总动员：财税人员帮手</t>
  </si>
  <si>
    <t>财税法规助手：法规查询利器</t>
  </si>
  <si>
    <t xml:space="preserve">             问财税：财税专家随时答疑</t>
  </si>
  <si>
    <t xml:space="preserve">    个税助手：强大的个税计算器</t>
  </si>
  <si>
    <t>不同薪酬区间对应的单独计税年终奖最优值</t>
  </si>
  <si>
    <t>最佳年终奖设置</t>
  </si>
  <si>
    <t>各项扣除后的综合所得X的上下限</t>
  </si>
  <si>
    <t>对应各项扣除后综合所得下限（≤）</t>
  </si>
  <si>
    <t>加：基本扣除</t>
  </si>
  <si>
    <t>加：专项扣除</t>
  </si>
  <si>
    <t>加：预计社保扣除</t>
  </si>
  <si>
    <t>加：预计公积金扣除</t>
  </si>
  <si>
    <t>还原到税前年薪</t>
  </si>
  <si>
    <t>～</t>
  </si>
  <si>
    <t>∞</t>
  </si>
  <si>
    <t>设计：马军生博士</t>
  </si>
  <si>
    <t>财税闲谈</t>
  </si>
  <si>
    <t>基本扣除</t>
  </si>
  <si>
    <t>专项附加扣除</t>
  </si>
  <si>
    <t>需输入</t>
  </si>
  <si>
    <t>社保个人扣缴比例（三险合计）</t>
  </si>
  <si>
    <t>社保基数月度下限</t>
  </si>
  <si>
    <t>社保基数月度上限</t>
  </si>
  <si>
    <t>社保基数年度下限</t>
  </si>
  <si>
    <t>社保基数年度上限</t>
  </si>
  <si>
    <t>住房公积金个人缴纳比例</t>
  </si>
  <si>
    <t>住房公积金允许扣除比例（上限0.12）</t>
  </si>
  <si>
    <t>住房公积金基数月度下限</t>
  </si>
  <si>
    <t>住房公积金月度上限</t>
  </si>
  <si>
    <t>住房公积金年度下限</t>
  </si>
  <si>
    <t>住房公积金年度上限</t>
  </si>
  <si>
    <t>起始测算薪酬总额</t>
  </si>
  <si>
    <t>测算级差</t>
  </si>
  <si>
    <t>年终奖占总薪酬比例</t>
  </si>
  <si>
    <t>序号</t>
  </si>
  <si>
    <t>项目</t>
  </si>
  <si>
    <t>金额</t>
  </si>
  <si>
    <t>备注</t>
  </si>
  <si>
    <t>税前月工资</t>
  </si>
  <si>
    <t>选一项输入</t>
  </si>
  <si>
    <t>税前年薪（不含年奖）</t>
  </si>
  <si>
    <t>年奖金</t>
  </si>
  <si>
    <t>年综合收入（含年奖）</t>
  </si>
  <si>
    <t>减：法定基本扣除</t>
  </si>
  <si>
    <t>不需输入</t>
  </si>
  <si>
    <t>全年附加专项扣除</t>
  </si>
  <si>
    <t>输入或利用公式</t>
  </si>
  <si>
    <t>社保扣除</t>
  </si>
  <si>
    <t>个人承担社保比例</t>
  </si>
  <si>
    <t>本人社保基数</t>
  </si>
  <si>
    <t>当地社保基数月上限</t>
  </si>
  <si>
    <t>住房公积金扣除</t>
  </si>
  <si>
    <t>住房公积金比例</t>
  </si>
  <si>
    <t>本人公积金基数</t>
  </si>
  <si>
    <t>当地公积金月上限</t>
  </si>
  <si>
    <t>全年应纳税所得</t>
  </si>
  <si>
    <t>最优区间下限</t>
  </si>
  <si>
    <t>最优区间上限</t>
  </si>
  <si>
    <t>单独计税年终奖的最优水平</t>
  </si>
  <si>
    <t>报税方案（by@财税闲谈）</t>
  </si>
  <si>
    <t>个税合计</t>
  </si>
  <si>
    <t>全年综合所得个税</t>
  </si>
  <si>
    <t>年终奖个税</t>
  </si>
  <si>
    <t>全年综合所得</t>
  </si>
  <si>
    <t>计税年终奖</t>
  </si>
  <si>
    <t>并入综合所得的年终奖</t>
  </si>
  <si>
    <t>最优方案节税金额</t>
  </si>
  <si>
    <t xml:space="preserve"> </t>
  </si>
  <si>
    <t>模拟表用于观察不同区间的最优年终奖（可通过基础参数调整来观察）</t>
  </si>
  <si>
    <t>by 马军生博士</t>
  </si>
  <si>
    <t>方案一：年终奖单独计税，不优化</t>
  </si>
  <si>
    <t>方案二：单独计税年终奖按最优配置，超过部分计入综合所得</t>
  </si>
  <si>
    <t>方案三：年终奖全并入综合</t>
  </si>
  <si>
    <t>实际收入高于年初预期，选低一档（供参考，可以不看）</t>
  </si>
  <si>
    <t>实际收入没达到预期，选高一档（供参考 可以不看）</t>
  </si>
  <si>
    <t>税前总年薪（万元）</t>
  </si>
  <si>
    <t>月均工资</t>
  </si>
  <si>
    <t>实发年终奖金</t>
  </si>
  <si>
    <t>年薪合计（含年终奖）</t>
  </si>
  <si>
    <t>社保扣除月基数</t>
  </si>
  <si>
    <t>年度社保扣除</t>
  </si>
  <si>
    <t>公积金扣除月基数</t>
  </si>
  <si>
    <t>年度公积金扣除</t>
  </si>
  <si>
    <t>纳税综合所得（不含年终奖）</t>
  </si>
  <si>
    <t>综合所得个税</t>
  </si>
  <si>
    <t>个税合计A</t>
  </si>
  <si>
    <t>纳税综合所得</t>
  </si>
  <si>
    <t>最优年终奖</t>
  </si>
  <si>
    <t>纳税综合所得个税</t>
  </si>
  <si>
    <t>最优年终奖个税</t>
  </si>
  <si>
    <t>个税合计B</t>
  </si>
  <si>
    <t>比方案一节税</t>
  </si>
  <si>
    <t>全部综合所得</t>
  </si>
  <si>
    <t>个税合计C</t>
  </si>
  <si>
    <t>最优年终奖选低一档</t>
  </si>
  <si>
    <t>与最优相比多交</t>
  </si>
  <si>
    <t>与实发相比多交(负数少交)</t>
  </si>
  <si>
    <t>年收入预测误差（超过预测上限）</t>
  </si>
  <si>
    <t>最优年终奖选高一档</t>
  </si>
  <si>
    <t>与实发相比多交</t>
  </si>
  <si>
    <t>年收入预测误差（低于区间上限）</t>
  </si>
  <si>
    <t>说明：</t>
  </si>
  <si>
    <t>输入实际数据，如果列数不够，可插入列</t>
  </si>
  <si>
    <t>员工姓名</t>
  </si>
  <si>
    <t>全年综合所得（不含年终奖）</t>
  </si>
  <si>
    <t>张三</t>
  </si>
  <si>
    <t>李四</t>
  </si>
  <si>
    <t>备选最优</t>
    <phoneticPr fontId="14" type="noConversion"/>
  </si>
  <si>
    <t>更新日期</t>
    <phoneticPr fontId="14" type="noConversion"/>
  </si>
  <si>
    <t>修改记录：</t>
    <phoneticPr fontId="14" type="noConversion"/>
  </si>
  <si>
    <t>1.更正《年终奖最优求解》D11 公式设定错误，少算了基本扣除和法定扣除</t>
    <phoneticPr fontId="14" type="noConversion"/>
  </si>
  <si>
    <t>最优单解、双解、区间解</t>
    <phoneticPr fontId="14" type="noConversion"/>
  </si>
  <si>
    <t>是否年奖低于最优下限</t>
    <phoneticPr fontId="14" type="noConversion"/>
  </si>
  <si>
    <t>2、薪酬区间在临界点时存在双解，增加了双解</t>
    <phoneticPr fontId="14" type="noConversion"/>
  </si>
  <si>
    <t>税前年薪Y的上下限（上海为例）</t>
    <phoneticPr fontId="14" type="noConversion"/>
  </si>
  <si>
    <t>表格设计：马军生博士  @财税闲谈  微信公众号</t>
    <phoneticPr fontId="14" type="noConversion"/>
  </si>
  <si>
    <t>节税金额（与前两方案低者比）</t>
    <phoneticPr fontId="14" type="noConversion"/>
  </si>
  <si>
    <t>节税金额（与前两方案高者比）</t>
    <phoneticPr fontId="14" type="noConversion"/>
  </si>
  <si>
    <t>方案一：实发年终奖单独计税</t>
    <phoneticPr fontId="14" type="noConversion"/>
  </si>
  <si>
    <t>方案二：全部并入综合所得</t>
    <phoneticPr fontId="14" type="noConversion"/>
  </si>
  <si>
    <t>方案三：最优个税</t>
    <phoneticPr fontId="14" type="noConversion"/>
  </si>
  <si>
    <t>说明：本表格各个省市都可以使用，具体输入当地的社保比例（个人）、公积金比例（个人）和社保上限，本文在计算住房公积金扣除上限，是以12%比例作为扣除上限的</t>
    <phoneticPr fontId="14" type="noConversion"/>
  </si>
  <si>
    <t>说明：本表格各个省市都可以使用，具体输入当地的社保比例（个人）、公积金比例（个人）和社保上限，本文在计算住房公积金扣除上限，是以12%比例作为扣除上限的。</t>
    <phoneticPr fontId="14" type="noConversion"/>
  </si>
  <si>
    <t>https://m.qlchat.com/wechat/page/topic-intro?topicId=2000003268590416&amp;shareKey=0109ab99fdfda0aa834cea6fb5855749&amp;from=groupmessage</t>
    <phoneticPr fontId="14" type="noConversion"/>
  </si>
  <si>
    <t>直播链接</t>
    <phoneticPr fontId="14" type="noConversion"/>
  </si>
  <si>
    <t>相关使用问题，可参加1月13日晚八点千聊直播课：年终奖个税最佳配置及优化工具包使用方法</t>
    <phoneticPr fontId="14" type="noConversion"/>
  </si>
  <si>
    <r>
      <rPr>
        <b/>
        <sz val="11"/>
        <color theme="1"/>
        <rFont val="微软雅黑"/>
        <family val="2"/>
        <charset val="134"/>
      </rPr>
      <t>作者声明和致谢：
本工具包由马军生博士（@财税闲谈）设计！</t>
    </r>
    <r>
      <rPr>
        <sz val="11"/>
        <color theme="1"/>
        <rFont val="微软雅黑"/>
        <family val="2"/>
        <charset val="134"/>
      </rPr>
      <t xml:space="preserve">
感谢“办税总动员”团队提供IT技术和工具支持，感谢“财税闲谈会”微信群友“小小猪”同学对我的启发。（具体工具见下方二维码，包括“财税法规助手”、“个税助手”、“问财税”）
本年终奖优化工具包可以免费转发和使用，未经许可，不得用于商业用途，不得擅自改编。转发时，请保持署名并完整转发，谢谢！
未来版本升级的话，会发布在微信公众号
使用过程中，如有情况可关注微信公众号“财税闲谈”，按提示进入“财税闲谈会”微信群交流！
2019年1月13日晚八点，千聊直播平台免费直播，马军生博士主讲“年终奖优化专题”，欢迎参加。
具体也可加微信公众号小编微信（18930690049）入群交流。
微信公众号|新浪微博|今天头条|抖音账号： “财税闲谈”</t>
    </r>
    <phoneticPr fontId="14" type="noConversion"/>
  </si>
  <si>
    <t>备注（金额栏说明）</t>
    <phoneticPr fontId="14" type="noConversion"/>
  </si>
  <si>
    <t>说明：
以上X、Y都是包含了年终奖的数据
X∈（0，36000]时，最优点有多个，即[0，X]区间年终奖都为最佳值
X∈（36000，72000）时，最优点有多个，即[X-36000，36000]区间年终奖都为最佳值
X∈（203100，288000）时，最优点有多个，即[X-144000，144000]区间年终奖都为最佳值
X=203100时，最优点有多个，即36000或[59100,144000]
X=672000时，最优点有两个，即144000或300000
X=1277500时，最优点有两个，即300000或420000
X=1452500时，最优点有两个，即420000或660000</t>
    <phoneticPr fontId="14" type="noConversion"/>
  </si>
  <si>
    <t>比方案三节税</t>
    <phoneticPr fontId="14" type="noConversion"/>
  </si>
  <si>
    <r>
      <t xml:space="preserve">             年终奖最优测算工具V</t>
    </r>
    <r>
      <rPr>
        <sz val="16"/>
        <color theme="1"/>
        <rFont val="微软雅黑"/>
        <family val="2"/>
        <charset val="134"/>
      </rPr>
      <t>3</t>
    </r>
    <phoneticPr fontId="14" type="noConversion"/>
  </si>
  <si>
    <t>"=D4+D5或输入</t>
    <phoneticPr fontId="14" type="noConversion"/>
  </si>
  <si>
    <r>
      <t>年终奖优化工具包V</t>
    </r>
    <r>
      <rPr>
        <sz val="14"/>
        <color theme="1"/>
        <rFont val="微软雅黑"/>
        <family val="2"/>
        <charset val="134"/>
      </rPr>
      <t>3.0 使用说明 （by马军生 博士）</t>
    </r>
    <phoneticPr fontId="14" type="noConversion"/>
  </si>
  <si>
    <t>3、后续没大的修改，主要是文字和公式方式做了修订</t>
    <phoneticPr fontId="14" type="noConversion"/>
  </si>
  <si>
    <t>建议认真阅读，包括常见问题回答。具体的问题解答，参看“财税闲谈”公众号的文章</t>
    <phoneticPr fontId="14" type="noConversion"/>
  </si>
  <si>
    <t>https://mp.weixin.qq.com/s?__biz=MzA5MDYwNjcxNw==&amp;mid=2447917912&amp;idx=1&amp;sn=9906658aeea02310c40d14d5fbff2a59&amp;chksm=8415fe4ab362775cf4bff8d29d6babacd9da6a43ca5a4a0c4503a878edfd2579f3c965d3df80&amp;token=293928060&amp;lang=zh_CN#rd</t>
    <phoneticPr fontId="14" type="noConversion"/>
  </si>
  <si>
    <t>https://m.qlchat.com/wechat/page/topic-intro?topicId=2000003268590416&amp;shareKey=0109ab99fdfda0aa834cea6fb5855749&amp;from=groupmessage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</si>
</sst>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_ * #,##0_ ;_ * \-#,##0_ ;_ * &quot;-&quot;??_ ;_ @_ "/>
  </numFmts>
  <fonts count="19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6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4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u/>
      <sz val="11"/>
      <color theme="10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Protection="1">
      <alignment vertical="center"/>
      <protection hidden="1"/>
    </xf>
    <xf numFmtId="0" fontId="0" fillId="2" borderId="0" xfId="0" applyFill="1" applyProtection="1">
      <alignment vertical="center"/>
      <protection hidden="1"/>
    </xf>
    <xf numFmtId="0" fontId="1" fillId="0" borderId="1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vertical="top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3" borderId="1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alignment vertical="center"/>
      <protection locked="0"/>
    </xf>
    <xf numFmtId="177" fontId="0" fillId="0" borderId="1" xfId="0" applyNumberFormat="1" applyBorder="1" applyProtection="1">
      <alignment vertical="center"/>
      <protection locked="0"/>
    </xf>
    <xf numFmtId="0" fontId="0" fillId="0" borderId="1" xfId="0" applyBorder="1" applyAlignment="1" applyProtection="1">
      <alignment vertical="center" wrapText="1"/>
      <protection hidden="1"/>
    </xf>
    <xf numFmtId="177" fontId="0" fillId="0" borderId="1" xfId="1" applyNumberFormat="1" applyFont="1" applyBorder="1" applyProtection="1">
      <alignment vertical="center"/>
      <protection hidden="1"/>
    </xf>
    <xf numFmtId="177" fontId="0" fillId="0" borderId="1" xfId="0" applyNumberFormat="1" applyBorder="1" applyProtection="1">
      <alignment vertical="center"/>
      <protection hidden="1"/>
    </xf>
    <xf numFmtId="0" fontId="0" fillId="4" borderId="1" xfId="0" applyFill="1" applyBorder="1" applyAlignment="1" applyProtection="1">
      <alignment vertical="center" wrapText="1"/>
      <protection hidden="1"/>
    </xf>
    <xf numFmtId="0" fontId="0" fillId="2" borderId="1" xfId="0" applyFill="1" applyBorder="1" applyAlignment="1" applyProtection="1">
      <alignment vertical="center" wrapText="1"/>
      <protection hidden="1"/>
    </xf>
    <xf numFmtId="0" fontId="0" fillId="5" borderId="1" xfId="0" applyFill="1" applyBorder="1" applyAlignment="1" applyProtection="1">
      <alignment vertical="center" wrapText="1"/>
      <protection hidden="1"/>
    </xf>
    <xf numFmtId="177" fontId="0" fillId="4" borderId="1" xfId="0" applyNumberFormat="1" applyFill="1" applyBorder="1" applyProtection="1">
      <alignment vertical="center"/>
      <protection hidden="1"/>
    </xf>
    <xf numFmtId="176" fontId="0" fillId="2" borderId="1" xfId="0" applyNumberFormat="1" applyFill="1" applyBorder="1" applyProtection="1">
      <alignment vertical="center"/>
      <protection hidden="1"/>
    </xf>
    <xf numFmtId="177" fontId="0" fillId="5" borderId="1" xfId="0" applyNumberFormat="1" applyFill="1" applyBorder="1" applyProtection="1">
      <alignment vertical="center"/>
      <protection hidden="1"/>
    </xf>
    <xf numFmtId="0" fontId="1" fillId="0" borderId="1" xfId="0" applyFont="1" applyBorder="1" applyAlignment="1" applyProtection="1">
      <alignment vertical="center" wrapText="1"/>
      <protection hidden="1"/>
    </xf>
    <xf numFmtId="0" fontId="0" fillId="6" borderId="1" xfId="0" applyFill="1" applyBorder="1" applyAlignment="1" applyProtection="1">
      <alignment vertical="center" wrapText="1"/>
      <protection hidden="1"/>
    </xf>
    <xf numFmtId="177" fontId="0" fillId="6" borderId="1" xfId="0" applyNumberFormat="1" applyFill="1" applyBorder="1" applyProtection="1">
      <alignment vertical="center"/>
      <protection hidden="1"/>
    </xf>
    <xf numFmtId="177" fontId="0" fillId="3" borderId="1" xfId="0" applyNumberFormat="1" applyFill="1" applyBorder="1" applyProtection="1">
      <alignment vertical="center"/>
      <protection hidden="1"/>
    </xf>
    <xf numFmtId="0" fontId="1" fillId="0" borderId="0" xfId="0" applyFont="1" applyAlignment="1" applyProtection="1">
      <alignment vertical="center" wrapText="1"/>
      <protection hidden="1"/>
    </xf>
    <xf numFmtId="0" fontId="0" fillId="3" borderId="1" xfId="0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Protection="1">
      <alignment vertical="center"/>
      <protection locked="0"/>
    </xf>
    <xf numFmtId="177" fontId="0" fillId="0" borderId="0" xfId="0" applyNumberFormat="1" applyProtection="1">
      <alignment vertical="center"/>
      <protection hidden="1"/>
    </xf>
    <xf numFmtId="177" fontId="0" fillId="0" borderId="5" xfId="0" applyNumberFormat="1" applyFill="1" applyBorder="1" applyProtection="1">
      <alignment vertical="center"/>
      <protection hidden="1"/>
    </xf>
    <xf numFmtId="0" fontId="0" fillId="0" borderId="1" xfId="0" applyBorder="1" applyProtection="1">
      <alignment vertical="center"/>
      <protection hidden="1"/>
    </xf>
    <xf numFmtId="0" fontId="3" fillId="0" borderId="1" xfId="0" applyFont="1" applyBorder="1" applyAlignment="1" applyProtection="1">
      <alignment horizontal="center" vertical="center"/>
      <protection locked="0"/>
    </xf>
    <xf numFmtId="43" fontId="3" fillId="0" borderId="1" xfId="1" applyFont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177" fontId="4" fillId="0" borderId="1" xfId="1" applyNumberFormat="1" applyFont="1" applyFill="1" applyBorder="1" applyAlignment="1" applyProtection="1">
      <alignment horizontal="right" vertical="center"/>
      <protection locked="0"/>
    </xf>
    <xf numFmtId="43" fontId="4" fillId="0" borderId="1" xfId="1" applyFont="1" applyFill="1" applyBorder="1" applyAlignment="1" applyProtection="1">
      <alignment horizontal="center" vertical="center"/>
      <protection locked="0"/>
    </xf>
    <xf numFmtId="43" fontId="4" fillId="0" borderId="0" xfId="1" applyFont="1" applyFill="1" applyBorder="1" applyAlignment="1" applyProtection="1">
      <alignment horizontal="center" vertical="center"/>
      <protection locked="0"/>
    </xf>
    <xf numFmtId="0" fontId="4" fillId="5" borderId="1" xfId="0" applyFont="1" applyFill="1" applyBorder="1" applyAlignment="1" applyProtection="1">
      <alignment horizontal="center" vertical="center"/>
      <protection locked="0"/>
    </xf>
    <xf numFmtId="177" fontId="4" fillId="5" borderId="1" xfId="1" applyNumberFormat="1" applyFont="1" applyFill="1" applyBorder="1" applyAlignment="1" applyProtection="1">
      <alignment horizontal="right" vertical="center"/>
      <protection locked="0"/>
    </xf>
    <xf numFmtId="0" fontId="0" fillId="7" borderId="0" xfId="0" applyFill="1" applyAlignment="1" applyProtection="1">
      <alignment vertical="center" wrapText="1"/>
      <protection locked="0"/>
    </xf>
    <xf numFmtId="10" fontId="0" fillId="7" borderId="0" xfId="0" applyNumberFormat="1" applyFill="1" applyAlignment="1" applyProtection="1">
      <alignment vertical="center" wrapText="1"/>
      <protection locked="0"/>
    </xf>
    <xf numFmtId="0" fontId="4" fillId="0" borderId="1" xfId="0" applyFont="1" applyFill="1" applyBorder="1" applyAlignment="1" applyProtection="1">
      <alignment horizontal="center" vertical="center"/>
      <protection hidden="1"/>
    </xf>
    <xf numFmtId="0" fontId="4" fillId="5" borderId="1" xfId="0" applyFont="1" applyFill="1" applyBorder="1" applyAlignment="1" applyProtection="1">
      <alignment horizontal="center" vertical="center"/>
      <protection hidden="1"/>
    </xf>
    <xf numFmtId="0" fontId="5" fillId="6" borderId="1" xfId="0" applyFont="1" applyFill="1" applyBorder="1" applyAlignment="1" applyProtection="1">
      <alignment horizontal="center" vertical="center"/>
      <protection hidden="1"/>
    </xf>
    <xf numFmtId="43" fontId="4" fillId="0" borderId="1" xfId="1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43" fontId="3" fillId="0" borderId="0" xfId="1" applyFont="1" applyFill="1" applyBorder="1" applyAlignment="1" applyProtection="1">
      <alignment horizontal="center" vertical="center"/>
      <protection hidden="1"/>
    </xf>
    <xf numFmtId="0" fontId="0" fillId="0" borderId="0" xfId="0" applyBorder="1" applyProtection="1">
      <alignment vertical="center"/>
      <protection hidden="1"/>
    </xf>
    <xf numFmtId="0" fontId="3" fillId="0" borderId="0" xfId="1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3" fillId="3" borderId="1" xfId="0" applyFont="1" applyFill="1" applyBorder="1" applyAlignment="1" applyProtection="1">
      <alignment horizontal="center" vertical="center"/>
      <protection hidden="1"/>
    </xf>
    <xf numFmtId="43" fontId="3" fillId="3" borderId="1" xfId="1" applyFont="1" applyFill="1" applyBorder="1" applyAlignment="1" applyProtection="1">
      <alignment horizontal="center" vertical="center"/>
      <protection hidden="1"/>
    </xf>
    <xf numFmtId="0" fontId="3" fillId="3" borderId="1" xfId="0" applyFont="1" applyFill="1" applyBorder="1" applyProtection="1">
      <alignment vertical="center"/>
      <protection hidden="1"/>
    </xf>
    <xf numFmtId="0" fontId="3" fillId="5" borderId="1" xfId="0" applyFont="1" applyFill="1" applyBorder="1" applyAlignment="1" applyProtection="1">
      <alignment horizontal="center" vertical="center"/>
      <protection hidden="1"/>
    </xf>
    <xf numFmtId="43" fontId="0" fillId="7" borderId="0" xfId="0" applyNumberFormat="1" applyFill="1" applyAlignment="1" applyProtection="1">
      <alignment vertical="center" wrapText="1"/>
      <protection locked="0"/>
    </xf>
    <xf numFmtId="0" fontId="6" fillId="6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>
      <alignment vertical="center"/>
    </xf>
    <xf numFmtId="43" fontId="0" fillId="0" borderId="1" xfId="1" applyFont="1" applyBorder="1">
      <alignment vertical="center"/>
    </xf>
    <xf numFmtId="0" fontId="7" fillId="0" borderId="1" xfId="0" applyFont="1" applyBorder="1">
      <alignment vertical="center"/>
    </xf>
    <xf numFmtId="43" fontId="0" fillId="5" borderId="1" xfId="1" applyFont="1" applyFill="1" applyBorder="1">
      <alignment vertical="center"/>
    </xf>
    <xf numFmtId="0" fontId="8" fillId="0" borderId="1" xfId="0" applyFont="1" applyBorder="1">
      <alignment vertical="center"/>
    </xf>
    <xf numFmtId="10" fontId="0" fillId="5" borderId="1" xfId="2" applyNumberFormat="1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178" fontId="0" fillId="3" borderId="1" xfId="0" applyNumberFormat="1" applyFill="1" applyBorder="1">
      <alignment vertical="center"/>
    </xf>
    <xf numFmtId="43" fontId="0" fillId="3" borderId="1" xfId="0" applyNumberFormat="1" applyFill="1" applyBorder="1">
      <alignment vertical="center"/>
    </xf>
    <xf numFmtId="178" fontId="10" fillId="0" borderId="0" xfId="1" applyNumberFormat="1" applyFont="1">
      <alignment vertical="center"/>
    </xf>
    <xf numFmtId="178" fontId="11" fillId="0" borderId="0" xfId="1" applyNumberFormat="1" applyFont="1">
      <alignment vertical="center"/>
    </xf>
    <xf numFmtId="0" fontId="0" fillId="0" borderId="5" xfId="0" applyFill="1" applyBorder="1">
      <alignment vertical="center"/>
    </xf>
    <xf numFmtId="0" fontId="0" fillId="0" borderId="0" xfId="0" applyAlignment="1">
      <alignment horizontal="center" vertical="center"/>
    </xf>
    <xf numFmtId="43" fontId="0" fillId="0" borderId="0" xfId="0" applyNumberFormat="1">
      <alignment vertical="center"/>
    </xf>
    <xf numFmtId="43" fontId="0" fillId="0" borderId="0" xfId="1" applyFont="1">
      <alignment vertical="center"/>
    </xf>
    <xf numFmtId="0" fontId="5" fillId="0" borderId="1" xfId="0" applyFont="1" applyBorder="1" applyAlignment="1" applyProtection="1">
      <alignment horizontal="center" vertical="center" wrapText="1"/>
      <protection hidden="1"/>
    </xf>
    <xf numFmtId="0" fontId="6" fillId="0" borderId="1" xfId="0" applyFont="1" applyBorder="1" applyAlignment="1" applyProtection="1">
      <alignment horizontal="center" vertical="center" wrapText="1"/>
      <protection hidden="1"/>
    </xf>
    <xf numFmtId="0" fontId="6" fillId="0" borderId="1" xfId="0" applyFont="1" applyBorder="1" applyAlignment="1" applyProtection="1">
      <alignment vertical="center" wrapText="1"/>
      <protection hidden="1"/>
    </xf>
    <xf numFmtId="0" fontId="6" fillId="0" borderId="0" xfId="0" applyFont="1" applyProtection="1">
      <alignment vertical="center"/>
      <protection hidden="1"/>
    </xf>
    <xf numFmtId="0" fontId="16" fillId="0" borderId="0" xfId="0" applyFont="1" applyProtection="1">
      <alignment vertical="center"/>
      <protection hidden="1"/>
    </xf>
    <xf numFmtId="31" fontId="0" fillId="0" borderId="0" xfId="0" applyNumberFormat="1" applyProtection="1">
      <alignment vertical="center"/>
      <protection hidden="1"/>
    </xf>
    <xf numFmtId="177" fontId="3" fillId="5" borderId="1" xfId="1" applyNumberFormat="1" applyFont="1" applyFill="1" applyBorder="1" applyAlignment="1" applyProtection="1">
      <alignment horizontal="right" vertical="center"/>
      <protection hidden="1"/>
    </xf>
    <xf numFmtId="43" fontId="15" fillId="6" borderId="1" xfId="1" applyFont="1" applyFill="1" applyBorder="1" applyAlignment="1" applyProtection="1">
      <alignment horizontal="center" vertical="center"/>
      <protection hidden="1"/>
    </xf>
    <xf numFmtId="0" fontId="16" fillId="0" borderId="0" xfId="0" applyFont="1" applyProtection="1">
      <alignment vertical="center"/>
      <protection locked="0"/>
    </xf>
    <xf numFmtId="43" fontId="4" fillId="8" borderId="1" xfId="1" applyFont="1" applyFill="1" applyBorder="1" applyAlignment="1" applyProtection="1">
      <alignment horizontal="center" vertical="center"/>
      <protection hidden="1"/>
    </xf>
    <xf numFmtId="43" fontId="4" fillId="0" borderId="1" xfId="1" applyFont="1" applyFill="1" applyBorder="1" applyAlignment="1" applyProtection="1">
      <alignment vertical="center"/>
      <protection hidden="1"/>
    </xf>
    <xf numFmtId="177" fontId="4" fillId="9" borderId="1" xfId="1" applyNumberFormat="1" applyFont="1" applyFill="1" applyBorder="1" applyAlignment="1" applyProtection="1">
      <alignment horizontal="right" vertical="center"/>
      <protection hidden="1"/>
    </xf>
    <xf numFmtId="43" fontId="4" fillId="9" borderId="1" xfId="1" applyFont="1" applyFill="1" applyBorder="1" applyAlignment="1" applyProtection="1">
      <alignment horizontal="center" vertical="center"/>
      <protection hidden="1"/>
    </xf>
    <xf numFmtId="0" fontId="3" fillId="10" borderId="1" xfId="0" applyFont="1" applyFill="1" applyBorder="1" applyAlignment="1" applyProtection="1">
      <alignment horizontal="center" vertical="center"/>
      <protection hidden="1"/>
    </xf>
    <xf numFmtId="177" fontId="4" fillId="5" borderId="1" xfId="1" applyNumberFormat="1" applyFont="1" applyFill="1" applyBorder="1" applyAlignment="1" applyProtection="1">
      <alignment horizontal="center" vertical="center"/>
      <protection hidden="1"/>
    </xf>
    <xf numFmtId="177" fontId="4" fillId="0" borderId="1" xfId="1" applyNumberFormat="1" applyFont="1" applyFill="1" applyBorder="1" applyAlignment="1" applyProtection="1">
      <alignment horizontal="center" vertical="center"/>
      <protection hidden="1"/>
    </xf>
    <xf numFmtId="177" fontId="4" fillId="10" borderId="1" xfId="1" applyNumberFormat="1" applyFont="1" applyFill="1" applyBorder="1" applyAlignment="1" applyProtection="1">
      <alignment horizontal="center" vertical="center"/>
      <protection hidden="1"/>
    </xf>
    <xf numFmtId="0" fontId="12" fillId="0" borderId="0" xfId="0" applyFont="1" applyFill="1" applyBorder="1">
      <alignment vertical="center"/>
    </xf>
    <xf numFmtId="0" fontId="1" fillId="0" borderId="0" xfId="0" applyFont="1" applyProtection="1">
      <alignment vertical="center"/>
      <protection locked="0"/>
    </xf>
    <xf numFmtId="0" fontId="18" fillId="0" borderId="0" xfId="4" applyFont="1" applyProtection="1">
      <alignment vertical="center"/>
      <protection locked="0"/>
    </xf>
    <xf numFmtId="0" fontId="12" fillId="0" borderId="0" xfId="0" applyFont="1" applyProtection="1">
      <alignment vertical="center"/>
      <protection hidden="1"/>
    </xf>
    <xf numFmtId="0" fontId="17" fillId="0" borderId="0" xfId="4" applyProtection="1">
      <alignment vertical="center"/>
      <protection hidden="1"/>
    </xf>
    <xf numFmtId="0" fontId="4" fillId="6" borderId="1" xfId="1" applyNumberFormat="1" applyFont="1" applyFill="1" applyBorder="1" applyAlignment="1" applyProtection="1">
      <alignment horizontal="center" vertical="center" wrapText="1"/>
      <protection hidden="1"/>
    </xf>
    <xf numFmtId="177" fontId="4" fillId="8" borderId="1" xfId="1" applyNumberFormat="1" applyFont="1" applyFill="1" applyBorder="1" applyAlignment="1" applyProtection="1">
      <alignment horizontal="center" vertical="center"/>
      <protection hidden="1"/>
    </xf>
    <xf numFmtId="43" fontId="15" fillId="8" borderId="1" xfId="1" applyFont="1" applyFill="1" applyBorder="1" applyAlignment="1" applyProtection="1">
      <alignment horizontal="center" vertical="center"/>
      <protection hidden="1"/>
    </xf>
    <xf numFmtId="0" fontId="0" fillId="11" borderId="1" xfId="0" applyFill="1" applyBorder="1" applyAlignment="1">
      <alignment vertical="center" wrapText="1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178" fontId="0" fillId="11" borderId="1" xfId="0" applyNumberFormat="1" applyFill="1" applyBorder="1">
      <alignment vertical="center"/>
    </xf>
    <xf numFmtId="0" fontId="12" fillId="0" borderId="1" xfId="0" applyFont="1" applyBorder="1" applyAlignment="1" applyProtection="1">
      <alignment vertical="center" wrapText="1"/>
      <protection hidden="1"/>
    </xf>
    <xf numFmtId="43" fontId="4" fillId="0" borderId="1" xfId="1" applyFont="1" applyFill="1" applyBorder="1" applyAlignment="1" applyProtection="1">
      <alignment horizontal="left" vertical="center"/>
      <protection locked="0"/>
    </xf>
    <xf numFmtId="0" fontId="9" fillId="0" borderId="6" xfId="0" applyFont="1" applyBorder="1" applyAlignment="1" applyProtection="1">
      <alignment horizontal="center" vertical="center"/>
      <protection hidden="1"/>
    </xf>
    <xf numFmtId="0" fontId="6" fillId="0" borderId="7" xfId="0" applyFont="1" applyBorder="1" applyAlignment="1" applyProtection="1">
      <alignment horizontal="left" vertical="top" wrapText="1"/>
      <protection hidden="1"/>
    </xf>
    <xf numFmtId="0" fontId="9" fillId="0" borderId="6" xfId="0" applyFont="1" applyBorder="1" applyAlignment="1">
      <alignment horizontal="center" vertical="center"/>
    </xf>
    <xf numFmtId="0" fontId="0" fillId="11" borderId="2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2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2" fillId="0" borderId="0" xfId="0" applyFont="1" applyBorder="1" applyAlignment="1" applyProtection="1">
      <alignment horizontal="left" vertic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12" fillId="0" borderId="7" xfId="0" applyFont="1" applyBorder="1" applyAlignment="1" applyProtection="1">
      <alignment horizontal="left" vertical="center"/>
      <protection hidden="1"/>
    </xf>
    <xf numFmtId="0" fontId="0" fillId="0" borderId="7" xfId="0" applyBorder="1" applyAlignment="1" applyProtection="1">
      <alignment horizontal="left" vertical="center"/>
      <protection hidden="1"/>
    </xf>
    <xf numFmtId="0" fontId="3" fillId="3" borderId="1" xfId="0" applyFont="1" applyFill="1" applyBorder="1" applyAlignment="1" applyProtection="1">
      <alignment horizontal="center" vertical="center" wrapText="1"/>
      <protection hidden="1"/>
    </xf>
    <xf numFmtId="43" fontId="4" fillId="0" borderId="1" xfId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</cellXfs>
  <cellStyles count="5">
    <cellStyle name="百分比" xfId="2" builtinId="5"/>
    <cellStyle name="常规" xfId="0" builtinId="0"/>
    <cellStyle name="常规 2" xfId="3"/>
    <cellStyle name="超链接" xfId="4" builtinId="8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133351</xdr:colOff>
      <xdr:row>9</xdr:row>
      <xdr:rowOff>42862</xdr:rowOff>
    </xdr:from>
    <xdr:to>
      <xdr:col>2</xdr:col>
      <xdr:colOff>395288</xdr:colOff>
      <xdr:row>18</xdr:row>
      <xdr:rowOff>138111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70" y="7677785"/>
          <a:ext cx="1687195" cy="1681480"/>
        </a:xfrm>
        <a:prstGeom prst="rect">
          <a:avLst/>
        </a:prstGeom>
      </xdr:spPr>
    </xdr:pic>
    <xdr:clientData/>
  </xdr:twoCellAnchor>
  <xdr:twoCellAnchor editAs="oneCell">
    <xdr:from>
      <xdr:col>3</xdr:col>
      <xdr:colOff>71436</xdr:colOff>
      <xdr:row>8</xdr:row>
      <xdr:rowOff>3205162</xdr:rowOff>
    </xdr:from>
    <xdr:to>
      <xdr:col>3</xdr:col>
      <xdr:colOff>1776411</xdr:colOff>
      <xdr:row>18</xdr:row>
      <xdr:rowOff>95249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3836" y="7948612"/>
          <a:ext cx="1704975" cy="17049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38102</xdr:colOff>
      <xdr:row>24</xdr:row>
      <xdr:rowOff>157166</xdr:rowOff>
    </xdr:from>
    <xdr:to>
      <xdr:col>2</xdr:col>
      <xdr:colOff>95249</xdr:colOff>
      <xdr:row>33</xdr:row>
      <xdr:rowOff>90488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220" y="10502265"/>
          <a:ext cx="1482090" cy="1476375"/>
        </a:xfrm>
        <a:prstGeom prst="rect">
          <a:avLst/>
        </a:prstGeom>
      </xdr:spPr>
    </xdr:pic>
    <xdr:clientData/>
  </xdr:twoCellAnchor>
  <xdr:twoCellAnchor editAs="oneCell">
    <xdr:from>
      <xdr:col>3</xdr:col>
      <xdr:colOff>514349</xdr:colOff>
      <xdr:row>24</xdr:row>
      <xdr:rowOff>114300</xdr:rowOff>
    </xdr:from>
    <xdr:to>
      <xdr:col>3</xdr:col>
      <xdr:colOff>2014536</xdr:colOff>
      <xdr:row>33</xdr:row>
      <xdr:rowOff>71437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3895" y="10459720"/>
          <a:ext cx="1500505" cy="1499870"/>
        </a:xfrm>
        <a:prstGeom prst="rect">
          <a:avLst/>
        </a:prstGeom>
      </xdr:spPr>
    </xdr:pic>
    <xdr:clientData/>
  </xdr:twoCellAnchor>
  <xdr:twoCellAnchor editAs="oneCell">
    <xdr:from>
      <xdr:col>2</xdr:col>
      <xdr:colOff>904876</xdr:colOff>
      <xdr:row>24</xdr:row>
      <xdr:rowOff>128590</xdr:rowOff>
    </xdr:from>
    <xdr:to>
      <xdr:col>3</xdr:col>
      <xdr:colOff>123823</xdr:colOff>
      <xdr:row>33</xdr:row>
      <xdr:rowOff>23812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5570" y="10473690"/>
          <a:ext cx="1447800" cy="1438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m.qlchat.com/wechat/page/topic-intro?topicId=2000003268590416&amp;shareKey=0109ab99fdfda0aa834cea6fb5855749&amp;from=groupmessage" TargetMode="External"/><Relationship Id="rId1" Type="http://schemas.openxmlformats.org/officeDocument/2006/relationships/hyperlink" Target="https://mp.weixin.qq.com/s?__biz=MzA5MDYwNjcxNw==&amp;mid=2447917912&amp;idx=1&amp;sn=9906658aeea02310c40d14d5fbff2a59&amp;chksm=8415fe4ab362775cf4bff8d29d6babacd9da6a43ca5a4a0c4503a878edfd2579f3c965d3df80&amp;token=293928060&amp;lang=zh_C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.qlchat.com/wechat/page/topic-intro?topicId=2000003268590416&amp;shareKey=0109ab99fdfda0aa834cea6fb5855749&amp;from=groupmessag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.qlchat.com/wechat/page/topic-intro?topicId=2000003268590416&amp;shareKey=0109ab99fdfda0aa834cea6fb5855749&amp;from=groupmessage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m.qlchat.com/wechat/page/topic-intro?topicId=2000003268590416&amp;shareKey=0109ab99fdfda0aa834cea6fb5855749&amp;from=groupmessag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7" sqref="F7"/>
    </sheetView>
  </sheetViews>
  <sheetFormatPr defaultColWidth="9.06640625" defaultRowHeight="13.5" x14ac:dyDescent="0.3"/>
  <cols>
    <col min="1" max="1" width="4.53125" style="3" customWidth="1"/>
    <col min="2" max="2" width="19.86328125" style="3" customWidth="1"/>
    <col min="3" max="3" width="31.06640625" style="3" customWidth="1"/>
    <col min="4" max="4" width="28.796875" style="3" customWidth="1"/>
    <col min="5" max="5" width="9.06640625" style="3"/>
    <col min="6" max="6" width="20.265625" style="3" customWidth="1"/>
    <col min="7" max="7" width="46.59765625" style="3" customWidth="1"/>
    <col min="8" max="10" width="9.06640625" style="3"/>
    <col min="11" max="11" width="7.73046875" style="3" customWidth="1"/>
    <col min="12" max="16384" width="9.06640625" style="3"/>
  </cols>
  <sheetData>
    <row r="1" spans="1:6" ht="31.5" customHeight="1" x14ac:dyDescent="0.3">
      <c r="A1" s="103" t="s">
        <v>153</v>
      </c>
      <c r="B1" s="103"/>
      <c r="C1" s="103"/>
      <c r="D1" s="103"/>
      <c r="E1" s="76" t="s">
        <v>129</v>
      </c>
      <c r="F1" s="77">
        <v>43495</v>
      </c>
    </row>
    <row r="2" spans="1:6" ht="25.15" customHeight="1" x14ac:dyDescent="0.3">
      <c r="A2" s="72" t="s">
        <v>0</v>
      </c>
      <c r="B2" s="72" t="s">
        <v>1</v>
      </c>
      <c r="C2" s="72" t="s">
        <v>2</v>
      </c>
      <c r="D2" s="72" t="s">
        <v>3</v>
      </c>
    </row>
    <row r="3" spans="1:6" ht="53.25" customHeight="1" x14ac:dyDescent="0.3">
      <c r="A3" s="73">
        <v>1</v>
      </c>
      <c r="B3" s="74" t="s">
        <v>4</v>
      </c>
      <c r="C3" s="74" t="s">
        <v>5</v>
      </c>
      <c r="D3" s="74" t="s">
        <v>155</v>
      </c>
      <c r="F3" s="93" t="s">
        <v>156</v>
      </c>
    </row>
    <row r="4" spans="1:6" ht="73.5" customHeight="1" x14ac:dyDescent="0.3">
      <c r="A4" s="73">
        <v>2</v>
      </c>
      <c r="B4" s="74" t="s">
        <v>6</v>
      </c>
      <c r="C4" s="74" t="s">
        <v>7</v>
      </c>
      <c r="D4" s="74" t="s">
        <v>8</v>
      </c>
      <c r="F4" s="76" t="s">
        <v>130</v>
      </c>
    </row>
    <row r="5" spans="1:6" ht="38.25" customHeight="1" x14ac:dyDescent="0.3">
      <c r="A5" s="73">
        <v>3</v>
      </c>
      <c r="B5" s="74" t="s">
        <v>9</v>
      </c>
      <c r="C5" s="74" t="s">
        <v>10</v>
      </c>
      <c r="D5" s="74"/>
      <c r="F5" s="76" t="s">
        <v>131</v>
      </c>
    </row>
    <row r="6" spans="1:6" ht="39" customHeight="1" x14ac:dyDescent="0.3">
      <c r="A6" s="73">
        <v>4</v>
      </c>
      <c r="B6" s="74" t="s">
        <v>11</v>
      </c>
      <c r="C6" s="74" t="s">
        <v>12</v>
      </c>
      <c r="D6" s="74" t="s">
        <v>13</v>
      </c>
      <c r="F6" s="76" t="s">
        <v>134</v>
      </c>
    </row>
    <row r="7" spans="1:6" ht="48" customHeight="1" x14ac:dyDescent="0.3">
      <c r="A7" s="73">
        <v>5</v>
      </c>
      <c r="B7" s="74" t="s">
        <v>14</v>
      </c>
      <c r="C7" s="74" t="s">
        <v>15</v>
      </c>
      <c r="D7" s="74" t="s">
        <v>16</v>
      </c>
      <c r="F7" s="92" t="s">
        <v>154</v>
      </c>
    </row>
    <row r="8" spans="1:6" ht="64.150000000000006" customHeight="1" x14ac:dyDescent="0.3">
      <c r="A8" s="73">
        <v>6</v>
      </c>
      <c r="B8" s="74" t="s">
        <v>17</v>
      </c>
      <c r="C8" s="74" t="s">
        <v>18</v>
      </c>
      <c r="D8" s="74" t="s">
        <v>19</v>
      </c>
    </row>
    <row r="9" spans="1:6" ht="254.25" customHeight="1" x14ac:dyDescent="0.3">
      <c r="A9" s="104" t="s">
        <v>147</v>
      </c>
      <c r="B9" s="104"/>
      <c r="C9" s="104"/>
      <c r="D9" s="104"/>
      <c r="E9" s="92" t="s">
        <v>145</v>
      </c>
      <c r="F9" s="93" t="s">
        <v>157</v>
      </c>
    </row>
    <row r="10" spans="1:6" ht="16.899999999999999" customHeight="1" x14ac:dyDescent="0.3"/>
    <row r="20" spans="2:4" ht="15" x14ac:dyDescent="0.3">
      <c r="B20" s="75" t="s">
        <v>20</v>
      </c>
      <c r="C20" s="75"/>
      <c r="D20" s="75" t="s">
        <v>21</v>
      </c>
    </row>
    <row r="21" spans="2:4" ht="15" x14ac:dyDescent="0.3">
      <c r="B21" s="75"/>
      <c r="C21" s="75"/>
      <c r="D21" s="75"/>
    </row>
    <row r="22" spans="2:4" ht="15" x14ac:dyDescent="0.3">
      <c r="B22" s="75"/>
      <c r="C22" s="75"/>
      <c r="D22" s="75"/>
    </row>
    <row r="23" spans="2:4" ht="15" x14ac:dyDescent="0.3">
      <c r="B23" s="75"/>
      <c r="C23" s="75"/>
      <c r="D23" s="75"/>
    </row>
    <row r="24" spans="2:4" ht="15" x14ac:dyDescent="0.3">
      <c r="B24" s="75" t="s">
        <v>22</v>
      </c>
      <c r="C24" s="75" t="s">
        <v>23</v>
      </c>
      <c r="D24" s="75" t="s">
        <v>24</v>
      </c>
    </row>
    <row r="36" spans="2:4" ht="15" x14ac:dyDescent="0.3">
      <c r="B36" s="75"/>
      <c r="C36" s="75"/>
      <c r="D36" s="75"/>
    </row>
    <row r="37" spans="2:4" ht="15" x14ac:dyDescent="0.3">
      <c r="B37" s="75"/>
      <c r="C37" s="75"/>
      <c r="D37" s="75"/>
    </row>
  </sheetData>
  <sheetProtection formatCells="0" formatColumns="0" formatRows="0" insertColumns="0" insertRows="0" insertHyperlinks="0" deleteColumns="0" deleteRows="0" sort="0"/>
  <mergeCells count="2">
    <mergeCell ref="A1:D1"/>
    <mergeCell ref="A9:D9"/>
  </mergeCells>
  <phoneticPr fontId="14" type="noConversion"/>
  <hyperlinks>
    <hyperlink ref="F3" r:id="rId1" location="rd"/>
    <hyperlink ref="F9" r:id="rId2"/>
  </hyperlinks>
  <pageMargins left="0.69930555555555596" right="0.69930555555555596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I10" sqref="I10"/>
    </sheetView>
  </sheetViews>
  <sheetFormatPr defaultColWidth="9" defaultRowHeight="13.5" x14ac:dyDescent="0.3"/>
  <cols>
    <col min="1" max="1" width="14.86328125" customWidth="1"/>
    <col min="2" max="2" width="12" customWidth="1"/>
    <col min="3" max="3" width="3.1328125" customWidth="1"/>
    <col min="4" max="4" width="14.265625" customWidth="1"/>
    <col min="5" max="5" width="12" customWidth="1"/>
    <col min="6" max="6" width="3.9296875" customWidth="1"/>
    <col min="7" max="7" width="14.9296875" customWidth="1"/>
    <col min="8" max="8" width="17.9296875" customWidth="1"/>
    <col min="9" max="9" width="12.265625" customWidth="1"/>
    <col min="10" max="10" width="15.9296875" customWidth="1"/>
    <col min="11" max="11" width="15.86328125" customWidth="1"/>
    <col min="12" max="12" width="12.86328125" customWidth="1"/>
    <col min="13" max="13" width="16.46484375" customWidth="1"/>
  </cols>
  <sheetData>
    <row r="1" spans="1:13" ht="24.75" customHeight="1" x14ac:dyDescent="0.3">
      <c r="A1" s="105" t="s">
        <v>25</v>
      </c>
      <c r="B1" s="105"/>
      <c r="C1" s="105"/>
      <c r="D1" s="105"/>
      <c r="E1" s="105"/>
      <c r="F1" s="105"/>
      <c r="G1" s="105"/>
    </row>
    <row r="2" spans="1:13" ht="28.5" customHeight="1" x14ac:dyDescent="0.3">
      <c r="A2" s="97" t="s">
        <v>26</v>
      </c>
      <c r="B2" s="106" t="s">
        <v>27</v>
      </c>
      <c r="C2" s="107"/>
      <c r="D2" s="108"/>
      <c r="E2" s="109" t="s">
        <v>135</v>
      </c>
      <c r="F2" s="110"/>
      <c r="G2" s="111"/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</row>
    <row r="3" spans="1:13" ht="15.75" x14ac:dyDescent="0.3">
      <c r="A3" s="98">
        <v>0</v>
      </c>
      <c r="B3" s="99">
        <v>0</v>
      </c>
      <c r="C3" s="99" t="s">
        <v>34</v>
      </c>
      <c r="D3" s="100">
        <f>H3</f>
        <v>36000</v>
      </c>
      <c r="E3" s="64"/>
      <c r="F3" s="63" t="s">
        <v>34</v>
      </c>
      <c r="G3" s="65">
        <f>M3</f>
        <v>157740</v>
      </c>
      <c r="H3" s="66">
        <v>36000</v>
      </c>
      <c r="I3">
        <v>60000</v>
      </c>
      <c r="J3" s="70">
        <f>基础参数!$B$2</f>
        <v>36000</v>
      </c>
      <c r="K3">
        <f>IF((H3+I3+J3)*基础参数!B3&lt;K4,(H3+I3+J3)*基础参数!B3,K4)</f>
        <v>16500</v>
      </c>
      <c r="L3">
        <f>IF((H3+I3+J3)*基础参数!B10&lt;L4,(H3+I3+J3)*基础参数!B10,L4)</f>
        <v>9240</v>
      </c>
      <c r="M3" s="71">
        <f>SUM(H3:L3)</f>
        <v>157740</v>
      </c>
    </row>
    <row r="4" spans="1:13" ht="15.75" x14ac:dyDescent="0.3">
      <c r="A4" s="98">
        <v>36000</v>
      </c>
      <c r="B4" s="100">
        <f>D3+1</f>
        <v>36001</v>
      </c>
      <c r="C4" s="99" t="s">
        <v>34</v>
      </c>
      <c r="D4" s="100">
        <f t="shared" ref="D4:D7" si="0">H4</f>
        <v>203100</v>
      </c>
      <c r="E4" s="64">
        <f>G3+1</f>
        <v>157741</v>
      </c>
      <c r="F4" s="63" t="s">
        <v>34</v>
      </c>
      <c r="G4" s="65">
        <f t="shared" ref="G4:G7" si="1">M4</f>
        <v>349166.64</v>
      </c>
      <c r="H4" s="66">
        <v>203100</v>
      </c>
      <c r="I4">
        <v>60000</v>
      </c>
      <c r="J4" s="70">
        <f>基础参数!$B$2</f>
        <v>36000</v>
      </c>
      <c r="K4" s="70">
        <f>基础参数!$B$5*12*基础参数!$B$3</f>
        <v>32094</v>
      </c>
      <c r="L4" s="70">
        <f>基础参数!$B$12*基础参数!$B$10*12</f>
        <v>17972.640000000003</v>
      </c>
      <c r="M4" s="71">
        <f t="shared" ref="M4:M7" si="2">SUM(H4:L4)</f>
        <v>349166.64</v>
      </c>
    </row>
    <row r="5" spans="1:13" ht="15.75" x14ac:dyDescent="0.3">
      <c r="A5" s="98">
        <v>144000</v>
      </c>
      <c r="B5" s="100">
        <f t="shared" ref="B5:B8" si="3">D4+1</f>
        <v>203101</v>
      </c>
      <c r="C5" s="99" t="s">
        <v>34</v>
      </c>
      <c r="D5" s="100">
        <f>H5</f>
        <v>672000</v>
      </c>
      <c r="E5" s="64">
        <f t="shared" ref="E5:E8" si="4">G4+1</f>
        <v>349167.64</v>
      </c>
      <c r="F5" s="63" t="s">
        <v>34</v>
      </c>
      <c r="G5" s="65">
        <f t="shared" si="1"/>
        <v>818066.64</v>
      </c>
      <c r="H5" s="67">
        <v>672000</v>
      </c>
      <c r="I5">
        <v>60000</v>
      </c>
      <c r="J5" s="70">
        <f>基础参数!$B$2</f>
        <v>36000</v>
      </c>
      <c r="K5" s="70">
        <f>基础参数!$B$5*12*基础参数!$B$3</f>
        <v>32094</v>
      </c>
      <c r="L5" s="70">
        <f>基础参数!$B$12*基础参数!$B$10*12</f>
        <v>17972.640000000003</v>
      </c>
      <c r="M5" s="71">
        <f t="shared" si="2"/>
        <v>818066.64</v>
      </c>
    </row>
    <row r="6" spans="1:13" ht="15.75" x14ac:dyDescent="0.3">
      <c r="A6" s="98">
        <v>300000</v>
      </c>
      <c r="B6" s="100">
        <f t="shared" si="3"/>
        <v>672001</v>
      </c>
      <c r="C6" s="99" t="s">
        <v>34</v>
      </c>
      <c r="D6" s="100">
        <f t="shared" si="0"/>
        <v>1277500</v>
      </c>
      <c r="E6" s="64">
        <f t="shared" si="4"/>
        <v>818067.64</v>
      </c>
      <c r="F6" s="63" t="s">
        <v>34</v>
      </c>
      <c r="G6" s="65">
        <f t="shared" si="1"/>
        <v>1423566.64</v>
      </c>
      <c r="H6" s="67">
        <v>1277500</v>
      </c>
      <c r="I6">
        <v>60000</v>
      </c>
      <c r="J6" s="70">
        <f>基础参数!$B$2</f>
        <v>36000</v>
      </c>
      <c r="K6" s="70">
        <f>基础参数!$B$5*12*基础参数!$B$3</f>
        <v>32094</v>
      </c>
      <c r="L6" s="70">
        <f>基础参数!$B$12*基础参数!$B$10*12</f>
        <v>17972.640000000003</v>
      </c>
      <c r="M6" s="71">
        <f t="shared" si="2"/>
        <v>1423566.64</v>
      </c>
    </row>
    <row r="7" spans="1:13" ht="15.75" x14ac:dyDescent="0.3">
      <c r="A7" s="98">
        <v>420000</v>
      </c>
      <c r="B7" s="100">
        <f t="shared" si="3"/>
        <v>1277501</v>
      </c>
      <c r="C7" s="99" t="s">
        <v>34</v>
      </c>
      <c r="D7" s="100">
        <f t="shared" si="0"/>
        <v>1452500</v>
      </c>
      <c r="E7" s="64">
        <f t="shared" si="4"/>
        <v>1423567.64</v>
      </c>
      <c r="F7" s="63" t="s">
        <v>34</v>
      </c>
      <c r="G7" s="65">
        <f t="shared" si="1"/>
        <v>1598566.64</v>
      </c>
      <c r="H7" s="67">
        <v>1452500</v>
      </c>
      <c r="I7">
        <v>60000</v>
      </c>
      <c r="J7" s="70">
        <f>基础参数!$B$2</f>
        <v>36000</v>
      </c>
      <c r="K7" s="70">
        <f>基础参数!$B$5*12*基础参数!$B$3</f>
        <v>32094</v>
      </c>
      <c r="L7" s="70">
        <f>基础参数!$B$12*基础参数!$B$10*12</f>
        <v>17972.640000000003</v>
      </c>
      <c r="M7" s="71">
        <f t="shared" si="2"/>
        <v>1598566.64</v>
      </c>
    </row>
    <row r="8" spans="1:13" ht="29.25" customHeight="1" x14ac:dyDescent="0.3">
      <c r="A8" s="98">
        <v>660000</v>
      </c>
      <c r="B8" s="100">
        <f t="shared" si="3"/>
        <v>1452501</v>
      </c>
      <c r="C8" s="99" t="s">
        <v>34</v>
      </c>
      <c r="D8" s="98" t="s">
        <v>35</v>
      </c>
      <c r="E8" s="64">
        <f t="shared" si="4"/>
        <v>1598567.64</v>
      </c>
      <c r="F8" s="63" t="s">
        <v>34</v>
      </c>
      <c r="G8" s="62" t="s">
        <v>35</v>
      </c>
    </row>
    <row r="9" spans="1:13" x14ac:dyDescent="0.3">
      <c r="A9" t="s">
        <v>36</v>
      </c>
      <c r="F9" s="68"/>
      <c r="G9" s="69" t="s">
        <v>37</v>
      </c>
    </row>
    <row r="10" spans="1:13" ht="157.5" customHeight="1" x14ac:dyDescent="0.3">
      <c r="A10" s="112" t="s">
        <v>149</v>
      </c>
      <c r="B10" s="113"/>
      <c r="C10" s="113"/>
      <c r="D10" s="113"/>
      <c r="E10" s="113"/>
      <c r="F10" s="113"/>
      <c r="G10" s="113"/>
    </row>
    <row r="13" spans="1:13" x14ac:dyDescent="0.3">
      <c r="A13" s="90"/>
      <c r="B13" s="90" t="s">
        <v>146</v>
      </c>
    </row>
    <row r="14" spans="1:13" x14ac:dyDescent="0.3">
      <c r="A14" s="90" t="s">
        <v>145</v>
      </c>
      <c r="B14" s="91" t="s">
        <v>144</v>
      </c>
    </row>
  </sheetData>
  <mergeCells count="4">
    <mergeCell ref="A1:G1"/>
    <mergeCell ref="B2:D2"/>
    <mergeCell ref="E2:G2"/>
    <mergeCell ref="A10:G10"/>
  </mergeCells>
  <phoneticPr fontId="14" type="noConversion"/>
  <hyperlinks>
    <hyperlink ref="B14" r:id="rId1"/>
  </hyperlinks>
  <pageMargins left="0.69930555555555596" right="0.69930555555555596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opLeftCell="A10" workbookViewId="0">
      <selection activeCell="B24" sqref="B24"/>
    </sheetView>
  </sheetViews>
  <sheetFormatPr defaultColWidth="9" defaultRowHeight="13.5" x14ac:dyDescent="0.3"/>
  <cols>
    <col min="1" max="1" width="35" customWidth="1"/>
    <col min="2" max="2" width="19.6640625" customWidth="1"/>
  </cols>
  <sheetData>
    <row r="1" spans="1:3" ht="18.850000000000001" customHeight="1" x14ac:dyDescent="0.3">
      <c r="A1" s="56" t="s">
        <v>38</v>
      </c>
      <c r="B1" s="57">
        <v>60000</v>
      </c>
    </row>
    <row r="2" spans="1:3" ht="18.850000000000001" customHeight="1" x14ac:dyDescent="0.3">
      <c r="A2" s="58" t="s">
        <v>39</v>
      </c>
      <c r="B2" s="59">
        <v>36000</v>
      </c>
      <c r="C2" t="s">
        <v>40</v>
      </c>
    </row>
    <row r="3" spans="1:3" ht="18.850000000000001" customHeight="1" x14ac:dyDescent="0.3">
      <c r="A3" s="60" t="s">
        <v>41</v>
      </c>
      <c r="B3" s="61">
        <v>0.125</v>
      </c>
      <c r="C3" t="s">
        <v>40</v>
      </c>
    </row>
    <row r="4" spans="1:3" ht="18.850000000000001" customHeight="1" x14ac:dyDescent="0.3">
      <c r="A4" s="60" t="s">
        <v>42</v>
      </c>
      <c r="B4" s="59">
        <v>4279</v>
      </c>
      <c r="C4" t="s">
        <v>40</v>
      </c>
    </row>
    <row r="5" spans="1:3" ht="18.850000000000001" customHeight="1" x14ac:dyDescent="0.3">
      <c r="A5" s="58" t="s">
        <v>43</v>
      </c>
      <c r="B5" s="59">
        <v>21396</v>
      </c>
      <c r="C5" t="s">
        <v>40</v>
      </c>
    </row>
    <row r="6" spans="1:3" ht="18.850000000000001" customHeight="1" x14ac:dyDescent="0.3">
      <c r="A6" s="56" t="s">
        <v>44</v>
      </c>
      <c r="B6" s="57">
        <f>B4*12</f>
        <v>51348</v>
      </c>
    </row>
    <row r="7" spans="1:3" ht="18.850000000000001" customHeight="1" x14ac:dyDescent="0.3">
      <c r="A7" s="56" t="s">
        <v>45</v>
      </c>
      <c r="B7" s="57">
        <f>B5*12</f>
        <v>256752</v>
      </c>
    </row>
    <row r="8" spans="1:3" ht="18.850000000000001" customHeight="1" x14ac:dyDescent="0.3">
      <c r="A8" s="56"/>
      <c r="B8" s="57"/>
    </row>
    <row r="9" spans="1:3" ht="18.850000000000001" customHeight="1" x14ac:dyDescent="0.3">
      <c r="A9" s="58" t="s">
        <v>46</v>
      </c>
      <c r="B9" s="61">
        <v>7.0000000000000007E-2</v>
      </c>
      <c r="C9" t="s">
        <v>40</v>
      </c>
    </row>
    <row r="10" spans="1:3" ht="18.850000000000001" customHeight="1" x14ac:dyDescent="0.3">
      <c r="A10" s="56" t="s">
        <v>47</v>
      </c>
      <c r="B10" s="61">
        <f>IF(B9&gt;0.12,0.12,B9)</f>
        <v>7.0000000000000007E-2</v>
      </c>
      <c r="C10" t="s">
        <v>40</v>
      </c>
    </row>
    <row r="11" spans="1:3" ht="18.850000000000001" customHeight="1" x14ac:dyDescent="0.3">
      <c r="A11" s="58" t="s">
        <v>48</v>
      </c>
      <c r="B11" s="59">
        <v>4279</v>
      </c>
      <c r="C11" t="s">
        <v>40</v>
      </c>
    </row>
    <row r="12" spans="1:3" ht="18.850000000000001" customHeight="1" x14ac:dyDescent="0.3">
      <c r="A12" s="58" t="s">
        <v>49</v>
      </c>
      <c r="B12" s="59">
        <v>21396</v>
      </c>
      <c r="C12" t="s">
        <v>40</v>
      </c>
    </row>
    <row r="13" spans="1:3" ht="18.850000000000001" customHeight="1" x14ac:dyDescent="0.3">
      <c r="A13" s="56" t="s">
        <v>50</v>
      </c>
      <c r="B13" s="57">
        <f>B11*12</f>
        <v>51348</v>
      </c>
    </row>
    <row r="14" spans="1:3" ht="18.850000000000001" customHeight="1" x14ac:dyDescent="0.3">
      <c r="A14" s="56" t="s">
        <v>51</v>
      </c>
      <c r="B14" s="57">
        <f>B12*12</f>
        <v>256752</v>
      </c>
    </row>
    <row r="15" spans="1:3" ht="18.850000000000001" customHeight="1" x14ac:dyDescent="0.3">
      <c r="A15" s="56"/>
      <c r="B15" s="56"/>
    </row>
    <row r="16" spans="1:3" ht="18.850000000000001" customHeight="1" x14ac:dyDescent="0.3">
      <c r="A16" s="58" t="s">
        <v>52</v>
      </c>
      <c r="B16" s="59">
        <v>100000</v>
      </c>
      <c r="C16" t="s">
        <v>40</v>
      </c>
    </row>
    <row r="17" spans="1:3" ht="18.850000000000001" customHeight="1" x14ac:dyDescent="0.3">
      <c r="A17" s="60" t="s">
        <v>53</v>
      </c>
      <c r="B17" s="59">
        <v>10000</v>
      </c>
      <c r="C17" t="s">
        <v>40</v>
      </c>
    </row>
    <row r="18" spans="1:3" ht="18.850000000000001" customHeight="1" x14ac:dyDescent="0.3">
      <c r="A18" s="60" t="s">
        <v>54</v>
      </c>
      <c r="B18" s="59">
        <v>0.4</v>
      </c>
      <c r="C18" t="s">
        <v>40</v>
      </c>
    </row>
    <row r="20" spans="1:3" x14ac:dyDescent="0.3">
      <c r="A20" s="89" t="s">
        <v>142</v>
      </c>
    </row>
    <row r="23" spans="1:3" x14ac:dyDescent="0.3">
      <c r="A23" s="90"/>
      <c r="B23" s="90" t="s">
        <v>146</v>
      </c>
    </row>
    <row r="24" spans="1:3" x14ac:dyDescent="0.3">
      <c r="A24" s="90" t="s">
        <v>145</v>
      </c>
      <c r="B24" s="91" t="s">
        <v>144</v>
      </c>
    </row>
  </sheetData>
  <phoneticPr fontId="14" type="noConversion"/>
  <hyperlinks>
    <hyperlink ref="B24" r:id="rId1"/>
  </hyperlinks>
  <pageMargins left="0.69930555555555596" right="0.69930555555555596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K20"/>
  <sheetViews>
    <sheetView tabSelected="1" topLeftCell="B4" workbookViewId="0">
      <selection activeCell="F18" sqref="F18"/>
    </sheetView>
  </sheetViews>
  <sheetFormatPr defaultColWidth="9.06640625" defaultRowHeight="13.5" x14ac:dyDescent="0.3"/>
  <cols>
    <col min="1" max="1" width="3.73046875" style="27" customWidth="1"/>
    <col min="2" max="2" width="10.53125" style="27" customWidth="1"/>
    <col min="3" max="3" width="30.06640625" style="27" customWidth="1"/>
    <col min="4" max="4" width="17.265625" style="27" customWidth="1"/>
    <col min="5" max="5" width="18.1328125" style="27" customWidth="1"/>
    <col min="6" max="6" width="21.3984375" style="27" customWidth="1"/>
    <col min="7" max="7" width="14.59765625" style="27" customWidth="1"/>
    <col min="8" max="8" width="24.6640625" style="27" customWidth="1"/>
    <col min="9" max="9" width="21.6640625" style="27" customWidth="1"/>
    <col min="10" max="10" width="18.9296875" style="27" customWidth="1"/>
    <col min="11" max="11" width="12.19921875" style="27" customWidth="1"/>
    <col min="12" max="16384" width="9.06640625" style="27"/>
  </cols>
  <sheetData>
    <row r="1" spans="2:11" ht="29.25" customHeight="1" x14ac:dyDescent="0.3">
      <c r="C1" s="114" t="s">
        <v>151</v>
      </c>
      <c r="D1" s="115"/>
      <c r="E1" s="115"/>
      <c r="G1" s="90"/>
      <c r="H1" s="90" t="s">
        <v>146</v>
      </c>
    </row>
    <row r="2" spans="2:11" ht="24" customHeight="1" x14ac:dyDescent="0.3">
      <c r="B2" s="31" t="s">
        <v>55</v>
      </c>
      <c r="C2" s="31" t="s">
        <v>56</v>
      </c>
      <c r="D2" s="32" t="s">
        <v>57</v>
      </c>
      <c r="E2" s="32" t="s">
        <v>148</v>
      </c>
      <c r="G2" s="90" t="s">
        <v>145</v>
      </c>
      <c r="H2" s="91" t="s">
        <v>144</v>
      </c>
    </row>
    <row r="3" spans="2:11" ht="24" customHeight="1" x14ac:dyDescent="0.3">
      <c r="B3" s="33"/>
      <c r="C3" s="33" t="s">
        <v>59</v>
      </c>
      <c r="D3" s="34">
        <v>15000</v>
      </c>
      <c r="E3" s="119" t="s">
        <v>60</v>
      </c>
      <c r="F3" s="36"/>
    </row>
    <row r="4" spans="2:11" ht="24" customHeight="1" x14ac:dyDescent="0.3">
      <c r="B4" s="33"/>
      <c r="C4" s="33" t="s">
        <v>61</v>
      </c>
      <c r="D4" s="34">
        <f>D3*12</f>
        <v>180000</v>
      </c>
      <c r="E4" s="119"/>
      <c r="F4" s="36"/>
    </row>
    <row r="5" spans="2:11" ht="24" customHeight="1" x14ac:dyDescent="0.3">
      <c r="B5" s="33"/>
      <c r="C5" s="33" t="s">
        <v>62</v>
      </c>
      <c r="D5" s="34">
        <v>119000</v>
      </c>
      <c r="E5" s="35" t="s">
        <v>40</v>
      </c>
      <c r="F5" s="36"/>
      <c r="G5" s="80"/>
    </row>
    <row r="6" spans="2:11" ht="24" customHeight="1" x14ac:dyDescent="0.3">
      <c r="B6" s="33"/>
      <c r="C6" s="37" t="s">
        <v>63</v>
      </c>
      <c r="D6" s="38">
        <f>D4+D5</f>
        <v>299000</v>
      </c>
      <c r="E6" s="102" t="s">
        <v>152</v>
      </c>
      <c r="F6" s="36"/>
      <c r="H6" s="89" t="s">
        <v>143</v>
      </c>
    </row>
    <row r="7" spans="2:11" ht="24" customHeight="1" x14ac:dyDescent="0.3">
      <c r="B7" s="35"/>
      <c r="C7" s="37" t="s">
        <v>64</v>
      </c>
      <c r="D7" s="38">
        <v>60000</v>
      </c>
      <c r="E7" s="35" t="s">
        <v>65</v>
      </c>
    </row>
    <row r="8" spans="2:11" ht="24" customHeight="1" x14ac:dyDescent="0.3">
      <c r="B8" s="35"/>
      <c r="C8" s="33" t="s">
        <v>66</v>
      </c>
      <c r="D8" s="34">
        <f>基础参数!$B$2</f>
        <v>36000</v>
      </c>
      <c r="E8" s="35" t="s">
        <v>67</v>
      </c>
    </row>
    <row r="9" spans="2:11" ht="24" customHeight="1" x14ac:dyDescent="0.3">
      <c r="B9" s="35"/>
      <c r="C9" s="33" t="s">
        <v>68</v>
      </c>
      <c r="D9" s="34">
        <f>ROUND(ROUND(I9*G9,2)*12,2)</f>
        <v>32094</v>
      </c>
      <c r="E9" s="35" t="s">
        <v>67</v>
      </c>
      <c r="F9" s="39" t="s">
        <v>69</v>
      </c>
      <c r="G9" s="40">
        <f>基础参数!B3</f>
        <v>0.125</v>
      </c>
      <c r="H9" s="39" t="s">
        <v>70</v>
      </c>
      <c r="I9" s="54">
        <f>MIN(D$6/12,K9)</f>
        <v>21396</v>
      </c>
      <c r="J9" s="39" t="s">
        <v>71</v>
      </c>
      <c r="K9" s="54">
        <f>基础参数!B5</f>
        <v>21396</v>
      </c>
    </row>
    <row r="10" spans="2:11" ht="24" customHeight="1" x14ac:dyDescent="0.3">
      <c r="B10" s="35"/>
      <c r="C10" s="33" t="s">
        <v>72</v>
      </c>
      <c r="D10" s="34">
        <f>ROUND(ROUND(I10*MIN(0.12,G10),2)*12,2)</f>
        <v>17972.64</v>
      </c>
      <c r="E10" s="35" t="s">
        <v>67</v>
      </c>
      <c r="F10" s="39" t="s">
        <v>73</v>
      </c>
      <c r="G10" s="40">
        <f>基础参数!B10</f>
        <v>7.0000000000000007E-2</v>
      </c>
      <c r="H10" s="39" t="s">
        <v>74</v>
      </c>
      <c r="I10" s="54">
        <f>MIN(D$6/12,K10)</f>
        <v>21396</v>
      </c>
      <c r="J10" s="39" t="s">
        <v>75</v>
      </c>
      <c r="K10" s="54">
        <f>基础参数!B12</f>
        <v>21396</v>
      </c>
    </row>
    <row r="11" spans="2:11" ht="24" customHeight="1" x14ac:dyDescent="0.3">
      <c r="B11" s="41"/>
      <c r="C11" s="42" t="s">
        <v>76</v>
      </c>
      <c r="D11" s="78">
        <f>MAX(D6-D7-D8-D9-D10,0)</f>
        <v>152933.35999999999</v>
      </c>
      <c r="E11" s="96" t="s">
        <v>128</v>
      </c>
      <c r="F11" s="79" t="s">
        <v>132</v>
      </c>
      <c r="G11" s="43" t="s">
        <v>77</v>
      </c>
      <c r="H11" s="43" t="s">
        <v>78</v>
      </c>
      <c r="I11" s="43" t="s">
        <v>133</v>
      </c>
    </row>
    <row r="12" spans="2:11" ht="33.75" customHeight="1" x14ac:dyDescent="0.3">
      <c r="B12" s="41"/>
      <c r="C12" s="42" t="s">
        <v>79</v>
      </c>
      <c r="D12" s="78">
        <f>IF(D11&gt;=1452500,660000,IF(D11&gt;=1277500,420000,IF(D11&gt;=672000,300000,IF(D11&gt;=203100,144000,IF(D11&gt;36000,36000,0)))))</f>
        <v>36000</v>
      </c>
      <c r="E12" s="82">
        <f>IF(AND(D5&lt;=H12,D5&gt;=G12,H12&gt;G12),D5,IF(D11=203100,36000,IF(D11=672000,144000,IF(D11=1277500,300000,IF(D11=1452500,420000,0)))))</f>
        <v>0</v>
      </c>
      <c r="F12" s="94" t="str">
        <f>IF(OR(AND(D11&gt;0,D11&lt;=36000),AND(D11&gt;36000,D11&lt;72000),AND(D11&gt;203100,D11&lt;288000)),"区间解，上下限见右边",IF(OR($D11=672000,$D11=1277500,$D11=1452500),"双解，另一解见左边备选",IF($D11=203100,"多解：36000或[59100,144000]","单解")))</f>
        <v>单解</v>
      </c>
      <c r="G12" s="95">
        <f>IF(AND($D11&gt;0,$D11&lt;=36000),0,IF(AND($D11&gt;36000,$D11&lt;72000),$D11-36000,IF(AND($D11&gt;203100,$D11&lt;288000),$D11-144000,0)))</f>
        <v>0</v>
      </c>
      <c r="H12" s="81">
        <f>IF(AND($D11&gt;0,$D11&lt;=36000),$D11,IF(AND($D11&gt;36000,$D11&lt;72000),36000,IF(AND($D11&gt;203100,$D11&lt;288000),144000,0)))</f>
        <v>0</v>
      </c>
      <c r="I12" s="55" t="str">
        <f>IF(AND(D5&lt;G12,G12&lt;H12),"低于下限，加大年终奖",IF(D5&lt;E12,"低于下限，加大年终奖","否"))</f>
        <v>否</v>
      </c>
    </row>
    <row r="13" spans="2:11" ht="11.65" customHeight="1" x14ac:dyDescent="0.3">
      <c r="B13" s="45"/>
      <c r="C13" s="45"/>
      <c r="D13" s="46"/>
      <c r="E13" s="47"/>
      <c r="F13" s="48"/>
      <c r="G13" s="49"/>
      <c r="H13" s="49"/>
      <c r="I13" s="47"/>
    </row>
    <row r="14" spans="2:11" ht="26.35" customHeight="1" x14ac:dyDescent="0.3">
      <c r="B14" s="50"/>
      <c r="C14" s="50" t="s">
        <v>80</v>
      </c>
      <c r="D14" s="51" t="s">
        <v>81</v>
      </c>
      <c r="E14" s="52" t="s">
        <v>82</v>
      </c>
      <c r="F14" s="52" t="s">
        <v>83</v>
      </c>
      <c r="G14" s="52" t="s">
        <v>84</v>
      </c>
      <c r="H14" s="52" t="s">
        <v>85</v>
      </c>
      <c r="I14" s="52" t="s">
        <v>86</v>
      </c>
    </row>
    <row r="15" spans="2:11" ht="24" customHeight="1" x14ac:dyDescent="0.3">
      <c r="B15" s="118"/>
      <c r="C15" s="53" t="s">
        <v>139</v>
      </c>
      <c r="D15" s="86">
        <f t="shared" ref="D15" si="0">E15+F15</f>
        <v>12708</v>
      </c>
      <c r="E15" s="87">
        <f t="shared" ref="E15" si="1">ROUND(IF(G15&gt;36000,IF(G15&gt;144000,IF(G15&gt;300000,IF(G15&gt;420000,IF(G15&gt;660000,IF(G15&gt;960000,IF(G15&gt;960000.0001,(G15*0.45-181920)),(G15*0.35-85920)),(G15*0.3-52920)),(G15*0.25-31920)),(G15*0.2-16920)),(G15*0.1-2520)),(G15*0.03)),2)</f>
        <v>1018</v>
      </c>
      <c r="F15" s="87">
        <f>ROUND(IF(H15/12&gt;3000,IF(H15/12&gt;12000,IF(H15/12&gt;25000,IF(H15/12&gt;35000,IF(H15/12&gt;55000,IF(H15/12&gt;80000,IF(H15/12&gt;80000,(H15*0.45-15160)),(H15*0.35-7160)),(H15*0.3-4410)),(H15*0.25-2660)),(H15*0.2-1410)),(H15*0.1-210)),(H15*0.03)),2)</f>
        <v>11690</v>
      </c>
      <c r="G15" s="87">
        <f>MAX(D$11-H15,0)</f>
        <v>33933.359999999986</v>
      </c>
      <c r="H15" s="87">
        <f>D5</f>
        <v>119000</v>
      </c>
      <c r="I15" s="87">
        <v>0</v>
      </c>
    </row>
    <row r="16" spans="2:11" ht="24" customHeight="1" x14ac:dyDescent="0.3">
      <c r="B16" s="118"/>
      <c r="C16" s="53" t="s">
        <v>140</v>
      </c>
      <c r="D16" s="86">
        <f t="shared" ref="D16" si="2">E16+F16</f>
        <v>13666.67</v>
      </c>
      <c r="E16" s="87">
        <f t="shared" ref="E16" si="3">ROUND(IF(G16&gt;36000,IF(G16&gt;144000,IF(G16&gt;300000,IF(G16&gt;420000,IF(G16&gt;660000,IF(G16&gt;960000,IF(G16&gt;960000.0001,(G16*0.45-181920)),(G16*0.35-85920)),(G16*0.3-52920)),(G16*0.25-31920)),(G16*0.2-16920)),(G16*0.1-2520)),(G16*0.03)),2)</f>
        <v>13666.67</v>
      </c>
      <c r="F16" s="87">
        <f>ROUND(IF(H16/12&gt;3000,IF(H16/12&gt;12000,IF(H16/12&gt;25000,IF(H16/12&gt;35000,IF(H16/12&gt;55000,IF(H16/12&gt;80000,IF(H16/12&gt;80000,(H16*0.45-15160)),(H16*0.35-7160)),(H16*0.3-4410)),(H16*0.25-2660)),(H16*0.2-1410)),(H16*0.1-210)),(H16*0.03)),2)</f>
        <v>0</v>
      </c>
      <c r="G16" s="87">
        <f t="shared" ref="G16" si="4">D$11-H16</f>
        <v>152933.35999999999</v>
      </c>
      <c r="H16" s="87">
        <v>0</v>
      </c>
      <c r="I16" s="87">
        <f>D5</f>
        <v>119000</v>
      </c>
    </row>
    <row r="17" spans="2:9" ht="24" customHeight="1" x14ac:dyDescent="0.3">
      <c r="B17" s="118"/>
      <c r="C17" s="85" t="s">
        <v>141</v>
      </c>
      <c r="D17" s="88">
        <f>E17+F17</f>
        <v>10253.34</v>
      </c>
      <c r="E17" s="88">
        <f>ROUND(IF(G17&gt;36000,IF(G17&gt;144000,IF(G17&gt;300000,IF(G17&gt;420000,IF(G17&gt;660000,IF(G17&gt;960000,IF(G17&gt;960000.0001,(G17*0.45-181920)),(G17*0.35-85920)),(G17*0.3-52920)),(G17*0.25-31920)),(G17*0.2-16920)),(G17*0.1-2520)),(G17*0.03)),2)</f>
        <v>9173.34</v>
      </c>
      <c r="F17" s="88">
        <f>ROUND(IF(H17/12&gt;3000,IF(H17/12&gt;12000,IF(H17/12&gt;25000,IF(H17/12&gt;35000,IF(H17/12&gt;55000,IF(H17/12&gt;80000,IF(H17/12&gt;80000,(H17*0.45-15160)),(H17*0.35-7160)),(H17*0.3-4410)),(H17*0.25-2660)),(H17*0.2-1410)),(H17*0.1-210)),(H17*0.03)),2)</f>
        <v>1080</v>
      </c>
      <c r="G17" s="88">
        <f>D$11-H17</f>
        <v>116933.35999999999</v>
      </c>
      <c r="H17" s="88">
        <f>D12</f>
        <v>36000</v>
      </c>
      <c r="I17" s="88">
        <f>D5-H17</f>
        <v>83000</v>
      </c>
    </row>
    <row r="18" spans="2:9" ht="24" customHeight="1" x14ac:dyDescent="0.3">
      <c r="B18" s="118" t="s">
        <v>87</v>
      </c>
      <c r="C18" s="53" t="s">
        <v>137</v>
      </c>
      <c r="D18" s="83">
        <f>MIN(D$15,D$16)-D17</f>
        <v>2454.66</v>
      </c>
      <c r="E18" s="44"/>
      <c r="F18" s="44"/>
      <c r="G18" s="44"/>
      <c r="H18" s="44"/>
      <c r="I18" s="44"/>
    </row>
    <row r="19" spans="2:9" ht="24" customHeight="1" x14ac:dyDescent="0.3">
      <c r="B19" s="118"/>
      <c r="C19" s="53" t="s">
        <v>138</v>
      </c>
      <c r="D19" s="84">
        <f>MAX(D$15,D$16)-D17</f>
        <v>3413.33</v>
      </c>
      <c r="E19" s="44"/>
      <c r="F19" s="44"/>
      <c r="G19" s="44"/>
      <c r="H19" s="44"/>
      <c r="I19" s="44"/>
    </row>
    <row r="20" spans="2:9" ht="28.5" customHeight="1" x14ac:dyDescent="0.3">
      <c r="B20" s="116" t="s">
        <v>136</v>
      </c>
      <c r="C20" s="117"/>
      <c r="D20" s="117"/>
      <c r="E20" s="117"/>
      <c r="F20" s="117"/>
      <c r="G20" s="117"/>
      <c r="H20" s="117"/>
      <c r="I20" s="117"/>
    </row>
  </sheetData>
  <sheetProtection formatCells="0" formatColumns="0" formatRows="0" insertColumns="0" insertRows="0" insertHyperlinks="0" sort="0"/>
  <mergeCells count="5">
    <mergeCell ref="C1:E1"/>
    <mergeCell ref="B20:I20"/>
    <mergeCell ref="B15:B17"/>
    <mergeCell ref="B18:B19"/>
    <mergeCell ref="E3:E4"/>
  </mergeCells>
  <phoneticPr fontId="14" type="noConversion"/>
  <hyperlinks>
    <hyperlink ref="H2" r:id="rId1"/>
  </hyperlinks>
  <pageMargins left="0.69930555555555596" right="0.69930555555555596" top="0.75" bottom="0.75" header="0.3" footer="0.3"/>
  <pageSetup paperSize="9" orientation="portrait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R603"/>
  <sheetViews>
    <sheetView workbookViewId="0">
      <pane xSplit="2" ySplit="2" topLeftCell="AN3" activePane="bottomRight" state="frozenSplit"/>
      <selection pane="topRight"/>
      <selection pane="bottomLeft"/>
      <selection pane="bottomRight" activeCell="BA2" sqref="BA2"/>
    </sheetView>
  </sheetViews>
  <sheetFormatPr defaultColWidth="9" defaultRowHeight="13.5" x14ac:dyDescent="0.3"/>
  <cols>
    <col min="1" max="1" width="2.3984375" customWidth="1"/>
    <col min="2" max="2" width="9.73046875" customWidth="1"/>
    <col min="3" max="3" width="19.3984375" customWidth="1"/>
    <col min="4" max="4" width="15.1328125" customWidth="1"/>
    <col min="5" max="5" width="15.53125" customWidth="1"/>
    <col min="6" max="6" width="15.73046875" customWidth="1"/>
    <col min="7" max="8" width="12.33203125" customWidth="1"/>
    <col min="9" max="9" width="12.19921875" customWidth="1"/>
    <col min="10" max="12" width="12.86328125" customWidth="1"/>
    <col min="13" max="13" width="16" style="3" customWidth="1"/>
    <col min="14" max="14" width="15.19921875" style="3" customWidth="1"/>
    <col min="15" max="15" width="14.19921875" style="3" customWidth="1"/>
    <col min="16" max="16" width="14.33203125" style="3" customWidth="1"/>
    <col min="17" max="17" width="15.3984375" style="3" customWidth="1"/>
    <col min="18" max="18" width="15" style="3" customWidth="1"/>
    <col min="19" max="19" width="13.9296875" style="4" customWidth="1"/>
    <col min="20" max="20" width="15.796875" style="3" customWidth="1"/>
    <col min="21" max="21" width="13.73046875" style="3" customWidth="1"/>
    <col min="22" max="22" width="16.33203125" style="3" customWidth="1"/>
    <col min="23" max="23" width="12.86328125" style="3" customWidth="1"/>
    <col min="24" max="24" width="15.265625" style="3" customWidth="1"/>
    <col min="25" max="25" width="17.46484375" style="3" customWidth="1"/>
    <col min="26" max="26" width="16.46484375" style="3" customWidth="1"/>
    <col min="27" max="27" width="24.796875" style="3" customWidth="1"/>
    <col min="28" max="28" width="16.53125" style="3" customWidth="1"/>
    <col min="29" max="29" width="12.06640625" style="3" customWidth="1"/>
    <col min="30" max="30" width="17.46484375" style="3" customWidth="1"/>
    <col min="31" max="31" width="13" style="3" customWidth="1"/>
    <col min="32" max="32" width="17.265625" style="3" customWidth="1"/>
    <col min="33" max="33" width="14.73046875" style="3" customWidth="1"/>
    <col min="34" max="34" width="13.265625" style="3" customWidth="1"/>
    <col min="35" max="35" width="16.73046875" style="3" customWidth="1"/>
    <col min="36" max="36" width="20.33203125" style="3" customWidth="1"/>
    <col min="37" max="37" width="12.19921875" style="3" customWidth="1"/>
    <col min="38" max="38" width="15.19921875" style="3" customWidth="1"/>
    <col min="39" max="39" width="15.59765625" style="3" customWidth="1"/>
    <col min="40" max="40" width="16.33203125" style="3" customWidth="1"/>
    <col min="41" max="41" width="11.1328125" style="3" customWidth="1"/>
    <col min="42" max="42" width="12.19921875" style="3" customWidth="1"/>
    <col min="43" max="43" width="15.1328125" style="3" customWidth="1"/>
    <col min="44" max="44" width="13.6640625" style="3" customWidth="1"/>
  </cols>
  <sheetData>
    <row r="1" spans="1:44" s="1" customFormat="1" ht="34.9" customHeight="1" x14ac:dyDescent="0.3">
      <c r="A1" s="5"/>
      <c r="B1" s="5" t="s">
        <v>122</v>
      </c>
      <c r="C1" s="6" t="s">
        <v>123</v>
      </c>
      <c r="D1" s="5"/>
      <c r="E1" s="5"/>
      <c r="F1" s="5"/>
      <c r="G1" s="5"/>
      <c r="H1" s="5"/>
      <c r="I1" s="5"/>
      <c r="J1" s="5"/>
      <c r="K1" s="5"/>
      <c r="L1" s="5"/>
      <c r="M1" s="120" t="s">
        <v>91</v>
      </c>
      <c r="N1" s="120"/>
      <c r="O1" s="120"/>
      <c r="P1" s="120"/>
      <c r="Q1" s="120"/>
      <c r="R1" s="120" t="s">
        <v>92</v>
      </c>
      <c r="S1" s="120"/>
      <c r="T1" s="120"/>
      <c r="U1" s="120"/>
      <c r="V1" s="120"/>
      <c r="W1" s="120"/>
      <c r="X1" s="120"/>
      <c r="Y1" s="120" t="s">
        <v>93</v>
      </c>
      <c r="Z1" s="120"/>
      <c r="AA1" s="20"/>
      <c r="AB1" s="121" t="s">
        <v>94</v>
      </c>
      <c r="AC1" s="122"/>
      <c r="AD1" s="122"/>
      <c r="AE1" s="122"/>
      <c r="AF1" s="122"/>
      <c r="AG1" s="122"/>
      <c r="AH1" s="122"/>
      <c r="AI1" s="123"/>
      <c r="AJ1" s="121" t="s">
        <v>95</v>
      </c>
      <c r="AK1" s="122"/>
      <c r="AL1" s="122"/>
      <c r="AM1" s="122"/>
      <c r="AN1" s="122"/>
      <c r="AO1" s="122"/>
      <c r="AP1" s="122"/>
      <c r="AQ1" s="123"/>
      <c r="AR1" s="24" t="s">
        <v>58</v>
      </c>
    </row>
    <row r="2" spans="1:44" s="2" customFormat="1" ht="54" customHeight="1" x14ac:dyDescent="0.3">
      <c r="A2" s="7" t="s">
        <v>0</v>
      </c>
      <c r="B2" s="8" t="s">
        <v>124</v>
      </c>
      <c r="C2" s="8" t="s">
        <v>97</v>
      </c>
      <c r="D2" s="8" t="s">
        <v>61</v>
      </c>
      <c r="E2" s="8" t="s">
        <v>98</v>
      </c>
      <c r="F2" s="8" t="s">
        <v>99</v>
      </c>
      <c r="G2" s="8" t="s">
        <v>38</v>
      </c>
      <c r="H2" s="7" t="s">
        <v>39</v>
      </c>
      <c r="I2" s="7" t="s">
        <v>100</v>
      </c>
      <c r="J2" s="7" t="s">
        <v>101</v>
      </c>
      <c r="K2" s="7" t="s">
        <v>102</v>
      </c>
      <c r="L2" s="7" t="s">
        <v>103</v>
      </c>
      <c r="M2" s="11" t="s">
        <v>125</v>
      </c>
      <c r="N2" s="11" t="s">
        <v>85</v>
      </c>
      <c r="O2" s="11" t="s">
        <v>105</v>
      </c>
      <c r="P2" s="11" t="s">
        <v>83</v>
      </c>
      <c r="Q2" s="14" t="s">
        <v>106</v>
      </c>
      <c r="R2" s="11" t="s">
        <v>107</v>
      </c>
      <c r="S2" s="15" t="s">
        <v>108</v>
      </c>
      <c r="T2" s="11" t="s">
        <v>109</v>
      </c>
      <c r="U2" s="11" t="s">
        <v>110</v>
      </c>
      <c r="V2" s="16" t="s">
        <v>111</v>
      </c>
      <c r="W2" s="11" t="s">
        <v>112</v>
      </c>
      <c r="X2" s="11" t="s">
        <v>150</v>
      </c>
      <c r="Y2" s="11" t="s">
        <v>113</v>
      </c>
      <c r="Z2" s="21" t="s">
        <v>114</v>
      </c>
      <c r="AA2" s="11"/>
      <c r="AB2" s="11" t="s">
        <v>107</v>
      </c>
      <c r="AC2" s="11" t="s">
        <v>115</v>
      </c>
      <c r="AD2" s="11" t="s">
        <v>109</v>
      </c>
      <c r="AE2" s="11" t="s">
        <v>110</v>
      </c>
      <c r="AF2" s="11" t="s">
        <v>81</v>
      </c>
      <c r="AG2" s="11" t="s">
        <v>116</v>
      </c>
      <c r="AH2" s="11" t="s">
        <v>117</v>
      </c>
      <c r="AI2" s="11" t="s">
        <v>118</v>
      </c>
      <c r="AJ2" s="11" t="s">
        <v>107</v>
      </c>
      <c r="AK2" s="11" t="s">
        <v>119</v>
      </c>
      <c r="AL2" s="11" t="s">
        <v>109</v>
      </c>
      <c r="AM2" s="11" t="s">
        <v>110</v>
      </c>
      <c r="AN2" s="11" t="s">
        <v>81</v>
      </c>
      <c r="AO2" s="25" t="s">
        <v>116</v>
      </c>
      <c r="AP2" s="11" t="s">
        <v>120</v>
      </c>
      <c r="AQ2" s="11" t="s">
        <v>121</v>
      </c>
      <c r="AR2" s="26"/>
    </row>
    <row r="3" spans="1:44" x14ac:dyDescent="0.3">
      <c r="A3" s="9"/>
      <c r="B3" s="9" t="s">
        <v>126</v>
      </c>
      <c r="C3" s="10">
        <f>ROUND(D3/12,2)</f>
        <v>5000</v>
      </c>
      <c r="D3" s="10">
        <f>F3-E3</f>
        <v>60000</v>
      </c>
      <c r="E3" s="10">
        <f>F3*基础参数!$B$18</f>
        <v>40000</v>
      </c>
      <c r="F3" s="10">
        <f>基础参数!$B$16</f>
        <v>100000</v>
      </c>
      <c r="G3" s="10">
        <f>基础参数!$B$1</f>
        <v>60000</v>
      </c>
      <c r="H3" s="10">
        <f>基础参数!$B$2</f>
        <v>36000</v>
      </c>
      <c r="I3" s="10">
        <f>ROUND(IF($F3/12&gt;基础参数!$B$5,基础参数!$B$5,IF($F3/12&lt;基础参数!$B$4,基础参数!$B$4,$F3/12)),2)</f>
        <v>8333.33</v>
      </c>
      <c r="J3" s="10">
        <f>ROUND(I3*12*基础参数!$B$3,2)</f>
        <v>12500</v>
      </c>
      <c r="K3" s="10">
        <f>ROUND(IF($F3/12&gt;基础参数!$B$12,基础参数!$B$12,IF($F3/12&lt;基础参数!$B$11,基础参数!$B$11,$F3/12)),2)</f>
        <v>8333.33</v>
      </c>
      <c r="L3" s="10">
        <f>ROUND(K3*12*基础参数!$B$10,2)</f>
        <v>7000</v>
      </c>
      <c r="M3" s="12">
        <f t="shared" ref="M3:M66" si="0">IF(D3-G3-H3-J3-L3&gt;0,D3-G3-H3-J3-L3,0)</f>
        <v>0</v>
      </c>
      <c r="N3" s="13">
        <f t="shared" ref="N3:N66" si="1">E3</f>
        <v>40000</v>
      </c>
      <c r="O3" s="13">
        <f>ROUND(IF(M3&gt;36000,IF(M3&gt;144000,IF(M3&gt;300000,IF(M3&gt;420000,IF(M3&gt;660000,IF(M3&gt;960000,IF(M3&gt;960000.0001,(M3*0.45-181920)),(M3*0.35-85920)),(M3*0.3-52920)),(M3*0.25-31920)),(M3*0.2-16920)),(M3*0.1-2520)),(M3*0.03)),2)</f>
        <v>0</v>
      </c>
      <c r="P3" s="13">
        <f>ROUND(IF(N3/12&gt;3000,IF(N3/12&gt;12000,IF(N3/12&gt;25000,IF(N3/12&gt;35000,IF(N3/12&gt;55000,IF(N3/12&gt;80000,IF(N3/12&gt;80000.0001,(N3*0.45-15160)),(N3*0.35-7160)),(N3*0.3-4410)),(N3*0.25-2660)),(N3*0.2-1410)),(N3*0.1-210)),(N3*0.03)),2)</f>
        <v>3790</v>
      </c>
      <c r="Q3" s="17">
        <f>O3+P3</f>
        <v>3790</v>
      </c>
      <c r="R3" s="13">
        <f>Y3-S3</f>
        <v>0</v>
      </c>
      <c r="S3" s="18"/>
      <c r="T3" s="13">
        <f>ROUND(IF(R3&gt;36000,IF(R3&gt;144000,IF(R3&gt;300000,IF(R3&gt;420000,IF(R3&gt;660000,IF(R3&gt;960000,IF(R3&gt;960000.0001,(R3*0.45-181920)),(R3*0.35-85920)),(R3*0.3-52920)),(R3*0.25-31920)),(R3*0.2-16920)),(R3*0.1-2520)),(R3*0.03)),2)</f>
        <v>0</v>
      </c>
      <c r="U3" s="13">
        <f>ROUND(IF(S3/12&gt;3000,IF(S3/12&gt;12000,IF(S3/12&gt;25000,IF(S3/12&gt;35000,IF(S3/12&gt;55000,IF(S3/12&gt;80000,IF(S3/12&gt;80000.0001,(S3*0.45-15160)),(S3*0.35-7160)),(S3*0.3-4410)),(S3*0.25-2660)),(S3*0.2-1410)),(S3*0.1-210)),(S3*0.03)),2)</f>
        <v>0</v>
      </c>
      <c r="V3" s="19">
        <f>T3+U3</f>
        <v>0</v>
      </c>
      <c r="W3" s="13">
        <f>Q3-V3</f>
        <v>3790</v>
      </c>
      <c r="X3" s="13">
        <f>Z3-V3</f>
        <v>0</v>
      </c>
      <c r="Y3" s="13">
        <f t="shared" ref="Y3:Y66" si="2">IF(F3-G3-H3-J3-L3&gt;0,F3-G3-H3-J3-L3,0)</f>
        <v>0</v>
      </c>
      <c r="Z3" s="22">
        <f>ROUND(IF(Y3&gt;36000,IF(Y3&gt;144000,IF(Y3&gt;300000,IF(Y3&gt;420000,IF(Y3&gt;660000,IF(Y3&gt;960000,IF(Y3&gt;960000.0001,(Y3*0.45-181920)),(Y3*0.35-85920)),(Y3*0.3-52920)),(Y3*0.25-31920)),(Y3*0.2-16920)),(Y3*0.1-2520)),(Y3*0.03)),2)</f>
        <v>0</v>
      </c>
      <c r="AA3" s="13"/>
      <c r="AB3" s="13">
        <f>Y3-AC3</f>
        <v>0</v>
      </c>
      <c r="AC3" s="13">
        <f>IF($S3=0,0,IF($S3=36000,0,IF($S3=144000,36000,IF($S3=300000,144000,IF($S3=420000,300000,IF($S3=660000,420000))))))</f>
        <v>0</v>
      </c>
      <c r="AD3" s="13">
        <f>ROUND(IF(AB3&gt;36000,IF(AB3&gt;144000,IF(AB3&gt;300000,IF(AB3&gt;420000,IF(AB3&gt;660000,IF(AB3&gt;960000,IF(AB3&gt;960000.0001,(AB3*0.45-181920)),(AB3*0.35-85920)),(AB3*0.3-52920)),(AB3*0.25-31920)),(AB3*0.2-16920)),(AB3*0.1-2520)),(AB3*0.03)),2)</f>
        <v>0</v>
      </c>
      <c r="AE3" s="13">
        <f>ROUND(IF(AC3/12&gt;3000,IF(AC3/12&gt;12000,IF(AC3/12&gt;25000,IF(AC3/12&gt;35000,IF(AC3/12&gt;55000,IF(AC3/12&gt;80000,IF(AC3/12&gt;80000.0001,(AC3*0.45-15160)),(AC3*0.35-7160)),(AC3*0.3-4410)),(AC3*0.25-2660)),(AC3*0.2-1410)),(AC3*0.1-210)),(AC3*0.03)),2)</f>
        <v>0</v>
      </c>
      <c r="AF3" s="13">
        <f>AD3+AE3</f>
        <v>0</v>
      </c>
      <c r="AG3" s="23">
        <f>AF3-$V3</f>
        <v>0</v>
      </c>
      <c r="AH3" s="13">
        <f>AF3-$Q3</f>
        <v>-3790</v>
      </c>
      <c r="AI3" s="13">
        <f>IF($S3=0,0,IF($S3=36000,Y3-36000,IF($S3=144000,Y3-203100,IF($S3=300000,Y3-672000,IF($S3=420000,Y3-1277500,IF($S3=660000,Y3-1452500))))))</f>
        <v>0</v>
      </c>
      <c r="AJ3" s="13">
        <f>IF(AK3&gt;Y3,0,Y3-AK3)</f>
        <v>0</v>
      </c>
      <c r="AK3" s="13">
        <f>IF($S3=0,36000,IF($S3=36000,144000,IF($S3=144000,300000,IF($S3=300000,420000,IF($S3=420000,660000,IF($S3=660000,660000))))))</f>
        <v>36000</v>
      </c>
      <c r="AL3" s="13">
        <f>IF(AK3&gt;Y3,0,ROUND(IF(AJ3&gt;36000,IF(AJ3&gt;144000,IF(AJ3&gt;300000,IF(AJ3&gt;420000,IF(AJ3&gt;660000,IF(AJ3&gt;960000,IF(AJ3&gt;960000.0001,(AJ3*0.45-181920)),(AJ3*0.35-85920)),(AJ3*0.3-52920)),(AJ3*0.25-31920)),(AJ3*0.2-16920)),(AJ3*0.1-2520)),(AJ3*0.03)),2))</f>
        <v>0</v>
      </c>
      <c r="AM3" s="13">
        <f>IF(AK3&gt;Y3,0,ROUND(IF(AK3/12&gt;3000,IF(AK3/12&gt;12000,IF(AK3/12&gt;25000,IF(AK3/12&gt;35000,IF(AK3/12&gt;55000,IF(AK3/12&gt;80000,IF(AK3/12&gt;80000.0001,(AK3*0.45-15160)),(AK3*0.35-7160)),(AK3*0.3-4410)),(AK3*0.25-2660)),(AK3*0.2-1410)),(AK3*0.1-210)),(AK3*0.03)),2))</f>
        <v>0</v>
      </c>
      <c r="AN3" s="13">
        <f>AL3+AM3</f>
        <v>0</v>
      </c>
      <c r="AO3" s="23">
        <f>IF(AK3&gt;Y3,0,AN3-$V3)</f>
        <v>0</v>
      </c>
      <c r="AP3" s="13">
        <f>IF(AK3&gt;Y3,0,AN3-$Q3)</f>
        <v>0</v>
      </c>
      <c r="AQ3" s="13">
        <f>IF(AK3&gt;Y3,0,IF($S3=0,Y3-36000,IF($S3=36000,Y3-203100,IF($S3=144000,Y3-672000,IF($S3=300000,Y3-1277500,IF($S3=420000,Y3-1452500,IF($S3=660000,0)))))))</f>
        <v>0</v>
      </c>
      <c r="AR3" s="3" t="str">
        <f>IF(AK3&gt;Y3,"高选假设不成立","Ok")</f>
        <v>高选假设不成立</v>
      </c>
    </row>
    <row r="4" spans="1:44" x14ac:dyDescent="0.3">
      <c r="A4" s="9"/>
      <c r="B4" s="9" t="s">
        <v>127</v>
      </c>
      <c r="C4" s="10">
        <f t="shared" ref="C4:C67" si="3">ROUND(D4/12,2)</f>
        <v>5500</v>
      </c>
      <c r="D4" s="10">
        <f t="shared" ref="D4:D67" si="4">F4-E4</f>
        <v>66000</v>
      </c>
      <c r="E4" s="10">
        <f>F4*基础参数!$B$18</f>
        <v>44000</v>
      </c>
      <c r="F4" s="10">
        <f>F3+基础参数!$B$17</f>
        <v>110000</v>
      </c>
      <c r="G4" s="10">
        <f>基础参数!$B$1</f>
        <v>60000</v>
      </c>
      <c r="H4" s="10">
        <f>基础参数!$B$2</f>
        <v>36000</v>
      </c>
      <c r="I4" s="10">
        <f>ROUND(IF(F4/12&gt;基础参数!$B$5,基础参数!$B$5,IF(F4/12&lt;基础参数!$B$4,基础参数!$B$4,F4/12)),2)</f>
        <v>9166.67</v>
      </c>
      <c r="J4" s="10">
        <f>I4*12*基础参数!$B$3</f>
        <v>13750.005000000001</v>
      </c>
      <c r="K4" s="10">
        <f>ROUND(IF($F4/12&gt;基础参数!$B$12,基础参数!$B$12,IF($F4/12&lt;基础参数!$B$11,基础参数!$B$11,$F4/12)),2)</f>
        <v>9166.67</v>
      </c>
      <c r="L4" s="10">
        <f>K4*12*基础参数!$B$10</f>
        <v>7700.0028000000011</v>
      </c>
      <c r="M4" s="12">
        <f t="shared" si="0"/>
        <v>0</v>
      </c>
      <c r="N4" s="13">
        <f t="shared" si="1"/>
        <v>44000</v>
      </c>
      <c r="O4" s="13">
        <f t="shared" ref="O4:O67" si="5">ROUND(IF(M4&gt;36000,IF(M4&gt;144000,IF(M4&gt;300000,IF(M4&gt;420000,IF(M4&gt;660000,IF(M4&gt;960000,IF(M4&gt;960000.0001,(M4*0.45-181920)),(M4*0.35-85920)),(M4*0.3-52920)),(M4*0.25-31920)),(M4*0.2-16920)),(M4*0.1-2520)),(M4*0.03)),2)</f>
        <v>0</v>
      </c>
      <c r="P4" s="13">
        <f t="shared" ref="P4:P67" si="6">ROUND(IF(N4/12&gt;3000,IF(N4/12&gt;12000,IF(N4/12&gt;25000,IF(N4/12&gt;35000,IF(N4/12&gt;55000,IF(N4/12&gt;80000,IF(N4/12&gt;80000.0001,(N4*0.45-15160)),(N4*0.35-7160)),(N4*0.3-4410)),(N4*0.25-2660)),(N4*0.2-1410)),(N4*0.1-210)),(N4*0.03)),2)</f>
        <v>4190</v>
      </c>
      <c r="Q4" s="17">
        <f t="shared" ref="Q4:Q67" si="7">O4+P4</f>
        <v>4190</v>
      </c>
      <c r="R4" s="13">
        <f t="shared" ref="R4:R67" si="8">Y4-S4</f>
        <v>0</v>
      </c>
      <c r="S4" s="18">
        <f t="shared" ref="S4:S67" si="9">IF(Y4&gt;1452500,660000,IF(Y4&gt;1277500,420000,IF(Y4&gt;672000,300000,IF(Y4&gt;203100,144000,IF(Y4&gt;36000,36000,0)))))</f>
        <v>0</v>
      </c>
      <c r="T4" s="13">
        <f t="shared" ref="T4:T67" si="10">ROUND(IF(R4&gt;36000,IF(R4&gt;144000,IF(R4&gt;300000,IF(R4&gt;420000,IF(R4&gt;660000,IF(R4&gt;960000,IF(R4&gt;960000.0001,(R4*0.45-181920)),(R4*0.35-85920)),(R4*0.3-52920)),(R4*0.25-31920)),(R4*0.2-16920)),(R4*0.1-2520)),(R4*0.03)),2)</f>
        <v>0</v>
      </c>
      <c r="U4" s="13">
        <f t="shared" ref="U4:U67" si="11">ROUND(IF(S4/12&gt;3000,IF(S4/12&gt;12000,IF(S4/12&gt;25000,IF(S4/12&gt;35000,IF(S4/12&gt;55000,IF(S4/12&gt;80000,IF(S4/12&gt;80000.0001,(S4*0.45-15160)),(S4*0.35-7160)),(S4*0.3-4410)),(S4*0.25-2660)),(S4*0.2-1410)),(S4*0.1-210)),(S4*0.03)),2)</f>
        <v>0</v>
      </c>
      <c r="V4" s="19">
        <f t="shared" ref="V4:V67" si="12">T4+U4</f>
        <v>0</v>
      </c>
      <c r="W4" s="13">
        <f t="shared" ref="W4:W67" si="13">Q4-V4</f>
        <v>4190</v>
      </c>
      <c r="X4" s="13">
        <f t="shared" ref="X4:X67" si="14">Z4-V4</f>
        <v>0</v>
      </c>
      <c r="Y4" s="13">
        <f t="shared" si="2"/>
        <v>0</v>
      </c>
      <c r="Z4" s="22">
        <f t="shared" ref="Z4:Z67" si="15">ROUND(IF(Y4&gt;36000,IF(Y4&gt;144000,IF(Y4&gt;300000,IF(Y4&gt;420000,IF(Y4&gt;660000,IF(Y4&gt;960000,IF(Y4&gt;960000.0001,(Y4*0.45-181920)),(Y4*0.35-85920)),(Y4*0.3-52920)),(Y4*0.25-31920)),(Y4*0.2-16920)),(Y4*0.1-2520)),(Y4*0.03)),2)</f>
        <v>0</v>
      </c>
      <c r="AA4" s="13"/>
      <c r="AB4" s="13">
        <f t="shared" ref="AB4:AB67" si="16">Y4-AC4</f>
        <v>0</v>
      </c>
      <c r="AC4" s="13">
        <f t="shared" ref="AC4:AC67" si="17">IF($S4=0,0,IF($S4=36000,0,IF($S4=144000,36000,IF($S4=300000,144000,IF($S4=420000,300000,IF($S4=660000,420000))))))</f>
        <v>0</v>
      </c>
      <c r="AD4" s="13">
        <f t="shared" ref="AD4:AD67" si="18">ROUND(IF(AB4&gt;36000,IF(AB4&gt;144000,IF(AB4&gt;300000,IF(AB4&gt;420000,IF(AB4&gt;660000,IF(AB4&gt;960000,IF(AB4&gt;960000.0001,(AB4*0.45-181920)),(AB4*0.35-85920)),(AB4*0.3-52920)),(AB4*0.25-31920)),(AB4*0.2-16920)),(AB4*0.1-2520)),(AB4*0.03)),2)</f>
        <v>0</v>
      </c>
      <c r="AE4" s="13">
        <f t="shared" ref="AE4:AE67" si="19">ROUND(IF(AC4/12&gt;3000,IF(AC4/12&gt;12000,IF(AC4/12&gt;25000,IF(AC4/12&gt;35000,IF(AC4/12&gt;55000,IF(AC4/12&gt;80000,IF(AC4/12&gt;80000.0001,(AC4*0.45-15160)),(AC4*0.35-7160)),(AC4*0.3-4410)),(AC4*0.25-2660)),(AC4*0.2-1410)),(AC4*0.1-210)),(AC4*0.03)),2)</f>
        <v>0</v>
      </c>
      <c r="AF4" s="13">
        <f t="shared" ref="AF4:AF67" si="20">AD4+AE4</f>
        <v>0</v>
      </c>
      <c r="AG4" s="23">
        <f t="shared" ref="AG4:AG67" si="21">AF4-$V4</f>
        <v>0</v>
      </c>
      <c r="AH4" s="13">
        <f t="shared" ref="AH4:AH67" si="22">AF4-$Q4</f>
        <v>-4190</v>
      </c>
      <c r="AI4" s="13">
        <f t="shared" ref="AI4:AI67" si="23">IF($S4=0,0,IF($S4=36000,Y4-36000,IF($S4=144000,Y4-203100,IF($S4=300000,Y4-672000,IF($S4=420000,Y4-1277500,IF($S4=660000,Y4-1452500))))))</f>
        <v>0</v>
      </c>
      <c r="AJ4" s="13">
        <f t="shared" ref="AJ4:AJ67" si="24">IF(AK4&gt;Y4,0,Y4-AK4)</f>
        <v>0</v>
      </c>
      <c r="AK4" s="13">
        <f t="shared" ref="AK4:AK67" si="25">IF($S4=0,36000,IF($S4=36000,144000,IF($S4=144000,300000,IF($S4=300000,420000,IF($S4=420000,660000,IF($S4=660000,660000))))))</f>
        <v>36000</v>
      </c>
      <c r="AL4" s="13">
        <f t="shared" ref="AL4:AL67" si="26">IF(AK4&gt;Y4,0,ROUND(IF(AJ4&gt;36000,IF(AJ4&gt;144000,IF(AJ4&gt;300000,IF(AJ4&gt;420000,IF(AJ4&gt;660000,IF(AJ4&gt;960000,IF(AJ4&gt;960000.0001,(AJ4*0.45-181920)),(AJ4*0.35-85920)),(AJ4*0.3-52920)),(AJ4*0.25-31920)),(AJ4*0.2-16920)),(AJ4*0.1-2520)),(AJ4*0.03)),2))</f>
        <v>0</v>
      </c>
      <c r="AM4" s="13">
        <f t="shared" ref="AM4:AM67" si="27">IF(AK4&gt;Y4,0,ROUND(IF(AK4/12&gt;3000,IF(AK4/12&gt;12000,IF(AK4/12&gt;25000,IF(AK4/12&gt;35000,IF(AK4/12&gt;55000,IF(AK4/12&gt;80000,IF(AK4/12&gt;80000.0001,(AK4*0.45-15160)),(AK4*0.35-7160)),(AK4*0.3-4410)),(AK4*0.25-2660)),(AK4*0.2-1410)),(AK4*0.1-210)),(AK4*0.03)),2))</f>
        <v>0</v>
      </c>
      <c r="AN4" s="13">
        <f t="shared" ref="AN4:AN67" si="28">AL4+AM4</f>
        <v>0</v>
      </c>
      <c r="AO4" s="23">
        <f t="shared" ref="AO4:AO67" si="29">IF(AK4&gt;Y4,0,AN4-$V4)</f>
        <v>0</v>
      </c>
      <c r="AP4" s="13">
        <f t="shared" ref="AP4:AP67" si="30">IF(AK4&gt;Y4,0,AN4-$Q4)</f>
        <v>0</v>
      </c>
      <c r="AQ4" s="13">
        <f t="shared" ref="AQ4:AQ67" si="31">IF(AK4&gt;Y4,0,IF($S4=0,Y4-36000,IF($S4=36000,Y4-203100,IF($S4=144000,Y4-672000,IF($S4=300000,Y4-1277500,IF($S4=420000,Y4-1452500,IF($S4=660000,0)))))))</f>
        <v>0</v>
      </c>
      <c r="AR4" s="3" t="str">
        <f t="shared" ref="AR4:AR67" si="32">IF(AK4&gt;Y4,"高选假设不成立","Ok")</f>
        <v>高选假设不成立</v>
      </c>
    </row>
    <row r="5" spans="1:44" x14ac:dyDescent="0.3">
      <c r="A5" s="9"/>
      <c r="B5" s="9" t="s">
        <v>88</v>
      </c>
      <c r="C5" s="10">
        <f t="shared" si="3"/>
        <v>6000</v>
      </c>
      <c r="D5" s="10">
        <f t="shared" si="4"/>
        <v>72000</v>
      </c>
      <c r="E5" s="10">
        <f>F5*基础参数!$B$18</f>
        <v>48000</v>
      </c>
      <c r="F5" s="10">
        <f>F4+基础参数!$B$17</f>
        <v>120000</v>
      </c>
      <c r="G5" s="10">
        <f>基础参数!$B$1</f>
        <v>60000</v>
      </c>
      <c r="H5" s="10">
        <f>基础参数!$B$2</f>
        <v>36000</v>
      </c>
      <c r="I5" s="10">
        <f>ROUND(IF(F5/12&gt;基础参数!$B$5,基础参数!$B$5,IF(F5/12&lt;基础参数!$B$4,基础参数!$B$4,F5/12)),2)</f>
        <v>10000</v>
      </c>
      <c r="J5" s="10">
        <f>I5*12*基础参数!$B$3</f>
        <v>15000</v>
      </c>
      <c r="K5" s="10">
        <f>ROUND(IF($F5/12&gt;基础参数!$B$12,基础参数!$B$12,IF($F5/12&lt;基础参数!$B$11,基础参数!$B$11,$F5/12)),2)</f>
        <v>10000</v>
      </c>
      <c r="L5" s="10">
        <f>K5*12*基础参数!$B$10</f>
        <v>8400</v>
      </c>
      <c r="M5" s="12">
        <f t="shared" si="0"/>
        <v>0</v>
      </c>
      <c r="N5" s="13">
        <f t="shared" si="1"/>
        <v>48000</v>
      </c>
      <c r="O5" s="13">
        <f t="shared" si="5"/>
        <v>0</v>
      </c>
      <c r="P5" s="13">
        <f t="shared" si="6"/>
        <v>4590</v>
      </c>
      <c r="Q5" s="17">
        <f t="shared" si="7"/>
        <v>4590</v>
      </c>
      <c r="R5" s="13">
        <f t="shared" si="8"/>
        <v>600</v>
      </c>
      <c r="S5" s="18">
        <f t="shared" si="9"/>
        <v>0</v>
      </c>
      <c r="T5" s="13">
        <f t="shared" si="10"/>
        <v>18</v>
      </c>
      <c r="U5" s="13">
        <f t="shared" si="11"/>
        <v>0</v>
      </c>
      <c r="V5" s="19">
        <f t="shared" si="12"/>
        <v>18</v>
      </c>
      <c r="W5" s="13">
        <f t="shared" si="13"/>
        <v>4572</v>
      </c>
      <c r="X5" s="13">
        <f t="shared" si="14"/>
        <v>0</v>
      </c>
      <c r="Y5" s="13">
        <f t="shared" si="2"/>
        <v>600</v>
      </c>
      <c r="Z5" s="22">
        <f t="shared" si="15"/>
        <v>18</v>
      </c>
      <c r="AA5" s="13"/>
      <c r="AB5" s="13">
        <f t="shared" si="16"/>
        <v>600</v>
      </c>
      <c r="AC5" s="13">
        <f t="shared" si="17"/>
        <v>0</v>
      </c>
      <c r="AD5" s="13">
        <f t="shared" si="18"/>
        <v>18</v>
      </c>
      <c r="AE5" s="13">
        <f t="shared" si="19"/>
        <v>0</v>
      </c>
      <c r="AF5" s="13">
        <f t="shared" si="20"/>
        <v>18</v>
      </c>
      <c r="AG5" s="23">
        <f t="shared" si="21"/>
        <v>0</v>
      </c>
      <c r="AH5" s="13">
        <f t="shared" si="22"/>
        <v>-4572</v>
      </c>
      <c r="AI5" s="13">
        <f t="shared" si="23"/>
        <v>0</v>
      </c>
      <c r="AJ5" s="13">
        <f t="shared" si="24"/>
        <v>0</v>
      </c>
      <c r="AK5" s="13">
        <f t="shared" si="25"/>
        <v>36000</v>
      </c>
      <c r="AL5" s="13">
        <f t="shared" si="26"/>
        <v>0</v>
      </c>
      <c r="AM5" s="13">
        <f t="shared" si="27"/>
        <v>0</v>
      </c>
      <c r="AN5" s="13">
        <f t="shared" si="28"/>
        <v>0</v>
      </c>
      <c r="AO5" s="23">
        <f t="shared" si="29"/>
        <v>0</v>
      </c>
      <c r="AP5" s="13">
        <f t="shared" si="30"/>
        <v>0</v>
      </c>
      <c r="AQ5" s="13">
        <f t="shared" si="31"/>
        <v>0</v>
      </c>
      <c r="AR5" s="3" t="str">
        <f t="shared" si="32"/>
        <v>高选假设不成立</v>
      </c>
    </row>
    <row r="6" spans="1:44" x14ac:dyDescent="0.3">
      <c r="A6" s="9"/>
      <c r="B6" s="9"/>
      <c r="C6" s="10">
        <f t="shared" si="3"/>
        <v>6500</v>
      </c>
      <c r="D6" s="10">
        <f t="shared" si="4"/>
        <v>78000</v>
      </c>
      <c r="E6" s="10">
        <f>F6*基础参数!$B$18</f>
        <v>52000</v>
      </c>
      <c r="F6" s="10">
        <f>F5+基础参数!$B$17</f>
        <v>130000</v>
      </c>
      <c r="G6" s="10">
        <f>基础参数!$B$1</f>
        <v>60000</v>
      </c>
      <c r="H6" s="10">
        <f>基础参数!$B$2</f>
        <v>36000</v>
      </c>
      <c r="I6" s="10">
        <f>ROUND(IF(F6/12&gt;基础参数!$B$5,基础参数!$B$5,IF(F6/12&lt;基础参数!$B$4,基础参数!$B$4,F6/12)),2)</f>
        <v>10833.33</v>
      </c>
      <c r="J6" s="10">
        <f>I6*12*基础参数!$B$3</f>
        <v>16249.994999999999</v>
      </c>
      <c r="K6" s="10">
        <f>ROUND(IF($F6/12&gt;基础参数!$B$12,基础参数!$B$12,IF($F6/12&lt;基础参数!$B$11,基础参数!$B$11,$F6/12)),2)</f>
        <v>10833.33</v>
      </c>
      <c r="L6" s="10">
        <f>K6*12*基础参数!$B$10</f>
        <v>9099.9971999999998</v>
      </c>
      <c r="M6" s="12">
        <f t="shared" si="0"/>
        <v>0</v>
      </c>
      <c r="N6" s="13">
        <f t="shared" si="1"/>
        <v>52000</v>
      </c>
      <c r="O6" s="13">
        <f t="shared" si="5"/>
        <v>0</v>
      </c>
      <c r="P6" s="13">
        <f t="shared" si="6"/>
        <v>4990</v>
      </c>
      <c r="Q6" s="17">
        <f t="shared" si="7"/>
        <v>4990</v>
      </c>
      <c r="R6" s="13">
        <f t="shared" si="8"/>
        <v>8650.0078000000012</v>
      </c>
      <c r="S6" s="18">
        <f t="shared" si="9"/>
        <v>0</v>
      </c>
      <c r="T6" s="13">
        <f t="shared" si="10"/>
        <v>259.5</v>
      </c>
      <c r="U6" s="13">
        <f t="shared" si="11"/>
        <v>0</v>
      </c>
      <c r="V6" s="19">
        <f t="shared" si="12"/>
        <v>259.5</v>
      </c>
      <c r="W6" s="13">
        <f t="shared" si="13"/>
        <v>4730.5</v>
      </c>
      <c r="X6" s="13">
        <f t="shared" si="14"/>
        <v>0</v>
      </c>
      <c r="Y6" s="13">
        <f t="shared" si="2"/>
        <v>8650.0078000000012</v>
      </c>
      <c r="Z6" s="22">
        <f t="shared" si="15"/>
        <v>259.5</v>
      </c>
      <c r="AA6" s="13"/>
      <c r="AB6" s="13">
        <f t="shared" si="16"/>
        <v>8650.0078000000012</v>
      </c>
      <c r="AC6" s="13">
        <f t="shared" si="17"/>
        <v>0</v>
      </c>
      <c r="AD6" s="13">
        <f t="shared" si="18"/>
        <v>259.5</v>
      </c>
      <c r="AE6" s="13">
        <f t="shared" si="19"/>
        <v>0</v>
      </c>
      <c r="AF6" s="13">
        <f t="shared" si="20"/>
        <v>259.5</v>
      </c>
      <c r="AG6" s="23">
        <f t="shared" si="21"/>
        <v>0</v>
      </c>
      <c r="AH6" s="13">
        <f t="shared" si="22"/>
        <v>-4730.5</v>
      </c>
      <c r="AI6" s="13">
        <f t="shared" si="23"/>
        <v>0</v>
      </c>
      <c r="AJ6" s="13">
        <f t="shared" si="24"/>
        <v>0</v>
      </c>
      <c r="AK6" s="13">
        <f t="shared" si="25"/>
        <v>36000</v>
      </c>
      <c r="AL6" s="13">
        <f t="shared" si="26"/>
        <v>0</v>
      </c>
      <c r="AM6" s="13">
        <f t="shared" si="27"/>
        <v>0</v>
      </c>
      <c r="AN6" s="13">
        <f t="shared" si="28"/>
        <v>0</v>
      </c>
      <c r="AO6" s="23">
        <f t="shared" si="29"/>
        <v>0</v>
      </c>
      <c r="AP6" s="13">
        <f t="shared" si="30"/>
        <v>0</v>
      </c>
      <c r="AQ6" s="13">
        <f t="shared" si="31"/>
        <v>0</v>
      </c>
      <c r="AR6" s="3" t="str">
        <f t="shared" si="32"/>
        <v>高选假设不成立</v>
      </c>
    </row>
    <row r="7" spans="1:44" x14ac:dyDescent="0.3">
      <c r="A7" s="9"/>
      <c r="B7" s="9"/>
      <c r="C7" s="10">
        <f t="shared" si="3"/>
        <v>7000</v>
      </c>
      <c r="D7" s="10">
        <f t="shared" si="4"/>
        <v>84000</v>
      </c>
      <c r="E7" s="10">
        <f>F7*基础参数!$B$18</f>
        <v>56000</v>
      </c>
      <c r="F7" s="10">
        <f>F6+基础参数!$B$17</f>
        <v>140000</v>
      </c>
      <c r="G7" s="10">
        <f>基础参数!$B$1</f>
        <v>60000</v>
      </c>
      <c r="H7" s="10">
        <f>基础参数!$B$2</f>
        <v>36000</v>
      </c>
      <c r="I7" s="10">
        <f>ROUND(IF(F7/12&gt;基础参数!$B$5,基础参数!$B$5,IF(F7/12&lt;基础参数!$B$4,基础参数!$B$4,F7/12)),2)</f>
        <v>11666.67</v>
      </c>
      <c r="J7" s="10">
        <f>I7*12*基础参数!$B$3</f>
        <v>17500.005000000001</v>
      </c>
      <c r="K7" s="10">
        <f>ROUND(IF($F7/12&gt;基础参数!$B$12,基础参数!$B$12,IF($F7/12&lt;基础参数!$B$11,基础参数!$B$11,$F7/12)),2)</f>
        <v>11666.67</v>
      </c>
      <c r="L7" s="10">
        <f>K7*12*基础参数!$B$10</f>
        <v>9800.002800000002</v>
      </c>
      <c r="M7" s="12">
        <f t="shared" si="0"/>
        <v>0</v>
      </c>
      <c r="N7" s="13">
        <f t="shared" si="1"/>
        <v>56000</v>
      </c>
      <c r="O7" s="13">
        <f t="shared" si="5"/>
        <v>0</v>
      </c>
      <c r="P7" s="13">
        <f t="shared" si="6"/>
        <v>5390</v>
      </c>
      <c r="Q7" s="17">
        <f t="shared" si="7"/>
        <v>5390</v>
      </c>
      <c r="R7" s="13">
        <f t="shared" si="8"/>
        <v>16699.992199999997</v>
      </c>
      <c r="S7" s="18">
        <f t="shared" si="9"/>
        <v>0</v>
      </c>
      <c r="T7" s="13">
        <f t="shared" si="10"/>
        <v>501</v>
      </c>
      <c r="U7" s="13">
        <f t="shared" si="11"/>
        <v>0</v>
      </c>
      <c r="V7" s="19">
        <f t="shared" si="12"/>
        <v>501</v>
      </c>
      <c r="W7" s="13">
        <f t="shared" si="13"/>
        <v>4889</v>
      </c>
      <c r="X7" s="13">
        <f t="shared" si="14"/>
        <v>0</v>
      </c>
      <c r="Y7" s="13">
        <f t="shared" si="2"/>
        <v>16699.992199999997</v>
      </c>
      <c r="Z7" s="22">
        <f t="shared" si="15"/>
        <v>501</v>
      </c>
      <c r="AA7" s="13"/>
      <c r="AB7" s="13">
        <f t="shared" si="16"/>
        <v>16699.992199999997</v>
      </c>
      <c r="AC7" s="13">
        <f t="shared" si="17"/>
        <v>0</v>
      </c>
      <c r="AD7" s="13">
        <f t="shared" si="18"/>
        <v>501</v>
      </c>
      <c r="AE7" s="13">
        <f t="shared" si="19"/>
        <v>0</v>
      </c>
      <c r="AF7" s="13">
        <f t="shared" si="20"/>
        <v>501</v>
      </c>
      <c r="AG7" s="23">
        <f t="shared" si="21"/>
        <v>0</v>
      </c>
      <c r="AH7" s="13">
        <f t="shared" si="22"/>
        <v>-4889</v>
      </c>
      <c r="AI7" s="13">
        <f t="shared" si="23"/>
        <v>0</v>
      </c>
      <c r="AJ7" s="13">
        <f t="shared" si="24"/>
        <v>0</v>
      </c>
      <c r="AK7" s="13">
        <f t="shared" si="25"/>
        <v>36000</v>
      </c>
      <c r="AL7" s="13">
        <f t="shared" si="26"/>
        <v>0</v>
      </c>
      <c r="AM7" s="13">
        <f t="shared" si="27"/>
        <v>0</v>
      </c>
      <c r="AN7" s="13">
        <f t="shared" si="28"/>
        <v>0</v>
      </c>
      <c r="AO7" s="23">
        <f t="shared" si="29"/>
        <v>0</v>
      </c>
      <c r="AP7" s="13">
        <f t="shared" si="30"/>
        <v>0</v>
      </c>
      <c r="AQ7" s="13">
        <f t="shared" si="31"/>
        <v>0</v>
      </c>
      <c r="AR7" s="3" t="str">
        <f t="shared" si="32"/>
        <v>高选假设不成立</v>
      </c>
    </row>
    <row r="8" spans="1:44" x14ac:dyDescent="0.3">
      <c r="A8" s="9"/>
      <c r="B8" s="9"/>
      <c r="C8" s="10">
        <f t="shared" si="3"/>
        <v>7500</v>
      </c>
      <c r="D8" s="10">
        <f t="shared" si="4"/>
        <v>90000</v>
      </c>
      <c r="E8" s="10">
        <f>F8*基础参数!$B$18</f>
        <v>60000</v>
      </c>
      <c r="F8" s="10">
        <f>F7+基础参数!$B$17</f>
        <v>150000</v>
      </c>
      <c r="G8" s="10">
        <f>基础参数!$B$1</f>
        <v>60000</v>
      </c>
      <c r="H8" s="10">
        <f>基础参数!$B$2</f>
        <v>36000</v>
      </c>
      <c r="I8" s="10">
        <f>ROUND(IF(F8/12&gt;基础参数!$B$5,基础参数!$B$5,IF(F8/12&lt;基础参数!$B$4,基础参数!$B$4,F8/12)),2)</f>
        <v>12500</v>
      </c>
      <c r="J8" s="10">
        <f>I8*12*基础参数!$B$3</f>
        <v>18750</v>
      </c>
      <c r="K8" s="10">
        <f>ROUND(IF($F8/12&gt;基础参数!$B$12,基础参数!$B$12,IF($F8/12&lt;基础参数!$B$11,基础参数!$B$11,$F8/12)),2)</f>
        <v>12500</v>
      </c>
      <c r="L8" s="10">
        <f>K8*12*基础参数!$B$10</f>
        <v>10500.000000000002</v>
      </c>
      <c r="M8" s="12">
        <f t="shared" si="0"/>
        <v>0</v>
      </c>
      <c r="N8" s="13">
        <f t="shared" si="1"/>
        <v>60000</v>
      </c>
      <c r="O8" s="13">
        <f t="shared" si="5"/>
        <v>0</v>
      </c>
      <c r="P8" s="13">
        <f t="shared" si="6"/>
        <v>5790</v>
      </c>
      <c r="Q8" s="17">
        <f t="shared" si="7"/>
        <v>5790</v>
      </c>
      <c r="R8" s="13">
        <f t="shared" si="8"/>
        <v>24750</v>
      </c>
      <c r="S8" s="18">
        <f t="shared" si="9"/>
        <v>0</v>
      </c>
      <c r="T8" s="13">
        <f t="shared" si="10"/>
        <v>742.5</v>
      </c>
      <c r="U8" s="13">
        <f t="shared" si="11"/>
        <v>0</v>
      </c>
      <c r="V8" s="19">
        <f t="shared" si="12"/>
        <v>742.5</v>
      </c>
      <c r="W8" s="13">
        <f t="shared" si="13"/>
        <v>5047.5</v>
      </c>
      <c r="X8" s="13">
        <f t="shared" si="14"/>
        <v>0</v>
      </c>
      <c r="Y8" s="13">
        <f t="shared" si="2"/>
        <v>24750</v>
      </c>
      <c r="Z8" s="22">
        <f t="shared" si="15"/>
        <v>742.5</v>
      </c>
      <c r="AA8" s="13"/>
      <c r="AB8" s="13">
        <f t="shared" si="16"/>
        <v>24750</v>
      </c>
      <c r="AC8" s="13">
        <f t="shared" si="17"/>
        <v>0</v>
      </c>
      <c r="AD8" s="13">
        <f t="shared" si="18"/>
        <v>742.5</v>
      </c>
      <c r="AE8" s="13">
        <f t="shared" si="19"/>
        <v>0</v>
      </c>
      <c r="AF8" s="13">
        <f t="shared" si="20"/>
        <v>742.5</v>
      </c>
      <c r="AG8" s="23">
        <f t="shared" si="21"/>
        <v>0</v>
      </c>
      <c r="AH8" s="13">
        <f t="shared" si="22"/>
        <v>-5047.5</v>
      </c>
      <c r="AI8" s="13">
        <f t="shared" si="23"/>
        <v>0</v>
      </c>
      <c r="AJ8" s="13">
        <f t="shared" si="24"/>
        <v>0</v>
      </c>
      <c r="AK8" s="13">
        <f t="shared" si="25"/>
        <v>36000</v>
      </c>
      <c r="AL8" s="13">
        <f t="shared" si="26"/>
        <v>0</v>
      </c>
      <c r="AM8" s="13">
        <f t="shared" si="27"/>
        <v>0</v>
      </c>
      <c r="AN8" s="13">
        <f t="shared" si="28"/>
        <v>0</v>
      </c>
      <c r="AO8" s="23">
        <f t="shared" si="29"/>
        <v>0</v>
      </c>
      <c r="AP8" s="13">
        <f t="shared" si="30"/>
        <v>0</v>
      </c>
      <c r="AQ8" s="13">
        <f t="shared" si="31"/>
        <v>0</v>
      </c>
      <c r="AR8" s="3" t="str">
        <f t="shared" si="32"/>
        <v>高选假设不成立</v>
      </c>
    </row>
    <row r="9" spans="1:44" x14ac:dyDescent="0.3">
      <c r="A9" s="9"/>
      <c r="B9" s="9"/>
      <c r="C9" s="10">
        <f t="shared" si="3"/>
        <v>8000</v>
      </c>
      <c r="D9" s="10">
        <f t="shared" si="4"/>
        <v>96000</v>
      </c>
      <c r="E9" s="10">
        <f>F9*基础参数!$B$18</f>
        <v>64000</v>
      </c>
      <c r="F9" s="10">
        <f>F8+基础参数!$B$17</f>
        <v>160000</v>
      </c>
      <c r="G9" s="10">
        <f>基础参数!$B$1</f>
        <v>60000</v>
      </c>
      <c r="H9" s="10">
        <f>基础参数!$B$2</f>
        <v>36000</v>
      </c>
      <c r="I9" s="10">
        <f>ROUND(IF(F9/12&gt;基础参数!$B$5,基础参数!$B$5,IF(F9/12&lt;基础参数!$B$4,基础参数!$B$4,F9/12)),2)</f>
        <v>13333.33</v>
      </c>
      <c r="J9" s="10">
        <f>I9*12*基础参数!$B$3</f>
        <v>19999.994999999999</v>
      </c>
      <c r="K9" s="10">
        <f>ROUND(IF($F9/12&gt;基础参数!$B$12,基础参数!$B$12,IF($F9/12&lt;基础参数!$B$11,基础参数!$B$11,$F9/12)),2)</f>
        <v>13333.33</v>
      </c>
      <c r="L9" s="10">
        <f>K9*12*基础参数!$B$10</f>
        <v>11199.9972</v>
      </c>
      <c r="M9" s="12">
        <f t="shared" si="0"/>
        <v>0</v>
      </c>
      <c r="N9" s="13">
        <f t="shared" si="1"/>
        <v>64000</v>
      </c>
      <c r="O9" s="13">
        <f t="shared" si="5"/>
        <v>0</v>
      </c>
      <c r="P9" s="13">
        <f t="shared" si="6"/>
        <v>6190</v>
      </c>
      <c r="Q9" s="17">
        <f t="shared" si="7"/>
        <v>6190</v>
      </c>
      <c r="R9" s="13">
        <f t="shared" si="8"/>
        <v>32800.007800000007</v>
      </c>
      <c r="S9" s="18">
        <f t="shared" si="9"/>
        <v>0</v>
      </c>
      <c r="T9" s="13">
        <f t="shared" si="10"/>
        <v>984</v>
      </c>
      <c r="U9" s="13">
        <f t="shared" si="11"/>
        <v>0</v>
      </c>
      <c r="V9" s="19">
        <f t="shared" si="12"/>
        <v>984</v>
      </c>
      <c r="W9" s="13">
        <f t="shared" si="13"/>
        <v>5206</v>
      </c>
      <c r="X9" s="13">
        <f t="shared" si="14"/>
        <v>0</v>
      </c>
      <c r="Y9" s="13">
        <f t="shared" si="2"/>
        <v>32800.007800000007</v>
      </c>
      <c r="Z9" s="22">
        <f t="shared" si="15"/>
        <v>984</v>
      </c>
      <c r="AA9" s="13"/>
      <c r="AB9" s="13">
        <f t="shared" si="16"/>
        <v>32800.007800000007</v>
      </c>
      <c r="AC9" s="13">
        <f t="shared" si="17"/>
        <v>0</v>
      </c>
      <c r="AD9" s="13">
        <f t="shared" si="18"/>
        <v>984</v>
      </c>
      <c r="AE9" s="13">
        <f t="shared" si="19"/>
        <v>0</v>
      </c>
      <c r="AF9" s="13">
        <f t="shared" si="20"/>
        <v>984</v>
      </c>
      <c r="AG9" s="23">
        <f t="shared" si="21"/>
        <v>0</v>
      </c>
      <c r="AH9" s="13">
        <f t="shared" si="22"/>
        <v>-5206</v>
      </c>
      <c r="AI9" s="13">
        <f t="shared" si="23"/>
        <v>0</v>
      </c>
      <c r="AJ9" s="13">
        <f t="shared" si="24"/>
        <v>0</v>
      </c>
      <c r="AK9" s="13">
        <f t="shared" si="25"/>
        <v>36000</v>
      </c>
      <c r="AL9" s="13">
        <f t="shared" si="26"/>
        <v>0</v>
      </c>
      <c r="AM9" s="13">
        <f t="shared" si="27"/>
        <v>0</v>
      </c>
      <c r="AN9" s="13">
        <f t="shared" si="28"/>
        <v>0</v>
      </c>
      <c r="AO9" s="23">
        <f t="shared" si="29"/>
        <v>0</v>
      </c>
      <c r="AP9" s="13">
        <f t="shared" si="30"/>
        <v>0</v>
      </c>
      <c r="AQ9" s="13">
        <f t="shared" si="31"/>
        <v>0</v>
      </c>
      <c r="AR9" s="3" t="str">
        <f t="shared" si="32"/>
        <v>高选假设不成立</v>
      </c>
    </row>
    <row r="10" spans="1:44" x14ac:dyDescent="0.3">
      <c r="A10" s="9"/>
      <c r="B10" s="9"/>
      <c r="C10" s="10">
        <f t="shared" si="3"/>
        <v>8500</v>
      </c>
      <c r="D10" s="10">
        <f t="shared" si="4"/>
        <v>102000</v>
      </c>
      <c r="E10" s="10">
        <f>F10*基础参数!$B$18</f>
        <v>68000</v>
      </c>
      <c r="F10" s="10">
        <f>F9+基础参数!$B$17</f>
        <v>170000</v>
      </c>
      <c r="G10" s="10">
        <f>基础参数!$B$1</f>
        <v>60000</v>
      </c>
      <c r="H10" s="10">
        <f>基础参数!$B$2</f>
        <v>36000</v>
      </c>
      <c r="I10" s="10">
        <f>ROUND(IF(F10/12&gt;基础参数!$B$5,基础参数!$B$5,IF(F10/12&lt;基础参数!$B$4,基础参数!$B$4,F10/12)),2)</f>
        <v>14166.67</v>
      </c>
      <c r="J10" s="10">
        <f>I10*12*基础参数!$B$3</f>
        <v>21250.005000000001</v>
      </c>
      <c r="K10" s="10">
        <f>ROUND(IF($F10/12&gt;基础参数!$B$12,基础参数!$B$12,IF($F10/12&lt;基础参数!$B$11,基础参数!$B$11,$F10/12)),2)</f>
        <v>14166.67</v>
      </c>
      <c r="L10" s="10">
        <f>K10*12*基础参数!$B$10</f>
        <v>11900.002800000002</v>
      </c>
      <c r="M10" s="12">
        <f t="shared" si="0"/>
        <v>0</v>
      </c>
      <c r="N10" s="13">
        <f t="shared" si="1"/>
        <v>68000</v>
      </c>
      <c r="O10" s="13">
        <f t="shared" si="5"/>
        <v>0</v>
      </c>
      <c r="P10" s="13">
        <f t="shared" si="6"/>
        <v>6590</v>
      </c>
      <c r="Q10" s="17">
        <f t="shared" si="7"/>
        <v>6590</v>
      </c>
      <c r="R10" s="13">
        <f t="shared" si="8"/>
        <v>4849.9921999999933</v>
      </c>
      <c r="S10" s="18">
        <f t="shared" si="9"/>
        <v>36000</v>
      </c>
      <c r="T10" s="13">
        <f t="shared" si="10"/>
        <v>145.5</v>
      </c>
      <c r="U10" s="13">
        <f t="shared" si="11"/>
        <v>1080</v>
      </c>
      <c r="V10" s="19">
        <f t="shared" si="12"/>
        <v>1225.5</v>
      </c>
      <c r="W10" s="13">
        <f t="shared" si="13"/>
        <v>5364.5</v>
      </c>
      <c r="X10" s="13">
        <f t="shared" si="14"/>
        <v>339.5</v>
      </c>
      <c r="Y10" s="13">
        <f t="shared" si="2"/>
        <v>40849.992199999993</v>
      </c>
      <c r="Z10" s="22">
        <f t="shared" si="15"/>
        <v>1565</v>
      </c>
      <c r="AA10" s="13"/>
      <c r="AB10" s="13">
        <f t="shared" si="16"/>
        <v>40849.992199999993</v>
      </c>
      <c r="AC10" s="13">
        <f t="shared" si="17"/>
        <v>0</v>
      </c>
      <c r="AD10" s="13">
        <f t="shared" si="18"/>
        <v>1565</v>
      </c>
      <c r="AE10" s="13">
        <f t="shared" si="19"/>
        <v>0</v>
      </c>
      <c r="AF10" s="13">
        <f t="shared" si="20"/>
        <v>1565</v>
      </c>
      <c r="AG10" s="23">
        <f t="shared" si="21"/>
        <v>339.5</v>
      </c>
      <c r="AH10" s="13">
        <f t="shared" si="22"/>
        <v>-5025</v>
      </c>
      <c r="AI10" s="13">
        <f t="shared" si="23"/>
        <v>4849.9921999999933</v>
      </c>
      <c r="AJ10" s="13">
        <f t="shared" si="24"/>
        <v>0</v>
      </c>
      <c r="AK10" s="13">
        <f t="shared" si="25"/>
        <v>144000</v>
      </c>
      <c r="AL10" s="13">
        <f t="shared" si="26"/>
        <v>0</v>
      </c>
      <c r="AM10" s="13">
        <f t="shared" si="27"/>
        <v>0</v>
      </c>
      <c r="AN10" s="13">
        <f t="shared" si="28"/>
        <v>0</v>
      </c>
      <c r="AO10" s="23">
        <f t="shared" si="29"/>
        <v>0</v>
      </c>
      <c r="AP10" s="13">
        <f t="shared" si="30"/>
        <v>0</v>
      </c>
      <c r="AQ10" s="13">
        <f t="shared" si="31"/>
        <v>0</v>
      </c>
      <c r="AR10" s="3" t="str">
        <f t="shared" si="32"/>
        <v>高选假设不成立</v>
      </c>
    </row>
    <row r="11" spans="1:44" x14ac:dyDescent="0.3">
      <c r="A11" s="9"/>
      <c r="B11" s="9"/>
      <c r="C11" s="10">
        <f t="shared" si="3"/>
        <v>9000</v>
      </c>
      <c r="D11" s="10">
        <f t="shared" si="4"/>
        <v>108000</v>
      </c>
      <c r="E11" s="10">
        <f>F11*基础参数!$B$18</f>
        <v>72000</v>
      </c>
      <c r="F11" s="10">
        <f>F10+基础参数!$B$17</f>
        <v>180000</v>
      </c>
      <c r="G11" s="10">
        <f>基础参数!$B$1</f>
        <v>60000</v>
      </c>
      <c r="H11" s="10">
        <f>基础参数!$B$2</f>
        <v>36000</v>
      </c>
      <c r="I11" s="10">
        <f>ROUND(IF(F11/12&gt;基础参数!$B$5,基础参数!$B$5,IF(F11/12&lt;基础参数!$B$4,基础参数!$B$4,F11/12)),2)</f>
        <v>15000</v>
      </c>
      <c r="J11" s="10">
        <f>I11*12*基础参数!$B$3</f>
        <v>22500</v>
      </c>
      <c r="K11" s="10">
        <f>ROUND(IF($F11/12&gt;基础参数!$B$12,基础参数!$B$12,IF($F11/12&lt;基础参数!$B$11,基础参数!$B$11,$F11/12)),2)</f>
        <v>15000</v>
      </c>
      <c r="L11" s="10">
        <f>K11*12*基础参数!$B$10</f>
        <v>12600.000000000002</v>
      </c>
      <c r="M11" s="12">
        <f t="shared" si="0"/>
        <v>0</v>
      </c>
      <c r="N11" s="13">
        <f t="shared" si="1"/>
        <v>72000</v>
      </c>
      <c r="O11" s="13">
        <f t="shared" si="5"/>
        <v>0</v>
      </c>
      <c r="P11" s="13">
        <f t="shared" si="6"/>
        <v>6990</v>
      </c>
      <c r="Q11" s="17">
        <f t="shared" si="7"/>
        <v>6990</v>
      </c>
      <c r="R11" s="13">
        <f t="shared" si="8"/>
        <v>12900</v>
      </c>
      <c r="S11" s="18">
        <f t="shared" si="9"/>
        <v>36000</v>
      </c>
      <c r="T11" s="13">
        <f t="shared" si="10"/>
        <v>387</v>
      </c>
      <c r="U11" s="13">
        <f t="shared" si="11"/>
        <v>1080</v>
      </c>
      <c r="V11" s="19">
        <f t="shared" si="12"/>
        <v>1467</v>
      </c>
      <c r="W11" s="13">
        <f t="shared" si="13"/>
        <v>5523</v>
      </c>
      <c r="X11" s="13">
        <f t="shared" si="14"/>
        <v>903</v>
      </c>
      <c r="Y11" s="13">
        <f t="shared" si="2"/>
        <v>48900</v>
      </c>
      <c r="Z11" s="22">
        <f t="shared" si="15"/>
        <v>2370</v>
      </c>
      <c r="AA11" s="13"/>
      <c r="AB11" s="13">
        <f t="shared" si="16"/>
        <v>48900</v>
      </c>
      <c r="AC11" s="13">
        <f t="shared" si="17"/>
        <v>0</v>
      </c>
      <c r="AD11" s="13">
        <f t="shared" si="18"/>
        <v>2370</v>
      </c>
      <c r="AE11" s="13">
        <f t="shared" si="19"/>
        <v>0</v>
      </c>
      <c r="AF11" s="13">
        <f t="shared" si="20"/>
        <v>2370</v>
      </c>
      <c r="AG11" s="23">
        <f t="shared" si="21"/>
        <v>903</v>
      </c>
      <c r="AH11" s="13">
        <f t="shared" si="22"/>
        <v>-4620</v>
      </c>
      <c r="AI11" s="13">
        <f t="shared" si="23"/>
        <v>12900</v>
      </c>
      <c r="AJ11" s="13">
        <f t="shared" si="24"/>
        <v>0</v>
      </c>
      <c r="AK11" s="13">
        <f t="shared" si="25"/>
        <v>144000</v>
      </c>
      <c r="AL11" s="13">
        <f t="shared" si="26"/>
        <v>0</v>
      </c>
      <c r="AM11" s="13">
        <f t="shared" si="27"/>
        <v>0</v>
      </c>
      <c r="AN11" s="13">
        <f t="shared" si="28"/>
        <v>0</v>
      </c>
      <c r="AO11" s="23">
        <f t="shared" si="29"/>
        <v>0</v>
      </c>
      <c r="AP11" s="13">
        <f t="shared" si="30"/>
        <v>0</v>
      </c>
      <c r="AQ11" s="13">
        <f t="shared" si="31"/>
        <v>0</v>
      </c>
      <c r="AR11" s="3" t="str">
        <f t="shared" si="32"/>
        <v>高选假设不成立</v>
      </c>
    </row>
    <row r="12" spans="1:44" x14ac:dyDescent="0.3">
      <c r="A12" s="9"/>
      <c r="B12" s="9"/>
      <c r="C12" s="10">
        <f t="shared" si="3"/>
        <v>9500</v>
      </c>
      <c r="D12" s="10">
        <f t="shared" si="4"/>
        <v>114000</v>
      </c>
      <c r="E12" s="10">
        <f>F12*基础参数!$B$18</f>
        <v>76000</v>
      </c>
      <c r="F12" s="10">
        <f>F11+基础参数!$B$17</f>
        <v>190000</v>
      </c>
      <c r="G12" s="10">
        <f>基础参数!$B$1</f>
        <v>60000</v>
      </c>
      <c r="H12" s="10">
        <f>基础参数!$B$2</f>
        <v>36000</v>
      </c>
      <c r="I12" s="10">
        <f>ROUND(IF(F12/12&gt;基础参数!$B$5,基础参数!$B$5,IF(F12/12&lt;基础参数!$B$4,基础参数!$B$4,F12/12)),2)</f>
        <v>15833.33</v>
      </c>
      <c r="J12" s="10">
        <f>I12*12*基础参数!$B$3</f>
        <v>23749.994999999999</v>
      </c>
      <c r="K12" s="10">
        <f>ROUND(IF($F12/12&gt;基础参数!$B$12,基础参数!$B$12,IF($F12/12&lt;基础参数!$B$11,基础参数!$B$11,$F12/12)),2)</f>
        <v>15833.33</v>
      </c>
      <c r="L12" s="10">
        <f>K12*12*基础参数!$B$10</f>
        <v>13299.9972</v>
      </c>
      <c r="M12" s="12">
        <f t="shared" si="0"/>
        <v>0</v>
      </c>
      <c r="N12" s="13">
        <f t="shared" si="1"/>
        <v>76000</v>
      </c>
      <c r="O12" s="13">
        <f t="shared" si="5"/>
        <v>0</v>
      </c>
      <c r="P12" s="13">
        <f t="shared" si="6"/>
        <v>7390</v>
      </c>
      <c r="Q12" s="17">
        <f t="shared" si="7"/>
        <v>7390</v>
      </c>
      <c r="R12" s="13">
        <f t="shared" si="8"/>
        <v>20950.007800000007</v>
      </c>
      <c r="S12" s="18">
        <f t="shared" si="9"/>
        <v>36000</v>
      </c>
      <c r="T12" s="13">
        <f t="shared" si="10"/>
        <v>628.5</v>
      </c>
      <c r="U12" s="13">
        <f t="shared" si="11"/>
        <v>1080</v>
      </c>
      <c r="V12" s="19">
        <f t="shared" si="12"/>
        <v>1708.5</v>
      </c>
      <c r="W12" s="13">
        <f t="shared" si="13"/>
        <v>5681.5</v>
      </c>
      <c r="X12" s="13">
        <f t="shared" si="14"/>
        <v>1466.5</v>
      </c>
      <c r="Y12" s="13">
        <f t="shared" si="2"/>
        <v>56950.007800000007</v>
      </c>
      <c r="Z12" s="22">
        <f t="shared" si="15"/>
        <v>3175</v>
      </c>
      <c r="AA12" s="13"/>
      <c r="AB12" s="13">
        <f t="shared" si="16"/>
        <v>56950.007800000007</v>
      </c>
      <c r="AC12" s="13">
        <f t="shared" si="17"/>
        <v>0</v>
      </c>
      <c r="AD12" s="13">
        <f t="shared" si="18"/>
        <v>3175</v>
      </c>
      <c r="AE12" s="13">
        <f t="shared" si="19"/>
        <v>0</v>
      </c>
      <c r="AF12" s="13">
        <f t="shared" si="20"/>
        <v>3175</v>
      </c>
      <c r="AG12" s="23">
        <f t="shared" si="21"/>
        <v>1466.5</v>
      </c>
      <c r="AH12" s="13">
        <f t="shared" si="22"/>
        <v>-4215</v>
      </c>
      <c r="AI12" s="13">
        <f t="shared" si="23"/>
        <v>20950.007800000007</v>
      </c>
      <c r="AJ12" s="13">
        <f t="shared" si="24"/>
        <v>0</v>
      </c>
      <c r="AK12" s="13">
        <f t="shared" si="25"/>
        <v>144000</v>
      </c>
      <c r="AL12" s="13">
        <f t="shared" si="26"/>
        <v>0</v>
      </c>
      <c r="AM12" s="13">
        <f t="shared" si="27"/>
        <v>0</v>
      </c>
      <c r="AN12" s="13">
        <f t="shared" si="28"/>
        <v>0</v>
      </c>
      <c r="AO12" s="23">
        <f t="shared" si="29"/>
        <v>0</v>
      </c>
      <c r="AP12" s="13">
        <f t="shared" si="30"/>
        <v>0</v>
      </c>
      <c r="AQ12" s="13">
        <f t="shared" si="31"/>
        <v>0</v>
      </c>
      <c r="AR12" s="3" t="str">
        <f t="shared" si="32"/>
        <v>高选假设不成立</v>
      </c>
    </row>
    <row r="13" spans="1:44" x14ac:dyDescent="0.3">
      <c r="A13" s="9"/>
      <c r="B13" s="9"/>
      <c r="C13" s="10">
        <f t="shared" si="3"/>
        <v>10000</v>
      </c>
      <c r="D13" s="10">
        <f t="shared" si="4"/>
        <v>120000</v>
      </c>
      <c r="E13" s="10">
        <f>F13*基础参数!$B$18</f>
        <v>80000</v>
      </c>
      <c r="F13" s="10">
        <f>F12+基础参数!$B$17</f>
        <v>200000</v>
      </c>
      <c r="G13" s="10">
        <f>基础参数!$B$1</f>
        <v>60000</v>
      </c>
      <c r="H13" s="10">
        <f>基础参数!$B$2</f>
        <v>36000</v>
      </c>
      <c r="I13" s="10">
        <f>ROUND(IF(F13/12&gt;基础参数!$B$5,基础参数!$B$5,IF(F13/12&lt;基础参数!$B$4,基础参数!$B$4,F13/12)),2)</f>
        <v>16666.669999999998</v>
      </c>
      <c r="J13" s="10">
        <f>I13*12*基础参数!$B$3</f>
        <v>25000.004999999997</v>
      </c>
      <c r="K13" s="10">
        <f>ROUND(IF($F13/12&gt;基础参数!$B$12,基础参数!$B$12,IF($F13/12&lt;基础参数!$B$11,基础参数!$B$11,$F13/12)),2)</f>
        <v>16666.669999999998</v>
      </c>
      <c r="L13" s="10">
        <f>K13*12*基础参数!$B$10</f>
        <v>14000.0028</v>
      </c>
      <c r="M13" s="12">
        <f t="shared" si="0"/>
        <v>0</v>
      </c>
      <c r="N13" s="13">
        <f t="shared" si="1"/>
        <v>80000</v>
      </c>
      <c r="O13" s="13">
        <f t="shared" si="5"/>
        <v>0</v>
      </c>
      <c r="P13" s="13">
        <f t="shared" si="6"/>
        <v>7790</v>
      </c>
      <c r="Q13" s="17">
        <f t="shared" si="7"/>
        <v>7790</v>
      </c>
      <c r="R13" s="13">
        <f t="shared" si="8"/>
        <v>28999.992199999993</v>
      </c>
      <c r="S13" s="18">
        <f t="shared" si="9"/>
        <v>36000</v>
      </c>
      <c r="T13" s="13">
        <f t="shared" si="10"/>
        <v>870</v>
      </c>
      <c r="U13" s="13">
        <f t="shared" si="11"/>
        <v>1080</v>
      </c>
      <c r="V13" s="19">
        <f t="shared" si="12"/>
        <v>1950</v>
      </c>
      <c r="W13" s="13">
        <f t="shared" si="13"/>
        <v>5840</v>
      </c>
      <c r="X13" s="13">
        <f t="shared" si="14"/>
        <v>2030</v>
      </c>
      <c r="Y13" s="13">
        <f t="shared" si="2"/>
        <v>64999.992199999993</v>
      </c>
      <c r="Z13" s="22">
        <f t="shared" si="15"/>
        <v>3980</v>
      </c>
      <c r="AA13" s="13"/>
      <c r="AB13" s="13">
        <f t="shared" si="16"/>
        <v>64999.992199999993</v>
      </c>
      <c r="AC13" s="13">
        <f t="shared" si="17"/>
        <v>0</v>
      </c>
      <c r="AD13" s="13">
        <f t="shared" si="18"/>
        <v>3980</v>
      </c>
      <c r="AE13" s="13">
        <f t="shared" si="19"/>
        <v>0</v>
      </c>
      <c r="AF13" s="13">
        <f t="shared" si="20"/>
        <v>3980</v>
      </c>
      <c r="AG13" s="23">
        <f t="shared" si="21"/>
        <v>2030</v>
      </c>
      <c r="AH13" s="13">
        <f t="shared" si="22"/>
        <v>-3810</v>
      </c>
      <c r="AI13" s="13">
        <f t="shared" si="23"/>
        <v>28999.992199999993</v>
      </c>
      <c r="AJ13" s="13">
        <f t="shared" si="24"/>
        <v>0</v>
      </c>
      <c r="AK13" s="13">
        <f t="shared" si="25"/>
        <v>144000</v>
      </c>
      <c r="AL13" s="13">
        <f t="shared" si="26"/>
        <v>0</v>
      </c>
      <c r="AM13" s="13">
        <f t="shared" si="27"/>
        <v>0</v>
      </c>
      <c r="AN13" s="13">
        <f t="shared" si="28"/>
        <v>0</v>
      </c>
      <c r="AO13" s="23">
        <f t="shared" si="29"/>
        <v>0</v>
      </c>
      <c r="AP13" s="13">
        <f t="shared" si="30"/>
        <v>0</v>
      </c>
      <c r="AQ13" s="13">
        <f t="shared" si="31"/>
        <v>0</v>
      </c>
      <c r="AR13" s="3" t="str">
        <f t="shared" si="32"/>
        <v>高选假设不成立</v>
      </c>
    </row>
    <row r="14" spans="1:44" x14ac:dyDescent="0.3">
      <c r="A14" s="9"/>
      <c r="B14" s="9"/>
      <c r="C14" s="10">
        <f t="shared" si="3"/>
        <v>10500</v>
      </c>
      <c r="D14" s="10">
        <f t="shared" si="4"/>
        <v>126000</v>
      </c>
      <c r="E14" s="10">
        <f>F14*基础参数!$B$18</f>
        <v>84000</v>
      </c>
      <c r="F14" s="10">
        <f>F13+基础参数!$B$17</f>
        <v>210000</v>
      </c>
      <c r="G14" s="10">
        <f>基础参数!$B$1</f>
        <v>60000</v>
      </c>
      <c r="H14" s="10">
        <f>基础参数!$B$2</f>
        <v>36000</v>
      </c>
      <c r="I14" s="10">
        <f>ROUND(IF(F14/12&gt;基础参数!$B$5,基础参数!$B$5,IF(F14/12&lt;基础参数!$B$4,基础参数!$B$4,F14/12)),2)</f>
        <v>17500</v>
      </c>
      <c r="J14" s="10">
        <f>I14*12*基础参数!$B$3</f>
        <v>26250</v>
      </c>
      <c r="K14" s="10">
        <f>ROUND(IF($F14/12&gt;基础参数!$B$12,基础参数!$B$12,IF($F14/12&lt;基础参数!$B$11,基础参数!$B$11,$F14/12)),2)</f>
        <v>17500</v>
      </c>
      <c r="L14" s="10">
        <f>K14*12*基础参数!$B$10</f>
        <v>14700.000000000002</v>
      </c>
      <c r="M14" s="12">
        <f t="shared" si="0"/>
        <v>0</v>
      </c>
      <c r="N14" s="13">
        <f t="shared" si="1"/>
        <v>84000</v>
      </c>
      <c r="O14" s="13">
        <f t="shared" si="5"/>
        <v>0</v>
      </c>
      <c r="P14" s="13">
        <f t="shared" si="6"/>
        <v>8190</v>
      </c>
      <c r="Q14" s="17">
        <f t="shared" si="7"/>
        <v>8190</v>
      </c>
      <c r="R14" s="13">
        <f t="shared" si="8"/>
        <v>37050</v>
      </c>
      <c r="S14" s="18">
        <f t="shared" si="9"/>
        <v>36000</v>
      </c>
      <c r="T14" s="13">
        <f t="shared" si="10"/>
        <v>1185</v>
      </c>
      <c r="U14" s="13">
        <f t="shared" si="11"/>
        <v>1080</v>
      </c>
      <c r="V14" s="19">
        <f t="shared" si="12"/>
        <v>2265</v>
      </c>
      <c r="W14" s="13">
        <f t="shared" si="13"/>
        <v>5925</v>
      </c>
      <c r="X14" s="13">
        <f t="shared" si="14"/>
        <v>2520</v>
      </c>
      <c r="Y14" s="13">
        <f t="shared" si="2"/>
        <v>73050</v>
      </c>
      <c r="Z14" s="22">
        <f t="shared" si="15"/>
        <v>4785</v>
      </c>
      <c r="AA14" s="13"/>
      <c r="AB14" s="13">
        <f t="shared" si="16"/>
        <v>73050</v>
      </c>
      <c r="AC14" s="13">
        <f t="shared" si="17"/>
        <v>0</v>
      </c>
      <c r="AD14" s="13">
        <f t="shared" si="18"/>
        <v>4785</v>
      </c>
      <c r="AE14" s="13">
        <f t="shared" si="19"/>
        <v>0</v>
      </c>
      <c r="AF14" s="13">
        <f t="shared" si="20"/>
        <v>4785</v>
      </c>
      <c r="AG14" s="23">
        <f t="shared" si="21"/>
        <v>2520</v>
      </c>
      <c r="AH14" s="13">
        <f t="shared" si="22"/>
        <v>-3405</v>
      </c>
      <c r="AI14" s="13">
        <f t="shared" si="23"/>
        <v>37050</v>
      </c>
      <c r="AJ14" s="13">
        <f t="shared" si="24"/>
        <v>0</v>
      </c>
      <c r="AK14" s="13">
        <f t="shared" si="25"/>
        <v>144000</v>
      </c>
      <c r="AL14" s="13">
        <f t="shared" si="26"/>
        <v>0</v>
      </c>
      <c r="AM14" s="13">
        <f t="shared" si="27"/>
        <v>0</v>
      </c>
      <c r="AN14" s="13">
        <f t="shared" si="28"/>
        <v>0</v>
      </c>
      <c r="AO14" s="23">
        <f t="shared" si="29"/>
        <v>0</v>
      </c>
      <c r="AP14" s="13">
        <f t="shared" si="30"/>
        <v>0</v>
      </c>
      <c r="AQ14" s="13">
        <f t="shared" si="31"/>
        <v>0</v>
      </c>
      <c r="AR14" s="3" t="str">
        <f t="shared" si="32"/>
        <v>高选假设不成立</v>
      </c>
    </row>
    <row r="15" spans="1:44" x14ac:dyDescent="0.3">
      <c r="A15" s="9"/>
      <c r="B15" s="9"/>
      <c r="C15" s="10">
        <f t="shared" si="3"/>
        <v>11000</v>
      </c>
      <c r="D15" s="10">
        <f t="shared" si="4"/>
        <v>132000</v>
      </c>
      <c r="E15" s="10">
        <f>F15*基础参数!$B$18</f>
        <v>88000</v>
      </c>
      <c r="F15" s="10">
        <f>F14+基础参数!$B$17</f>
        <v>220000</v>
      </c>
      <c r="G15" s="10">
        <f>基础参数!$B$1</f>
        <v>60000</v>
      </c>
      <c r="H15" s="10">
        <f>基础参数!$B$2</f>
        <v>36000</v>
      </c>
      <c r="I15" s="10">
        <f>ROUND(IF(F15/12&gt;基础参数!$B$5,基础参数!$B$5,IF(F15/12&lt;基础参数!$B$4,基础参数!$B$4,F15/12)),2)</f>
        <v>18333.330000000002</v>
      </c>
      <c r="J15" s="10">
        <f>I15*12*基础参数!$B$3</f>
        <v>27499.995000000003</v>
      </c>
      <c r="K15" s="10">
        <f>ROUND(IF($F15/12&gt;基础参数!$B$12,基础参数!$B$12,IF($F15/12&lt;基础参数!$B$11,基础参数!$B$11,$F15/12)),2)</f>
        <v>18333.330000000002</v>
      </c>
      <c r="L15" s="10">
        <f>K15*12*基础参数!$B$10</f>
        <v>15399.997200000003</v>
      </c>
      <c r="M15" s="12">
        <f t="shared" si="0"/>
        <v>0</v>
      </c>
      <c r="N15" s="13">
        <f t="shared" si="1"/>
        <v>88000</v>
      </c>
      <c r="O15" s="13">
        <f t="shared" si="5"/>
        <v>0</v>
      </c>
      <c r="P15" s="13">
        <f t="shared" si="6"/>
        <v>8590</v>
      </c>
      <c r="Q15" s="17">
        <f t="shared" si="7"/>
        <v>8590</v>
      </c>
      <c r="R15" s="13">
        <f t="shared" si="8"/>
        <v>45100.007800000007</v>
      </c>
      <c r="S15" s="18">
        <f t="shared" si="9"/>
        <v>36000</v>
      </c>
      <c r="T15" s="13">
        <f t="shared" si="10"/>
        <v>1990</v>
      </c>
      <c r="U15" s="13">
        <f t="shared" si="11"/>
        <v>1080</v>
      </c>
      <c r="V15" s="19">
        <f t="shared" si="12"/>
        <v>3070</v>
      </c>
      <c r="W15" s="13">
        <f t="shared" si="13"/>
        <v>5520</v>
      </c>
      <c r="X15" s="13">
        <f t="shared" si="14"/>
        <v>2520</v>
      </c>
      <c r="Y15" s="13">
        <f t="shared" si="2"/>
        <v>81100.007800000007</v>
      </c>
      <c r="Z15" s="22">
        <f t="shared" si="15"/>
        <v>5590</v>
      </c>
      <c r="AA15" s="13"/>
      <c r="AB15" s="13">
        <f t="shared" si="16"/>
        <v>81100.007800000007</v>
      </c>
      <c r="AC15" s="13">
        <f t="shared" si="17"/>
        <v>0</v>
      </c>
      <c r="AD15" s="13">
        <f t="shared" si="18"/>
        <v>5590</v>
      </c>
      <c r="AE15" s="13">
        <f t="shared" si="19"/>
        <v>0</v>
      </c>
      <c r="AF15" s="13">
        <f t="shared" si="20"/>
        <v>5590</v>
      </c>
      <c r="AG15" s="23">
        <f t="shared" si="21"/>
        <v>2520</v>
      </c>
      <c r="AH15" s="13">
        <f t="shared" si="22"/>
        <v>-3000</v>
      </c>
      <c r="AI15" s="13">
        <f t="shared" si="23"/>
        <v>45100.007800000007</v>
      </c>
      <c r="AJ15" s="13">
        <f t="shared" si="24"/>
        <v>0</v>
      </c>
      <c r="AK15" s="13">
        <f t="shared" si="25"/>
        <v>144000</v>
      </c>
      <c r="AL15" s="13">
        <f t="shared" si="26"/>
        <v>0</v>
      </c>
      <c r="AM15" s="13">
        <f t="shared" si="27"/>
        <v>0</v>
      </c>
      <c r="AN15" s="13">
        <f t="shared" si="28"/>
        <v>0</v>
      </c>
      <c r="AO15" s="23">
        <f t="shared" si="29"/>
        <v>0</v>
      </c>
      <c r="AP15" s="13">
        <f t="shared" si="30"/>
        <v>0</v>
      </c>
      <c r="AQ15" s="13">
        <f t="shared" si="31"/>
        <v>0</v>
      </c>
      <c r="AR15" s="3" t="str">
        <f t="shared" si="32"/>
        <v>高选假设不成立</v>
      </c>
    </row>
    <row r="16" spans="1:44" x14ac:dyDescent="0.3">
      <c r="A16" s="9"/>
      <c r="B16" s="9"/>
      <c r="C16" s="10">
        <f t="shared" si="3"/>
        <v>11500</v>
      </c>
      <c r="D16" s="10">
        <f t="shared" si="4"/>
        <v>138000</v>
      </c>
      <c r="E16" s="10">
        <f>F16*基础参数!$B$18</f>
        <v>92000</v>
      </c>
      <c r="F16" s="10">
        <f>F15+基础参数!$B$17</f>
        <v>230000</v>
      </c>
      <c r="G16" s="10">
        <f>基础参数!$B$1</f>
        <v>60000</v>
      </c>
      <c r="H16" s="10">
        <f>基础参数!$B$2</f>
        <v>36000</v>
      </c>
      <c r="I16" s="10">
        <f>ROUND(IF(F16/12&gt;基础参数!$B$5,基础参数!$B$5,IF(F16/12&lt;基础参数!$B$4,基础参数!$B$4,F16/12)),2)</f>
        <v>19166.669999999998</v>
      </c>
      <c r="J16" s="10">
        <f>I16*12*基础参数!$B$3</f>
        <v>28750.004999999997</v>
      </c>
      <c r="K16" s="10">
        <f>ROUND(IF($F16/12&gt;基础参数!$B$12,基础参数!$B$12,IF($F16/12&lt;基础参数!$B$11,基础参数!$B$11,$F16/12)),2)</f>
        <v>19166.669999999998</v>
      </c>
      <c r="L16" s="10">
        <f>K16*12*基础参数!$B$10</f>
        <v>16100.0028</v>
      </c>
      <c r="M16" s="12">
        <f t="shared" si="0"/>
        <v>0</v>
      </c>
      <c r="N16" s="13">
        <f t="shared" si="1"/>
        <v>92000</v>
      </c>
      <c r="O16" s="13">
        <f t="shared" si="5"/>
        <v>0</v>
      </c>
      <c r="P16" s="13">
        <f t="shared" si="6"/>
        <v>8990</v>
      </c>
      <c r="Q16" s="17">
        <f t="shared" si="7"/>
        <v>8990</v>
      </c>
      <c r="R16" s="13">
        <f t="shared" si="8"/>
        <v>53149.992199999993</v>
      </c>
      <c r="S16" s="18">
        <f t="shared" si="9"/>
        <v>36000</v>
      </c>
      <c r="T16" s="13">
        <f t="shared" si="10"/>
        <v>2795</v>
      </c>
      <c r="U16" s="13">
        <f t="shared" si="11"/>
        <v>1080</v>
      </c>
      <c r="V16" s="19">
        <f t="shared" si="12"/>
        <v>3875</v>
      </c>
      <c r="W16" s="13">
        <f t="shared" si="13"/>
        <v>5115</v>
      </c>
      <c r="X16" s="13">
        <f t="shared" si="14"/>
        <v>2520</v>
      </c>
      <c r="Y16" s="13">
        <f t="shared" si="2"/>
        <v>89149.992199999993</v>
      </c>
      <c r="Z16" s="22">
        <f t="shared" si="15"/>
        <v>6395</v>
      </c>
      <c r="AA16" s="13"/>
      <c r="AB16" s="13">
        <f t="shared" si="16"/>
        <v>89149.992199999993</v>
      </c>
      <c r="AC16" s="13">
        <f t="shared" si="17"/>
        <v>0</v>
      </c>
      <c r="AD16" s="13">
        <f t="shared" si="18"/>
        <v>6395</v>
      </c>
      <c r="AE16" s="13">
        <f t="shared" si="19"/>
        <v>0</v>
      </c>
      <c r="AF16" s="13">
        <f t="shared" si="20"/>
        <v>6395</v>
      </c>
      <c r="AG16" s="23">
        <f t="shared" si="21"/>
        <v>2520</v>
      </c>
      <c r="AH16" s="13">
        <f t="shared" si="22"/>
        <v>-2595</v>
      </c>
      <c r="AI16" s="13">
        <f t="shared" si="23"/>
        <v>53149.992199999993</v>
      </c>
      <c r="AJ16" s="13">
        <f t="shared" si="24"/>
        <v>0</v>
      </c>
      <c r="AK16" s="13">
        <f t="shared" si="25"/>
        <v>144000</v>
      </c>
      <c r="AL16" s="13">
        <f t="shared" si="26"/>
        <v>0</v>
      </c>
      <c r="AM16" s="13">
        <f t="shared" si="27"/>
        <v>0</v>
      </c>
      <c r="AN16" s="13">
        <f t="shared" si="28"/>
        <v>0</v>
      </c>
      <c r="AO16" s="23">
        <f t="shared" si="29"/>
        <v>0</v>
      </c>
      <c r="AP16" s="13">
        <f t="shared" si="30"/>
        <v>0</v>
      </c>
      <c r="AQ16" s="13">
        <f t="shared" si="31"/>
        <v>0</v>
      </c>
      <c r="AR16" s="3" t="str">
        <f t="shared" si="32"/>
        <v>高选假设不成立</v>
      </c>
    </row>
    <row r="17" spans="1:44" x14ac:dyDescent="0.3">
      <c r="A17" s="9"/>
      <c r="B17" s="9"/>
      <c r="C17" s="10">
        <f t="shared" si="3"/>
        <v>12000</v>
      </c>
      <c r="D17" s="10">
        <f t="shared" si="4"/>
        <v>144000</v>
      </c>
      <c r="E17" s="10">
        <f>F17*基础参数!$B$18</f>
        <v>96000</v>
      </c>
      <c r="F17" s="10">
        <f>F16+基础参数!$B$17</f>
        <v>240000</v>
      </c>
      <c r="G17" s="10">
        <f>基础参数!$B$1</f>
        <v>60000</v>
      </c>
      <c r="H17" s="10">
        <f>基础参数!$B$2</f>
        <v>36000</v>
      </c>
      <c r="I17" s="10">
        <f>ROUND(IF(F17/12&gt;基础参数!$B$5,基础参数!$B$5,IF(F17/12&lt;基础参数!$B$4,基础参数!$B$4,F17/12)),2)</f>
        <v>20000</v>
      </c>
      <c r="J17" s="10">
        <f>I17*12*基础参数!$B$3</f>
        <v>30000</v>
      </c>
      <c r="K17" s="10">
        <f>ROUND(IF($F17/12&gt;基础参数!$B$12,基础参数!$B$12,IF($F17/12&lt;基础参数!$B$11,基础参数!$B$11,$F17/12)),2)</f>
        <v>20000</v>
      </c>
      <c r="L17" s="10">
        <f>K17*12*基础参数!$B$10</f>
        <v>16800</v>
      </c>
      <c r="M17" s="12">
        <f t="shared" si="0"/>
        <v>1200</v>
      </c>
      <c r="N17" s="13">
        <f t="shared" si="1"/>
        <v>96000</v>
      </c>
      <c r="O17" s="13">
        <f t="shared" si="5"/>
        <v>36</v>
      </c>
      <c r="P17" s="13">
        <f t="shared" si="6"/>
        <v>9390</v>
      </c>
      <c r="Q17" s="17">
        <f t="shared" si="7"/>
        <v>9426</v>
      </c>
      <c r="R17" s="13">
        <f t="shared" si="8"/>
        <v>61200</v>
      </c>
      <c r="S17" s="18">
        <f t="shared" si="9"/>
        <v>36000</v>
      </c>
      <c r="T17" s="13">
        <f t="shared" si="10"/>
        <v>3600</v>
      </c>
      <c r="U17" s="13">
        <f t="shared" si="11"/>
        <v>1080</v>
      </c>
      <c r="V17" s="19">
        <f t="shared" si="12"/>
        <v>4680</v>
      </c>
      <c r="W17" s="13">
        <f t="shared" si="13"/>
        <v>4746</v>
      </c>
      <c r="X17" s="13">
        <f t="shared" si="14"/>
        <v>2520</v>
      </c>
      <c r="Y17" s="13">
        <f t="shared" si="2"/>
        <v>97200</v>
      </c>
      <c r="Z17" s="22">
        <f t="shared" si="15"/>
        <v>7200</v>
      </c>
      <c r="AA17" s="13"/>
      <c r="AB17" s="13">
        <f t="shared" si="16"/>
        <v>97200</v>
      </c>
      <c r="AC17" s="13">
        <f t="shared" si="17"/>
        <v>0</v>
      </c>
      <c r="AD17" s="13">
        <f t="shared" si="18"/>
        <v>7200</v>
      </c>
      <c r="AE17" s="13">
        <f t="shared" si="19"/>
        <v>0</v>
      </c>
      <c r="AF17" s="13">
        <f t="shared" si="20"/>
        <v>7200</v>
      </c>
      <c r="AG17" s="23">
        <f t="shared" si="21"/>
        <v>2520</v>
      </c>
      <c r="AH17" s="13">
        <f t="shared" si="22"/>
        <v>-2226</v>
      </c>
      <c r="AI17" s="13">
        <f t="shared" si="23"/>
        <v>61200</v>
      </c>
      <c r="AJ17" s="13">
        <f t="shared" si="24"/>
        <v>0</v>
      </c>
      <c r="AK17" s="13">
        <f t="shared" si="25"/>
        <v>144000</v>
      </c>
      <c r="AL17" s="13">
        <f t="shared" si="26"/>
        <v>0</v>
      </c>
      <c r="AM17" s="13">
        <f t="shared" si="27"/>
        <v>0</v>
      </c>
      <c r="AN17" s="13">
        <f t="shared" si="28"/>
        <v>0</v>
      </c>
      <c r="AO17" s="23">
        <f t="shared" si="29"/>
        <v>0</v>
      </c>
      <c r="AP17" s="13">
        <f t="shared" si="30"/>
        <v>0</v>
      </c>
      <c r="AQ17" s="13">
        <f t="shared" si="31"/>
        <v>0</v>
      </c>
      <c r="AR17" s="3" t="str">
        <f t="shared" si="32"/>
        <v>高选假设不成立</v>
      </c>
    </row>
    <row r="18" spans="1:44" x14ac:dyDescent="0.3">
      <c r="A18" s="9"/>
      <c r="B18" s="9"/>
      <c r="C18" s="10">
        <f t="shared" si="3"/>
        <v>12500</v>
      </c>
      <c r="D18" s="10">
        <f t="shared" si="4"/>
        <v>150000</v>
      </c>
      <c r="E18" s="10">
        <f>F18*基础参数!$B$18</f>
        <v>100000</v>
      </c>
      <c r="F18" s="10">
        <f>F17+基础参数!$B$17</f>
        <v>250000</v>
      </c>
      <c r="G18" s="10">
        <f>基础参数!$B$1</f>
        <v>60000</v>
      </c>
      <c r="H18" s="10">
        <f>基础参数!$B$2</f>
        <v>36000</v>
      </c>
      <c r="I18" s="10">
        <f>ROUND(IF(F18/12&gt;基础参数!$B$5,基础参数!$B$5,IF(F18/12&lt;基础参数!$B$4,基础参数!$B$4,F18/12)),2)</f>
        <v>20833.330000000002</v>
      </c>
      <c r="J18" s="10">
        <f>I18*12*基础参数!$B$3</f>
        <v>31249.995000000003</v>
      </c>
      <c r="K18" s="10">
        <f>ROUND(IF($F18/12&gt;基础参数!$B$12,基础参数!$B$12,IF($F18/12&lt;基础参数!$B$11,基础参数!$B$11,$F18/12)),2)</f>
        <v>20833.330000000002</v>
      </c>
      <c r="L18" s="10">
        <f>K18*12*基础参数!$B$10</f>
        <v>17499.997200000002</v>
      </c>
      <c r="M18" s="12">
        <f t="shared" si="0"/>
        <v>5250.0077999999958</v>
      </c>
      <c r="N18" s="13">
        <f t="shared" si="1"/>
        <v>100000</v>
      </c>
      <c r="O18" s="13">
        <f t="shared" si="5"/>
        <v>157.5</v>
      </c>
      <c r="P18" s="13">
        <f t="shared" si="6"/>
        <v>9790</v>
      </c>
      <c r="Q18" s="17">
        <f t="shared" si="7"/>
        <v>9947.5</v>
      </c>
      <c r="R18" s="13">
        <f t="shared" si="8"/>
        <v>69250.007800000007</v>
      </c>
      <c r="S18" s="18">
        <f t="shared" si="9"/>
        <v>36000</v>
      </c>
      <c r="T18" s="13">
        <f t="shared" si="10"/>
        <v>4405</v>
      </c>
      <c r="U18" s="13">
        <f t="shared" si="11"/>
        <v>1080</v>
      </c>
      <c r="V18" s="19">
        <f t="shared" si="12"/>
        <v>5485</v>
      </c>
      <c r="W18" s="13">
        <f t="shared" si="13"/>
        <v>4462.5</v>
      </c>
      <c r="X18" s="13">
        <f t="shared" si="14"/>
        <v>2520</v>
      </c>
      <c r="Y18" s="13">
        <f t="shared" si="2"/>
        <v>105250.00780000001</v>
      </c>
      <c r="Z18" s="22">
        <f t="shared" si="15"/>
        <v>8005</v>
      </c>
      <c r="AA18" s="13"/>
      <c r="AB18" s="13">
        <f t="shared" si="16"/>
        <v>105250.00780000001</v>
      </c>
      <c r="AC18" s="13">
        <f t="shared" si="17"/>
        <v>0</v>
      </c>
      <c r="AD18" s="13">
        <f t="shared" si="18"/>
        <v>8005</v>
      </c>
      <c r="AE18" s="13">
        <f t="shared" si="19"/>
        <v>0</v>
      </c>
      <c r="AF18" s="13">
        <f t="shared" si="20"/>
        <v>8005</v>
      </c>
      <c r="AG18" s="23">
        <f t="shared" si="21"/>
        <v>2520</v>
      </c>
      <c r="AH18" s="13">
        <f t="shared" si="22"/>
        <v>-1942.5</v>
      </c>
      <c r="AI18" s="13">
        <f t="shared" si="23"/>
        <v>69250.007800000007</v>
      </c>
      <c r="AJ18" s="13">
        <f t="shared" si="24"/>
        <v>0</v>
      </c>
      <c r="AK18" s="13">
        <f t="shared" si="25"/>
        <v>144000</v>
      </c>
      <c r="AL18" s="13">
        <f t="shared" si="26"/>
        <v>0</v>
      </c>
      <c r="AM18" s="13">
        <f t="shared" si="27"/>
        <v>0</v>
      </c>
      <c r="AN18" s="13">
        <f t="shared" si="28"/>
        <v>0</v>
      </c>
      <c r="AO18" s="23">
        <f t="shared" si="29"/>
        <v>0</v>
      </c>
      <c r="AP18" s="13">
        <f t="shared" si="30"/>
        <v>0</v>
      </c>
      <c r="AQ18" s="13">
        <f t="shared" si="31"/>
        <v>0</v>
      </c>
      <c r="AR18" s="3" t="str">
        <f t="shared" si="32"/>
        <v>高选假设不成立</v>
      </c>
    </row>
    <row r="19" spans="1:44" x14ac:dyDescent="0.3">
      <c r="A19" s="9"/>
      <c r="B19" s="9"/>
      <c r="C19" s="10">
        <f t="shared" si="3"/>
        <v>13000</v>
      </c>
      <c r="D19" s="10">
        <f t="shared" si="4"/>
        <v>156000</v>
      </c>
      <c r="E19" s="10">
        <f>F19*基础参数!$B$18</f>
        <v>104000</v>
      </c>
      <c r="F19" s="10">
        <f>F18+基础参数!$B$17</f>
        <v>260000</v>
      </c>
      <c r="G19" s="10">
        <f>基础参数!$B$1</f>
        <v>60000</v>
      </c>
      <c r="H19" s="10">
        <f>基础参数!$B$2</f>
        <v>36000</v>
      </c>
      <c r="I19" s="10">
        <f>ROUND(IF(F19/12&gt;基础参数!$B$5,基础参数!$B$5,IF(F19/12&lt;基础参数!$B$4,基础参数!$B$4,F19/12)),2)</f>
        <v>21396</v>
      </c>
      <c r="J19" s="10">
        <f>I19*12*基础参数!$B$3</f>
        <v>32094</v>
      </c>
      <c r="K19" s="10">
        <f>ROUND(IF($F19/12&gt;基础参数!$B$12,基础参数!$B$12,IF($F19/12&lt;基础参数!$B$11,基础参数!$B$11,$F19/12)),2)</f>
        <v>21396</v>
      </c>
      <c r="L19" s="10">
        <f>K19*12*基础参数!$B$10</f>
        <v>17972.640000000003</v>
      </c>
      <c r="M19" s="12">
        <f t="shared" si="0"/>
        <v>9933.3599999999969</v>
      </c>
      <c r="N19" s="13">
        <f t="shared" si="1"/>
        <v>104000</v>
      </c>
      <c r="O19" s="13">
        <f t="shared" si="5"/>
        <v>298</v>
      </c>
      <c r="P19" s="13">
        <f t="shared" si="6"/>
        <v>10190</v>
      </c>
      <c r="Q19" s="17">
        <f t="shared" si="7"/>
        <v>10488</v>
      </c>
      <c r="R19" s="13">
        <f t="shared" si="8"/>
        <v>77933.36</v>
      </c>
      <c r="S19" s="18">
        <f t="shared" si="9"/>
        <v>36000</v>
      </c>
      <c r="T19" s="13">
        <f t="shared" si="10"/>
        <v>5273.34</v>
      </c>
      <c r="U19" s="13">
        <f t="shared" si="11"/>
        <v>1080</v>
      </c>
      <c r="V19" s="19">
        <f t="shared" si="12"/>
        <v>6353.34</v>
      </c>
      <c r="W19" s="13">
        <f t="shared" si="13"/>
        <v>4134.66</v>
      </c>
      <c r="X19" s="13">
        <f t="shared" si="14"/>
        <v>2520</v>
      </c>
      <c r="Y19" s="13">
        <f t="shared" si="2"/>
        <v>113933.36</v>
      </c>
      <c r="Z19" s="22">
        <f t="shared" si="15"/>
        <v>8873.34</v>
      </c>
      <c r="AA19" s="13"/>
      <c r="AB19" s="13">
        <f t="shared" si="16"/>
        <v>113933.36</v>
      </c>
      <c r="AC19" s="13">
        <f t="shared" si="17"/>
        <v>0</v>
      </c>
      <c r="AD19" s="13">
        <f t="shared" si="18"/>
        <v>8873.34</v>
      </c>
      <c r="AE19" s="13">
        <f t="shared" si="19"/>
        <v>0</v>
      </c>
      <c r="AF19" s="13">
        <f t="shared" si="20"/>
        <v>8873.34</v>
      </c>
      <c r="AG19" s="23">
        <f t="shared" si="21"/>
        <v>2520</v>
      </c>
      <c r="AH19" s="13">
        <f t="shared" si="22"/>
        <v>-1614.6599999999999</v>
      </c>
      <c r="AI19" s="13">
        <f t="shared" si="23"/>
        <v>77933.36</v>
      </c>
      <c r="AJ19" s="13">
        <f t="shared" si="24"/>
        <v>0</v>
      </c>
      <c r="AK19" s="13">
        <f t="shared" si="25"/>
        <v>144000</v>
      </c>
      <c r="AL19" s="13">
        <f t="shared" si="26"/>
        <v>0</v>
      </c>
      <c r="AM19" s="13">
        <f t="shared" si="27"/>
        <v>0</v>
      </c>
      <c r="AN19" s="13">
        <f t="shared" si="28"/>
        <v>0</v>
      </c>
      <c r="AO19" s="23">
        <f t="shared" si="29"/>
        <v>0</v>
      </c>
      <c r="AP19" s="13">
        <f t="shared" si="30"/>
        <v>0</v>
      </c>
      <c r="AQ19" s="13">
        <f t="shared" si="31"/>
        <v>0</v>
      </c>
      <c r="AR19" s="3" t="str">
        <f t="shared" si="32"/>
        <v>高选假设不成立</v>
      </c>
    </row>
    <row r="20" spans="1:44" x14ac:dyDescent="0.3">
      <c r="A20" s="9"/>
      <c r="B20" s="9"/>
      <c r="C20" s="10">
        <f t="shared" si="3"/>
        <v>13500</v>
      </c>
      <c r="D20" s="10">
        <f t="shared" si="4"/>
        <v>162000</v>
      </c>
      <c r="E20" s="10">
        <f>F20*基础参数!$B$18</f>
        <v>108000</v>
      </c>
      <c r="F20" s="10">
        <f>F19+基础参数!$B$17</f>
        <v>270000</v>
      </c>
      <c r="G20" s="10">
        <f>基础参数!$B$1</f>
        <v>60000</v>
      </c>
      <c r="H20" s="10">
        <f>基础参数!$B$2</f>
        <v>36000</v>
      </c>
      <c r="I20" s="10">
        <f>ROUND(IF(F20/12&gt;基础参数!$B$5,基础参数!$B$5,IF(F20/12&lt;基础参数!$B$4,基础参数!$B$4,F20/12)),2)</f>
        <v>21396</v>
      </c>
      <c r="J20" s="10">
        <f>I20*12*基础参数!$B$3</f>
        <v>32094</v>
      </c>
      <c r="K20" s="10">
        <f>ROUND(IF($F20/12&gt;基础参数!$B$12,基础参数!$B$12,IF($F20/12&lt;基础参数!$B$11,基础参数!$B$11,$F20/12)),2)</f>
        <v>21396</v>
      </c>
      <c r="L20" s="10">
        <f>K20*12*基础参数!$B$10</f>
        <v>17972.640000000003</v>
      </c>
      <c r="M20" s="12">
        <f t="shared" si="0"/>
        <v>15933.359999999997</v>
      </c>
      <c r="N20" s="13">
        <f t="shared" si="1"/>
        <v>108000</v>
      </c>
      <c r="O20" s="13">
        <f t="shared" si="5"/>
        <v>478</v>
      </c>
      <c r="P20" s="13">
        <f t="shared" si="6"/>
        <v>10590</v>
      </c>
      <c r="Q20" s="17">
        <f t="shared" si="7"/>
        <v>11068</v>
      </c>
      <c r="R20" s="13">
        <f t="shared" si="8"/>
        <v>87933.36</v>
      </c>
      <c r="S20" s="18">
        <f t="shared" si="9"/>
        <v>36000</v>
      </c>
      <c r="T20" s="13">
        <f t="shared" si="10"/>
        <v>6273.34</v>
      </c>
      <c r="U20" s="13">
        <f t="shared" si="11"/>
        <v>1080</v>
      </c>
      <c r="V20" s="19">
        <f t="shared" si="12"/>
        <v>7353.34</v>
      </c>
      <c r="W20" s="13">
        <f t="shared" si="13"/>
        <v>3714.66</v>
      </c>
      <c r="X20" s="13">
        <f t="shared" si="14"/>
        <v>2520</v>
      </c>
      <c r="Y20" s="13">
        <f t="shared" si="2"/>
        <v>123933.36</v>
      </c>
      <c r="Z20" s="22">
        <f t="shared" si="15"/>
        <v>9873.34</v>
      </c>
      <c r="AA20" s="13"/>
      <c r="AB20" s="13">
        <f t="shared" si="16"/>
        <v>123933.36</v>
      </c>
      <c r="AC20" s="13">
        <f t="shared" si="17"/>
        <v>0</v>
      </c>
      <c r="AD20" s="13">
        <f t="shared" si="18"/>
        <v>9873.34</v>
      </c>
      <c r="AE20" s="13">
        <f t="shared" si="19"/>
        <v>0</v>
      </c>
      <c r="AF20" s="13">
        <f t="shared" si="20"/>
        <v>9873.34</v>
      </c>
      <c r="AG20" s="23">
        <f t="shared" si="21"/>
        <v>2520</v>
      </c>
      <c r="AH20" s="13">
        <f t="shared" si="22"/>
        <v>-1194.6599999999999</v>
      </c>
      <c r="AI20" s="13">
        <f t="shared" si="23"/>
        <v>87933.36</v>
      </c>
      <c r="AJ20" s="13">
        <f t="shared" si="24"/>
        <v>0</v>
      </c>
      <c r="AK20" s="13">
        <f t="shared" si="25"/>
        <v>144000</v>
      </c>
      <c r="AL20" s="13">
        <f t="shared" si="26"/>
        <v>0</v>
      </c>
      <c r="AM20" s="13">
        <f t="shared" si="27"/>
        <v>0</v>
      </c>
      <c r="AN20" s="13">
        <f t="shared" si="28"/>
        <v>0</v>
      </c>
      <c r="AO20" s="23">
        <f t="shared" si="29"/>
        <v>0</v>
      </c>
      <c r="AP20" s="13">
        <f t="shared" si="30"/>
        <v>0</v>
      </c>
      <c r="AQ20" s="13">
        <f t="shared" si="31"/>
        <v>0</v>
      </c>
      <c r="AR20" s="3" t="str">
        <f t="shared" si="32"/>
        <v>高选假设不成立</v>
      </c>
    </row>
    <row r="21" spans="1:44" x14ac:dyDescent="0.3">
      <c r="A21" s="9"/>
      <c r="B21" s="9"/>
      <c r="C21" s="10">
        <f t="shared" si="3"/>
        <v>14000</v>
      </c>
      <c r="D21" s="10">
        <f t="shared" si="4"/>
        <v>168000</v>
      </c>
      <c r="E21" s="10">
        <f>F21*基础参数!$B$18</f>
        <v>112000</v>
      </c>
      <c r="F21" s="10">
        <f>F20+基础参数!$B$17</f>
        <v>280000</v>
      </c>
      <c r="G21" s="10">
        <f>基础参数!$B$1</f>
        <v>60000</v>
      </c>
      <c r="H21" s="10">
        <f>基础参数!$B$2</f>
        <v>36000</v>
      </c>
      <c r="I21" s="10">
        <f>ROUND(IF(F21/12&gt;基础参数!$B$5,基础参数!$B$5,IF(F21/12&lt;基础参数!$B$4,基础参数!$B$4,F21/12)),2)</f>
        <v>21396</v>
      </c>
      <c r="J21" s="10">
        <f>I21*12*基础参数!$B$3</f>
        <v>32094</v>
      </c>
      <c r="K21" s="10">
        <f>ROUND(IF($F21/12&gt;基础参数!$B$12,基础参数!$B$12,IF($F21/12&lt;基础参数!$B$11,基础参数!$B$11,$F21/12)),2)</f>
        <v>21396</v>
      </c>
      <c r="L21" s="10">
        <f>K21*12*基础参数!$B$10</f>
        <v>17972.640000000003</v>
      </c>
      <c r="M21" s="12">
        <f t="shared" si="0"/>
        <v>21933.359999999997</v>
      </c>
      <c r="N21" s="13">
        <f t="shared" si="1"/>
        <v>112000</v>
      </c>
      <c r="O21" s="13">
        <f t="shared" si="5"/>
        <v>658</v>
      </c>
      <c r="P21" s="13">
        <f t="shared" si="6"/>
        <v>10990</v>
      </c>
      <c r="Q21" s="17">
        <f t="shared" si="7"/>
        <v>11648</v>
      </c>
      <c r="R21" s="13">
        <f t="shared" si="8"/>
        <v>97933.359999999986</v>
      </c>
      <c r="S21" s="18">
        <f t="shared" si="9"/>
        <v>36000</v>
      </c>
      <c r="T21" s="13">
        <f t="shared" si="10"/>
        <v>7273.34</v>
      </c>
      <c r="U21" s="13">
        <f t="shared" si="11"/>
        <v>1080</v>
      </c>
      <c r="V21" s="19">
        <f t="shared" si="12"/>
        <v>8353.34</v>
      </c>
      <c r="W21" s="13">
        <f t="shared" si="13"/>
        <v>3294.66</v>
      </c>
      <c r="X21" s="13">
        <f t="shared" si="14"/>
        <v>2520</v>
      </c>
      <c r="Y21" s="13">
        <f t="shared" si="2"/>
        <v>133933.35999999999</v>
      </c>
      <c r="Z21" s="22">
        <f t="shared" si="15"/>
        <v>10873.34</v>
      </c>
      <c r="AA21" s="13"/>
      <c r="AB21" s="13">
        <f t="shared" si="16"/>
        <v>133933.35999999999</v>
      </c>
      <c r="AC21" s="13">
        <f t="shared" si="17"/>
        <v>0</v>
      </c>
      <c r="AD21" s="13">
        <f t="shared" si="18"/>
        <v>10873.34</v>
      </c>
      <c r="AE21" s="13">
        <f t="shared" si="19"/>
        <v>0</v>
      </c>
      <c r="AF21" s="13">
        <f t="shared" si="20"/>
        <v>10873.34</v>
      </c>
      <c r="AG21" s="23">
        <f t="shared" si="21"/>
        <v>2520</v>
      </c>
      <c r="AH21" s="13">
        <f t="shared" si="22"/>
        <v>-774.65999999999985</v>
      </c>
      <c r="AI21" s="13">
        <f t="shared" si="23"/>
        <v>97933.359999999986</v>
      </c>
      <c r="AJ21" s="13">
        <f t="shared" si="24"/>
        <v>0</v>
      </c>
      <c r="AK21" s="13">
        <f t="shared" si="25"/>
        <v>144000</v>
      </c>
      <c r="AL21" s="13">
        <f t="shared" si="26"/>
        <v>0</v>
      </c>
      <c r="AM21" s="13">
        <f t="shared" si="27"/>
        <v>0</v>
      </c>
      <c r="AN21" s="13">
        <f t="shared" si="28"/>
        <v>0</v>
      </c>
      <c r="AO21" s="23">
        <f t="shared" si="29"/>
        <v>0</v>
      </c>
      <c r="AP21" s="13">
        <f t="shared" si="30"/>
        <v>0</v>
      </c>
      <c r="AQ21" s="13">
        <f t="shared" si="31"/>
        <v>0</v>
      </c>
      <c r="AR21" s="3" t="str">
        <f t="shared" si="32"/>
        <v>高选假设不成立</v>
      </c>
    </row>
    <row r="22" spans="1:44" x14ac:dyDescent="0.3">
      <c r="A22" s="9"/>
      <c r="B22" s="9"/>
      <c r="C22" s="10">
        <f t="shared" si="3"/>
        <v>14500</v>
      </c>
      <c r="D22" s="10">
        <f t="shared" si="4"/>
        <v>174000</v>
      </c>
      <c r="E22" s="10">
        <f>F22*基础参数!$B$18</f>
        <v>116000</v>
      </c>
      <c r="F22" s="10">
        <f>F21+基础参数!$B$17</f>
        <v>290000</v>
      </c>
      <c r="G22" s="10">
        <f>基础参数!$B$1</f>
        <v>60000</v>
      </c>
      <c r="H22" s="10">
        <f>基础参数!$B$2</f>
        <v>36000</v>
      </c>
      <c r="I22" s="10">
        <f>ROUND(IF(F22/12&gt;基础参数!$B$5,基础参数!$B$5,IF(F22/12&lt;基础参数!$B$4,基础参数!$B$4,F22/12)),2)</f>
        <v>21396</v>
      </c>
      <c r="J22" s="10">
        <f>I22*12*基础参数!$B$3</f>
        <v>32094</v>
      </c>
      <c r="K22" s="10">
        <f>ROUND(IF($F22/12&gt;基础参数!$B$12,基础参数!$B$12,IF($F22/12&lt;基础参数!$B$11,基础参数!$B$11,$F22/12)),2)</f>
        <v>21396</v>
      </c>
      <c r="L22" s="10">
        <f>K22*12*基础参数!$B$10</f>
        <v>17972.640000000003</v>
      </c>
      <c r="M22" s="12">
        <f t="shared" si="0"/>
        <v>27933.359999999997</v>
      </c>
      <c r="N22" s="13">
        <f t="shared" si="1"/>
        <v>116000</v>
      </c>
      <c r="O22" s="13">
        <f t="shared" si="5"/>
        <v>838</v>
      </c>
      <c r="P22" s="13">
        <f t="shared" si="6"/>
        <v>11390</v>
      </c>
      <c r="Q22" s="17">
        <f t="shared" si="7"/>
        <v>12228</v>
      </c>
      <c r="R22" s="13">
        <f t="shared" si="8"/>
        <v>107933.35999999999</v>
      </c>
      <c r="S22" s="18">
        <f t="shared" si="9"/>
        <v>36000</v>
      </c>
      <c r="T22" s="13">
        <f t="shared" si="10"/>
        <v>8273.34</v>
      </c>
      <c r="U22" s="13">
        <f t="shared" si="11"/>
        <v>1080</v>
      </c>
      <c r="V22" s="19">
        <f t="shared" si="12"/>
        <v>9353.34</v>
      </c>
      <c r="W22" s="13">
        <f t="shared" si="13"/>
        <v>2874.66</v>
      </c>
      <c r="X22" s="13">
        <f t="shared" si="14"/>
        <v>2520</v>
      </c>
      <c r="Y22" s="13">
        <f t="shared" si="2"/>
        <v>143933.35999999999</v>
      </c>
      <c r="Z22" s="22">
        <f t="shared" si="15"/>
        <v>11873.34</v>
      </c>
      <c r="AA22" s="13"/>
      <c r="AB22" s="13">
        <f t="shared" si="16"/>
        <v>143933.35999999999</v>
      </c>
      <c r="AC22" s="13">
        <f t="shared" si="17"/>
        <v>0</v>
      </c>
      <c r="AD22" s="13">
        <f t="shared" si="18"/>
        <v>11873.34</v>
      </c>
      <c r="AE22" s="13">
        <f t="shared" si="19"/>
        <v>0</v>
      </c>
      <c r="AF22" s="13">
        <f t="shared" si="20"/>
        <v>11873.34</v>
      </c>
      <c r="AG22" s="23">
        <f t="shared" si="21"/>
        <v>2520</v>
      </c>
      <c r="AH22" s="13">
        <f t="shared" si="22"/>
        <v>-354.65999999999985</v>
      </c>
      <c r="AI22" s="13">
        <f t="shared" si="23"/>
        <v>107933.35999999999</v>
      </c>
      <c r="AJ22" s="13">
        <f t="shared" si="24"/>
        <v>0</v>
      </c>
      <c r="AK22" s="13">
        <f t="shared" si="25"/>
        <v>144000</v>
      </c>
      <c r="AL22" s="13">
        <f t="shared" si="26"/>
        <v>0</v>
      </c>
      <c r="AM22" s="13">
        <f t="shared" si="27"/>
        <v>0</v>
      </c>
      <c r="AN22" s="13">
        <f t="shared" si="28"/>
        <v>0</v>
      </c>
      <c r="AO22" s="23">
        <f t="shared" si="29"/>
        <v>0</v>
      </c>
      <c r="AP22" s="13">
        <f t="shared" si="30"/>
        <v>0</v>
      </c>
      <c r="AQ22" s="13">
        <f t="shared" si="31"/>
        <v>0</v>
      </c>
      <c r="AR22" s="3" t="str">
        <f t="shared" si="32"/>
        <v>高选假设不成立</v>
      </c>
    </row>
    <row r="23" spans="1:44" x14ac:dyDescent="0.3">
      <c r="A23" s="9"/>
      <c r="B23" s="9"/>
      <c r="C23" s="10">
        <f t="shared" si="3"/>
        <v>15000</v>
      </c>
      <c r="D23" s="10">
        <f t="shared" si="4"/>
        <v>180000</v>
      </c>
      <c r="E23" s="10">
        <f>F23*基础参数!$B$18</f>
        <v>120000</v>
      </c>
      <c r="F23" s="10">
        <f>F22+基础参数!$B$17</f>
        <v>300000</v>
      </c>
      <c r="G23" s="10">
        <f>基础参数!$B$1</f>
        <v>60000</v>
      </c>
      <c r="H23" s="10">
        <f>基础参数!$B$2</f>
        <v>36000</v>
      </c>
      <c r="I23" s="10">
        <f>ROUND(IF(F23/12&gt;基础参数!$B$5,基础参数!$B$5,IF(F23/12&lt;基础参数!$B$4,基础参数!$B$4,F23/12)),2)</f>
        <v>21396</v>
      </c>
      <c r="J23" s="10">
        <f>I23*12*基础参数!$B$3</f>
        <v>32094</v>
      </c>
      <c r="K23" s="10">
        <f>ROUND(IF($F23/12&gt;基础参数!$B$12,基础参数!$B$12,IF($F23/12&lt;基础参数!$B$11,基础参数!$B$11,$F23/12)),2)</f>
        <v>21396</v>
      </c>
      <c r="L23" s="10">
        <f>K23*12*基础参数!$B$10</f>
        <v>17972.640000000003</v>
      </c>
      <c r="M23" s="12">
        <f t="shared" si="0"/>
        <v>33933.360000000001</v>
      </c>
      <c r="N23" s="13">
        <f t="shared" si="1"/>
        <v>120000</v>
      </c>
      <c r="O23" s="13">
        <f t="shared" si="5"/>
        <v>1018</v>
      </c>
      <c r="P23" s="13">
        <f t="shared" si="6"/>
        <v>11790</v>
      </c>
      <c r="Q23" s="17">
        <f t="shared" si="7"/>
        <v>12808</v>
      </c>
      <c r="R23" s="13">
        <f t="shared" si="8"/>
        <v>117933.35999999999</v>
      </c>
      <c r="S23" s="18">
        <f t="shared" si="9"/>
        <v>36000</v>
      </c>
      <c r="T23" s="13">
        <f t="shared" si="10"/>
        <v>9273.34</v>
      </c>
      <c r="U23" s="13">
        <f t="shared" si="11"/>
        <v>1080</v>
      </c>
      <c r="V23" s="19">
        <f t="shared" si="12"/>
        <v>10353.34</v>
      </c>
      <c r="W23" s="13">
        <f t="shared" si="13"/>
        <v>2454.66</v>
      </c>
      <c r="X23" s="13">
        <f t="shared" si="14"/>
        <v>3513.33</v>
      </c>
      <c r="Y23" s="13">
        <f t="shared" si="2"/>
        <v>153933.35999999999</v>
      </c>
      <c r="Z23" s="22">
        <f t="shared" si="15"/>
        <v>13866.67</v>
      </c>
      <c r="AA23" s="13"/>
      <c r="AB23" s="13">
        <f t="shared" si="16"/>
        <v>153933.35999999999</v>
      </c>
      <c r="AC23" s="13">
        <f t="shared" si="17"/>
        <v>0</v>
      </c>
      <c r="AD23" s="13">
        <f t="shared" si="18"/>
        <v>13866.67</v>
      </c>
      <c r="AE23" s="13">
        <f t="shared" si="19"/>
        <v>0</v>
      </c>
      <c r="AF23" s="13">
        <f t="shared" si="20"/>
        <v>13866.67</v>
      </c>
      <c r="AG23" s="23">
        <f t="shared" si="21"/>
        <v>3513.33</v>
      </c>
      <c r="AH23" s="13">
        <f t="shared" si="22"/>
        <v>1058.67</v>
      </c>
      <c r="AI23" s="13">
        <f t="shared" si="23"/>
        <v>117933.35999999999</v>
      </c>
      <c r="AJ23" s="13">
        <f t="shared" si="24"/>
        <v>9933.359999999986</v>
      </c>
      <c r="AK23" s="13">
        <f t="shared" si="25"/>
        <v>144000</v>
      </c>
      <c r="AL23" s="13">
        <f t="shared" si="26"/>
        <v>298</v>
      </c>
      <c r="AM23" s="13">
        <f t="shared" si="27"/>
        <v>14190</v>
      </c>
      <c r="AN23" s="13">
        <f t="shared" si="28"/>
        <v>14488</v>
      </c>
      <c r="AO23" s="23">
        <f t="shared" si="29"/>
        <v>4134.66</v>
      </c>
      <c r="AP23" s="13">
        <f t="shared" si="30"/>
        <v>1680</v>
      </c>
      <c r="AQ23" s="13">
        <f t="shared" si="31"/>
        <v>-49166.640000000014</v>
      </c>
      <c r="AR23" s="3" t="str">
        <f t="shared" si="32"/>
        <v>Ok</v>
      </c>
    </row>
    <row r="24" spans="1:44" x14ac:dyDescent="0.3">
      <c r="A24" s="9"/>
      <c r="B24" s="9"/>
      <c r="C24" s="10">
        <f t="shared" si="3"/>
        <v>15500</v>
      </c>
      <c r="D24" s="10">
        <f t="shared" si="4"/>
        <v>186000</v>
      </c>
      <c r="E24" s="10">
        <f>F24*基础参数!$B$18</f>
        <v>124000</v>
      </c>
      <c r="F24" s="10">
        <f>F23+基础参数!$B$17</f>
        <v>310000</v>
      </c>
      <c r="G24" s="10">
        <f>基础参数!$B$1</f>
        <v>60000</v>
      </c>
      <c r="H24" s="10">
        <f>基础参数!$B$2</f>
        <v>36000</v>
      </c>
      <c r="I24" s="10">
        <f>ROUND(IF(F24/12&gt;基础参数!$B$5,基础参数!$B$5,IF(F24/12&lt;基础参数!$B$4,基础参数!$B$4,F24/12)),2)</f>
        <v>21396</v>
      </c>
      <c r="J24" s="10">
        <f>I24*12*基础参数!$B$3</f>
        <v>32094</v>
      </c>
      <c r="K24" s="10">
        <f>ROUND(IF($F24/12&gt;基础参数!$B$12,基础参数!$B$12,IF($F24/12&lt;基础参数!$B$11,基础参数!$B$11,$F24/12)),2)</f>
        <v>21396</v>
      </c>
      <c r="L24" s="10">
        <f>K24*12*基础参数!$B$10</f>
        <v>17972.640000000003</v>
      </c>
      <c r="M24" s="12">
        <f t="shared" si="0"/>
        <v>39933.360000000001</v>
      </c>
      <c r="N24" s="13">
        <f t="shared" si="1"/>
        <v>124000</v>
      </c>
      <c r="O24" s="13">
        <f t="shared" si="5"/>
        <v>1473.34</v>
      </c>
      <c r="P24" s="13">
        <f t="shared" si="6"/>
        <v>12190</v>
      </c>
      <c r="Q24" s="17">
        <f t="shared" si="7"/>
        <v>13663.34</v>
      </c>
      <c r="R24" s="13">
        <f t="shared" si="8"/>
        <v>127933.35999999999</v>
      </c>
      <c r="S24" s="18">
        <f t="shared" si="9"/>
        <v>36000</v>
      </c>
      <c r="T24" s="13">
        <f t="shared" si="10"/>
        <v>10273.34</v>
      </c>
      <c r="U24" s="13">
        <f t="shared" si="11"/>
        <v>1080</v>
      </c>
      <c r="V24" s="19">
        <f t="shared" si="12"/>
        <v>11353.34</v>
      </c>
      <c r="W24" s="13">
        <f t="shared" si="13"/>
        <v>2310</v>
      </c>
      <c r="X24" s="13">
        <f t="shared" si="14"/>
        <v>4513.33</v>
      </c>
      <c r="Y24" s="13">
        <f t="shared" si="2"/>
        <v>163933.35999999999</v>
      </c>
      <c r="Z24" s="22">
        <f t="shared" si="15"/>
        <v>15866.67</v>
      </c>
      <c r="AA24" s="13"/>
      <c r="AB24" s="13">
        <f t="shared" si="16"/>
        <v>163933.35999999999</v>
      </c>
      <c r="AC24" s="13">
        <f t="shared" si="17"/>
        <v>0</v>
      </c>
      <c r="AD24" s="13">
        <f t="shared" si="18"/>
        <v>15866.67</v>
      </c>
      <c r="AE24" s="13">
        <f t="shared" si="19"/>
        <v>0</v>
      </c>
      <c r="AF24" s="13">
        <f t="shared" si="20"/>
        <v>15866.67</v>
      </c>
      <c r="AG24" s="23">
        <f t="shared" si="21"/>
        <v>4513.33</v>
      </c>
      <c r="AH24" s="13">
        <f t="shared" si="22"/>
        <v>2203.33</v>
      </c>
      <c r="AI24" s="13">
        <f t="shared" si="23"/>
        <v>127933.35999999999</v>
      </c>
      <c r="AJ24" s="13">
        <f t="shared" si="24"/>
        <v>19933.359999999986</v>
      </c>
      <c r="AK24" s="13">
        <f t="shared" si="25"/>
        <v>144000</v>
      </c>
      <c r="AL24" s="13">
        <f t="shared" si="26"/>
        <v>598</v>
      </c>
      <c r="AM24" s="13">
        <f t="shared" si="27"/>
        <v>14190</v>
      </c>
      <c r="AN24" s="13">
        <f t="shared" si="28"/>
        <v>14788</v>
      </c>
      <c r="AO24" s="23">
        <f t="shared" si="29"/>
        <v>3434.66</v>
      </c>
      <c r="AP24" s="13">
        <f t="shared" si="30"/>
        <v>1124.6599999999999</v>
      </c>
      <c r="AQ24" s="13">
        <f t="shared" si="31"/>
        <v>-39166.640000000014</v>
      </c>
      <c r="AR24" s="3" t="str">
        <f t="shared" si="32"/>
        <v>Ok</v>
      </c>
    </row>
    <row r="25" spans="1:44" x14ac:dyDescent="0.3">
      <c r="A25" s="9"/>
      <c r="B25" s="9"/>
      <c r="C25" s="10">
        <f t="shared" si="3"/>
        <v>16000</v>
      </c>
      <c r="D25" s="10">
        <f t="shared" si="4"/>
        <v>192000</v>
      </c>
      <c r="E25" s="10">
        <f>F25*基础参数!$B$18</f>
        <v>128000</v>
      </c>
      <c r="F25" s="10">
        <f>F24+基础参数!$B$17</f>
        <v>320000</v>
      </c>
      <c r="G25" s="10">
        <f>基础参数!$B$1</f>
        <v>60000</v>
      </c>
      <c r="H25" s="10">
        <f>基础参数!$B$2</f>
        <v>36000</v>
      </c>
      <c r="I25" s="10">
        <f>ROUND(IF(F25/12&gt;基础参数!$B$5,基础参数!$B$5,IF(F25/12&lt;基础参数!$B$4,基础参数!$B$4,F25/12)),2)</f>
        <v>21396</v>
      </c>
      <c r="J25" s="10">
        <f>I25*12*基础参数!$B$3</f>
        <v>32094</v>
      </c>
      <c r="K25" s="10">
        <f>ROUND(IF($F25/12&gt;基础参数!$B$12,基础参数!$B$12,IF($F25/12&lt;基础参数!$B$11,基础参数!$B$11,$F25/12)),2)</f>
        <v>21396</v>
      </c>
      <c r="L25" s="10">
        <f>K25*12*基础参数!$B$10</f>
        <v>17972.640000000003</v>
      </c>
      <c r="M25" s="12">
        <f t="shared" si="0"/>
        <v>45933.36</v>
      </c>
      <c r="N25" s="13">
        <f t="shared" si="1"/>
        <v>128000</v>
      </c>
      <c r="O25" s="13">
        <f t="shared" si="5"/>
        <v>2073.34</v>
      </c>
      <c r="P25" s="13">
        <f t="shared" si="6"/>
        <v>12590</v>
      </c>
      <c r="Q25" s="17">
        <f t="shared" si="7"/>
        <v>14663.34</v>
      </c>
      <c r="R25" s="13">
        <f t="shared" si="8"/>
        <v>137933.35999999999</v>
      </c>
      <c r="S25" s="18">
        <f t="shared" si="9"/>
        <v>36000</v>
      </c>
      <c r="T25" s="13">
        <f t="shared" si="10"/>
        <v>11273.34</v>
      </c>
      <c r="U25" s="13">
        <f t="shared" si="11"/>
        <v>1080</v>
      </c>
      <c r="V25" s="19">
        <f t="shared" si="12"/>
        <v>12353.34</v>
      </c>
      <c r="W25" s="13">
        <f t="shared" si="13"/>
        <v>2310</v>
      </c>
      <c r="X25" s="13">
        <f t="shared" si="14"/>
        <v>5513.3299999999981</v>
      </c>
      <c r="Y25" s="13">
        <f t="shared" si="2"/>
        <v>173933.36</v>
      </c>
      <c r="Z25" s="22">
        <f t="shared" si="15"/>
        <v>17866.669999999998</v>
      </c>
      <c r="AA25" s="13"/>
      <c r="AB25" s="13">
        <f t="shared" si="16"/>
        <v>173933.36</v>
      </c>
      <c r="AC25" s="13">
        <f t="shared" si="17"/>
        <v>0</v>
      </c>
      <c r="AD25" s="13">
        <f t="shared" si="18"/>
        <v>17866.669999999998</v>
      </c>
      <c r="AE25" s="13">
        <f t="shared" si="19"/>
        <v>0</v>
      </c>
      <c r="AF25" s="13">
        <f t="shared" si="20"/>
        <v>17866.669999999998</v>
      </c>
      <c r="AG25" s="23">
        <f t="shared" si="21"/>
        <v>5513.3299999999981</v>
      </c>
      <c r="AH25" s="13">
        <f t="shared" si="22"/>
        <v>3203.3299999999981</v>
      </c>
      <c r="AI25" s="13">
        <f t="shared" si="23"/>
        <v>137933.35999999999</v>
      </c>
      <c r="AJ25" s="13">
        <f t="shared" si="24"/>
        <v>29933.359999999986</v>
      </c>
      <c r="AK25" s="13">
        <f t="shared" si="25"/>
        <v>144000</v>
      </c>
      <c r="AL25" s="13">
        <f t="shared" si="26"/>
        <v>898</v>
      </c>
      <c r="AM25" s="13">
        <f t="shared" si="27"/>
        <v>14190</v>
      </c>
      <c r="AN25" s="13">
        <f t="shared" si="28"/>
        <v>15088</v>
      </c>
      <c r="AO25" s="23">
        <f t="shared" si="29"/>
        <v>2734.66</v>
      </c>
      <c r="AP25" s="13">
        <f t="shared" si="30"/>
        <v>424.65999999999985</v>
      </c>
      <c r="AQ25" s="13">
        <f t="shared" si="31"/>
        <v>-29166.640000000014</v>
      </c>
      <c r="AR25" s="3" t="str">
        <f t="shared" si="32"/>
        <v>Ok</v>
      </c>
    </row>
    <row r="26" spans="1:44" x14ac:dyDescent="0.3">
      <c r="A26" s="9"/>
      <c r="B26" s="9"/>
      <c r="C26" s="10">
        <f t="shared" si="3"/>
        <v>16500</v>
      </c>
      <c r="D26" s="10">
        <f t="shared" si="4"/>
        <v>198000</v>
      </c>
      <c r="E26" s="10">
        <f>F26*基础参数!$B$18</f>
        <v>132000</v>
      </c>
      <c r="F26" s="10">
        <f>F25+基础参数!$B$17</f>
        <v>330000</v>
      </c>
      <c r="G26" s="10">
        <f>基础参数!$B$1</f>
        <v>60000</v>
      </c>
      <c r="H26" s="10">
        <f>基础参数!$B$2</f>
        <v>36000</v>
      </c>
      <c r="I26" s="10">
        <f>ROUND(IF(F26/12&gt;基础参数!$B$5,基础参数!$B$5,IF(F26/12&lt;基础参数!$B$4,基础参数!$B$4,F26/12)),2)</f>
        <v>21396</v>
      </c>
      <c r="J26" s="10">
        <f>I26*12*基础参数!$B$3</f>
        <v>32094</v>
      </c>
      <c r="K26" s="10">
        <f>ROUND(IF($F26/12&gt;基础参数!$B$12,基础参数!$B$12,IF($F26/12&lt;基础参数!$B$11,基础参数!$B$11,$F26/12)),2)</f>
        <v>21396</v>
      </c>
      <c r="L26" s="10">
        <f>K26*12*基础参数!$B$10</f>
        <v>17972.640000000003</v>
      </c>
      <c r="M26" s="12">
        <f t="shared" si="0"/>
        <v>51933.36</v>
      </c>
      <c r="N26" s="13">
        <f t="shared" si="1"/>
        <v>132000</v>
      </c>
      <c r="O26" s="13">
        <f t="shared" si="5"/>
        <v>2673.34</v>
      </c>
      <c r="P26" s="13">
        <f t="shared" si="6"/>
        <v>12990</v>
      </c>
      <c r="Q26" s="17">
        <f t="shared" si="7"/>
        <v>15663.34</v>
      </c>
      <c r="R26" s="13">
        <f t="shared" si="8"/>
        <v>147933.35999999999</v>
      </c>
      <c r="S26" s="18">
        <f t="shared" si="9"/>
        <v>36000</v>
      </c>
      <c r="T26" s="13">
        <f t="shared" si="10"/>
        <v>12666.67</v>
      </c>
      <c r="U26" s="13">
        <f t="shared" si="11"/>
        <v>1080</v>
      </c>
      <c r="V26" s="19">
        <f t="shared" si="12"/>
        <v>13746.67</v>
      </c>
      <c r="W26" s="13">
        <f t="shared" si="13"/>
        <v>1916.67</v>
      </c>
      <c r="X26" s="13">
        <f t="shared" si="14"/>
        <v>6119.9999999999982</v>
      </c>
      <c r="Y26" s="13">
        <f t="shared" si="2"/>
        <v>183933.36</v>
      </c>
      <c r="Z26" s="22">
        <f t="shared" si="15"/>
        <v>19866.669999999998</v>
      </c>
      <c r="AA26" s="13"/>
      <c r="AB26" s="13">
        <f t="shared" si="16"/>
        <v>183933.36</v>
      </c>
      <c r="AC26" s="13">
        <f t="shared" si="17"/>
        <v>0</v>
      </c>
      <c r="AD26" s="13">
        <f t="shared" si="18"/>
        <v>19866.669999999998</v>
      </c>
      <c r="AE26" s="13">
        <f t="shared" si="19"/>
        <v>0</v>
      </c>
      <c r="AF26" s="13">
        <f t="shared" si="20"/>
        <v>19866.669999999998</v>
      </c>
      <c r="AG26" s="23">
        <f t="shared" si="21"/>
        <v>6119.9999999999982</v>
      </c>
      <c r="AH26" s="13">
        <f t="shared" si="22"/>
        <v>4203.3299999999981</v>
      </c>
      <c r="AI26" s="13">
        <f t="shared" si="23"/>
        <v>147933.35999999999</v>
      </c>
      <c r="AJ26" s="13">
        <f t="shared" si="24"/>
        <v>39933.359999999986</v>
      </c>
      <c r="AK26" s="13">
        <f t="shared" si="25"/>
        <v>144000</v>
      </c>
      <c r="AL26" s="13">
        <f t="shared" si="26"/>
        <v>1473.34</v>
      </c>
      <c r="AM26" s="13">
        <f t="shared" si="27"/>
        <v>14190</v>
      </c>
      <c r="AN26" s="13">
        <f t="shared" si="28"/>
        <v>15663.34</v>
      </c>
      <c r="AO26" s="23">
        <f t="shared" si="29"/>
        <v>1916.67</v>
      </c>
      <c r="AP26" s="13">
        <f t="shared" si="30"/>
        <v>0</v>
      </c>
      <c r="AQ26" s="13">
        <f t="shared" si="31"/>
        <v>-19166.640000000014</v>
      </c>
      <c r="AR26" s="3" t="str">
        <f t="shared" si="32"/>
        <v>Ok</v>
      </c>
    </row>
    <row r="27" spans="1:44" x14ac:dyDescent="0.3">
      <c r="A27" s="9"/>
      <c r="B27" s="9"/>
      <c r="C27" s="10">
        <f t="shared" si="3"/>
        <v>17000</v>
      </c>
      <c r="D27" s="10">
        <f t="shared" si="4"/>
        <v>204000</v>
      </c>
      <c r="E27" s="10">
        <f>F27*基础参数!$B$18</f>
        <v>136000</v>
      </c>
      <c r="F27" s="10">
        <f>F26+基础参数!$B$17</f>
        <v>340000</v>
      </c>
      <c r="G27" s="10">
        <f>基础参数!$B$1</f>
        <v>60000</v>
      </c>
      <c r="H27" s="10">
        <f>基础参数!$B$2</f>
        <v>36000</v>
      </c>
      <c r="I27" s="10">
        <f>ROUND(IF(F27/12&gt;基础参数!$B$5,基础参数!$B$5,IF(F27/12&lt;基础参数!$B$4,基础参数!$B$4,F27/12)),2)</f>
        <v>21396</v>
      </c>
      <c r="J27" s="10">
        <f>I27*12*基础参数!$B$3</f>
        <v>32094</v>
      </c>
      <c r="K27" s="10">
        <f>ROUND(IF($F27/12&gt;基础参数!$B$12,基础参数!$B$12,IF($F27/12&lt;基础参数!$B$11,基础参数!$B$11,$F27/12)),2)</f>
        <v>21396</v>
      </c>
      <c r="L27" s="10">
        <f>K27*12*基础参数!$B$10</f>
        <v>17972.640000000003</v>
      </c>
      <c r="M27" s="12">
        <f t="shared" si="0"/>
        <v>57933.36</v>
      </c>
      <c r="N27" s="13">
        <f t="shared" si="1"/>
        <v>136000</v>
      </c>
      <c r="O27" s="13">
        <f t="shared" si="5"/>
        <v>3273.34</v>
      </c>
      <c r="P27" s="13">
        <f t="shared" si="6"/>
        <v>13390</v>
      </c>
      <c r="Q27" s="17">
        <f t="shared" si="7"/>
        <v>16663.34</v>
      </c>
      <c r="R27" s="13">
        <f t="shared" si="8"/>
        <v>157933.35999999999</v>
      </c>
      <c r="S27" s="18">
        <f t="shared" si="9"/>
        <v>36000</v>
      </c>
      <c r="T27" s="13">
        <f t="shared" si="10"/>
        <v>14666.67</v>
      </c>
      <c r="U27" s="13">
        <f t="shared" si="11"/>
        <v>1080</v>
      </c>
      <c r="V27" s="19">
        <f t="shared" si="12"/>
        <v>15746.67</v>
      </c>
      <c r="W27" s="13">
        <f t="shared" si="13"/>
        <v>916.67000000000007</v>
      </c>
      <c r="X27" s="13">
        <f t="shared" si="14"/>
        <v>6119.9999999999982</v>
      </c>
      <c r="Y27" s="13">
        <f t="shared" si="2"/>
        <v>193933.36</v>
      </c>
      <c r="Z27" s="22">
        <f t="shared" si="15"/>
        <v>21866.67</v>
      </c>
      <c r="AA27" s="13"/>
      <c r="AB27" s="13">
        <f t="shared" si="16"/>
        <v>193933.36</v>
      </c>
      <c r="AC27" s="13">
        <f t="shared" si="17"/>
        <v>0</v>
      </c>
      <c r="AD27" s="13">
        <f t="shared" si="18"/>
        <v>21866.67</v>
      </c>
      <c r="AE27" s="13">
        <f t="shared" si="19"/>
        <v>0</v>
      </c>
      <c r="AF27" s="13">
        <f t="shared" si="20"/>
        <v>21866.67</v>
      </c>
      <c r="AG27" s="23">
        <f t="shared" si="21"/>
        <v>6119.9999999999982</v>
      </c>
      <c r="AH27" s="13">
        <f t="shared" si="22"/>
        <v>5203.3299999999981</v>
      </c>
      <c r="AI27" s="13">
        <f t="shared" si="23"/>
        <v>157933.35999999999</v>
      </c>
      <c r="AJ27" s="13">
        <f t="shared" si="24"/>
        <v>49933.359999999986</v>
      </c>
      <c r="AK27" s="13">
        <f t="shared" si="25"/>
        <v>144000</v>
      </c>
      <c r="AL27" s="13">
        <f t="shared" si="26"/>
        <v>2473.34</v>
      </c>
      <c r="AM27" s="13">
        <f t="shared" si="27"/>
        <v>14190</v>
      </c>
      <c r="AN27" s="13">
        <f t="shared" si="28"/>
        <v>16663.34</v>
      </c>
      <c r="AO27" s="23">
        <f t="shared" si="29"/>
        <v>916.67000000000007</v>
      </c>
      <c r="AP27" s="13">
        <f t="shared" si="30"/>
        <v>0</v>
      </c>
      <c r="AQ27" s="13">
        <f t="shared" si="31"/>
        <v>-9166.640000000014</v>
      </c>
      <c r="AR27" s="3" t="str">
        <f t="shared" si="32"/>
        <v>Ok</v>
      </c>
    </row>
    <row r="28" spans="1:44" x14ac:dyDescent="0.3">
      <c r="A28" s="9"/>
      <c r="B28" s="9"/>
      <c r="C28" s="10">
        <f t="shared" si="3"/>
        <v>17500</v>
      </c>
      <c r="D28" s="10">
        <f t="shared" si="4"/>
        <v>210000</v>
      </c>
      <c r="E28" s="10">
        <f>F28*基础参数!$B$18</f>
        <v>140000</v>
      </c>
      <c r="F28" s="10">
        <f>F27+基础参数!$B$17</f>
        <v>350000</v>
      </c>
      <c r="G28" s="10">
        <f>基础参数!$B$1</f>
        <v>60000</v>
      </c>
      <c r="H28" s="10">
        <f>基础参数!$B$2</f>
        <v>36000</v>
      </c>
      <c r="I28" s="10">
        <f>ROUND(IF(F28/12&gt;基础参数!$B$5,基础参数!$B$5,IF(F28/12&lt;基础参数!$B$4,基础参数!$B$4,F28/12)),2)</f>
        <v>21396</v>
      </c>
      <c r="J28" s="10">
        <f>I28*12*基础参数!$B$3</f>
        <v>32094</v>
      </c>
      <c r="K28" s="10">
        <f>ROUND(IF($F28/12&gt;基础参数!$B$12,基础参数!$B$12,IF($F28/12&lt;基础参数!$B$11,基础参数!$B$11,$F28/12)),2)</f>
        <v>21396</v>
      </c>
      <c r="L28" s="10">
        <f>K28*12*基础参数!$B$10</f>
        <v>17972.640000000003</v>
      </c>
      <c r="M28" s="12">
        <f t="shared" si="0"/>
        <v>63933.36</v>
      </c>
      <c r="N28" s="13">
        <f t="shared" si="1"/>
        <v>140000</v>
      </c>
      <c r="O28" s="13">
        <f t="shared" si="5"/>
        <v>3873.34</v>
      </c>
      <c r="P28" s="13">
        <f t="shared" si="6"/>
        <v>13790</v>
      </c>
      <c r="Q28" s="17">
        <f t="shared" si="7"/>
        <v>17663.34</v>
      </c>
      <c r="R28" s="13">
        <f t="shared" si="8"/>
        <v>59933.359999999986</v>
      </c>
      <c r="S28" s="18">
        <f t="shared" si="9"/>
        <v>144000</v>
      </c>
      <c r="T28" s="13">
        <f t="shared" si="10"/>
        <v>3473.34</v>
      </c>
      <c r="U28" s="13">
        <f t="shared" si="11"/>
        <v>14190</v>
      </c>
      <c r="V28" s="19">
        <f t="shared" si="12"/>
        <v>17663.34</v>
      </c>
      <c r="W28" s="13">
        <f t="shared" si="13"/>
        <v>0</v>
      </c>
      <c r="X28" s="13">
        <f t="shared" si="14"/>
        <v>6203.3299999999981</v>
      </c>
      <c r="Y28" s="13">
        <f t="shared" si="2"/>
        <v>203933.36</v>
      </c>
      <c r="Z28" s="22">
        <f t="shared" si="15"/>
        <v>23866.67</v>
      </c>
      <c r="AA28" s="13"/>
      <c r="AB28" s="13">
        <f t="shared" si="16"/>
        <v>167933.36</v>
      </c>
      <c r="AC28" s="13">
        <f t="shared" si="17"/>
        <v>36000</v>
      </c>
      <c r="AD28" s="13">
        <f t="shared" si="18"/>
        <v>16666.669999999998</v>
      </c>
      <c r="AE28" s="13">
        <f t="shared" si="19"/>
        <v>1080</v>
      </c>
      <c r="AF28" s="13">
        <f t="shared" si="20"/>
        <v>17746.669999999998</v>
      </c>
      <c r="AG28" s="23">
        <f t="shared" si="21"/>
        <v>83.329999999998108</v>
      </c>
      <c r="AH28" s="13">
        <f t="shared" si="22"/>
        <v>83.329999999998108</v>
      </c>
      <c r="AI28" s="13">
        <f t="shared" si="23"/>
        <v>833.35999999998603</v>
      </c>
      <c r="AJ28" s="13">
        <f t="shared" si="24"/>
        <v>0</v>
      </c>
      <c r="AK28" s="13">
        <f t="shared" si="25"/>
        <v>300000</v>
      </c>
      <c r="AL28" s="13">
        <f t="shared" si="26"/>
        <v>0</v>
      </c>
      <c r="AM28" s="13">
        <f t="shared" si="27"/>
        <v>0</v>
      </c>
      <c r="AN28" s="13">
        <f t="shared" si="28"/>
        <v>0</v>
      </c>
      <c r="AO28" s="23">
        <f t="shared" si="29"/>
        <v>0</v>
      </c>
      <c r="AP28" s="13">
        <f t="shared" si="30"/>
        <v>0</v>
      </c>
      <c r="AQ28" s="13">
        <f t="shared" si="31"/>
        <v>0</v>
      </c>
      <c r="AR28" s="3" t="str">
        <f t="shared" si="32"/>
        <v>高选假设不成立</v>
      </c>
    </row>
    <row r="29" spans="1:44" x14ac:dyDescent="0.3">
      <c r="A29" s="9"/>
      <c r="B29" s="9"/>
      <c r="C29" s="10">
        <f t="shared" si="3"/>
        <v>18000</v>
      </c>
      <c r="D29" s="10">
        <f t="shared" si="4"/>
        <v>216000</v>
      </c>
      <c r="E29" s="10">
        <f>F29*基础参数!$B$18</f>
        <v>144000</v>
      </c>
      <c r="F29" s="10">
        <f>F28+基础参数!$B$17</f>
        <v>360000</v>
      </c>
      <c r="G29" s="10">
        <f>基础参数!$B$1</f>
        <v>60000</v>
      </c>
      <c r="H29" s="10">
        <f>基础参数!$B$2</f>
        <v>36000</v>
      </c>
      <c r="I29" s="10">
        <f>ROUND(IF(F29/12&gt;基础参数!$B$5,基础参数!$B$5,IF(F29/12&lt;基础参数!$B$4,基础参数!$B$4,F29/12)),2)</f>
        <v>21396</v>
      </c>
      <c r="J29" s="10">
        <f>I29*12*基础参数!$B$3</f>
        <v>32094</v>
      </c>
      <c r="K29" s="10">
        <f>ROUND(IF($F29/12&gt;基础参数!$B$12,基础参数!$B$12,IF($F29/12&lt;基础参数!$B$11,基础参数!$B$11,$F29/12)),2)</f>
        <v>21396</v>
      </c>
      <c r="L29" s="10">
        <f>K29*12*基础参数!$B$10</f>
        <v>17972.640000000003</v>
      </c>
      <c r="M29" s="12">
        <f t="shared" si="0"/>
        <v>69933.36</v>
      </c>
      <c r="N29" s="13">
        <f t="shared" si="1"/>
        <v>144000</v>
      </c>
      <c r="O29" s="13">
        <f t="shared" si="5"/>
        <v>4473.34</v>
      </c>
      <c r="P29" s="13">
        <f t="shared" si="6"/>
        <v>14190</v>
      </c>
      <c r="Q29" s="17">
        <f t="shared" si="7"/>
        <v>18663.34</v>
      </c>
      <c r="R29" s="13">
        <f t="shared" si="8"/>
        <v>69933.359999999986</v>
      </c>
      <c r="S29" s="18">
        <f t="shared" si="9"/>
        <v>144000</v>
      </c>
      <c r="T29" s="13">
        <f t="shared" si="10"/>
        <v>4473.34</v>
      </c>
      <c r="U29" s="13">
        <f t="shared" si="11"/>
        <v>14190</v>
      </c>
      <c r="V29" s="19">
        <f t="shared" si="12"/>
        <v>18663.34</v>
      </c>
      <c r="W29" s="13">
        <f t="shared" si="13"/>
        <v>0</v>
      </c>
      <c r="X29" s="13">
        <f t="shared" si="14"/>
        <v>7203.3299999999981</v>
      </c>
      <c r="Y29" s="13">
        <f t="shared" si="2"/>
        <v>213933.36</v>
      </c>
      <c r="Z29" s="22">
        <f t="shared" si="15"/>
        <v>25866.67</v>
      </c>
      <c r="AA29" s="13"/>
      <c r="AB29" s="13">
        <f t="shared" si="16"/>
        <v>177933.36</v>
      </c>
      <c r="AC29" s="13">
        <f t="shared" si="17"/>
        <v>36000</v>
      </c>
      <c r="AD29" s="13">
        <f t="shared" si="18"/>
        <v>18666.669999999998</v>
      </c>
      <c r="AE29" s="13">
        <f t="shared" si="19"/>
        <v>1080</v>
      </c>
      <c r="AF29" s="13">
        <f t="shared" si="20"/>
        <v>19746.669999999998</v>
      </c>
      <c r="AG29" s="23">
        <f t="shared" si="21"/>
        <v>1083.3299999999981</v>
      </c>
      <c r="AH29" s="13">
        <f t="shared" si="22"/>
        <v>1083.3299999999981</v>
      </c>
      <c r="AI29" s="13">
        <f t="shared" si="23"/>
        <v>10833.359999999986</v>
      </c>
      <c r="AJ29" s="13">
        <f t="shared" si="24"/>
        <v>0</v>
      </c>
      <c r="AK29" s="13">
        <f t="shared" si="25"/>
        <v>300000</v>
      </c>
      <c r="AL29" s="13">
        <f t="shared" si="26"/>
        <v>0</v>
      </c>
      <c r="AM29" s="13">
        <f t="shared" si="27"/>
        <v>0</v>
      </c>
      <c r="AN29" s="13">
        <f t="shared" si="28"/>
        <v>0</v>
      </c>
      <c r="AO29" s="23">
        <f t="shared" si="29"/>
        <v>0</v>
      </c>
      <c r="AP29" s="13">
        <f t="shared" si="30"/>
        <v>0</v>
      </c>
      <c r="AQ29" s="13">
        <f t="shared" si="31"/>
        <v>0</v>
      </c>
      <c r="AR29" s="3" t="str">
        <f t="shared" si="32"/>
        <v>高选假设不成立</v>
      </c>
    </row>
    <row r="30" spans="1:44" x14ac:dyDescent="0.3">
      <c r="A30" s="9"/>
      <c r="B30" s="9"/>
      <c r="C30" s="10">
        <f t="shared" si="3"/>
        <v>18500</v>
      </c>
      <c r="D30" s="10">
        <f t="shared" si="4"/>
        <v>222000</v>
      </c>
      <c r="E30" s="10">
        <f>F30*基础参数!$B$18</f>
        <v>148000</v>
      </c>
      <c r="F30" s="10">
        <f>F29+基础参数!$B$17</f>
        <v>370000</v>
      </c>
      <c r="G30" s="10">
        <f>基础参数!$B$1</f>
        <v>60000</v>
      </c>
      <c r="H30" s="10">
        <f>基础参数!$B$2</f>
        <v>36000</v>
      </c>
      <c r="I30" s="10">
        <f>ROUND(IF(F30/12&gt;基础参数!$B$5,基础参数!$B$5,IF(F30/12&lt;基础参数!$B$4,基础参数!$B$4,F30/12)),2)</f>
        <v>21396</v>
      </c>
      <c r="J30" s="10">
        <f>I30*12*基础参数!$B$3</f>
        <v>32094</v>
      </c>
      <c r="K30" s="10">
        <f>ROUND(IF($F30/12&gt;基础参数!$B$12,基础参数!$B$12,IF($F30/12&lt;基础参数!$B$11,基础参数!$B$11,$F30/12)),2)</f>
        <v>21396</v>
      </c>
      <c r="L30" s="10">
        <f>K30*12*基础参数!$B$10</f>
        <v>17972.640000000003</v>
      </c>
      <c r="M30" s="12">
        <f t="shared" si="0"/>
        <v>75933.36</v>
      </c>
      <c r="N30" s="13">
        <f t="shared" si="1"/>
        <v>148000</v>
      </c>
      <c r="O30" s="13">
        <f t="shared" si="5"/>
        <v>5073.34</v>
      </c>
      <c r="P30" s="13">
        <f t="shared" si="6"/>
        <v>28190</v>
      </c>
      <c r="Q30" s="17">
        <f t="shared" si="7"/>
        <v>33263.339999999997</v>
      </c>
      <c r="R30" s="13">
        <f t="shared" si="8"/>
        <v>79933.359999999986</v>
      </c>
      <c r="S30" s="18">
        <f t="shared" si="9"/>
        <v>144000</v>
      </c>
      <c r="T30" s="13">
        <f t="shared" si="10"/>
        <v>5473.34</v>
      </c>
      <c r="U30" s="13">
        <f t="shared" si="11"/>
        <v>14190</v>
      </c>
      <c r="V30" s="19">
        <f t="shared" si="12"/>
        <v>19663.34</v>
      </c>
      <c r="W30" s="13">
        <f t="shared" si="13"/>
        <v>13599.999999999996</v>
      </c>
      <c r="X30" s="13">
        <f t="shared" si="14"/>
        <v>8203.3299999999981</v>
      </c>
      <c r="Y30" s="13">
        <f t="shared" si="2"/>
        <v>223933.36</v>
      </c>
      <c r="Z30" s="22">
        <f t="shared" si="15"/>
        <v>27866.67</v>
      </c>
      <c r="AA30" s="13"/>
      <c r="AB30" s="13">
        <f t="shared" si="16"/>
        <v>187933.36</v>
      </c>
      <c r="AC30" s="13">
        <f t="shared" si="17"/>
        <v>36000</v>
      </c>
      <c r="AD30" s="13">
        <f t="shared" si="18"/>
        <v>20666.669999999998</v>
      </c>
      <c r="AE30" s="13">
        <f t="shared" si="19"/>
        <v>1080</v>
      </c>
      <c r="AF30" s="13">
        <f t="shared" si="20"/>
        <v>21746.67</v>
      </c>
      <c r="AG30" s="23">
        <f t="shared" si="21"/>
        <v>2083.3299999999981</v>
      </c>
      <c r="AH30" s="13">
        <f t="shared" si="22"/>
        <v>-11516.669999999998</v>
      </c>
      <c r="AI30" s="13">
        <f t="shared" si="23"/>
        <v>20833.359999999986</v>
      </c>
      <c r="AJ30" s="13">
        <f t="shared" si="24"/>
        <v>0</v>
      </c>
      <c r="AK30" s="13">
        <f t="shared" si="25"/>
        <v>300000</v>
      </c>
      <c r="AL30" s="13">
        <f t="shared" si="26"/>
        <v>0</v>
      </c>
      <c r="AM30" s="13">
        <f t="shared" si="27"/>
        <v>0</v>
      </c>
      <c r="AN30" s="13">
        <f t="shared" si="28"/>
        <v>0</v>
      </c>
      <c r="AO30" s="23">
        <f t="shared" si="29"/>
        <v>0</v>
      </c>
      <c r="AP30" s="13">
        <f t="shared" si="30"/>
        <v>0</v>
      </c>
      <c r="AQ30" s="13">
        <f t="shared" si="31"/>
        <v>0</v>
      </c>
      <c r="AR30" s="3" t="str">
        <f t="shared" si="32"/>
        <v>高选假设不成立</v>
      </c>
    </row>
    <row r="31" spans="1:44" x14ac:dyDescent="0.3">
      <c r="A31" s="9"/>
      <c r="B31" s="9"/>
      <c r="C31" s="10">
        <f t="shared" si="3"/>
        <v>19000</v>
      </c>
      <c r="D31" s="10">
        <f t="shared" si="4"/>
        <v>228000</v>
      </c>
      <c r="E31" s="10">
        <f>F31*基础参数!$B$18</f>
        <v>152000</v>
      </c>
      <c r="F31" s="10">
        <f>F30+基础参数!$B$17</f>
        <v>380000</v>
      </c>
      <c r="G31" s="10">
        <f>基础参数!$B$1</f>
        <v>60000</v>
      </c>
      <c r="H31" s="10">
        <f>基础参数!$B$2</f>
        <v>36000</v>
      </c>
      <c r="I31" s="10">
        <f>ROUND(IF(F31/12&gt;基础参数!$B$5,基础参数!$B$5,IF(F31/12&lt;基础参数!$B$4,基础参数!$B$4,F31/12)),2)</f>
        <v>21396</v>
      </c>
      <c r="J31" s="10">
        <f>I31*12*基础参数!$B$3</f>
        <v>32094</v>
      </c>
      <c r="K31" s="10">
        <f>ROUND(IF($F31/12&gt;基础参数!$B$12,基础参数!$B$12,IF($F31/12&lt;基础参数!$B$11,基础参数!$B$11,$F31/12)),2)</f>
        <v>21396</v>
      </c>
      <c r="L31" s="10">
        <f>K31*12*基础参数!$B$10</f>
        <v>17972.640000000003</v>
      </c>
      <c r="M31" s="12">
        <f t="shared" si="0"/>
        <v>81933.36</v>
      </c>
      <c r="N31" s="13">
        <f t="shared" si="1"/>
        <v>152000</v>
      </c>
      <c r="O31" s="13">
        <f t="shared" si="5"/>
        <v>5673.34</v>
      </c>
      <c r="P31" s="13">
        <f t="shared" si="6"/>
        <v>28990</v>
      </c>
      <c r="Q31" s="17">
        <f t="shared" si="7"/>
        <v>34663.339999999997</v>
      </c>
      <c r="R31" s="13">
        <f t="shared" si="8"/>
        <v>89933.359999999986</v>
      </c>
      <c r="S31" s="18">
        <f t="shared" si="9"/>
        <v>144000</v>
      </c>
      <c r="T31" s="13">
        <f t="shared" si="10"/>
        <v>6473.34</v>
      </c>
      <c r="U31" s="13">
        <f t="shared" si="11"/>
        <v>14190</v>
      </c>
      <c r="V31" s="19">
        <f t="shared" si="12"/>
        <v>20663.34</v>
      </c>
      <c r="W31" s="13">
        <f t="shared" si="13"/>
        <v>13999.999999999996</v>
      </c>
      <c r="X31" s="13">
        <f t="shared" si="14"/>
        <v>9203.3299999999981</v>
      </c>
      <c r="Y31" s="13">
        <f t="shared" si="2"/>
        <v>233933.36</v>
      </c>
      <c r="Z31" s="22">
        <f t="shared" si="15"/>
        <v>29866.67</v>
      </c>
      <c r="AA31" s="13"/>
      <c r="AB31" s="13">
        <f t="shared" si="16"/>
        <v>197933.36</v>
      </c>
      <c r="AC31" s="13">
        <f t="shared" si="17"/>
        <v>36000</v>
      </c>
      <c r="AD31" s="13">
        <f t="shared" si="18"/>
        <v>22666.67</v>
      </c>
      <c r="AE31" s="13">
        <f t="shared" si="19"/>
        <v>1080</v>
      </c>
      <c r="AF31" s="13">
        <f t="shared" si="20"/>
        <v>23746.67</v>
      </c>
      <c r="AG31" s="23">
        <f t="shared" si="21"/>
        <v>3083.3299999999981</v>
      </c>
      <c r="AH31" s="13">
        <f t="shared" si="22"/>
        <v>-10916.669999999998</v>
      </c>
      <c r="AI31" s="13">
        <f t="shared" si="23"/>
        <v>30833.359999999986</v>
      </c>
      <c r="AJ31" s="13">
        <f t="shared" si="24"/>
        <v>0</v>
      </c>
      <c r="AK31" s="13">
        <f t="shared" si="25"/>
        <v>300000</v>
      </c>
      <c r="AL31" s="13">
        <f t="shared" si="26"/>
        <v>0</v>
      </c>
      <c r="AM31" s="13">
        <f t="shared" si="27"/>
        <v>0</v>
      </c>
      <c r="AN31" s="13">
        <f t="shared" si="28"/>
        <v>0</v>
      </c>
      <c r="AO31" s="23">
        <f t="shared" si="29"/>
        <v>0</v>
      </c>
      <c r="AP31" s="13">
        <f t="shared" si="30"/>
        <v>0</v>
      </c>
      <c r="AQ31" s="13">
        <f t="shared" si="31"/>
        <v>0</v>
      </c>
      <c r="AR31" s="3" t="str">
        <f t="shared" si="32"/>
        <v>高选假设不成立</v>
      </c>
    </row>
    <row r="32" spans="1:44" x14ac:dyDescent="0.3">
      <c r="A32" s="9"/>
      <c r="B32" s="9"/>
      <c r="C32" s="10">
        <f t="shared" si="3"/>
        <v>19500</v>
      </c>
      <c r="D32" s="10">
        <f t="shared" si="4"/>
        <v>234000</v>
      </c>
      <c r="E32" s="10">
        <f>F32*基础参数!$B$18</f>
        <v>156000</v>
      </c>
      <c r="F32" s="10">
        <f>F31+基础参数!$B$17</f>
        <v>390000</v>
      </c>
      <c r="G32" s="10">
        <f>基础参数!$B$1</f>
        <v>60000</v>
      </c>
      <c r="H32" s="10">
        <f>基础参数!$B$2</f>
        <v>36000</v>
      </c>
      <c r="I32" s="10">
        <f>ROUND(IF(F32/12&gt;基础参数!$B$5,基础参数!$B$5,IF(F32/12&lt;基础参数!$B$4,基础参数!$B$4,F32/12)),2)</f>
        <v>21396</v>
      </c>
      <c r="J32" s="10">
        <f>I32*12*基础参数!$B$3</f>
        <v>32094</v>
      </c>
      <c r="K32" s="10">
        <f>ROUND(IF($F32/12&gt;基础参数!$B$12,基础参数!$B$12,IF($F32/12&lt;基础参数!$B$11,基础参数!$B$11,$F32/12)),2)</f>
        <v>21396</v>
      </c>
      <c r="L32" s="10">
        <f>K32*12*基础参数!$B$10</f>
        <v>17972.640000000003</v>
      </c>
      <c r="M32" s="12">
        <f t="shared" si="0"/>
        <v>87933.36</v>
      </c>
      <c r="N32" s="13">
        <f t="shared" si="1"/>
        <v>156000</v>
      </c>
      <c r="O32" s="13">
        <f t="shared" si="5"/>
        <v>6273.34</v>
      </c>
      <c r="P32" s="13">
        <f t="shared" si="6"/>
        <v>29790</v>
      </c>
      <c r="Q32" s="17">
        <f t="shared" si="7"/>
        <v>36063.339999999997</v>
      </c>
      <c r="R32" s="13">
        <f t="shared" si="8"/>
        <v>99933.359999999986</v>
      </c>
      <c r="S32" s="18">
        <f t="shared" si="9"/>
        <v>144000</v>
      </c>
      <c r="T32" s="13">
        <f t="shared" si="10"/>
        <v>7473.34</v>
      </c>
      <c r="U32" s="13">
        <f t="shared" si="11"/>
        <v>14190</v>
      </c>
      <c r="V32" s="19">
        <f t="shared" si="12"/>
        <v>21663.34</v>
      </c>
      <c r="W32" s="13">
        <f t="shared" si="13"/>
        <v>14399.999999999996</v>
      </c>
      <c r="X32" s="13">
        <f t="shared" si="14"/>
        <v>10203.329999999998</v>
      </c>
      <c r="Y32" s="13">
        <f t="shared" si="2"/>
        <v>243933.36</v>
      </c>
      <c r="Z32" s="22">
        <f t="shared" si="15"/>
        <v>31866.67</v>
      </c>
      <c r="AA32" s="13"/>
      <c r="AB32" s="13">
        <f t="shared" si="16"/>
        <v>207933.36</v>
      </c>
      <c r="AC32" s="13">
        <f t="shared" si="17"/>
        <v>36000</v>
      </c>
      <c r="AD32" s="13">
        <f t="shared" si="18"/>
        <v>24666.67</v>
      </c>
      <c r="AE32" s="13">
        <f t="shared" si="19"/>
        <v>1080</v>
      </c>
      <c r="AF32" s="13">
        <f t="shared" si="20"/>
        <v>25746.67</v>
      </c>
      <c r="AG32" s="23">
        <f t="shared" si="21"/>
        <v>4083.3299999999981</v>
      </c>
      <c r="AH32" s="13">
        <f t="shared" si="22"/>
        <v>-10316.669999999998</v>
      </c>
      <c r="AI32" s="13">
        <f t="shared" si="23"/>
        <v>40833.359999999986</v>
      </c>
      <c r="AJ32" s="13">
        <f t="shared" si="24"/>
        <v>0</v>
      </c>
      <c r="AK32" s="13">
        <f t="shared" si="25"/>
        <v>300000</v>
      </c>
      <c r="AL32" s="13">
        <f t="shared" si="26"/>
        <v>0</v>
      </c>
      <c r="AM32" s="13">
        <f t="shared" si="27"/>
        <v>0</v>
      </c>
      <c r="AN32" s="13">
        <f t="shared" si="28"/>
        <v>0</v>
      </c>
      <c r="AO32" s="23">
        <f t="shared" si="29"/>
        <v>0</v>
      </c>
      <c r="AP32" s="13">
        <f t="shared" si="30"/>
        <v>0</v>
      </c>
      <c r="AQ32" s="13">
        <f t="shared" si="31"/>
        <v>0</v>
      </c>
      <c r="AR32" s="3" t="str">
        <f t="shared" si="32"/>
        <v>高选假设不成立</v>
      </c>
    </row>
    <row r="33" spans="1:44" x14ac:dyDescent="0.3">
      <c r="A33" s="9"/>
      <c r="B33" s="9"/>
      <c r="C33" s="10">
        <f t="shared" si="3"/>
        <v>20000</v>
      </c>
      <c r="D33" s="10">
        <f t="shared" si="4"/>
        <v>240000</v>
      </c>
      <c r="E33" s="10">
        <f>F33*基础参数!$B$18</f>
        <v>160000</v>
      </c>
      <c r="F33" s="10">
        <f>F32+基础参数!$B$17</f>
        <v>400000</v>
      </c>
      <c r="G33" s="10">
        <f>基础参数!$B$1</f>
        <v>60000</v>
      </c>
      <c r="H33" s="10">
        <f>基础参数!$B$2</f>
        <v>36000</v>
      </c>
      <c r="I33" s="10">
        <f>ROUND(IF(F33/12&gt;基础参数!$B$5,基础参数!$B$5,IF(F33/12&lt;基础参数!$B$4,基础参数!$B$4,F33/12)),2)</f>
        <v>21396</v>
      </c>
      <c r="J33" s="10">
        <f>I33*12*基础参数!$B$3</f>
        <v>32094</v>
      </c>
      <c r="K33" s="10">
        <f>ROUND(IF($F33/12&gt;基础参数!$B$12,基础参数!$B$12,IF($F33/12&lt;基础参数!$B$11,基础参数!$B$11,$F33/12)),2)</f>
        <v>21396</v>
      </c>
      <c r="L33" s="10">
        <f>K33*12*基础参数!$B$10</f>
        <v>17972.640000000003</v>
      </c>
      <c r="M33" s="12">
        <f t="shared" si="0"/>
        <v>93933.36</v>
      </c>
      <c r="N33" s="13">
        <f t="shared" si="1"/>
        <v>160000</v>
      </c>
      <c r="O33" s="13">
        <f t="shared" si="5"/>
        <v>6873.34</v>
      </c>
      <c r="P33" s="13">
        <f t="shared" si="6"/>
        <v>30590</v>
      </c>
      <c r="Q33" s="17">
        <f t="shared" si="7"/>
        <v>37463.339999999997</v>
      </c>
      <c r="R33" s="13">
        <f t="shared" si="8"/>
        <v>109933.35999999999</v>
      </c>
      <c r="S33" s="18">
        <f t="shared" si="9"/>
        <v>144000</v>
      </c>
      <c r="T33" s="13">
        <f t="shared" si="10"/>
        <v>8473.34</v>
      </c>
      <c r="U33" s="13">
        <f t="shared" si="11"/>
        <v>14190</v>
      </c>
      <c r="V33" s="19">
        <f t="shared" si="12"/>
        <v>22663.34</v>
      </c>
      <c r="W33" s="13">
        <f t="shared" si="13"/>
        <v>14799.999999999996</v>
      </c>
      <c r="X33" s="13">
        <f t="shared" si="14"/>
        <v>11203.329999999998</v>
      </c>
      <c r="Y33" s="13">
        <f t="shared" si="2"/>
        <v>253933.36</v>
      </c>
      <c r="Z33" s="22">
        <f t="shared" si="15"/>
        <v>33866.67</v>
      </c>
      <c r="AA33" s="13"/>
      <c r="AB33" s="13">
        <f t="shared" si="16"/>
        <v>217933.36</v>
      </c>
      <c r="AC33" s="13">
        <f t="shared" si="17"/>
        <v>36000</v>
      </c>
      <c r="AD33" s="13">
        <f t="shared" si="18"/>
        <v>26666.67</v>
      </c>
      <c r="AE33" s="13">
        <f t="shared" si="19"/>
        <v>1080</v>
      </c>
      <c r="AF33" s="13">
        <f t="shared" si="20"/>
        <v>27746.67</v>
      </c>
      <c r="AG33" s="23">
        <f t="shared" si="21"/>
        <v>5083.3299999999981</v>
      </c>
      <c r="AH33" s="13">
        <f t="shared" si="22"/>
        <v>-9716.6699999999983</v>
      </c>
      <c r="AI33" s="13">
        <f t="shared" si="23"/>
        <v>50833.359999999986</v>
      </c>
      <c r="AJ33" s="13">
        <f t="shared" si="24"/>
        <v>0</v>
      </c>
      <c r="AK33" s="13">
        <f t="shared" si="25"/>
        <v>300000</v>
      </c>
      <c r="AL33" s="13">
        <f t="shared" si="26"/>
        <v>0</v>
      </c>
      <c r="AM33" s="13">
        <f t="shared" si="27"/>
        <v>0</v>
      </c>
      <c r="AN33" s="13">
        <f t="shared" si="28"/>
        <v>0</v>
      </c>
      <c r="AO33" s="23">
        <f t="shared" si="29"/>
        <v>0</v>
      </c>
      <c r="AP33" s="13">
        <f t="shared" si="30"/>
        <v>0</v>
      </c>
      <c r="AQ33" s="13">
        <f t="shared" si="31"/>
        <v>0</v>
      </c>
      <c r="AR33" s="3" t="str">
        <f t="shared" si="32"/>
        <v>高选假设不成立</v>
      </c>
    </row>
    <row r="34" spans="1:44" x14ac:dyDescent="0.3">
      <c r="A34" s="9"/>
      <c r="B34" s="9"/>
      <c r="C34" s="10">
        <f t="shared" si="3"/>
        <v>20500</v>
      </c>
      <c r="D34" s="10">
        <f t="shared" si="4"/>
        <v>246000</v>
      </c>
      <c r="E34" s="10">
        <f>F34*基础参数!$B$18</f>
        <v>164000</v>
      </c>
      <c r="F34" s="10">
        <f>F33+基础参数!$B$17</f>
        <v>410000</v>
      </c>
      <c r="G34" s="10">
        <f>基础参数!$B$1</f>
        <v>60000</v>
      </c>
      <c r="H34" s="10">
        <f>基础参数!$B$2</f>
        <v>36000</v>
      </c>
      <c r="I34" s="10">
        <f>ROUND(IF(F34/12&gt;基础参数!$B$5,基础参数!$B$5,IF(F34/12&lt;基础参数!$B$4,基础参数!$B$4,F34/12)),2)</f>
        <v>21396</v>
      </c>
      <c r="J34" s="10">
        <f>I34*12*基础参数!$B$3</f>
        <v>32094</v>
      </c>
      <c r="K34" s="10">
        <f>ROUND(IF($F34/12&gt;基础参数!$B$12,基础参数!$B$12,IF($F34/12&lt;基础参数!$B$11,基础参数!$B$11,$F34/12)),2)</f>
        <v>21396</v>
      </c>
      <c r="L34" s="10">
        <f>K34*12*基础参数!$B$10</f>
        <v>17972.640000000003</v>
      </c>
      <c r="M34" s="12">
        <f t="shared" si="0"/>
        <v>99933.36</v>
      </c>
      <c r="N34" s="13">
        <f t="shared" si="1"/>
        <v>164000</v>
      </c>
      <c r="O34" s="13">
        <f t="shared" si="5"/>
        <v>7473.34</v>
      </c>
      <c r="P34" s="13">
        <f t="shared" si="6"/>
        <v>31390</v>
      </c>
      <c r="Q34" s="17">
        <f t="shared" si="7"/>
        <v>38863.339999999997</v>
      </c>
      <c r="R34" s="13">
        <f t="shared" si="8"/>
        <v>119933.35999999999</v>
      </c>
      <c r="S34" s="18">
        <f t="shared" si="9"/>
        <v>144000</v>
      </c>
      <c r="T34" s="13">
        <f t="shared" si="10"/>
        <v>9473.34</v>
      </c>
      <c r="U34" s="13">
        <f t="shared" si="11"/>
        <v>14190</v>
      </c>
      <c r="V34" s="19">
        <f t="shared" si="12"/>
        <v>23663.34</v>
      </c>
      <c r="W34" s="13">
        <f t="shared" si="13"/>
        <v>15199.999999999996</v>
      </c>
      <c r="X34" s="13">
        <f t="shared" si="14"/>
        <v>12203.329999999998</v>
      </c>
      <c r="Y34" s="13">
        <f t="shared" si="2"/>
        <v>263933.36</v>
      </c>
      <c r="Z34" s="22">
        <f t="shared" si="15"/>
        <v>35866.67</v>
      </c>
      <c r="AA34" s="13"/>
      <c r="AB34" s="13">
        <f t="shared" si="16"/>
        <v>227933.36</v>
      </c>
      <c r="AC34" s="13">
        <f t="shared" si="17"/>
        <v>36000</v>
      </c>
      <c r="AD34" s="13">
        <f t="shared" si="18"/>
        <v>28666.67</v>
      </c>
      <c r="AE34" s="13">
        <f t="shared" si="19"/>
        <v>1080</v>
      </c>
      <c r="AF34" s="13">
        <f t="shared" si="20"/>
        <v>29746.67</v>
      </c>
      <c r="AG34" s="23">
        <f t="shared" si="21"/>
        <v>6083.3299999999981</v>
      </c>
      <c r="AH34" s="13">
        <f t="shared" si="22"/>
        <v>-9116.6699999999983</v>
      </c>
      <c r="AI34" s="13">
        <f t="shared" si="23"/>
        <v>60833.359999999986</v>
      </c>
      <c r="AJ34" s="13">
        <f t="shared" si="24"/>
        <v>0</v>
      </c>
      <c r="AK34" s="13">
        <f t="shared" si="25"/>
        <v>300000</v>
      </c>
      <c r="AL34" s="13">
        <f t="shared" si="26"/>
        <v>0</v>
      </c>
      <c r="AM34" s="13">
        <f t="shared" si="27"/>
        <v>0</v>
      </c>
      <c r="AN34" s="13">
        <f t="shared" si="28"/>
        <v>0</v>
      </c>
      <c r="AO34" s="23">
        <f t="shared" si="29"/>
        <v>0</v>
      </c>
      <c r="AP34" s="13">
        <f t="shared" si="30"/>
        <v>0</v>
      </c>
      <c r="AQ34" s="13">
        <f t="shared" si="31"/>
        <v>0</v>
      </c>
      <c r="AR34" s="3" t="str">
        <f t="shared" si="32"/>
        <v>高选假设不成立</v>
      </c>
    </row>
    <row r="35" spans="1:44" x14ac:dyDescent="0.3">
      <c r="A35" s="9"/>
      <c r="B35" s="9"/>
      <c r="C35" s="10">
        <f t="shared" si="3"/>
        <v>21000</v>
      </c>
      <c r="D35" s="10">
        <f t="shared" si="4"/>
        <v>252000</v>
      </c>
      <c r="E35" s="10">
        <f>F35*基础参数!$B$18</f>
        <v>168000</v>
      </c>
      <c r="F35" s="10">
        <f>F34+基础参数!$B$17</f>
        <v>420000</v>
      </c>
      <c r="G35" s="10">
        <f>基础参数!$B$1</f>
        <v>60000</v>
      </c>
      <c r="H35" s="10">
        <f>基础参数!$B$2</f>
        <v>36000</v>
      </c>
      <c r="I35" s="10">
        <f>ROUND(IF(F35/12&gt;基础参数!$B$5,基础参数!$B$5,IF(F35/12&lt;基础参数!$B$4,基础参数!$B$4,F35/12)),2)</f>
        <v>21396</v>
      </c>
      <c r="J35" s="10">
        <f>I35*12*基础参数!$B$3</f>
        <v>32094</v>
      </c>
      <c r="K35" s="10">
        <f>ROUND(IF($F35/12&gt;基础参数!$B$12,基础参数!$B$12,IF($F35/12&lt;基础参数!$B$11,基础参数!$B$11,$F35/12)),2)</f>
        <v>21396</v>
      </c>
      <c r="L35" s="10">
        <f>K35*12*基础参数!$B$10</f>
        <v>17972.640000000003</v>
      </c>
      <c r="M35" s="12">
        <f t="shared" si="0"/>
        <v>105933.36</v>
      </c>
      <c r="N35" s="13">
        <f t="shared" si="1"/>
        <v>168000</v>
      </c>
      <c r="O35" s="13">
        <f t="shared" si="5"/>
        <v>8073.34</v>
      </c>
      <c r="P35" s="13">
        <f t="shared" si="6"/>
        <v>32190</v>
      </c>
      <c r="Q35" s="17">
        <f t="shared" si="7"/>
        <v>40263.339999999997</v>
      </c>
      <c r="R35" s="13">
        <f t="shared" si="8"/>
        <v>129933.35999999999</v>
      </c>
      <c r="S35" s="18">
        <f t="shared" si="9"/>
        <v>144000</v>
      </c>
      <c r="T35" s="13">
        <f t="shared" si="10"/>
        <v>10473.34</v>
      </c>
      <c r="U35" s="13">
        <f t="shared" si="11"/>
        <v>14190</v>
      </c>
      <c r="V35" s="19">
        <f t="shared" si="12"/>
        <v>24663.34</v>
      </c>
      <c r="W35" s="13">
        <f t="shared" si="13"/>
        <v>15599.999999999996</v>
      </c>
      <c r="X35" s="13">
        <f t="shared" si="14"/>
        <v>13203.329999999998</v>
      </c>
      <c r="Y35" s="13">
        <f t="shared" si="2"/>
        <v>273933.36</v>
      </c>
      <c r="Z35" s="22">
        <f t="shared" si="15"/>
        <v>37866.67</v>
      </c>
      <c r="AA35" s="13"/>
      <c r="AB35" s="13">
        <f t="shared" si="16"/>
        <v>237933.36</v>
      </c>
      <c r="AC35" s="13">
        <f t="shared" si="17"/>
        <v>36000</v>
      </c>
      <c r="AD35" s="13">
        <f t="shared" si="18"/>
        <v>30666.67</v>
      </c>
      <c r="AE35" s="13">
        <f t="shared" si="19"/>
        <v>1080</v>
      </c>
      <c r="AF35" s="13">
        <f t="shared" si="20"/>
        <v>31746.67</v>
      </c>
      <c r="AG35" s="23">
        <f t="shared" si="21"/>
        <v>7083.3299999999981</v>
      </c>
      <c r="AH35" s="13">
        <f t="shared" si="22"/>
        <v>-8516.6699999999983</v>
      </c>
      <c r="AI35" s="13">
        <f t="shared" si="23"/>
        <v>70833.359999999986</v>
      </c>
      <c r="AJ35" s="13">
        <f t="shared" si="24"/>
        <v>0</v>
      </c>
      <c r="AK35" s="13">
        <f t="shared" si="25"/>
        <v>300000</v>
      </c>
      <c r="AL35" s="13">
        <f t="shared" si="26"/>
        <v>0</v>
      </c>
      <c r="AM35" s="13">
        <f t="shared" si="27"/>
        <v>0</v>
      </c>
      <c r="AN35" s="13">
        <f t="shared" si="28"/>
        <v>0</v>
      </c>
      <c r="AO35" s="23">
        <f t="shared" si="29"/>
        <v>0</v>
      </c>
      <c r="AP35" s="13">
        <f t="shared" si="30"/>
        <v>0</v>
      </c>
      <c r="AQ35" s="13">
        <f t="shared" si="31"/>
        <v>0</v>
      </c>
      <c r="AR35" s="3" t="str">
        <f t="shared" si="32"/>
        <v>高选假设不成立</v>
      </c>
    </row>
    <row r="36" spans="1:44" x14ac:dyDescent="0.3">
      <c r="A36" s="9"/>
      <c r="B36" s="9"/>
      <c r="C36" s="10">
        <f t="shared" si="3"/>
        <v>21500</v>
      </c>
      <c r="D36" s="10">
        <f t="shared" si="4"/>
        <v>258000</v>
      </c>
      <c r="E36" s="10">
        <f>F36*基础参数!$B$18</f>
        <v>172000</v>
      </c>
      <c r="F36" s="10">
        <f>F35+基础参数!$B$17</f>
        <v>430000</v>
      </c>
      <c r="G36" s="10">
        <f>基础参数!$B$1</f>
        <v>60000</v>
      </c>
      <c r="H36" s="10">
        <f>基础参数!$B$2</f>
        <v>36000</v>
      </c>
      <c r="I36" s="10">
        <f>ROUND(IF(F36/12&gt;基础参数!$B$5,基础参数!$B$5,IF(F36/12&lt;基础参数!$B$4,基础参数!$B$4,F36/12)),2)</f>
        <v>21396</v>
      </c>
      <c r="J36" s="10">
        <f>I36*12*基础参数!$B$3</f>
        <v>32094</v>
      </c>
      <c r="K36" s="10">
        <f>ROUND(IF($F36/12&gt;基础参数!$B$12,基础参数!$B$12,IF($F36/12&lt;基础参数!$B$11,基础参数!$B$11,$F36/12)),2)</f>
        <v>21396</v>
      </c>
      <c r="L36" s="10">
        <f>K36*12*基础参数!$B$10</f>
        <v>17972.640000000003</v>
      </c>
      <c r="M36" s="12">
        <f t="shared" si="0"/>
        <v>111933.36</v>
      </c>
      <c r="N36" s="13">
        <f t="shared" si="1"/>
        <v>172000</v>
      </c>
      <c r="O36" s="13">
        <f t="shared" si="5"/>
        <v>8673.34</v>
      </c>
      <c r="P36" s="13">
        <f t="shared" si="6"/>
        <v>32990</v>
      </c>
      <c r="Q36" s="17">
        <f t="shared" si="7"/>
        <v>41663.339999999997</v>
      </c>
      <c r="R36" s="13">
        <f t="shared" si="8"/>
        <v>139933.35999999999</v>
      </c>
      <c r="S36" s="18">
        <f t="shared" si="9"/>
        <v>144000</v>
      </c>
      <c r="T36" s="13">
        <f t="shared" si="10"/>
        <v>11473.34</v>
      </c>
      <c r="U36" s="13">
        <f t="shared" si="11"/>
        <v>14190</v>
      </c>
      <c r="V36" s="19">
        <f t="shared" si="12"/>
        <v>25663.34</v>
      </c>
      <c r="W36" s="13">
        <f t="shared" si="13"/>
        <v>15999.999999999996</v>
      </c>
      <c r="X36" s="13">
        <f t="shared" si="14"/>
        <v>14203.329999999998</v>
      </c>
      <c r="Y36" s="13">
        <f t="shared" si="2"/>
        <v>283933.36</v>
      </c>
      <c r="Z36" s="22">
        <f t="shared" si="15"/>
        <v>39866.67</v>
      </c>
      <c r="AA36" s="13"/>
      <c r="AB36" s="13">
        <f t="shared" si="16"/>
        <v>247933.36</v>
      </c>
      <c r="AC36" s="13">
        <f t="shared" si="17"/>
        <v>36000</v>
      </c>
      <c r="AD36" s="13">
        <f t="shared" si="18"/>
        <v>32666.67</v>
      </c>
      <c r="AE36" s="13">
        <f t="shared" si="19"/>
        <v>1080</v>
      </c>
      <c r="AF36" s="13">
        <f t="shared" si="20"/>
        <v>33746.67</v>
      </c>
      <c r="AG36" s="23">
        <f t="shared" si="21"/>
        <v>8083.3299999999981</v>
      </c>
      <c r="AH36" s="13">
        <f t="shared" si="22"/>
        <v>-7916.6699999999983</v>
      </c>
      <c r="AI36" s="13">
        <f t="shared" si="23"/>
        <v>80833.359999999986</v>
      </c>
      <c r="AJ36" s="13">
        <f t="shared" si="24"/>
        <v>0</v>
      </c>
      <c r="AK36" s="13">
        <f t="shared" si="25"/>
        <v>300000</v>
      </c>
      <c r="AL36" s="13">
        <f t="shared" si="26"/>
        <v>0</v>
      </c>
      <c r="AM36" s="13">
        <f t="shared" si="27"/>
        <v>0</v>
      </c>
      <c r="AN36" s="13">
        <f t="shared" si="28"/>
        <v>0</v>
      </c>
      <c r="AO36" s="23">
        <f t="shared" si="29"/>
        <v>0</v>
      </c>
      <c r="AP36" s="13">
        <f t="shared" si="30"/>
        <v>0</v>
      </c>
      <c r="AQ36" s="13">
        <f t="shared" si="31"/>
        <v>0</v>
      </c>
      <c r="AR36" s="3" t="str">
        <f t="shared" si="32"/>
        <v>高选假设不成立</v>
      </c>
    </row>
    <row r="37" spans="1:44" x14ac:dyDescent="0.3">
      <c r="A37" s="9"/>
      <c r="B37" s="9"/>
      <c r="C37" s="10">
        <f t="shared" si="3"/>
        <v>22000</v>
      </c>
      <c r="D37" s="10">
        <f t="shared" si="4"/>
        <v>264000</v>
      </c>
      <c r="E37" s="10">
        <f>F37*基础参数!$B$18</f>
        <v>176000</v>
      </c>
      <c r="F37" s="10">
        <f>F36+基础参数!$B$17</f>
        <v>440000</v>
      </c>
      <c r="G37" s="10">
        <f>基础参数!$B$1</f>
        <v>60000</v>
      </c>
      <c r="H37" s="10">
        <f>基础参数!$B$2</f>
        <v>36000</v>
      </c>
      <c r="I37" s="10">
        <f>ROUND(IF(F37/12&gt;基础参数!$B$5,基础参数!$B$5,IF(F37/12&lt;基础参数!$B$4,基础参数!$B$4,F37/12)),2)</f>
        <v>21396</v>
      </c>
      <c r="J37" s="10">
        <f>I37*12*基础参数!$B$3</f>
        <v>32094</v>
      </c>
      <c r="K37" s="10">
        <f>ROUND(IF($F37/12&gt;基础参数!$B$12,基础参数!$B$12,IF($F37/12&lt;基础参数!$B$11,基础参数!$B$11,$F37/12)),2)</f>
        <v>21396</v>
      </c>
      <c r="L37" s="10">
        <f>K37*12*基础参数!$B$10</f>
        <v>17972.640000000003</v>
      </c>
      <c r="M37" s="12">
        <f t="shared" si="0"/>
        <v>117933.36</v>
      </c>
      <c r="N37" s="13">
        <f t="shared" si="1"/>
        <v>176000</v>
      </c>
      <c r="O37" s="13">
        <f t="shared" si="5"/>
        <v>9273.34</v>
      </c>
      <c r="P37" s="13">
        <f t="shared" si="6"/>
        <v>33790</v>
      </c>
      <c r="Q37" s="17">
        <f t="shared" si="7"/>
        <v>43063.34</v>
      </c>
      <c r="R37" s="13">
        <f t="shared" si="8"/>
        <v>149933.35999999999</v>
      </c>
      <c r="S37" s="18">
        <f t="shared" si="9"/>
        <v>144000</v>
      </c>
      <c r="T37" s="13">
        <f t="shared" si="10"/>
        <v>13066.67</v>
      </c>
      <c r="U37" s="13">
        <f t="shared" si="11"/>
        <v>14190</v>
      </c>
      <c r="V37" s="19">
        <f t="shared" si="12"/>
        <v>27256.67</v>
      </c>
      <c r="W37" s="13">
        <f t="shared" si="13"/>
        <v>15806.669999999998</v>
      </c>
      <c r="X37" s="13">
        <f t="shared" si="14"/>
        <v>14610</v>
      </c>
      <c r="Y37" s="13">
        <f t="shared" si="2"/>
        <v>293933.36</v>
      </c>
      <c r="Z37" s="22">
        <f t="shared" si="15"/>
        <v>41866.67</v>
      </c>
      <c r="AA37" s="13"/>
      <c r="AB37" s="13">
        <f t="shared" si="16"/>
        <v>257933.36</v>
      </c>
      <c r="AC37" s="13">
        <f t="shared" si="17"/>
        <v>36000</v>
      </c>
      <c r="AD37" s="13">
        <f t="shared" si="18"/>
        <v>34666.67</v>
      </c>
      <c r="AE37" s="13">
        <f t="shared" si="19"/>
        <v>1080</v>
      </c>
      <c r="AF37" s="13">
        <f t="shared" si="20"/>
        <v>35746.67</v>
      </c>
      <c r="AG37" s="23">
        <f t="shared" si="21"/>
        <v>8490</v>
      </c>
      <c r="AH37" s="13">
        <f t="shared" si="22"/>
        <v>-7316.6699999999983</v>
      </c>
      <c r="AI37" s="13">
        <f t="shared" si="23"/>
        <v>90833.359999999986</v>
      </c>
      <c r="AJ37" s="13">
        <f t="shared" si="24"/>
        <v>0</v>
      </c>
      <c r="AK37" s="13">
        <f t="shared" si="25"/>
        <v>300000</v>
      </c>
      <c r="AL37" s="13">
        <f t="shared" si="26"/>
        <v>0</v>
      </c>
      <c r="AM37" s="13">
        <f t="shared" si="27"/>
        <v>0</v>
      </c>
      <c r="AN37" s="13">
        <f t="shared" si="28"/>
        <v>0</v>
      </c>
      <c r="AO37" s="23">
        <f t="shared" si="29"/>
        <v>0</v>
      </c>
      <c r="AP37" s="13">
        <f t="shared" si="30"/>
        <v>0</v>
      </c>
      <c r="AQ37" s="13">
        <f t="shared" si="31"/>
        <v>0</v>
      </c>
      <c r="AR37" s="3" t="str">
        <f t="shared" si="32"/>
        <v>高选假设不成立</v>
      </c>
    </row>
    <row r="38" spans="1:44" x14ac:dyDescent="0.3">
      <c r="A38" s="9"/>
      <c r="B38" s="9"/>
      <c r="C38" s="10">
        <f t="shared" si="3"/>
        <v>22500</v>
      </c>
      <c r="D38" s="10">
        <f t="shared" si="4"/>
        <v>270000</v>
      </c>
      <c r="E38" s="10">
        <f>F38*基础参数!$B$18</f>
        <v>180000</v>
      </c>
      <c r="F38" s="10">
        <f>F37+基础参数!$B$17</f>
        <v>450000</v>
      </c>
      <c r="G38" s="10">
        <f>基础参数!$B$1</f>
        <v>60000</v>
      </c>
      <c r="H38" s="10">
        <f>基础参数!$B$2</f>
        <v>36000</v>
      </c>
      <c r="I38" s="10">
        <f>ROUND(IF(F38/12&gt;基础参数!$B$5,基础参数!$B$5,IF(F38/12&lt;基础参数!$B$4,基础参数!$B$4,F38/12)),2)</f>
        <v>21396</v>
      </c>
      <c r="J38" s="10">
        <f>I38*12*基础参数!$B$3</f>
        <v>32094</v>
      </c>
      <c r="K38" s="10">
        <f>ROUND(IF($F38/12&gt;基础参数!$B$12,基础参数!$B$12,IF($F38/12&lt;基础参数!$B$11,基础参数!$B$11,$F38/12)),2)</f>
        <v>21396</v>
      </c>
      <c r="L38" s="10">
        <f>K38*12*基础参数!$B$10</f>
        <v>17972.640000000003</v>
      </c>
      <c r="M38" s="12">
        <f t="shared" si="0"/>
        <v>123933.36</v>
      </c>
      <c r="N38" s="13">
        <f t="shared" si="1"/>
        <v>180000</v>
      </c>
      <c r="O38" s="13">
        <f t="shared" si="5"/>
        <v>9873.34</v>
      </c>
      <c r="P38" s="13">
        <f t="shared" si="6"/>
        <v>34590</v>
      </c>
      <c r="Q38" s="17">
        <f t="shared" si="7"/>
        <v>44463.34</v>
      </c>
      <c r="R38" s="13">
        <f t="shared" si="8"/>
        <v>159933.35999999999</v>
      </c>
      <c r="S38" s="18">
        <f t="shared" si="9"/>
        <v>144000</v>
      </c>
      <c r="T38" s="13">
        <f t="shared" si="10"/>
        <v>15066.67</v>
      </c>
      <c r="U38" s="13">
        <f t="shared" si="11"/>
        <v>14190</v>
      </c>
      <c r="V38" s="19">
        <f t="shared" si="12"/>
        <v>29256.67</v>
      </c>
      <c r="W38" s="13">
        <f t="shared" si="13"/>
        <v>15206.669999999998</v>
      </c>
      <c r="X38" s="13">
        <f t="shared" si="14"/>
        <v>14806.669999999998</v>
      </c>
      <c r="Y38" s="13">
        <f t="shared" si="2"/>
        <v>303933.36</v>
      </c>
      <c r="Z38" s="22">
        <f t="shared" si="15"/>
        <v>44063.34</v>
      </c>
      <c r="AA38" s="13"/>
      <c r="AB38" s="13">
        <f t="shared" si="16"/>
        <v>267933.36</v>
      </c>
      <c r="AC38" s="13">
        <f t="shared" si="17"/>
        <v>36000</v>
      </c>
      <c r="AD38" s="13">
        <f t="shared" si="18"/>
        <v>36666.67</v>
      </c>
      <c r="AE38" s="13">
        <f t="shared" si="19"/>
        <v>1080</v>
      </c>
      <c r="AF38" s="13">
        <f t="shared" si="20"/>
        <v>37746.67</v>
      </c>
      <c r="AG38" s="23">
        <f t="shared" si="21"/>
        <v>8490</v>
      </c>
      <c r="AH38" s="13">
        <f t="shared" si="22"/>
        <v>-6716.6699999999983</v>
      </c>
      <c r="AI38" s="13">
        <f t="shared" si="23"/>
        <v>100833.35999999999</v>
      </c>
      <c r="AJ38" s="13">
        <f t="shared" si="24"/>
        <v>3933.359999999986</v>
      </c>
      <c r="AK38" s="13">
        <f t="shared" si="25"/>
        <v>300000</v>
      </c>
      <c r="AL38" s="13">
        <f t="shared" si="26"/>
        <v>118</v>
      </c>
      <c r="AM38" s="13">
        <f t="shared" si="27"/>
        <v>58590</v>
      </c>
      <c r="AN38" s="13">
        <f t="shared" si="28"/>
        <v>58708</v>
      </c>
      <c r="AO38" s="23">
        <f t="shared" si="29"/>
        <v>29451.33</v>
      </c>
      <c r="AP38" s="13">
        <f t="shared" si="30"/>
        <v>14244.660000000003</v>
      </c>
      <c r="AQ38" s="13">
        <f t="shared" si="31"/>
        <v>-368066.64</v>
      </c>
      <c r="AR38" s="3" t="str">
        <f t="shared" si="32"/>
        <v>Ok</v>
      </c>
    </row>
    <row r="39" spans="1:44" x14ac:dyDescent="0.3">
      <c r="A39" s="9"/>
      <c r="B39" s="9"/>
      <c r="C39" s="10">
        <f t="shared" si="3"/>
        <v>23000</v>
      </c>
      <c r="D39" s="10">
        <f t="shared" si="4"/>
        <v>276000</v>
      </c>
      <c r="E39" s="10">
        <f>F39*基础参数!$B$18</f>
        <v>184000</v>
      </c>
      <c r="F39" s="10">
        <f>F38+基础参数!$B$17</f>
        <v>460000</v>
      </c>
      <c r="G39" s="10">
        <f>基础参数!$B$1</f>
        <v>60000</v>
      </c>
      <c r="H39" s="10">
        <f>基础参数!$B$2</f>
        <v>36000</v>
      </c>
      <c r="I39" s="10">
        <f>ROUND(IF(F39/12&gt;基础参数!$B$5,基础参数!$B$5,IF(F39/12&lt;基础参数!$B$4,基础参数!$B$4,F39/12)),2)</f>
        <v>21396</v>
      </c>
      <c r="J39" s="10">
        <f>I39*12*基础参数!$B$3</f>
        <v>32094</v>
      </c>
      <c r="K39" s="10">
        <f>ROUND(IF($F39/12&gt;基础参数!$B$12,基础参数!$B$12,IF($F39/12&lt;基础参数!$B$11,基础参数!$B$11,$F39/12)),2)</f>
        <v>21396</v>
      </c>
      <c r="L39" s="10">
        <f>K39*12*基础参数!$B$10</f>
        <v>17972.640000000003</v>
      </c>
      <c r="M39" s="12">
        <f t="shared" si="0"/>
        <v>129933.36</v>
      </c>
      <c r="N39" s="13">
        <f t="shared" si="1"/>
        <v>184000</v>
      </c>
      <c r="O39" s="13">
        <f t="shared" si="5"/>
        <v>10473.34</v>
      </c>
      <c r="P39" s="13">
        <f t="shared" si="6"/>
        <v>35390</v>
      </c>
      <c r="Q39" s="17">
        <f t="shared" si="7"/>
        <v>45863.34</v>
      </c>
      <c r="R39" s="13">
        <f t="shared" si="8"/>
        <v>169933.36</v>
      </c>
      <c r="S39" s="18">
        <f t="shared" si="9"/>
        <v>144000</v>
      </c>
      <c r="T39" s="13">
        <f t="shared" si="10"/>
        <v>17066.669999999998</v>
      </c>
      <c r="U39" s="13">
        <f t="shared" si="11"/>
        <v>14190</v>
      </c>
      <c r="V39" s="19">
        <f t="shared" si="12"/>
        <v>31256.67</v>
      </c>
      <c r="W39" s="13">
        <f t="shared" si="13"/>
        <v>14606.669999999998</v>
      </c>
      <c r="X39" s="13">
        <f t="shared" si="14"/>
        <v>15306.669999999998</v>
      </c>
      <c r="Y39" s="13">
        <f t="shared" si="2"/>
        <v>313933.36</v>
      </c>
      <c r="Z39" s="22">
        <f t="shared" si="15"/>
        <v>46563.34</v>
      </c>
      <c r="AA39" s="13"/>
      <c r="AB39" s="13">
        <f t="shared" si="16"/>
        <v>277933.36</v>
      </c>
      <c r="AC39" s="13">
        <f t="shared" si="17"/>
        <v>36000</v>
      </c>
      <c r="AD39" s="13">
        <f t="shared" si="18"/>
        <v>38666.67</v>
      </c>
      <c r="AE39" s="13">
        <f t="shared" si="19"/>
        <v>1080</v>
      </c>
      <c r="AF39" s="13">
        <f t="shared" si="20"/>
        <v>39746.67</v>
      </c>
      <c r="AG39" s="23">
        <f t="shared" si="21"/>
        <v>8490</v>
      </c>
      <c r="AH39" s="13">
        <f t="shared" si="22"/>
        <v>-6116.6699999999983</v>
      </c>
      <c r="AI39" s="13">
        <f t="shared" si="23"/>
        <v>110833.35999999999</v>
      </c>
      <c r="AJ39" s="13">
        <f t="shared" si="24"/>
        <v>13933.359999999986</v>
      </c>
      <c r="AK39" s="13">
        <f t="shared" si="25"/>
        <v>300000</v>
      </c>
      <c r="AL39" s="13">
        <f t="shared" si="26"/>
        <v>418</v>
      </c>
      <c r="AM39" s="13">
        <f t="shared" si="27"/>
        <v>58590</v>
      </c>
      <c r="AN39" s="13">
        <f t="shared" si="28"/>
        <v>59008</v>
      </c>
      <c r="AO39" s="23">
        <f t="shared" si="29"/>
        <v>27751.33</v>
      </c>
      <c r="AP39" s="13">
        <f t="shared" si="30"/>
        <v>13144.660000000003</v>
      </c>
      <c r="AQ39" s="13">
        <f t="shared" si="31"/>
        <v>-358066.64</v>
      </c>
      <c r="AR39" s="3" t="str">
        <f t="shared" si="32"/>
        <v>Ok</v>
      </c>
    </row>
    <row r="40" spans="1:44" x14ac:dyDescent="0.3">
      <c r="A40" s="9"/>
      <c r="B40" s="9"/>
      <c r="C40" s="10">
        <f t="shared" si="3"/>
        <v>23500</v>
      </c>
      <c r="D40" s="10">
        <f t="shared" si="4"/>
        <v>282000</v>
      </c>
      <c r="E40" s="10">
        <f>F40*基础参数!$B$18</f>
        <v>188000</v>
      </c>
      <c r="F40" s="10">
        <f>F39+基础参数!$B$17</f>
        <v>470000</v>
      </c>
      <c r="G40" s="10">
        <f>基础参数!$B$1</f>
        <v>60000</v>
      </c>
      <c r="H40" s="10">
        <f>基础参数!$B$2</f>
        <v>36000</v>
      </c>
      <c r="I40" s="10">
        <f>ROUND(IF(F40/12&gt;基础参数!$B$5,基础参数!$B$5,IF(F40/12&lt;基础参数!$B$4,基础参数!$B$4,F40/12)),2)</f>
        <v>21396</v>
      </c>
      <c r="J40" s="10">
        <f>I40*12*基础参数!$B$3</f>
        <v>32094</v>
      </c>
      <c r="K40" s="10">
        <f>ROUND(IF($F40/12&gt;基础参数!$B$12,基础参数!$B$12,IF($F40/12&lt;基础参数!$B$11,基础参数!$B$11,$F40/12)),2)</f>
        <v>21396</v>
      </c>
      <c r="L40" s="10">
        <f>K40*12*基础参数!$B$10</f>
        <v>17972.640000000003</v>
      </c>
      <c r="M40" s="12">
        <f t="shared" si="0"/>
        <v>135933.35999999999</v>
      </c>
      <c r="N40" s="13">
        <f t="shared" si="1"/>
        <v>188000</v>
      </c>
      <c r="O40" s="13">
        <f t="shared" si="5"/>
        <v>11073.34</v>
      </c>
      <c r="P40" s="13">
        <f t="shared" si="6"/>
        <v>36190</v>
      </c>
      <c r="Q40" s="17">
        <f t="shared" si="7"/>
        <v>47263.34</v>
      </c>
      <c r="R40" s="13">
        <f t="shared" si="8"/>
        <v>179933.36</v>
      </c>
      <c r="S40" s="18">
        <f t="shared" si="9"/>
        <v>144000</v>
      </c>
      <c r="T40" s="13">
        <f t="shared" si="10"/>
        <v>19066.669999999998</v>
      </c>
      <c r="U40" s="13">
        <f t="shared" si="11"/>
        <v>14190</v>
      </c>
      <c r="V40" s="19">
        <f t="shared" si="12"/>
        <v>33256.67</v>
      </c>
      <c r="W40" s="13">
        <f t="shared" si="13"/>
        <v>14006.669999999998</v>
      </c>
      <c r="X40" s="13">
        <f t="shared" si="14"/>
        <v>15806.669999999998</v>
      </c>
      <c r="Y40" s="13">
        <f t="shared" si="2"/>
        <v>323933.36</v>
      </c>
      <c r="Z40" s="22">
        <f t="shared" si="15"/>
        <v>49063.34</v>
      </c>
      <c r="AA40" s="13"/>
      <c r="AB40" s="13">
        <f t="shared" si="16"/>
        <v>287933.36</v>
      </c>
      <c r="AC40" s="13">
        <f t="shared" si="17"/>
        <v>36000</v>
      </c>
      <c r="AD40" s="13">
        <f t="shared" si="18"/>
        <v>40666.67</v>
      </c>
      <c r="AE40" s="13">
        <f t="shared" si="19"/>
        <v>1080</v>
      </c>
      <c r="AF40" s="13">
        <f t="shared" si="20"/>
        <v>41746.67</v>
      </c>
      <c r="AG40" s="23">
        <f t="shared" si="21"/>
        <v>8490</v>
      </c>
      <c r="AH40" s="13">
        <f t="shared" si="22"/>
        <v>-5516.6699999999983</v>
      </c>
      <c r="AI40" s="13">
        <f t="shared" si="23"/>
        <v>120833.35999999999</v>
      </c>
      <c r="AJ40" s="13">
        <f t="shared" si="24"/>
        <v>23933.359999999986</v>
      </c>
      <c r="AK40" s="13">
        <f t="shared" si="25"/>
        <v>300000</v>
      </c>
      <c r="AL40" s="13">
        <f t="shared" si="26"/>
        <v>718</v>
      </c>
      <c r="AM40" s="13">
        <f t="shared" si="27"/>
        <v>58590</v>
      </c>
      <c r="AN40" s="13">
        <f t="shared" si="28"/>
        <v>59308</v>
      </c>
      <c r="AO40" s="23">
        <f t="shared" si="29"/>
        <v>26051.33</v>
      </c>
      <c r="AP40" s="13">
        <f t="shared" si="30"/>
        <v>12044.660000000003</v>
      </c>
      <c r="AQ40" s="13">
        <f t="shared" si="31"/>
        <v>-348066.64</v>
      </c>
      <c r="AR40" s="3" t="str">
        <f t="shared" si="32"/>
        <v>Ok</v>
      </c>
    </row>
    <row r="41" spans="1:44" x14ac:dyDescent="0.3">
      <c r="A41" s="9"/>
      <c r="B41" s="9"/>
      <c r="C41" s="10">
        <f t="shared" si="3"/>
        <v>24000</v>
      </c>
      <c r="D41" s="10">
        <f t="shared" si="4"/>
        <v>288000</v>
      </c>
      <c r="E41" s="10">
        <f>F41*基础参数!$B$18</f>
        <v>192000</v>
      </c>
      <c r="F41" s="10">
        <f>F40+基础参数!$B$17</f>
        <v>480000</v>
      </c>
      <c r="G41" s="10">
        <f>基础参数!$B$1</f>
        <v>60000</v>
      </c>
      <c r="H41" s="10">
        <f>基础参数!$B$2</f>
        <v>36000</v>
      </c>
      <c r="I41" s="10">
        <f>ROUND(IF(F41/12&gt;基础参数!$B$5,基础参数!$B$5,IF(F41/12&lt;基础参数!$B$4,基础参数!$B$4,F41/12)),2)</f>
        <v>21396</v>
      </c>
      <c r="J41" s="10">
        <f>I41*12*基础参数!$B$3</f>
        <v>32094</v>
      </c>
      <c r="K41" s="10">
        <f>ROUND(IF($F41/12&gt;基础参数!$B$12,基础参数!$B$12,IF($F41/12&lt;基础参数!$B$11,基础参数!$B$11,$F41/12)),2)</f>
        <v>21396</v>
      </c>
      <c r="L41" s="10">
        <f>K41*12*基础参数!$B$10</f>
        <v>17972.640000000003</v>
      </c>
      <c r="M41" s="12">
        <f t="shared" si="0"/>
        <v>141933.35999999999</v>
      </c>
      <c r="N41" s="13">
        <f t="shared" si="1"/>
        <v>192000</v>
      </c>
      <c r="O41" s="13">
        <f t="shared" si="5"/>
        <v>11673.34</v>
      </c>
      <c r="P41" s="13">
        <f t="shared" si="6"/>
        <v>36990</v>
      </c>
      <c r="Q41" s="17">
        <f t="shared" si="7"/>
        <v>48663.34</v>
      </c>
      <c r="R41" s="13">
        <f t="shared" si="8"/>
        <v>189933.36</v>
      </c>
      <c r="S41" s="18">
        <f t="shared" si="9"/>
        <v>144000</v>
      </c>
      <c r="T41" s="13">
        <f t="shared" si="10"/>
        <v>21066.67</v>
      </c>
      <c r="U41" s="13">
        <f t="shared" si="11"/>
        <v>14190</v>
      </c>
      <c r="V41" s="19">
        <f t="shared" si="12"/>
        <v>35256.67</v>
      </c>
      <c r="W41" s="13">
        <f t="shared" si="13"/>
        <v>13406.669999999998</v>
      </c>
      <c r="X41" s="13">
        <f t="shared" si="14"/>
        <v>16306.669999999998</v>
      </c>
      <c r="Y41" s="13">
        <f t="shared" si="2"/>
        <v>333933.36</v>
      </c>
      <c r="Z41" s="22">
        <f t="shared" si="15"/>
        <v>51563.34</v>
      </c>
      <c r="AA41" s="13"/>
      <c r="AB41" s="13">
        <f t="shared" si="16"/>
        <v>297933.36</v>
      </c>
      <c r="AC41" s="13">
        <f t="shared" si="17"/>
        <v>36000</v>
      </c>
      <c r="AD41" s="13">
        <f t="shared" si="18"/>
        <v>42666.67</v>
      </c>
      <c r="AE41" s="13">
        <f t="shared" si="19"/>
        <v>1080</v>
      </c>
      <c r="AF41" s="13">
        <f t="shared" si="20"/>
        <v>43746.67</v>
      </c>
      <c r="AG41" s="23">
        <f t="shared" si="21"/>
        <v>8490</v>
      </c>
      <c r="AH41" s="13">
        <f t="shared" si="22"/>
        <v>-4916.6699999999983</v>
      </c>
      <c r="AI41" s="13">
        <f t="shared" si="23"/>
        <v>130833.35999999999</v>
      </c>
      <c r="AJ41" s="13">
        <f t="shared" si="24"/>
        <v>33933.359999999986</v>
      </c>
      <c r="AK41" s="13">
        <f t="shared" si="25"/>
        <v>300000</v>
      </c>
      <c r="AL41" s="13">
        <f t="shared" si="26"/>
        <v>1018</v>
      </c>
      <c r="AM41" s="13">
        <f t="shared" si="27"/>
        <v>58590</v>
      </c>
      <c r="AN41" s="13">
        <f t="shared" si="28"/>
        <v>59608</v>
      </c>
      <c r="AO41" s="23">
        <f t="shared" si="29"/>
        <v>24351.33</v>
      </c>
      <c r="AP41" s="13">
        <f t="shared" si="30"/>
        <v>10944.660000000003</v>
      </c>
      <c r="AQ41" s="13">
        <f t="shared" si="31"/>
        <v>-338066.64</v>
      </c>
      <c r="AR41" s="3" t="str">
        <f t="shared" si="32"/>
        <v>Ok</v>
      </c>
    </row>
    <row r="42" spans="1:44" x14ac:dyDescent="0.3">
      <c r="A42" s="9"/>
      <c r="B42" s="9"/>
      <c r="C42" s="10">
        <f t="shared" si="3"/>
        <v>24500</v>
      </c>
      <c r="D42" s="10">
        <f t="shared" si="4"/>
        <v>294000</v>
      </c>
      <c r="E42" s="10">
        <f>F42*基础参数!$B$18</f>
        <v>196000</v>
      </c>
      <c r="F42" s="10">
        <f>F41+基础参数!$B$17</f>
        <v>490000</v>
      </c>
      <c r="G42" s="10">
        <f>基础参数!$B$1</f>
        <v>60000</v>
      </c>
      <c r="H42" s="10">
        <f>基础参数!$B$2</f>
        <v>36000</v>
      </c>
      <c r="I42" s="10">
        <f>ROUND(IF(F42/12&gt;基础参数!$B$5,基础参数!$B$5,IF(F42/12&lt;基础参数!$B$4,基础参数!$B$4,F42/12)),2)</f>
        <v>21396</v>
      </c>
      <c r="J42" s="10">
        <f>I42*12*基础参数!$B$3</f>
        <v>32094</v>
      </c>
      <c r="K42" s="10">
        <f>ROUND(IF($F42/12&gt;基础参数!$B$12,基础参数!$B$12,IF($F42/12&lt;基础参数!$B$11,基础参数!$B$11,$F42/12)),2)</f>
        <v>21396</v>
      </c>
      <c r="L42" s="10">
        <f>K42*12*基础参数!$B$10</f>
        <v>17972.640000000003</v>
      </c>
      <c r="M42" s="12">
        <f t="shared" si="0"/>
        <v>147933.35999999999</v>
      </c>
      <c r="N42" s="13">
        <f t="shared" si="1"/>
        <v>196000</v>
      </c>
      <c r="O42" s="13">
        <f t="shared" si="5"/>
        <v>12666.67</v>
      </c>
      <c r="P42" s="13">
        <f t="shared" si="6"/>
        <v>37790</v>
      </c>
      <c r="Q42" s="17">
        <f t="shared" si="7"/>
        <v>50456.67</v>
      </c>
      <c r="R42" s="13">
        <f t="shared" si="8"/>
        <v>199933.36</v>
      </c>
      <c r="S42" s="18">
        <f t="shared" si="9"/>
        <v>144000</v>
      </c>
      <c r="T42" s="13">
        <f t="shared" si="10"/>
        <v>23066.67</v>
      </c>
      <c r="U42" s="13">
        <f t="shared" si="11"/>
        <v>14190</v>
      </c>
      <c r="V42" s="19">
        <f t="shared" si="12"/>
        <v>37256.67</v>
      </c>
      <c r="W42" s="13">
        <f t="shared" si="13"/>
        <v>13200</v>
      </c>
      <c r="X42" s="13">
        <f t="shared" si="14"/>
        <v>16806.669999999998</v>
      </c>
      <c r="Y42" s="13">
        <f t="shared" si="2"/>
        <v>343933.36</v>
      </c>
      <c r="Z42" s="22">
        <f t="shared" si="15"/>
        <v>54063.34</v>
      </c>
      <c r="AA42" s="13"/>
      <c r="AB42" s="13">
        <f t="shared" si="16"/>
        <v>307933.36</v>
      </c>
      <c r="AC42" s="13">
        <f t="shared" si="17"/>
        <v>36000</v>
      </c>
      <c r="AD42" s="13">
        <f t="shared" si="18"/>
        <v>45063.34</v>
      </c>
      <c r="AE42" s="13">
        <f t="shared" si="19"/>
        <v>1080</v>
      </c>
      <c r="AF42" s="13">
        <f t="shared" si="20"/>
        <v>46143.34</v>
      </c>
      <c r="AG42" s="23">
        <f t="shared" si="21"/>
        <v>8886.6699999999983</v>
      </c>
      <c r="AH42" s="13">
        <f t="shared" si="22"/>
        <v>-4313.3300000000017</v>
      </c>
      <c r="AI42" s="13">
        <f t="shared" si="23"/>
        <v>140833.35999999999</v>
      </c>
      <c r="AJ42" s="13">
        <f t="shared" si="24"/>
        <v>43933.359999999986</v>
      </c>
      <c r="AK42" s="13">
        <f t="shared" si="25"/>
        <v>300000</v>
      </c>
      <c r="AL42" s="13">
        <f t="shared" si="26"/>
        <v>1873.34</v>
      </c>
      <c r="AM42" s="13">
        <f t="shared" si="27"/>
        <v>58590</v>
      </c>
      <c r="AN42" s="13">
        <f t="shared" si="28"/>
        <v>60463.34</v>
      </c>
      <c r="AO42" s="23">
        <f t="shared" si="29"/>
        <v>23206.67</v>
      </c>
      <c r="AP42" s="13">
        <f t="shared" si="30"/>
        <v>10006.669999999998</v>
      </c>
      <c r="AQ42" s="13">
        <f t="shared" si="31"/>
        <v>-328066.64</v>
      </c>
      <c r="AR42" s="3" t="str">
        <f t="shared" si="32"/>
        <v>Ok</v>
      </c>
    </row>
    <row r="43" spans="1:44" x14ac:dyDescent="0.3">
      <c r="A43" s="9"/>
      <c r="B43" s="9"/>
      <c r="C43" s="10">
        <f t="shared" si="3"/>
        <v>25000</v>
      </c>
      <c r="D43" s="10">
        <f t="shared" si="4"/>
        <v>300000</v>
      </c>
      <c r="E43" s="10">
        <f>F43*基础参数!$B$18</f>
        <v>200000</v>
      </c>
      <c r="F43" s="10">
        <f>F42+基础参数!$B$17</f>
        <v>500000</v>
      </c>
      <c r="G43" s="10">
        <f>基础参数!$B$1</f>
        <v>60000</v>
      </c>
      <c r="H43" s="10">
        <f>基础参数!$B$2</f>
        <v>36000</v>
      </c>
      <c r="I43" s="10">
        <f>ROUND(IF(F43/12&gt;基础参数!$B$5,基础参数!$B$5,IF(F43/12&lt;基础参数!$B$4,基础参数!$B$4,F43/12)),2)</f>
        <v>21396</v>
      </c>
      <c r="J43" s="10">
        <f>I43*12*基础参数!$B$3</f>
        <v>32094</v>
      </c>
      <c r="K43" s="10">
        <f>ROUND(IF($F43/12&gt;基础参数!$B$12,基础参数!$B$12,IF($F43/12&lt;基础参数!$B$11,基础参数!$B$11,$F43/12)),2)</f>
        <v>21396</v>
      </c>
      <c r="L43" s="10">
        <f>K43*12*基础参数!$B$10</f>
        <v>17972.640000000003</v>
      </c>
      <c r="M43" s="12">
        <f t="shared" si="0"/>
        <v>153933.35999999999</v>
      </c>
      <c r="N43" s="13">
        <f t="shared" si="1"/>
        <v>200000</v>
      </c>
      <c r="O43" s="13">
        <f t="shared" si="5"/>
        <v>13866.67</v>
      </c>
      <c r="P43" s="13">
        <f t="shared" si="6"/>
        <v>38590</v>
      </c>
      <c r="Q43" s="17">
        <f t="shared" si="7"/>
        <v>52456.67</v>
      </c>
      <c r="R43" s="13">
        <f t="shared" si="8"/>
        <v>209933.36</v>
      </c>
      <c r="S43" s="18">
        <f t="shared" si="9"/>
        <v>144000</v>
      </c>
      <c r="T43" s="13">
        <f t="shared" si="10"/>
        <v>25066.67</v>
      </c>
      <c r="U43" s="13">
        <f t="shared" si="11"/>
        <v>14190</v>
      </c>
      <c r="V43" s="19">
        <f t="shared" si="12"/>
        <v>39256.67</v>
      </c>
      <c r="W43" s="13">
        <f t="shared" si="13"/>
        <v>13200</v>
      </c>
      <c r="X43" s="13">
        <f t="shared" si="14"/>
        <v>17306.669999999998</v>
      </c>
      <c r="Y43" s="13">
        <f t="shared" si="2"/>
        <v>353933.36</v>
      </c>
      <c r="Z43" s="22">
        <f t="shared" si="15"/>
        <v>56563.34</v>
      </c>
      <c r="AA43" s="13"/>
      <c r="AB43" s="13">
        <f t="shared" si="16"/>
        <v>317933.36</v>
      </c>
      <c r="AC43" s="13">
        <f t="shared" si="17"/>
        <v>36000</v>
      </c>
      <c r="AD43" s="13">
        <f t="shared" si="18"/>
        <v>47563.34</v>
      </c>
      <c r="AE43" s="13">
        <f t="shared" si="19"/>
        <v>1080</v>
      </c>
      <c r="AF43" s="13">
        <f t="shared" si="20"/>
        <v>48643.34</v>
      </c>
      <c r="AG43" s="23">
        <f t="shared" si="21"/>
        <v>9386.6699999999983</v>
      </c>
      <c r="AH43" s="13">
        <f t="shared" si="22"/>
        <v>-3813.3300000000017</v>
      </c>
      <c r="AI43" s="13">
        <f t="shared" si="23"/>
        <v>150833.35999999999</v>
      </c>
      <c r="AJ43" s="13">
        <f t="shared" si="24"/>
        <v>53933.359999999986</v>
      </c>
      <c r="AK43" s="13">
        <f t="shared" si="25"/>
        <v>300000</v>
      </c>
      <c r="AL43" s="13">
        <f t="shared" si="26"/>
        <v>2873.34</v>
      </c>
      <c r="AM43" s="13">
        <f t="shared" si="27"/>
        <v>58590</v>
      </c>
      <c r="AN43" s="13">
        <f t="shared" si="28"/>
        <v>61463.34</v>
      </c>
      <c r="AO43" s="23">
        <f t="shared" si="29"/>
        <v>22206.67</v>
      </c>
      <c r="AP43" s="13">
        <f t="shared" si="30"/>
        <v>9006.6699999999983</v>
      </c>
      <c r="AQ43" s="13">
        <f t="shared" si="31"/>
        <v>-318066.64</v>
      </c>
      <c r="AR43" s="3" t="str">
        <f t="shared" si="32"/>
        <v>Ok</v>
      </c>
    </row>
    <row r="44" spans="1:44" x14ac:dyDescent="0.3">
      <c r="A44" s="9"/>
      <c r="B44" s="9"/>
      <c r="C44" s="10">
        <f t="shared" si="3"/>
        <v>25500</v>
      </c>
      <c r="D44" s="10">
        <f t="shared" si="4"/>
        <v>306000</v>
      </c>
      <c r="E44" s="10">
        <f>F44*基础参数!$B$18</f>
        <v>204000</v>
      </c>
      <c r="F44" s="10">
        <f>F43+基础参数!$B$17</f>
        <v>510000</v>
      </c>
      <c r="G44" s="10">
        <f>基础参数!$B$1</f>
        <v>60000</v>
      </c>
      <c r="H44" s="10">
        <f>基础参数!$B$2</f>
        <v>36000</v>
      </c>
      <c r="I44" s="10">
        <f>ROUND(IF(F44/12&gt;基础参数!$B$5,基础参数!$B$5,IF(F44/12&lt;基础参数!$B$4,基础参数!$B$4,F44/12)),2)</f>
        <v>21396</v>
      </c>
      <c r="J44" s="10">
        <f>I44*12*基础参数!$B$3</f>
        <v>32094</v>
      </c>
      <c r="K44" s="10">
        <f>ROUND(IF($F44/12&gt;基础参数!$B$12,基础参数!$B$12,IF($F44/12&lt;基础参数!$B$11,基础参数!$B$11,$F44/12)),2)</f>
        <v>21396</v>
      </c>
      <c r="L44" s="10">
        <f>K44*12*基础参数!$B$10</f>
        <v>17972.640000000003</v>
      </c>
      <c r="M44" s="12">
        <f t="shared" si="0"/>
        <v>159933.35999999999</v>
      </c>
      <c r="N44" s="13">
        <f t="shared" si="1"/>
        <v>204000</v>
      </c>
      <c r="O44" s="13">
        <f t="shared" si="5"/>
        <v>15066.67</v>
      </c>
      <c r="P44" s="13">
        <f t="shared" si="6"/>
        <v>39390</v>
      </c>
      <c r="Q44" s="17">
        <f t="shared" si="7"/>
        <v>54456.67</v>
      </c>
      <c r="R44" s="13">
        <f t="shared" si="8"/>
        <v>219933.36</v>
      </c>
      <c r="S44" s="18">
        <f t="shared" si="9"/>
        <v>144000</v>
      </c>
      <c r="T44" s="13">
        <f t="shared" si="10"/>
        <v>27066.67</v>
      </c>
      <c r="U44" s="13">
        <f t="shared" si="11"/>
        <v>14190</v>
      </c>
      <c r="V44" s="19">
        <f t="shared" si="12"/>
        <v>41256.67</v>
      </c>
      <c r="W44" s="13">
        <f t="shared" si="13"/>
        <v>13200</v>
      </c>
      <c r="X44" s="13">
        <f t="shared" si="14"/>
        <v>17806.669999999998</v>
      </c>
      <c r="Y44" s="13">
        <f t="shared" si="2"/>
        <v>363933.36</v>
      </c>
      <c r="Z44" s="22">
        <f t="shared" si="15"/>
        <v>59063.34</v>
      </c>
      <c r="AA44" s="13"/>
      <c r="AB44" s="13">
        <f t="shared" si="16"/>
        <v>327933.36</v>
      </c>
      <c r="AC44" s="13">
        <f t="shared" si="17"/>
        <v>36000</v>
      </c>
      <c r="AD44" s="13">
        <f t="shared" si="18"/>
        <v>50063.34</v>
      </c>
      <c r="AE44" s="13">
        <f t="shared" si="19"/>
        <v>1080</v>
      </c>
      <c r="AF44" s="13">
        <f t="shared" si="20"/>
        <v>51143.34</v>
      </c>
      <c r="AG44" s="23">
        <f t="shared" si="21"/>
        <v>9886.6699999999983</v>
      </c>
      <c r="AH44" s="13">
        <f t="shared" si="22"/>
        <v>-3313.3300000000017</v>
      </c>
      <c r="AI44" s="13">
        <f t="shared" si="23"/>
        <v>160833.35999999999</v>
      </c>
      <c r="AJ44" s="13">
        <f t="shared" si="24"/>
        <v>63933.359999999986</v>
      </c>
      <c r="AK44" s="13">
        <f t="shared" si="25"/>
        <v>300000</v>
      </c>
      <c r="AL44" s="13">
        <f t="shared" si="26"/>
        <v>3873.34</v>
      </c>
      <c r="AM44" s="13">
        <f t="shared" si="27"/>
        <v>58590</v>
      </c>
      <c r="AN44" s="13">
        <f t="shared" si="28"/>
        <v>62463.34</v>
      </c>
      <c r="AO44" s="23">
        <f t="shared" si="29"/>
        <v>21206.67</v>
      </c>
      <c r="AP44" s="13">
        <f t="shared" si="30"/>
        <v>8006.6699999999983</v>
      </c>
      <c r="AQ44" s="13">
        <f t="shared" si="31"/>
        <v>-308066.64</v>
      </c>
      <c r="AR44" s="3" t="str">
        <f t="shared" si="32"/>
        <v>Ok</v>
      </c>
    </row>
    <row r="45" spans="1:44" x14ac:dyDescent="0.3">
      <c r="A45" s="9"/>
      <c r="B45" s="9"/>
      <c r="C45" s="10">
        <f t="shared" si="3"/>
        <v>26000</v>
      </c>
      <c r="D45" s="10">
        <f t="shared" si="4"/>
        <v>312000</v>
      </c>
      <c r="E45" s="10">
        <f>F45*基础参数!$B$18</f>
        <v>208000</v>
      </c>
      <c r="F45" s="10">
        <f>F44+基础参数!$B$17</f>
        <v>520000</v>
      </c>
      <c r="G45" s="10">
        <f>基础参数!$B$1</f>
        <v>60000</v>
      </c>
      <c r="H45" s="10">
        <f>基础参数!$B$2</f>
        <v>36000</v>
      </c>
      <c r="I45" s="10">
        <f>ROUND(IF(F45/12&gt;基础参数!$B$5,基础参数!$B$5,IF(F45/12&lt;基础参数!$B$4,基础参数!$B$4,F45/12)),2)</f>
        <v>21396</v>
      </c>
      <c r="J45" s="10">
        <f>I45*12*基础参数!$B$3</f>
        <v>32094</v>
      </c>
      <c r="K45" s="10">
        <f>ROUND(IF($F45/12&gt;基础参数!$B$12,基础参数!$B$12,IF($F45/12&lt;基础参数!$B$11,基础参数!$B$11,$F45/12)),2)</f>
        <v>21396</v>
      </c>
      <c r="L45" s="10">
        <f>K45*12*基础参数!$B$10</f>
        <v>17972.640000000003</v>
      </c>
      <c r="M45" s="12">
        <f t="shared" si="0"/>
        <v>165933.35999999999</v>
      </c>
      <c r="N45" s="13">
        <f t="shared" si="1"/>
        <v>208000</v>
      </c>
      <c r="O45" s="13">
        <f t="shared" si="5"/>
        <v>16266.67</v>
      </c>
      <c r="P45" s="13">
        <f t="shared" si="6"/>
        <v>40190</v>
      </c>
      <c r="Q45" s="17">
        <f t="shared" si="7"/>
        <v>56456.67</v>
      </c>
      <c r="R45" s="13">
        <f t="shared" si="8"/>
        <v>229933.36</v>
      </c>
      <c r="S45" s="18">
        <f t="shared" si="9"/>
        <v>144000</v>
      </c>
      <c r="T45" s="13">
        <f t="shared" si="10"/>
        <v>29066.67</v>
      </c>
      <c r="U45" s="13">
        <f t="shared" si="11"/>
        <v>14190</v>
      </c>
      <c r="V45" s="19">
        <f t="shared" si="12"/>
        <v>43256.67</v>
      </c>
      <c r="W45" s="13">
        <f t="shared" si="13"/>
        <v>13200</v>
      </c>
      <c r="X45" s="13">
        <f t="shared" si="14"/>
        <v>18306.669999999998</v>
      </c>
      <c r="Y45" s="13">
        <f t="shared" si="2"/>
        <v>373933.36</v>
      </c>
      <c r="Z45" s="22">
        <f t="shared" si="15"/>
        <v>61563.34</v>
      </c>
      <c r="AA45" s="13"/>
      <c r="AB45" s="13">
        <f t="shared" si="16"/>
        <v>337933.36</v>
      </c>
      <c r="AC45" s="13">
        <f t="shared" si="17"/>
        <v>36000</v>
      </c>
      <c r="AD45" s="13">
        <f t="shared" si="18"/>
        <v>52563.34</v>
      </c>
      <c r="AE45" s="13">
        <f t="shared" si="19"/>
        <v>1080</v>
      </c>
      <c r="AF45" s="13">
        <f t="shared" si="20"/>
        <v>53643.34</v>
      </c>
      <c r="AG45" s="23">
        <f t="shared" si="21"/>
        <v>10386.669999999998</v>
      </c>
      <c r="AH45" s="13">
        <f t="shared" si="22"/>
        <v>-2813.3300000000017</v>
      </c>
      <c r="AI45" s="13">
        <f t="shared" si="23"/>
        <v>170833.36</v>
      </c>
      <c r="AJ45" s="13">
        <f t="shared" si="24"/>
        <v>73933.359999999986</v>
      </c>
      <c r="AK45" s="13">
        <f t="shared" si="25"/>
        <v>300000</v>
      </c>
      <c r="AL45" s="13">
        <f t="shared" si="26"/>
        <v>4873.34</v>
      </c>
      <c r="AM45" s="13">
        <f t="shared" si="27"/>
        <v>58590</v>
      </c>
      <c r="AN45" s="13">
        <f t="shared" si="28"/>
        <v>63463.34</v>
      </c>
      <c r="AO45" s="23">
        <f t="shared" si="29"/>
        <v>20206.669999999998</v>
      </c>
      <c r="AP45" s="13">
        <f t="shared" si="30"/>
        <v>7006.6699999999983</v>
      </c>
      <c r="AQ45" s="13">
        <f t="shared" si="31"/>
        <v>-298066.64</v>
      </c>
      <c r="AR45" s="3" t="str">
        <f t="shared" si="32"/>
        <v>Ok</v>
      </c>
    </row>
    <row r="46" spans="1:44" x14ac:dyDescent="0.3">
      <c r="A46" s="9"/>
      <c r="B46" s="9"/>
      <c r="C46" s="10">
        <f t="shared" si="3"/>
        <v>26500</v>
      </c>
      <c r="D46" s="10">
        <f t="shared" si="4"/>
        <v>318000</v>
      </c>
      <c r="E46" s="10">
        <f>F46*基础参数!$B$18</f>
        <v>212000</v>
      </c>
      <c r="F46" s="10">
        <f>F45+基础参数!$B$17</f>
        <v>530000</v>
      </c>
      <c r="G46" s="10">
        <f>基础参数!$B$1</f>
        <v>60000</v>
      </c>
      <c r="H46" s="10">
        <f>基础参数!$B$2</f>
        <v>36000</v>
      </c>
      <c r="I46" s="10">
        <f>ROUND(IF(F46/12&gt;基础参数!$B$5,基础参数!$B$5,IF(F46/12&lt;基础参数!$B$4,基础参数!$B$4,F46/12)),2)</f>
        <v>21396</v>
      </c>
      <c r="J46" s="10">
        <f>I46*12*基础参数!$B$3</f>
        <v>32094</v>
      </c>
      <c r="K46" s="10">
        <f>ROUND(IF($F46/12&gt;基础参数!$B$12,基础参数!$B$12,IF($F46/12&lt;基础参数!$B$11,基础参数!$B$11,$F46/12)),2)</f>
        <v>21396</v>
      </c>
      <c r="L46" s="10">
        <f>K46*12*基础参数!$B$10</f>
        <v>17972.640000000003</v>
      </c>
      <c r="M46" s="12">
        <f t="shared" si="0"/>
        <v>171933.36</v>
      </c>
      <c r="N46" s="13">
        <f t="shared" si="1"/>
        <v>212000</v>
      </c>
      <c r="O46" s="13">
        <f t="shared" si="5"/>
        <v>17466.669999999998</v>
      </c>
      <c r="P46" s="13">
        <f t="shared" si="6"/>
        <v>40990</v>
      </c>
      <c r="Q46" s="17">
        <f t="shared" si="7"/>
        <v>58456.67</v>
      </c>
      <c r="R46" s="13">
        <f t="shared" si="8"/>
        <v>239933.36</v>
      </c>
      <c r="S46" s="18">
        <f t="shared" si="9"/>
        <v>144000</v>
      </c>
      <c r="T46" s="13">
        <f t="shared" si="10"/>
        <v>31066.67</v>
      </c>
      <c r="U46" s="13">
        <f t="shared" si="11"/>
        <v>14190</v>
      </c>
      <c r="V46" s="19">
        <f t="shared" si="12"/>
        <v>45256.67</v>
      </c>
      <c r="W46" s="13">
        <f t="shared" si="13"/>
        <v>13200</v>
      </c>
      <c r="X46" s="13">
        <f t="shared" si="14"/>
        <v>18806.669999999998</v>
      </c>
      <c r="Y46" s="13">
        <f t="shared" si="2"/>
        <v>383933.36</v>
      </c>
      <c r="Z46" s="22">
        <f t="shared" si="15"/>
        <v>64063.34</v>
      </c>
      <c r="AA46" s="13"/>
      <c r="AB46" s="13">
        <f t="shared" si="16"/>
        <v>347933.36</v>
      </c>
      <c r="AC46" s="13">
        <f t="shared" si="17"/>
        <v>36000</v>
      </c>
      <c r="AD46" s="13">
        <f t="shared" si="18"/>
        <v>55063.34</v>
      </c>
      <c r="AE46" s="13">
        <f t="shared" si="19"/>
        <v>1080</v>
      </c>
      <c r="AF46" s="13">
        <f t="shared" si="20"/>
        <v>56143.34</v>
      </c>
      <c r="AG46" s="23">
        <f t="shared" si="21"/>
        <v>10886.669999999998</v>
      </c>
      <c r="AH46" s="13">
        <f t="shared" si="22"/>
        <v>-2313.3300000000017</v>
      </c>
      <c r="AI46" s="13">
        <f t="shared" si="23"/>
        <v>180833.36</v>
      </c>
      <c r="AJ46" s="13">
        <f t="shared" si="24"/>
        <v>83933.359999999986</v>
      </c>
      <c r="AK46" s="13">
        <f t="shared" si="25"/>
        <v>300000</v>
      </c>
      <c r="AL46" s="13">
        <f t="shared" si="26"/>
        <v>5873.34</v>
      </c>
      <c r="AM46" s="13">
        <f t="shared" si="27"/>
        <v>58590</v>
      </c>
      <c r="AN46" s="13">
        <f t="shared" si="28"/>
        <v>64463.34</v>
      </c>
      <c r="AO46" s="23">
        <f t="shared" si="29"/>
        <v>19206.669999999998</v>
      </c>
      <c r="AP46" s="13">
        <f t="shared" si="30"/>
        <v>6006.6699999999983</v>
      </c>
      <c r="AQ46" s="13">
        <f t="shared" si="31"/>
        <v>-288066.64</v>
      </c>
      <c r="AR46" s="3" t="str">
        <f t="shared" si="32"/>
        <v>Ok</v>
      </c>
    </row>
    <row r="47" spans="1:44" x14ac:dyDescent="0.3">
      <c r="A47" s="9"/>
      <c r="B47" s="9"/>
      <c r="C47" s="10">
        <f t="shared" si="3"/>
        <v>27000</v>
      </c>
      <c r="D47" s="10">
        <f t="shared" si="4"/>
        <v>324000</v>
      </c>
      <c r="E47" s="10">
        <f>F47*基础参数!$B$18</f>
        <v>216000</v>
      </c>
      <c r="F47" s="10">
        <f>F46+基础参数!$B$17</f>
        <v>540000</v>
      </c>
      <c r="G47" s="10">
        <f>基础参数!$B$1</f>
        <v>60000</v>
      </c>
      <c r="H47" s="10">
        <f>基础参数!$B$2</f>
        <v>36000</v>
      </c>
      <c r="I47" s="10">
        <f>ROUND(IF(F47/12&gt;基础参数!$B$5,基础参数!$B$5,IF(F47/12&lt;基础参数!$B$4,基础参数!$B$4,F47/12)),2)</f>
        <v>21396</v>
      </c>
      <c r="J47" s="10">
        <f>I47*12*基础参数!$B$3</f>
        <v>32094</v>
      </c>
      <c r="K47" s="10">
        <f>ROUND(IF($F47/12&gt;基础参数!$B$12,基础参数!$B$12,IF($F47/12&lt;基础参数!$B$11,基础参数!$B$11,$F47/12)),2)</f>
        <v>21396</v>
      </c>
      <c r="L47" s="10">
        <f>K47*12*基础参数!$B$10</f>
        <v>17972.640000000003</v>
      </c>
      <c r="M47" s="12">
        <f t="shared" si="0"/>
        <v>177933.36</v>
      </c>
      <c r="N47" s="13">
        <f t="shared" si="1"/>
        <v>216000</v>
      </c>
      <c r="O47" s="13">
        <f t="shared" si="5"/>
        <v>18666.669999999998</v>
      </c>
      <c r="P47" s="13">
        <f t="shared" si="6"/>
        <v>41790</v>
      </c>
      <c r="Q47" s="17">
        <f t="shared" si="7"/>
        <v>60456.67</v>
      </c>
      <c r="R47" s="13">
        <f t="shared" si="8"/>
        <v>249933.36</v>
      </c>
      <c r="S47" s="18">
        <f t="shared" si="9"/>
        <v>144000</v>
      </c>
      <c r="T47" s="13">
        <f t="shared" si="10"/>
        <v>33066.67</v>
      </c>
      <c r="U47" s="13">
        <f t="shared" si="11"/>
        <v>14190</v>
      </c>
      <c r="V47" s="19">
        <f t="shared" si="12"/>
        <v>47256.67</v>
      </c>
      <c r="W47" s="13">
        <f t="shared" si="13"/>
        <v>13200</v>
      </c>
      <c r="X47" s="13">
        <f t="shared" si="14"/>
        <v>19306.669999999998</v>
      </c>
      <c r="Y47" s="13">
        <f t="shared" si="2"/>
        <v>393933.36</v>
      </c>
      <c r="Z47" s="22">
        <f t="shared" si="15"/>
        <v>66563.34</v>
      </c>
      <c r="AA47" s="13"/>
      <c r="AB47" s="13">
        <f t="shared" si="16"/>
        <v>357933.36</v>
      </c>
      <c r="AC47" s="13">
        <f t="shared" si="17"/>
        <v>36000</v>
      </c>
      <c r="AD47" s="13">
        <f t="shared" si="18"/>
        <v>57563.34</v>
      </c>
      <c r="AE47" s="13">
        <f t="shared" si="19"/>
        <v>1080</v>
      </c>
      <c r="AF47" s="13">
        <f t="shared" si="20"/>
        <v>58643.34</v>
      </c>
      <c r="AG47" s="23">
        <f t="shared" si="21"/>
        <v>11386.669999999998</v>
      </c>
      <c r="AH47" s="13">
        <f t="shared" si="22"/>
        <v>-1813.3300000000017</v>
      </c>
      <c r="AI47" s="13">
        <f t="shared" si="23"/>
        <v>190833.36</v>
      </c>
      <c r="AJ47" s="13">
        <f t="shared" si="24"/>
        <v>93933.359999999986</v>
      </c>
      <c r="AK47" s="13">
        <f t="shared" si="25"/>
        <v>300000</v>
      </c>
      <c r="AL47" s="13">
        <f t="shared" si="26"/>
        <v>6873.34</v>
      </c>
      <c r="AM47" s="13">
        <f t="shared" si="27"/>
        <v>58590</v>
      </c>
      <c r="AN47" s="13">
        <f t="shared" si="28"/>
        <v>65463.34</v>
      </c>
      <c r="AO47" s="23">
        <f t="shared" si="29"/>
        <v>18206.669999999998</v>
      </c>
      <c r="AP47" s="13">
        <f t="shared" si="30"/>
        <v>5006.6699999999983</v>
      </c>
      <c r="AQ47" s="13">
        <f t="shared" si="31"/>
        <v>-278066.64</v>
      </c>
      <c r="AR47" s="3" t="str">
        <f t="shared" si="32"/>
        <v>Ok</v>
      </c>
    </row>
    <row r="48" spans="1:44" x14ac:dyDescent="0.3">
      <c r="A48" s="9"/>
      <c r="B48" s="9"/>
      <c r="C48" s="10">
        <f t="shared" si="3"/>
        <v>27500</v>
      </c>
      <c r="D48" s="10">
        <f t="shared" si="4"/>
        <v>330000</v>
      </c>
      <c r="E48" s="10">
        <f>F48*基础参数!$B$18</f>
        <v>220000</v>
      </c>
      <c r="F48" s="10">
        <f>F47+基础参数!$B$17</f>
        <v>550000</v>
      </c>
      <c r="G48" s="10">
        <f>基础参数!$B$1</f>
        <v>60000</v>
      </c>
      <c r="H48" s="10">
        <f>基础参数!$B$2</f>
        <v>36000</v>
      </c>
      <c r="I48" s="10">
        <f>ROUND(IF(F48/12&gt;基础参数!$B$5,基础参数!$B$5,IF(F48/12&lt;基础参数!$B$4,基础参数!$B$4,F48/12)),2)</f>
        <v>21396</v>
      </c>
      <c r="J48" s="10">
        <f>I48*12*基础参数!$B$3</f>
        <v>32094</v>
      </c>
      <c r="K48" s="10">
        <f>ROUND(IF($F48/12&gt;基础参数!$B$12,基础参数!$B$12,IF($F48/12&lt;基础参数!$B$11,基础参数!$B$11,$F48/12)),2)</f>
        <v>21396</v>
      </c>
      <c r="L48" s="10">
        <f>K48*12*基础参数!$B$10</f>
        <v>17972.640000000003</v>
      </c>
      <c r="M48" s="12">
        <f t="shared" si="0"/>
        <v>183933.36</v>
      </c>
      <c r="N48" s="13">
        <f t="shared" si="1"/>
        <v>220000</v>
      </c>
      <c r="O48" s="13">
        <f t="shared" si="5"/>
        <v>19866.669999999998</v>
      </c>
      <c r="P48" s="13">
        <f t="shared" si="6"/>
        <v>42590</v>
      </c>
      <c r="Q48" s="17">
        <f t="shared" si="7"/>
        <v>62456.67</v>
      </c>
      <c r="R48" s="13">
        <f t="shared" si="8"/>
        <v>259933.36</v>
      </c>
      <c r="S48" s="18">
        <f t="shared" si="9"/>
        <v>144000</v>
      </c>
      <c r="T48" s="13">
        <f t="shared" si="10"/>
        <v>35066.67</v>
      </c>
      <c r="U48" s="13">
        <f t="shared" si="11"/>
        <v>14190</v>
      </c>
      <c r="V48" s="19">
        <f t="shared" si="12"/>
        <v>49256.67</v>
      </c>
      <c r="W48" s="13">
        <f t="shared" si="13"/>
        <v>13200</v>
      </c>
      <c r="X48" s="13">
        <f t="shared" si="14"/>
        <v>19806.669999999998</v>
      </c>
      <c r="Y48" s="13">
        <f t="shared" si="2"/>
        <v>403933.36</v>
      </c>
      <c r="Z48" s="22">
        <f t="shared" si="15"/>
        <v>69063.34</v>
      </c>
      <c r="AA48" s="13"/>
      <c r="AB48" s="13">
        <f t="shared" si="16"/>
        <v>367933.36</v>
      </c>
      <c r="AC48" s="13">
        <f t="shared" si="17"/>
        <v>36000</v>
      </c>
      <c r="AD48" s="13">
        <f t="shared" si="18"/>
        <v>60063.34</v>
      </c>
      <c r="AE48" s="13">
        <f t="shared" si="19"/>
        <v>1080</v>
      </c>
      <c r="AF48" s="13">
        <f t="shared" si="20"/>
        <v>61143.34</v>
      </c>
      <c r="AG48" s="23">
        <f t="shared" si="21"/>
        <v>11886.669999999998</v>
      </c>
      <c r="AH48" s="13">
        <f t="shared" si="22"/>
        <v>-1313.3300000000017</v>
      </c>
      <c r="AI48" s="13">
        <f t="shared" si="23"/>
        <v>200833.36</v>
      </c>
      <c r="AJ48" s="13">
        <f t="shared" si="24"/>
        <v>103933.35999999999</v>
      </c>
      <c r="AK48" s="13">
        <f t="shared" si="25"/>
        <v>300000</v>
      </c>
      <c r="AL48" s="13">
        <f t="shared" si="26"/>
        <v>7873.34</v>
      </c>
      <c r="AM48" s="13">
        <f t="shared" si="27"/>
        <v>58590</v>
      </c>
      <c r="AN48" s="13">
        <f t="shared" si="28"/>
        <v>66463.34</v>
      </c>
      <c r="AO48" s="23">
        <f t="shared" si="29"/>
        <v>17206.669999999998</v>
      </c>
      <c r="AP48" s="13">
        <f t="shared" si="30"/>
        <v>4006.6699999999983</v>
      </c>
      <c r="AQ48" s="13">
        <f t="shared" si="31"/>
        <v>-268066.64</v>
      </c>
      <c r="AR48" s="3" t="str">
        <f t="shared" si="32"/>
        <v>Ok</v>
      </c>
    </row>
    <row r="49" spans="1:44" x14ac:dyDescent="0.3">
      <c r="A49" s="9"/>
      <c r="B49" s="9"/>
      <c r="C49" s="10">
        <f t="shared" si="3"/>
        <v>28000</v>
      </c>
      <c r="D49" s="10">
        <f t="shared" si="4"/>
        <v>336000</v>
      </c>
      <c r="E49" s="10">
        <f>F49*基础参数!$B$18</f>
        <v>224000</v>
      </c>
      <c r="F49" s="10">
        <f>F48+基础参数!$B$17</f>
        <v>560000</v>
      </c>
      <c r="G49" s="10">
        <f>基础参数!$B$1</f>
        <v>60000</v>
      </c>
      <c r="H49" s="10">
        <f>基础参数!$B$2</f>
        <v>36000</v>
      </c>
      <c r="I49" s="10">
        <f>ROUND(IF(F49/12&gt;基础参数!$B$5,基础参数!$B$5,IF(F49/12&lt;基础参数!$B$4,基础参数!$B$4,F49/12)),2)</f>
        <v>21396</v>
      </c>
      <c r="J49" s="10">
        <f>I49*12*基础参数!$B$3</f>
        <v>32094</v>
      </c>
      <c r="K49" s="10">
        <f>ROUND(IF($F49/12&gt;基础参数!$B$12,基础参数!$B$12,IF($F49/12&lt;基础参数!$B$11,基础参数!$B$11,$F49/12)),2)</f>
        <v>21396</v>
      </c>
      <c r="L49" s="10">
        <f>K49*12*基础参数!$B$10</f>
        <v>17972.640000000003</v>
      </c>
      <c r="M49" s="12">
        <f t="shared" si="0"/>
        <v>189933.36</v>
      </c>
      <c r="N49" s="13">
        <f t="shared" si="1"/>
        <v>224000</v>
      </c>
      <c r="O49" s="13">
        <f t="shared" si="5"/>
        <v>21066.67</v>
      </c>
      <c r="P49" s="13">
        <f t="shared" si="6"/>
        <v>43390</v>
      </c>
      <c r="Q49" s="17">
        <f t="shared" si="7"/>
        <v>64456.67</v>
      </c>
      <c r="R49" s="13">
        <f t="shared" si="8"/>
        <v>269933.36</v>
      </c>
      <c r="S49" s="18">
        <f t="shared" si="9"/>
        <v>144000</v>
      </c>
      <c r="T49" s="13">
        <f t="shared" si="10"/>
        <v>37066.67</v>
      </c>
      <c r="U49" s="13">
        <f t="shared" si="11"/>
        <v>14190</v>
      </c>
      <c r="V49" s="19">
        <f t="shared" si="12"/>
        <v>51256.67</v>
      </c>
      <c r="W49" s="13">
        <f t="shared" si="13"/>
        <v>13200</v>
      </c>
      <c r="X49" s="13">
        <f t="shared" si="14"/>
        <v>20306.669999999998</v>
      </c>
      <c r="Y49" s="13">
        <f t="shared" si="2"/>
        <v>413933.36</v>
      </c>
      <c r="Z49" s="22">
        <f t="shared" si="15"/>
        <v>71563.34</v>
      </c>
      <c r="AA49" s="13"/>
      <c r="AB49" s="13">
        <f t="shared" si="16"/>
        <v>377933.36</v>
      </c>
      <c r="AC49" s="13">
        <f t="shared" si="17"/>
        <v>36000</v>
      </c>
      <c r="AD49" s="13">
        <f t="shared" si="18"/>
        <v>62563.34</v>
      </c>
      <c r="AE49" s="13">
        <f t="shared" si="19"/>
        <v>1080</v>
      </c>
      <c r="AF49" s="13">
        <f t="shared" si="20"/>
        <v>63643.34</v>
      </c>
      <c r="AG49" s="23">
        <f t="shared" si="21"/>
        <v>12386.669999999998</v>
      </c>
      <c r="AH49" s="13">
        <f t="shared" si="22"/>
        <v>-813.33000000000175</v>
      </c>
      <c r="AI49" s="13">
        <f t="shared" si="23"/>
        <v>210833.36</v>
      </c>
      <c r="AJ49" s="13">
        <f t="shared" si="24"/>
        <v>113933.35999999999</v>
      </c>
      <c r="AK49" s="13">
        <f t="shared" si="25"/>
        <v>300000</v>
      </c>
      <c r="AL49" s="13">
        <f t="shared" si="26"/>
        <v>8873.34</v>
      </c>
      <c r="AM49" s="13">
        <f t="shared" si="27"/>
        <v>58590</v>
      </c>
      <c r="AN49" s="13">
        <f t="shared" si="28"/>
        <v>67463.34</v>
      </c>
      <c r="AO49" s="23">
        <f t="shared" si="29"/>
        <v>16206.669999999998</v>
      </c>
      <c r="AP49" s="13">
        <f t="shared" si="30"/>
        <v>3006.6699999999983</v>
      </c>
      <c r="AQ49" s="13">
        <f t="shared" si="31"/>
        <v>-258066.64</v>
      </c>
      <c r="AR49" s="3" t="str">
        <f t="shared" si="32"/>
        <v>Ok</v>
      </c>
    </row>
    <row r="50" spans="1:44" x14ac:dyDescent="0.3">
      <c r="A50" s="9"/>
      <c r="B50" s="9"/>
      <c r="C50" s="10">
        <f t="shared" si="3"/>
        <v>28500</v>
      </c>
      <c r="D50" s="10">
        <f t="shared" si="4"/>
        <v>342000</v>
      </c>
      <c r="E50" s="10">
        <f>F50*基础参数!$B$18</f>
        <v>228000</v>
      </c>
      <c r="F50" s="10">
        <f>F49+基础参数!$B$17</f>
        <v>570000</v>
      </c>
      <c r="G50" s="10">
        <f>基础参数!$B$1</f>
        <v>60000</v>
      </c>
      <c r="H50" s="10">
        <f>基础参数!$B$2</f>
        <v>36000</v>
      </c>
      <c r="I50" s="10">
        <f>ROUND(IF(F50/12&gt;基础参数!$B$5,基础参数!$B$5,IF(F50/12&lt;基础参数!$B$4,基础参数!$B$4,F50/12)),2)</f>
        <v>21396</v>
      </c>
      <c r="J50" s="10">
        <f>I50*12*基础参数!$B$3</f>
        <v>32094</v>
      </c>
      <c r="K50" s="10">
        <f>ROUND(IF($F50/12&gt;基础参数!$B$12,基础参数!$B$12,IF($F50/12&lt;基础参数!$B$11,基础参数!$B$11,$F50/12)),2)</f>
        <v>21396</v>
      </c>
      <c r="L50" s="10">
        <f>K50*12*基础参数!$B$10</f>
        <v>17972.640000000003</v>
      </c>
      <c r="M50" s="12">
        <f t="shared" si="0"/>
        <v>195933.36</v>
      </c>
      <c r="N50" s="13">
        <f t="shared" si="1"/>
        <v>228000</v>
      </c>
      <c r="O50" s="13">
        <f t="shared" si="5"/>
        <v>22266.67</v>
      </c>
      <c r="P50" s="13">
        <f t="shared" si="6"/>
        <v>44190</v>
      </c>
      <c r="Q50" s="17">
        <f t="shared" si="7"/>
        <v>66456.67</v>
      </c>
      <c r="R50" s="13">
        <f t="shared" si="8"/>
        <v>279933.36</v>
      </c>
      <c r="S50" s="18">
        <f t="shared" si="9"/>
        <v>144000</v>
      </c>
      <c r="T50" s="13">
        <f t="shared" si="10"/>
        <v>39066.67</v>
      </c>
      <c r="U50" s="13">
        <f t="shared" si="11"/>
        <v>14190</v>
      </c>
      <c r="V50" s="19">
        <f t="shared" si="12"/>
        <v>53256.67</v>
      </c>
      <c r="W50" s="13">
        <f t="shared" si="13"/>
        <v>13200</v>
      </c>
      <c r="X50" s="13">
        <f t="shared" si="14"/>
        <v>21003.339999999997</v>
      </c>
      <c r="Y50" s="13">
        <f t="shared" si="2"/>
        <v>423933.36</v>
      </c>
      <c r="Z50" s="22">
        <f t="shared" si="15"/>
        <v>74260.009999999995</v>
      </c>
      <c r="AA50" s="13"/>
      <c r="AB50" s="13">
        <f t="shared" si="16"/>
        <v>387933.36</v>
      </c>
      <c r="AC50" s="13">
        <f t="shared" si="17"/>
        <v>36000</v>
      </c>
      <c r="AD50" s="13">
        <f t="shared" si="18"/>
        <v>65063.34</v>
      </c>
      <c r="AE50" s="13">
        <f t="shared" si="19"/>
        <v>1080</v>
      </c>
      <c r="AF50" s="13">
        <f t="shared" si="20"/>
        <v>66143.34</v>
      </c>
      <c r="AG50" s="23">
        <f t="shared" si="21"/>
        <v>12886.669999999998</v>
      </c>
      <c r="AH50" s="13">
        <f t="shared" si="22"/>
        <v>-313.33000000000175</v>
      </c>
      <c r="AI50" s="13">
        <f t="shared" si="23"/>
        <v>220833.36</v>
      </c>
      <c r="AJ50" s="13">
        <f t="shared" si="24"/>
        <v>123933.35999999999</v>
      </c>
      <c r="AK50" s="13">
        <f t="shared" si="25"/>
        <v>300000</v>
      </c>
      <c r="AL50" s="13">
        <f t="shared" si="26"/>
        <v>9873.34</v>
      </c>
      <c r="AM50" s="13">
        <f t="shared" si="27"/>
        <v>58590</v>
      </c>
      <c r="AN50" s="13">
        <f t="shared" si="28"/>
        <v>68463.34</v>
      </c>
      <c r="AO50" s="23">
        <f t="shared" si="29"/>
        <v>15206.669999999998</v>
      </c>
      <c r="AP50" s="13">
        <f t="shared" si="30"/>
        <v>2006.6699999999983</v>
      </c>
      <c r="AQ50" s="13">
        <f t="shared" si="31"/>
        <v>-248066.64</v>
      </c>
      <c r="AR50" s="3" t="str">
        <f t="shared" si="32"/>
        <v>Ok</v>
      </c>
    </row>
    <row r="51" spans="1:44" x14ac:dyDescent="0.3">
      <c r="A51" s="9"/>
      <c r="B51" s="9"/>
      <c r="C51" s="10">
        <f t="shared" si="3"/>
        <v>29000</v>
      </c>
      <c r="D51" s="10">
        <f t="shared" si="4"/>
        <v>348000</v>
      </c>
      <c r="E51" s="10">
        <f>F51*基础参数!$B$18</f>
        <v>232000</v>
      </c>
      <c r="F51" s="10">
        <f>F50+基础参数!$B$17</f>
        <v>580000</v>
      </c>
      <c r="G51" s="10">
        <f>基础参数!$B$1</f>
        <v>60000</v>
      </c>
      <c r="H51" s="10">
        <f>基础参数!$B$2</f>
        <v>36000</v>
      </c>
      <c r="I51" s="10">
        <f>ROUND(IF(F51/12&gt;基础参数!$B$5,基础参数!$B$5,IF(F51/12&lt;基础参数!$B$4,基础参数!$B$4,F51/12)),2)</f>
        <v>21396</v>
      </c>
      <c r="J51" s="10">
        <f>I51*12*基础参数!$B$3</f>
        <v>32094</v>
      </c>
      <c r="K51" s="10">
        <f>ROUND(IF($F51/12&gt;基础参数!$B$12,基础参数!$B$12,IF($F51/12&lt;基础参数!$B$11,基础参数!$B$11,$F51/12)),2)</f>
        <v>21396</v>
      </c>
      <c r="L51" s="10">
        <f>K51*12*基础参数!$B$10</f>
        <v>17972.640000000003</v>
      </c>
      <c r="M51" s="12">
        <f t="shared" si="0"/>
        <v>201933.36</v>
      </c>
      <c r="N51" s="13">
        <f t="shared" si="1"/>
        <v>232000</v>
      </c>
      <c r="O51" s="13">
        <f t="shared" si="5"/>
        <v>23466.67</v>
      </c>
      <c r="P51" s="13">
        <f t="shared" si="6"/>
        <v>44990</v>
      </c>
      <c r="Q51" s="17">
        <f t="shared" si="7"/>
        <v>68456.67</v>
      </c>
      <c r="R51" s="13">
        <f t="shared" si="8"/>
        <v>289933.36</v>
      </c>
      <c r="S51" s="18">
        <f t="shared" si="9"/>
        <v>144000</v>
      </c>
      <c r="T51" s="13">
        <f t="shared" si="10"/>
        <v>41066.67</v>
      </c>
      <c r="U51" s="13">
        <f t="shared" si="11"/>
        <v>14190</v>
      </c>
      <c r="V51" s="19">
        <f t="shared" si="12"/>
        <v>55256.67</v>
      </c>
      <c r="W51" s="13">
        <f t="shared" si="13"/>
        <v>13200</v>
      </c>
      <c r="X51" s="13">
        <f t="shared" si="14"/>
        <v>22003.339999999997</v>
      </c>
      <c r="Y51" s="13">
        <f t="shared" si="2"/>
        <v>433933.36</v>
      </c>
      <c r="Z51" s="22">
        <f t="shared" si="15"/>
        <v>77260.009999999995</v>
      </c>
      <c r="AA51" s="13"/>
      <c r="AB51" s="13">
        <f t="shared" si="16"/>
        <v>397933.36</v>
      </c>
      <c r="AC51" s="13">
        <f t="shared" si="17"/>
        <v>36000</v>
      </c>
      <c r="AD51" s="13">
        <f t="shared" si="18"/>
        <v>67563.34</v>
      </c>
      <c r="AE51" s="13">
        <f t="shared" si="19"/>
        <v>1080</v>
      </c>
      <c r="AF51" s="13">
        <f t="shared" si="20"/>
        <v>68643.34</v>
      </c>
      <c r="AG51" s="23">
        <f t="shared" si="21"/>
        <v>13386.669999999998</v>
      </c>
      <c r="AH51" s="13">
        <f t="shared" si="22"/>
        <v>186.66999999999825</v>
      </c>
      <c r="AI51" s="13">
        <f t="shared" si="23"/>
        <v>230833.36</v>
      </c>
      <c r="AJ51" s="13">
        <f t="shared" si="24"/>
        <v>133933.35999999999</v>
      </c>
      <c r="AK51" s="13">
        <f t="shared" si="25"/>
        <v>300000</v>
      </c>
      <c r="AL51" s="13">
        <f t="shared" si="26"/>
        <v>10873.34</v>
      </c>
      <c r="AM51" s="13">
        <f t="shared" si="27"/>
        <v>58590</v>
      </c>
      <c r="AN51" s="13">
        <f t="shared" si="28"/>
        <v>69463.34</v>
      </c>
      <c r="AO51" s="23">
        <f t="shared" si="29"/>
        <v>14206.669999999998</v>
      </c>
      <c r="AP51" s="13">
        <f t="shared" si="30"/>
        <v>1006.6699999999983</v>
      </c>
      <c r="AQ51" s="13">
        <f t="shared" si="31"/>
        <v>-238066.64</v>
      </c>
      <c r="AR51" s="3" t="str">
        <f t="shared" si="32"/>
        <v>Ok</v>
      </c>
    </row>
    <row r="52" spans="1:44" x14ac:dyDescent="0.3">
      <c r="A52" s="9"/>
      <c r="B52" s="9"/>
      <c r="C52" s="10">
        <f t="shared" si="3"/>
        <v>29500</v>
      </c>
      <c r="D52" s="10">
        <f t="shared" si="4"/>
        <v>354000</v>
      </c>
      <c r="E52" s="10">
        <f>F52*基础参数!$B$18</f>
        <v>236000</v>
      </c>
      <c r="F52" s="10">
        <f>F51+基础参数!$B$17</f>
        <v>590000</v>
      </c>
      <c r="G52" s="10">
        <f>基础参数!$B$1</f>
        <v>60000</v>
      </c>
      <c r="H52" s="10">
        <f>基础参数!$B$2</f>
        <v>36000</v>
      </c>
      <c r="I52" s="10">
        <f>ROUND(IF(F52/12&gt;基础参数!$B$5,基础参数!$B$5,IF(F52/12&lt;基础参数!$B$4,基础参数!$B$4,F52/12)),2)</f>
        <v>21396</v>
      </c>
      <c r="J52" s="10">
        <f>I52*12*基础参数!$B$3</f>
        <v>32094</v>
      </c>
      <c r="K52" s="10">
        <f>ROUND(IF($F52/12&gt;基础参数!$B$12,基础参数!$B$12,IF($F52/12&lt;基础参数!$B$11,基础参数!$B$11,$F52/12)),2)</f>
        <v>21396</v>
      </c>
      <c r="L52" s="10">
        <f>K52*12*基础参数!$B$10</f>
        <v>17972.640000000003</v>
      </c>
      <c r="M52" s="12">
        <f t="shared" si="0"/>
        <v>207933.36</v>
      </c>
      <c r="N52" s="13">
        <f t="shared" si="1"/>
        <v>236000</v>
      </c>
      <c r="O52" s="13">
        <f t="shared" si="5"/>
        <v>24666.67</v>
      </c>
      <c r="P52" s="13">
        <f t="shared" si="6"/>
        <v>45790</v>
      </c>
      <c r="Q52" s="17">
        <f t="shared" si="7"/>
        <v>70456.67</v>
      </c>
      <c r="R52" s="13">
        <f t="shared" si="8"/>
        <v>299933.36</v>
      </c>
      <c r="S52" s="18">
        <f t="shared" si="9"/>
        <v>144000</v>
      </c>
      <c r="T52" s="13">
        <f t="shared" si="10"/>
        <v>43066.67</v>
      </c>
      <c r="U52" s="13">
        <f t="shared" si="11"/>
        <v>14190</v>
      </c>
      <c r="V52" s="19">
        <f t="shared" si="12"/>
        <v>57256.67</v>
      </c>
      <c r="W52" s="13">
        <f t="shared" si="13"/>
        <v>13200</v>
      </c>
      <c r="X52" s="13">
        <f t="shared" si="14"/>
        <v>23003.339999999997</v>
      </c>
      <c r="Y52" s="13">
        <f t="shared" si="2"/>
        <v>443933.36</v>
      </c>
      <c r="Z52" s="22">
        <f t="shared" si="15"/>
        <v>80260.009999999995</v>
      </c>
      <c r="AA52" s="13"/>
      <c r="AB52" s="13">
        <f t="shared" si="16"/>
        <v>407933.36</v>
      </c>
      <c r="AC52" s="13">
        <f t="shared" si="17"/>
        <v>36000</v>
      </c>
      <c r="AD52" s="13">
        <f t="shared" si="18"/>
        <v>70063.34</v>
      </c>
      <c r="AE52" s="13">
        <f t="shared" si="19"/>
        <v>1080</v>
      </c>
      <c r="AF52" s="13">
        <f t="shared" si="20"/>
        <v>71143.34</v>
      </c>
      <c r="AG52" s="23">
        <f t="shared" si="21"/>
        <v>13886.669999999998</v>
      </c>
      <c r="AH52" s="13">
        <f t="shared" si="22"/>
        <v>686.66999999999825</v>
      </c>
      <c r="AI52" s="13">
        <f t="shared" si="23"/>
        <v>240833.36</v>
      </c>
      <c r="AJ52" s="13">
        <f t="shared" si="24"/>
        <v>143933.35999999999</v>
      </c>
      <c r="AK52" s="13">
        <f t="shared" si="25"/>
        <v>300000</v>
      </c>
      <c r="AL52" s="13">
        <f t="shared" si="26"/>
        <v>11873.34</v>
      </c>
      <c r="AM52" s="13">
        <f t="shared" si="27"/>
        <v>58590</v>
      </c>
      <c r="AN52" s="13">
        <f t="shared" si="28"/>
        <v>70463.34</v>
      </c>
      <c r="AO52" s="23">
        <f t="shared" si="29"/>
        <v>13206.669999999998</v>
      </c>
      <c r="AP52" s="13">
        <f t="shared" si="30"/>
        <v>6.6699999999982538</v>
      </c>
      <c r="AQ52" s="13">
        <f t="shared" si="31"/>
        <v>-228066.64</v>
      </c>
      <c r="AR52" s="3" t="str">
        <f t="shared" si="32"/>
        <v>Ok</v>
      </c>
    </row>
    <row r="53" spans="1:44" x14ac:dyDescent="0.3">
      <c r="A53" s="9"/>
      <c r="B53" s="9"/>
      <c r="C53" s="10">
        <f t="shared" si="3"/>
        <v>30000</v>
      </c>
      <c r="D53" s="10">
        <f t="shared" si="4"/>
        <v>360000</v>
      </c>
      <c r="E53" s="10">
        <f>F53*基础参数!$B$18</f>
        <v>240000</v>
      </c>
      <c r="F53" s="10">
        <f>F52+基础参数!$B$17</f>
        <v>600000</v>
      </c>
      <c r="G53" s="10">
        <f>基础参数!$B$1</f>
        <v>60000</v>
      </c>
      <c r="H53" s="10">
        <f>基础参数!$B$2</f>
        <v>36000</v>
      </c>
      <c r="I53" s="10">
        <f>ROUND(IF(F53/12&gt;基础参数!$B$5,基础参数!$B$5,IF(F53/12&lt;基础参数!$B$4,基础参数!$B$4,F53/12)),2)</f>
        <v>21396</v>
      </c>
      <c r="J53" s="10">
        <f>I53*12*基础参数!$B$3</f>
        <v>32094</v>
      </c>
      <c r="K53" s="10">
        <f>ROUND(IF($F53/12&gt;基础参数!$B$12,基础参数!$B$12,IF($F53/12&lt;基础参数!$B$11,基础参数!$B$11,$F53/12)),2)</f>
        <v>21396</v>
      </c>
      <c r="L53" s="10">
        <f>K53*12*基础参数!$B$10</f>
        <v>17972.640000000003</v>
      </c>
      <c r="M53" s="12">
        <f t="shared" si="0"/>
        <v>213933.36</v>
      </c>
      <c r="N53" s="13">
        <f t="shared" si="1"/>
        <v>240000</v>
      </c>
      <c r="O53" s="13">
        <f t="shared" si="5"/>
        <v>25866.67</v>
      </c>
      <c r="P53" s="13">
        <f t="shared" si="6"/>
        <v>46590</v>
      </c>
      <c r="Q53" s="17">
        <f t="shared" si="7"/>
        <v>72456.67</v>
      </c>
      <c r="R53" s="13">
        <f t="shared" si="8"/>
        <v>309933.36</v>
      </c>
      <c r="S53" s="18">
        <f t="shared" si="9"/>
        <v>144000</v>
      </c>
      <c r="T53" s="13">
        <f t="shared" si="10"/>
        <v>45563.34</v>
      </c>
      <c r="U53" s="13">
        <f t="shared" si="11"/>
        <v>14190</v>
      </c>
      <c r="V53" s="19">
        <f t="shared" si="12"/>
        <v>59753.34</v>
      </c>
      <c r="W53" s="13">
        <f t="shared" si="13"/>
        <v>12703.330000000002</v>
      </c>
      <c r="X53" s="13">
        <f t="shared" si="14"/>
        <v>23506.67</v>
      </c>
      <c r="Y53" s="13">
        <f t="shared" si="2"/>
        <v>453933.36</v>
      </c>
      <c r="Z53" s="22">
        <f t="shared" si="15"/>
        <v>83260.009999999995</v>
      </c>
      <c r="AA53" s="13"/>
      <c r="AB53" s="13">
        <f t="shared" si="16"/>
        <v>417933.36</v>
      </c>
      <c r="AC53" s="13">
        <f t="shared" si="17"/>
        <v>36000</v>
      </c>
      <c r="AD53" s="13">
        <f t="shared" si="18"/>
        <v>72563.34</v>
      </c>
      <c r="AE53" s="13">
        <f t="shared" si="19"/>
        <v>1080</v>
      </c>
      <c r="AF53" s="13">
        <f t="shared" si="20"/>
        <v>73643.34</v>
      </c>
      <c r="AG53" s="23">
        <f t="shared" si="21"/>
        <v>13890</v>
      </c>
      <c r="AH53" s="13">
        <f t="shared" si="22"/>
        <v>1186.6699999999983</v>
      </c>
      <c r="AI53" s="13">
        <f t="shared" si="23"/>
        <v>250833.36</v>
      </c>
      <c r="AJ53" s="13">
        <f t="shared" si="24"/>
        <v>153933.35999999999</v>
      </c>
      <c r="AK53" s="13">
        <f t="shared" si="25"/>
        <v>300000</v>
      </c>
      <c r="AL53" s="13">
        <f t="shared" si="26"/>
        <v>13866.67</v>
      </c>
      <c r="AM53" s="13">
        <f t="shared" si="27"/>
        <v>58590</v>
      </c>
      <c r="AN53" s="13">
        <f t="shared" si="28"/>
        <v>72456.67</v>
      </c>
      <c r="AO53" s="23">
        <f t="shared" si="29"/>
        <v>12703.330000000002</v>
      </c>
      <c r="AP53" s="13">
        <f t="shared" si="30"/>
        <v>0</v>
      </c>
      <c r="AQ53" s="13">
        <f t="shared" si="31"/>
        <v>-218066.64</v>
      </c>
      <c r="AR53" s="3" t="str">
        <f t="shared" si="32"/>
        <v>Ok</v>
      </c>
    </row>
    <row r="54" spans="1:44" x14ac:dyDescent="0.3">
      <c r="A54" s="9"/>
      <c r="B54" s="9"/>
      <c r="C54" s="10">
        <f t="shared" si="3"/>
        <v>30500</v>
      </c>
      <c r="D54" s="10">
        <f t="shared" si="4"/>
        <v>366000</v>
      </c>
      <c r="E54" s="10">
        <f>F54*基础参数!$B$18</f>
        <v>244000</v>
      </c>
      <c r="F54" s="10">
        <f>F53+基础参数!$B$17</f>
        <v>610000</v>
      </c>
      <c r="G54" s="10">
        <f>基础参数!$B$1</f>
        <v>60000</v>
      </c>
      <c r="H54" s="10">
        <f>基础参数!$B$2</f>
        <v>36000</v>
      </c>
      <c r="I54" s="10">
        <f>ROUND(IF(F54/12&gt;基础参数!$B$5,基础参数!$B$5,IF(F54/12&lt;基础参数!$B$4,基础参数!$B$4,F54/12)),2)</f>
        <v>21396</v>
      </c>
      <c r="J54" s="10">
        <f>I54*12*基础参数!$B$3</f>
        <v>32094</v>
      </c>
      <c r="K54" s="10">
        <f>ROUND(IF($F54/12&gt;基础参数!$B$12,基础参数!$B$12,IF($F54/12&lt;基础参数!$B$11,基础参数!$B$11,$F54/12)),2)</f>
        <v>21396</v>
      </c>
      <c r="L54" s="10">
        <f>K54*12*基础参数!$B$10</f>
        <v>17972.640000000003</v>
      </c>
      <c r="M54" s="12">
        <f t="shared" si="0"/>
        <v>219933.36</v>
      </c>
      <c r="N54" s="13">
        <f t="shared" si="1"/>
        <v>244000</v>
      </c>
      <c r="O54" s="13">
        <f t="shared" si="5"/>
        <v>27066.67</v>
      </c>
      <c r="P54" s="13">
        <f t="shared" si="6"/>
        <v>47390</v>
      </c>
      <c r="Q54" s="17">
        <f t="shared" si="7"/>
        <v>74456.67</v>
      </c>
      <c r="R54" s="13">
        <f t="shared" si="8"/>
        <v>319933.36</v>
      </c>
      <c r="S54" s="18">
        <f t="shared" si="9"/>
        <v>144000</v>
      </c>
      <c r="T54" s="13">
        <f t="shared" si="10"/>
        <v>48063.34</v>
      </c>
      <c r="U54" s="13">
        <f t="shared" si="11"/>
        <v>14190</v>
      </c>
      <c r="V54" s="19">
        <f t="shared" si="12"/>
        <v>62253.34</v>
      </c>
      <c r="W54" s="13">
        <f t="shared" si="13"/>
        <v>12203.330000000002</v>
      </c>
      <c r="X54" s="13">
        <f t="shared" si="14"/>
        <v>24006.67</v>
      </c>
      <c r="Y54" s="13">
        <f t="shared" si="2"/>
        <v>463933.36</v>
      </c>
      <c r="Z54" s="22">
        <f t="shared" si="15"/>
        <v>86260.01</v>
      </c>
      <c r="AA54" s="13"/>
      <c r="AB54" s="13">
        <f t="shared" si="16"/>
        <v>427933.36</v>
      </c>
      <c r="AC54" s="13">
        <f t="shared" si="17"/>
        <v>36000</v>
      </c>
      <c r="AD54" s="13">
        <f t="shared" si="18"/>
        <v>75460.009999999995</v>
      </c>
      <c r="AE54" s="13">
        <f t="shared" si="19"/>
        <v>1080</v>
      </c>
      <c r="AF54" s="13">
        <f t="shared" si="20"/>
        <v>76540.009999999995</v>
      </c>
      <c r="AG54" s="23">
        <f t="shared" si="21"/>
        <v>14286.669999999998</v>
      </c>
      <c r="AH54" s="13">
        <f t="shared" si="22"/>
        <v>2083.3399999999965</v>
      </c>
      <c r="AI54" s="13">
        <f t="shared" si="23"/>
        <v>260833.36</v>
      </c>
      <c r="AJ54" s="13">
        <f t="shared" si="24"/>
        <v>163933.35999999999</v>
      </c>
      <c r="AK54" s="13">
        <f t="shared" si="25"/>
        <v>300000</v>
      </c>
      <c r="AL54" s="13">
        <f t="shared" si="26"/>
        <v>15866.67</v>
      </c>
      <c r="AM54" s="13">
        <f t="shared" si="27"/>
        <v>58590</v>
      </c>
      <c r="AN54" s="13">
        <f t="shared" si="28"/>
        <v>74456.67</v>
      </c>
      <c r="AO54" s="23">
        <f t="shared" si="29"/>
        <v>12203.330000000002</v>
      </c>
      <c r="AP54" s="13">
        <f t="shared" si="30"/>
        <v>0</v>
      </c>
      <c r="AQ54" s="13">
        <f t="shared" si="31"/>
        <v>-208066.64</v>
      </c>
      <c r="AR54" s="3" t="str">
        <f t="shared" si="32"/>
        <v>Ok</v>
      </c>
    </row>
    <row r="55" spans="1:44" x14ac:dyDescent="0.3">
      <c r="A55" s="9"/>
      <c r="B55" s="9"/>
      <c r="C55" s="10">
        <f t="shared" si="3"/>
        <v>31000</v>
      </c>
      <c r="D55" s="10">
        <f t="shared" si="4"/>
        <v>372000</v>
      </c>
      <c r="E55" s="10">
        <f>F55*基础参数!$B$18</f>
        <v>248000</v>
      </c>
      <c r="F55" s="10">
        <f>F54+基础参数!$B$17</f>
        <v>620000</v>
      </c>
      <c r="G55" s="10">
        <f>基础参数!$B$1</f>
        <v>60000</v>
      </c>
      <c r="H55" s="10">
        <f>基础参数!$B$2</f>
        <v>36000</v>
      </c>
      <c r="I55" s="10">
        <f>ROUND(IF(F55/12&gt;基础参数!$B$5,基础参数!$B$5,IF(F55/12&lt;基础参数!$B$4,基础参数!$B$4,F55/12)),2)</f>
        <v>21396</v>
      </c>
      <c r="J55" s="10">
        <f>I55*12*基础参数!$B$3</f>
        <v>32094</v>
      </c>
      <c r="K55" s="10">
        <f>ROUND(IF($F55/12&gt;基础参数!$B$12,基础参数!$B$12,IF($F55/12&lt;基础参数!$B$11,基础参数!$B$11,$F55/12)),2)</f>
        <v>21396</v>
      </c>
      <c r="L55" s="10">
        <f>K55*12*基础参数!$B$10</f>
        <v>17972.640000000003</v>
      </c>
      <c r="M55" s="12">
        <f t="shared" si="0"/>
        <v>225933.36</v>
      </c>
      <c r="N55" s="13">
        <f t="shared" si="1"/>
        <v>248000</v>
      </c>
      <c r="O55" s="13">
        <f t="shared" si="5"/>
        <v>28266.67</v>
      </c>
      <c r="P55" s="13">
        <f t="shared" si="6"/>
        <v>48190</v>
      </c>
      <c r="Q55" s="17">
        <f t="shared" si="7"/>
        <v>76456.67</v>
      </c>
      <c r="R55" s="13">
        <f t="shared" si="8"/>
        <v>329933.36</v>
      </c>
      <c r="S55" s="18">
        <f t="shared" si="9"/>
        <v>144000</v>
      </c>
      <c r="T55" s="13">
        <f t="shared" si="10"/>
        <v>50563.34</v>
      </c>
      <c r="U55" s="13">
        <f t="shared" si="11"/>
        <v>14190</v>
      </c>
      <c r="V55" s="19">
        <f t="shared" si="12"/>
        <v>64753.34</v>
      </c>
      <c r="W55" s="13">
        <f t="shared" si="13"/>
        <v>11703.330000000002</v>
      </c>
      <c r="X55" s="13">
        <f t="shared" si="14"/>
        <v>24506.67</v>
      </c>
      <c r="Y55" s="13">
        <f t="shared" si="2"/>
        <v>473933.36</v>
      </c>
      <c r="Z55" s="22">
        <f t="shared" si="15"/>
        <v>89260.01</v>
      </c>
      <c r="AA55" s="13"/>
      <c r="AB55" s="13">
        <f t="shared" si="16"/>
        <v>437933.36</v>
      </c>
      <c r="AC55" s="13">
        <f t="shared" si="17"/>
        <v>36000</v>
      </c>
      <c r="AD55" s="13">
        <f t="shared" si="18"/>
        <v>78460.009999999995</v>
      </c>
      <c r="AE55" s="13">
        <f t="shared" si="19"/>
        <v>1080</v>
      </c>
      <c r="AF55" s="13">
        <f t="shared" si="20"/>
        <v>79540.009999999995</v>
      </c>
      <c r="AG55" s="23">
        <f t="shared" si="21"/>
        <v>14786.669999999998</v>
      </c>
      <c r="AH55" s="13">
        <f t="shared" si="22"/>
        <v>3083.3399999999965</v>
      </c>
      <c r="AI55" s="13">
        <f t="shared" si="23"/>
        <v>270833.36</v>
      </c>
      <c r="AJ55" s="13">
        <f t="shared" si="24"/>
        <v>173933.36</v>
      </c>
      <c r="AK55" s="13">
        <f t="shared" si="25"/>
        <v>300000</v>
      </c>
      <c r="AL55" s="13">
        <f t="shared" si="26"/>
        <v>17866.669999999998</v>
      </c>
      <c r="AM55" s="13">
        <f t="shared" si="27"/>
        <v>58590</v>
      </c>
      <c r="AN55" s="13">
        <f t="shared" si="28"/>
        <v>76456.67</v>
      </c>
      <c r="AO55" s="23">
        <f t="shared" si="29"/>
        <v>11703.330000000002</v>
      </c>
      <c r="AP55" s="13">
        <f t="shared" si="30"/>
        <v>0</v>
      </c>
      <c r="AQ55" s="13">
        <f t="shared" si="31"/>
        <v>-198066.64</v>
      </c>
      <c r="AR55" s="3" t="str">
        <f t="shared" si="32"/>
        <v>Ok</v>
      </c>
    </row>
    <row r="56" spans="1:44" x14ac:dyDescent="0.3">
      <c r="A56" s="9"/>
      <c r="B56" s="9"/>
      <c r="C56" s="10">
        <f t="shared" si="3"/>
        <v>31500</v>
      </c>
      <c r="D56" s="10">
        <f t="shared" si="4"/>
        <v>378000</v>
      </c>
      <c r="E56" s="10">
        <f>F56*基础参数!$B$18</f>
        <v>252000</v>
      </c>
      <c r="F56" s="10">
        <f>F55+基础参数!$B$17</f>
        <v>630000</v>
      </c>
      <c r="G56" s="10">
        <f>基础参数!$B$1</f>
        <v>60000</v>
      </c>
      <c r="H56" s="10">
        <f>基础参数!$B$2</f>
        <v>36000</v>
      </c>
      <c r="I56" s="10">
        <f>ROUND(IF(F56/12&gt;基础参数!$B$5,基础参数!$B$5,IF(F56/12&lt;基础参数!$B$4,基础参数!$B$4,F56/12)),2)</f>
        <v>21396</v>
      </c>
      <c r="J56" s="10">
        <f>I56*12*基础参数!$B$3</f>
        <v>32094</v>
      </c>
      <c r="K56" s="10">
        <f>ROUND(IF($F56/12&gt;基础参数!$B$12,基础参数!$B$12,IF($F56/12&lt;基础参数!$B$11,基础参数!$B$11,$F56/12)),2)</f>
        <v>21396</v>
      </c>
      <c r="L56" s="10">
        <f>K56*12*基础参数!$B$10</f>
        <v>17972.640000000003</v>
      </c>
      <c r="M56" s="12">
        <f t="shared" si="0"/>
        <v>231933.36</v>
      </c>
      <c r="N56" s="13">
        <f t="shared" si="1"/>
        <v>252000</v>
      </c>
      <c r="O56" s="13">
        <f t="shared" si="5"/>
        <v>29466.67</v>
      </c>
      <c r="P56" s="13">
        <f t="shared" si="6"/>
        <v>48990</v>
      </c>
      <c r="Q56" s="17">
        <f t="shared" si="7"/>
        <v>78456.67</v>
      </c>
      <c r="R56" s="13">
        <f t="shared" si="8"/>
        <v>339933.36</v>
      </c>
      <c r="S56" s="18">
        <f t="shared" si="9"/>
        <v>144000</v>
      </c>
      <c r="T56" s="13">
        <f t="shared" si="10"/>
        <v>53063.34</v>
      </c>
      <c r="U56" s="13">
        <f t="shared" si="11"/>
        <v>14190</v>
      </c>
      <c r="V56" s="19">
        <f t="shared" si="12"/>
        <v>67253.34</v>
      </c>
      <c r="W56" s="13">
        <f t="shared" si="13"/>
        <v>11203.330000000002</v>
      </c>
      <c r="X56" s="13">
        <f t="shared" si="14"/>
        <v>25006.67</v>
      </c>
      <c r="Y56" s="13">
        <f t="shared" si="2"/>
        <v>483933.36</v>
      </c>
      <c r="Z56" s="22">
        <f t="shared" si="15"/>
        <v>92260.01</v>
      </c>
      <c r="AA56" s="13"/>
      <c r="AB56" s="13">
        <f t="shared" si="16"/>
        <v>447933.36</v>
      </c>
      <c r="AC56" s="13">
        <f t="shared" si="17"/>
        <v>36000</v>
      </c>
      <c r="AD56" s="13">
        <f t="shared" si="18"/>
        <v>81460.009999999995</v>
      </c>
      <c r="AE56" s="13">
        <f t="shared" si="19"/>
        <v>1080</v>
      </c>
      <c r="AF56" s="13">
        <f t="shared" si="20"/>
        <v>82540.009999999995</v>
      </c>
      <c r="AG56" s="23">
        <f t="shared" si="21"/>
        <v>15286.669999999998</v>
      </c>
      <c r="AH56" s="13">
        <f t="shared" si="22"/>
        <v>4083.3399999999965</v>
      </c>
      <c r="AI56" s="13">
        <f t="shared" si="23"/>
        <v>280833.36</v>
      </c>
      <c r="AJ56" s="13">
        <f t="shared" si="24"/>
        <v>183933.36</v>
      </c>
      <c r="AK56" s="13">
        <f t="shared" si="25"/>
        <v>300000</v>
      </c>
      <c r="AL56" s="13">
        <f t="shared" si="26"/>
        <v>19866.669999999998</v>
      </c>
      <c r="AM56" s="13">
        <f t="shared" si="27"/>
        <v>58590</v>
      </c>
      <c r="AN56" s="13">
        <f t="shared" si="28"/>
        <v>78456.67</v>
      </c>
      <c r="AO56" s="23">
        <f t="shared" si="29"/>
        <v>11203.330000000002</v>
      </c>
      <c r="AP56" s="13">
        <f t="shared" si="30"/>
        <v>0</v>
      </c>
      <c r="AQ56" s="13">
        <f t="shared" si="31"/>
        <v>-188066.64</v>
      </c>
      <c r="AR56" s="3" t="str">
        <f t="shared" si="32"/>
        <v>Ok</v>
      </c>
    </row>
    <row r="57" spans="1:44" x14ac:dyDescent="0.3">
      <c r="A57" s="9"/>
      <c r="B57" s="9"/>
      <c r="C57" s="10">
        <f t="shared" si="3"/>
        <v>32000</v>
      </c>
      <c r="D57" s="10">
        <f t="shared" si="4"/>
        <v>384000</v>
      </c>
      <c r="E57" s="10">
        <f>F57*基础参数!$B$18</f>
        <v>256000</v>
      </c>
      <c r="F57" s="10">
        <f>F56+基础参数!$B$17</f>
        <v>640000</v>
      </c>
      <c r="G57" s="10">
        <f>基础参数!$B$1</f>
        <v>60000</v>
      </c>
      <c r="H57" s="10">
        <f>基础参数!$B$2</f>
        <v>36000</v>
      </c>
      <c r="I57" s="10">
        <f>ROUND(IF(F57/12&gt;基础参数!$B$5,基础参数!$B$5,IF(F57/12&lt;基础参数!$B$4,基础参数!$B$4,F57/12)),2)</f>
        <v>21396</v>
      </c>
      <c r="J57" s="10">
        <f>I57*12*基础参数!$B$3</f>
        <v>32094</v>
      </c>
      <c r="K57" s="10">
        <f>ROUND(IF($F57/12&gt;基础参数!$B$12,基础参数!$B$12,IF($F57/12&lt;基础参数!$B$11,基础参数!$B$11,$F57/12)),2)</f>
        <v>21396</v>
      </c>
      <c r="L57" s="10">
        <f>K57*12*基础参数!$B$10</f>
        <v>17972.640000000003</v>
      </c>
      <c r="M57" s="12">
        <f t="shared" si="0"/>
        <v>237933.36</v>
      </c>
      <c r="N57" s="13">
        <f t="shared" si="1"/>
        <v>256000</v>
      </c>
      <c r="O57" s="13">
        <f t="shared" si="5"/>
        <v>30666.67</v>
      </c>
      <c r="P57" s="13">
        <f t="shared" si="6"/>
        <v>49790</v>
      </c>
      <c r="Q57" s="17">
        <f t="shared" si="7"/>
        <v>80456.67</v>
      </c>
      <c r="R57" s="13">
        <f t="shared" si="8"/>
        <v>349933.36</v>
      </c>
      <c r="S57" s="18">
        <f t="shared" si="9"/>
        <v>144000</v>
      </c>
      <c r="T57" s="13">
        <f t="shared" si="10"/>
        <v>55563.34</v>
      </c>
      <c r="U57" s="13">
        <f t="shared" si="11"/>
        <v>14190</v>
      </c>
      <c r="V57" s="19">
        <f t="shared" si="12"/>
        <v>69753.34</v>
      </c>
      <c r="W57" s="13">
        <f t="shared" si="13"/>
        <v>10703.330000000002</v>
      </c>
      <c r="X57" s="13">
        <f t="shared" si="14"/>
        <v>25506.67</v>
      </c>
      <c r="Y57" s="13">
        <f t="shared" si="2"/>
        <v>493933.36</v>
      </c>
      <c r="Z57" s="22">
        <f t="shared" si="15"/>
        <v>95260.01</v>
      </c>
      <c r="AA57" s="13"/>
      <c r="AB57" s="13">
        <f t="shared" si="16"/>
        <v>457933.36</v>
      </c>
      <c r="AC57" s="13">
        <f t="shared" si="17"/>
        <v>36000</v>
      </c>
      <c r="AD57" s="13">
        <f t="shared" si="18"/>
        <v>84460.01</v>
      </c>
      <c r="AE57" s="13">
        <f t="shared" si="19"/>
        <v>1080</v>
      </c>
      <c r="AF57" s="13">
        <f t="shared" si="20"/>
        <v>85540.01</v>
      </c>
      <c r="AG57" s="23">
        <f t="shared" si="21"/>
        <v>15786.669999999998</v>
      </c>
      <c r="AH57" s="13">
        <f t="shared" si="22"/>
        <v>5083.3399999999965</v>
      </c>
      <c r="AI57" s="13">
        <f t="shared" si="23"/>
        <v>290833.36</v>
      </c>
      <c r="AJ57" s="13">
        <f t="shared" si="24"/>
        <v>193933.36</v>
      </c>
      <c r="AK57" s="13">
        <f t="shared" si="25"/>
        <v>300000</v>
      </c>
      <c r="AL57" s="13">
        <f t="shared" si="26"/>
        <v>21866.67</v>
      </c>
      <c r="AM57" s="13">
        <f t="shared" si="27"/>
        <v>58590</v>
      </c>
      <c r="AN57" s="13">
        <f t="shared" si="28"/>
        <v>80456.67</v>
      </c>
      <c r="AO57" s="23">
        <f t="shared" si="29"/>
        <v>10703.330000000002</v>
      </c>
      <c r="AP57" s="13">
        <f t="shared" si="30"/>
        <v>0</v>
      </c>
      <c r="AQ57" s="13">
        <f t="shared" si="31"/>
        <v>-178066.64</v>
      </c>
      <c r="AR57" s="3" t="str">
        <f t="shared" si="32"/>
        <v>Ok</v>
      </c>
    </row>
    <row r="58" spans="1:44" x14ac:dyDescent="0.3">
      <c r="A58" s="9"/>
      <c r="B58" s="9"/>
      <c r="C58" s="10">
        <f t="shared" si="3"/>
        <v>32500</v>
      </c>
      <c r="D58" s="10">
        <f t="shared" si="4"/>
        <v>390000</v>
      </c>
      <c r="E58" s="10">
        <f>F58*基础参数!$B$18</f>
        <v>260000</v>
      </c>
      <c r="F58" s="10">
        <f>F57+基础参数!$B$17</f>
        <v>650000</v>
      </c>
      <c r="G58" s="10">
        <f>基础参数!$B$1</f>
        <v>60000</v>
      </c>
      <c r="H58" s="10">
        <f>基础参数!$B$2</f>
        <v>36000</v>
      </c>
      <c r="I58" s="10">
        <f>ROUND(IF(F58/12&gt;基础参数!$B$5,基础参数!$B$5,IF(F58/12&lt;基础参数!$B$4,基础参数!$B$4,F58/12)),2)</f>
        <v>21396</v>
      </c>
      <c r="J58" s="10">
        <f>I58*12*基础参数!$B$3</f>
        <v>32094</v>
      </c>
      <c r="K58" s="10">
        <f>ROUND(IF($F58/12&gt;基础参数!$B$12,基础参数!$B$12,IF($F58/12&lt;基础参数!$B$11,基础参数!$B$11,$F58/12)),2)</f>
        <v>21396</v>
      </c>
      <c r="L58" s="10">
        <f>K58*12*基础参数!$B$10</f>
        <v>17972.640000000003</v>
      </c>
      <c r="M58" s="12">
        <f t="shared" si="0"/>
        <v>243933.36</v>
      </c>
      <c r="N58" s="13">
        <f t="shared" si="1"/>
        <v>260000</v>
      </c>
      <c r="O58" s="13">
        <f t="shared" si="5"/>
        <v>31866.67</v>
      </c>
      <c r="P58" s="13">
        <f t="shared" si="6"/>
        <v>50590</v>
      </c>
      <c r="Q58" s="17">
        <f t="shared" si="7"/>
        <v>82456.67</v>
      </c>
      <c r="R58" s="13">
        <f t="shared" si="8"/>
        <v>359933.36</v>
      </c>
      <c r="S58" s="18">
        <f t="shared" si="9"/>
        <v>144000</v>
      </c>
      <c r="T58" s="13">
        <f t="shared" si="10"/>
        <v>58063.34</v>
      </c>
      <c r="U58" s="13">
        <f t="shared" si="11"/>
        <v>14190</v>
      </c>
      <c r="V58" s="19">
        <f t="shared" si="12"/>
        <v>72253.34</v>
      </c>
      <c r="W58" s="13">
        <f t="shared" si="13"/>
        <v>10203.330000000002</v>
      </c>
      <c r="X58" s="13">
        <f t="shared" si="14"/>
        <v>26006.67</v>
      </c>
      <c r="Y58" s="13">
        <f t="shared" si="2"/>
        <v>503933.36</v>
      </c>
      <c r="Z58" s="22">
        <f t="shared" si="15"/>
        <v>98260.01</v>
      </c>
      <c r="AA58" s="13"/>
      <c r="AB58" s="13">
        <f t="shared" si="16"/>
        <v>467933.36</v>
      </c>
      <c r="AC58" s="13">
        <f t="shared" si="17"/>
        <v>36000</v>
      </c>
      <c r="AD58" s="13">
        <f t="shared" si="18"/>
        <v>87460.01</v>
      </c>
      <c r="AE58" s="13">
        <f t="shared" si="19"/>
        <v>1080</v>
      </c>
      <c r="AF58" s="13">
        <f t="shared" si="20"/>
        <v>88540.01</v>
      </c>
      <c r="AG58" s="23">
        <f t="shared" si="21"/>
        <v>16286.669999999998</v>
      </c>
      <c r="AH58" s="13">
        <f t="shared" si="22"/>
        <v>6083.3399999999965</v>
      </c>
      <c r="AI58" s="13">
        <f t="shared" si="23"/>
        <v>300833.36</v>
      </c>
      <c r="AJ58" s="13">
        <f t="shared" si="24"/>
        <v>203933.36</v>
      </c>
      <c r="AK58" s="13">
        <f t="shared" si="25"/>
        <v>300000</v>
      </c>
      <c r="AL58" s="13">
        <f t="shared" si="26"/>
        <v>23866.67</v>
      </c>
      <c r="AM58" s="13">
        <f t="shared" si="27"/>
        <v>58590</v>
      </c>
      <c r="AN58" s="13">
        <f t="shared" si="28"/>
        <v>82456.67</v>
      </c>
      <c r="AO58" s="23">
        <f t="shared" si="29"/>
        <v>10203.330000000002</v>
      </c>
      <c r="AP58" s="13">
        <f t="shared" si="30"/>
        <v>0</v>
      </c>
      <c r="AQ58" s="13">
        <f t="shared" si="31"/>
        <v>-168066.64</v>
      </c>
      <c r="AR58" s="3" t="str">
        <f t="shared" si="32"/>
        <v>Ok</v>
      </c>
    </row>
    <row r="59" spans="1:44" x14ac:dyDescent="0.3">
      <c r="A59" s="9"/>
      <c r="B59" s="9"/>
      <c r="C59" s="10">
        <f t="shared" si="3"/>
        <v>33000</v>
      </c>
      <c r="D59" s="10">
        <f t="shared" si="4"/>
        <v>396000</v>
      </c>
      <c r="E59" s="10">
        <f>F59*基础参数!$B$18</f>
        <v>264000</v>
      </c>
      <c r="F59" s="10">
        <f>F58+基础参数!$B$17</f>
        <v>660000</v>
      </c>
      <c r="G59" s="10">
        <f>基础参数!$B$1</f>
        <v>60000</v>
      </c>
      <c r="H59" s="10">
        <f>基础参数!$B$2</f>
        <v>36000</v>
      </c>
      <c r="I59" s="10">
        <f>ROUND(IF(F59/12&gt;基础参数!$B$5,基础参数!$B$5,IF(F59/12&lt;基础参数!$B$4,基础参数!$B$4,F59/12)),2)</f>
        <v>21396</v>
      </c>
      <c r="J59" s="10">
        <f>I59*12*基础参数!$B$3</f>
        <v>32094</v>
      </c>
      <c r="K59" s="10">
        <f>ROUND(IF($F59/12&gt;基础参数!$B$12,基础参数!$B$12,IF($F59/12&lt;基础参数!$B$11,基础参数!$B$11,$F59/12)),2)</f>
        <v>21396</v>
      </c>
      <c r="L59" s="10">
        <f>K59*12*基础参数!$B$10</f>
        <v>17972.640000000003</v>
      </c>
      <c r="M59" s="12">
        <f t="shared" si="0"/>
        <v>249933.36</v>
      </c>
      <c r="N59" s="13">
        <f t="shared" si="1"/>
        <v>264000</v>
      </c>
      <c r="O59" s="13">
        <f t="shared" si="5"/>
        <v>33066.67</v>
      </c>
      <c r="P59" s="13">
        <f t="shared" si="6"/>
        <v>51390</v>
      </c>
      <c r="Q59" s="17">
        <f t="shared" si="7"/>
        <v>84456.67</v>
      </c>
      <c r="R59" s="13">
        <f t="shared" si="8"/>
        <v>369933.36</v>
      </c>
      <c r="S59" s="18">
        <f t="shared" si="9"/>
        <v>144000</v>
      </c>
      <c r="T59" s="13">
        <f t="shared" si="10"/>
        <v>60563.34</v>
      </c>
      <c r="U59" s="13">
        <f t="shared" si="11"/>
        <v>14190</v>
      </c>
      <c r="V59" s="19">
        <f t="shared" si="12"/>
        <v>74753.34</v>
      </c>
      <c r="W59" s="13">
        <f t="shared" si="13"/>
        <v>9703.3300000000017</v>
      </c>
      <c r="X59" s="13">
        <f t="shared" si="14"/>
        <v>26506.67</v>
      </c>
      <c r="Y59" s="13">
        <f t="shared" si="2"/>
        <v>513933.36</v>
      </c>
      <c r="Z59" s="22">
        <f t="shared" si="15"/>
        <v>101260.01</v>
      </c>
      <c r="AA59" s="13"/>
      <c r="AB59" s="13">
        <f t="shared" si="16"/>
        <v>477933.36</v>
      </c>
      <c r="AC59" s="13">
        <f t="shared" si="17"/>
        <v>36000</v>
      </c>
      <c r="AD59" s="13">
        <f t="shared" si="18"/>
        <v>90460.01</v>
      </c>
      <c r="AE59" s="13">
        <f t="shared" si="19"/>
        <v>1080</v>
      </c>
      <c r="AF59" s="13">
        <f t="shared" si="20"/>
        <v>91540.01</v>
      </c>
      <c r="AG59" s="23">
        <f t="shared" si="21"/>
        <v>16786.669999999998</v>
      </c>
      <c r="AH59" s="13">
        <f t="shared" si="22"/>
        <v>7083.3399999999965</v>
      </c>
      <c r="AI59" s="13">
        <f t="shared" si="23"/>
        <v>310833.36</v>
      </c>
      <c r="AJ59" s="13">
        <f t="shared" si="24"/>
        <v>213933.36</v>
      </c>
      <c r="AK59" s="13">
        <f t="shared" si="25"/>
        <v>300000</v>
      </c>
      <c r="AL59" s="13">
        <f t="shared" si="26"/>
        <v>25866.67</v>
      </c>
      <c r="AM59" s="13">
        <f t="shared" si="27"/>
        <v>58590</v>
      </c>
      <c r="AN59" s="13">
        <f t="shared" si="28"/>
        <v>84456.67</v>
      </c>
      <c r="AO59" s="23">
        <f t="shared" si="29"/>
        <v>9703.3300000000017</v>
      </c>
      <c r="AP59" s="13">
        <f t="shared" si="30"/>
        <v>0</v>
      </c>
      <c r="AQ59" s="13">
        <f t="shared" si="31"/>
        <v>-158066.64000000001</v>
      </c>
      <c r="AR59" s="3" t="str">
        <f t="shared" si="32"/>
        <v>Ok</v>
      </c>
    </row>
    <row r="60" spans="1:44" x14ac:dyDescent="0.3">
      <c r="A60" s="9"/>
      <c r="B60" s="9"/>
      <c r="C60" s="10">
        <f t="shared" si="3"/>
        <v>33500</v>
      </c>
      <c r="D60" s="10">
        <f t="shared" si="4"/>
        <v>402000</v>
      </c>
      <c r="E60" s="10">
        <f>F60*基础参数!$B$18</f>
        <v>268000</v>
      </c>
      <c r="F60" s="10">
        <f>F59+基础参数!$B$17</f>
        <v>670000</v>
      </c>
      <c r="G60" s="10">
        <f>基础参数!$B$1</f>
        <v>60000</v>
      </c>
      <c r="H60" s="10">
        <f>基础参数!$B$2</f>
        <v>36000</v>
      </c>
      <c r="I60" s="10">
        <f>ROUND(IF(F60/12&gt;基础参数!$B$5,基础参数!$B$5,IF(F60/12&lt;基础参数!$B$4,基础参数!$B$4,F60/12)),2)</f>
        <v>21396</v>
      </c>
      <c r="J60" s="10">
        <f>I60*12*基础参数!$B$3</f>
        <v>32094</v>
      </c>
      <c r="K60" s="10">
        <f>ROUND(IF($F60/12&gt;基础参数!$B$12,基础参数!$B$12,IF($F60/12&lt;基础参数!$B$11,基础参数!$B$11,$F60/12)),2)</f>
        <v>21396</v>
      </c>
      <c r="L60" s="10">
        <f>K60*12*基础参数!$B$10</f>
        <v>17972.640000000003</v>
      </c>
      <c r="M60" s="12">
        <f t="shared" si="0"/>
        <v>255933.36</v>
      </c>
      <c r="N60" s="13">
        <f t="shared" si="1"/>
        <v>268000</v>
      </c>
      <c r="O60" s="13">
        <f t="shared" si="5"/>
        <v>34266.67</v>
      </c>
      <c r="P60" s="13">
        <f t="shared" si="6"/>
        <v>52190</v>
      </c>
      <c r="Q60" s="17">
        <f t="shared" si="7"/>
        <v>86456.67</v>
      </c>
      <c r="R60" s="13">
        <f t="shared" si="8"/>
        <v>379933.36</v>
      </c>
      <c r="S60" s="18">
        <f t="shared" si="9"/>
        <v>144000</v>
      </c>
      <c r="T60" s="13">
        <f t="shared" si="10"/>
        <v>63063.34</v>
      </c>
      <c r="U60" s="13">
        <f t="shared" si="11"/>
        <v>14190</v>
      </c>
      <c r="V60" s="19">
        <f t="shared" si="12"/>
        <v>77253.34</v>
      </c>
      <c r="W60" s="13">
        <f t="shared" si="13"/>
        <v>9203.3300000000017</v>
      </c>
      <c r="X60" s="13">
        <f t="shared" si="14"/>
        <v>27006.67</v>
      </c>
      <c r="Y60" s="13">
        <f t="shared" si="2"/>
        <v>523933.36</v>
      </c>
      <c r="Z60" s="22">
        <f t="shared" si="15"/>
        <v>104260.01</v>
      </c>
      <c r="AA60" s="13"/>
      <c r="AB60" s="13">
        <f t="shared" si="16"/>
        <v>487933.36</v>
      </c>
      <c r="AC60" s="13">
        <f t="shared" si="17"/>
        <v>36000</v>
      </c>
      <c r="AD60" s="13">
        <f t="shared" si="18"/>
        <v>93460.01</v>
      </c>
      <c r="AE60" s="13">
        <f t="shared" si="19"/>
        <v>1080</v>
      </c>
      <c r="AF60" s="13">
        <f t="shared" si="20"/>
        <v>94540.01</v>
      </c>
      <c r="AG60" s="23">
        <f t="shared" si="21"/>
        <v>17286.669999999998</v>
      </c>
      <c r="AH60" s="13">
        <f t="shared" si="22"/>
        <v>8083.3399999999965</v>
      </c>
      <c r="AI60" s="13">
        <f t="shared" si="23"/>
        <v>320833.36</v>
      </c>
      <c r="AJ60" s="13">
        <f t="shared" si="24"/>
        <v>223933.36</v>
      </c>
      <c r="AK60" s="13">
        <f t="shared" si="25"/>
        <v>300000</v>
      </c>
      <c r="AL60" s="13">
        <f t="shared" si="26"/>
        <v>27866.67</v>
      </c>
      <c r="AM60" s="13">
        <f t="shared" si="27"/>
        <v>58590</v>
      </c>
      <c r="AN60" s="13">
        <f t="shared" si="28"/>
        <v>86456.67</v>
      </c>
      <c r="AO60" s="23">
        <f t="shared" si="29"/>
        <v>9203.3300000000017</v>
      </c>
      <c r="AP60" s="13">
        <f t="shared" si="30"/>
        <v>0</v>
      </c>
      <c r="AQ60" s="13">
        <f t="shared" si="31"/>
        <v>-148066.64000000001</v>
      </c>
      <c r="AR60" s="3" t="str">
        <f t="shared" si="32"/>
        <v>Ok</v>
      </c>
    </row>
    <row r="61" spans="1:44" x14ac:dyDescent="0.3">
      <c r="A61" s="9"/>
      <c r="B61" s="9"/>
      <c r="C61" s="10">
        <f t="shared" si="3"/>
        <v>34000</v>
      </c>
      <c r="D61" s="10">
        <f t="shared" si="4"/>
        <v>408000</v>
      </c>
      <c r="E61" s="10">
        <f>F61*基础参数!$B$18</f>
        <v>272000</v>
      </c>
      <c r="F61" s="10">
        <f>F60+基础参数!$B$17</f>
        <v>680000</v>
      </c>
      <c r="G61" s="10">
        <f>基础参数!$B$1</f>
        <v>60000</v>
      </c>
      <c r="H61" s="10">
        <f>基础参数!$B$2</f>
        <v>36000</v>
      </c>
      <c r="I61" s="10">
        <f>ROUND(IF(F61/12&gt;基础参数!$B$5,基础参数!$B$5,IF(F61/12&lt;基础参数!$B$4,基础参数!$B$4,F61/12)),2)</f>
        <v>21396</v>
      </c>
      <c r="J61" s="10">
        <f>I61*12*基础参数!$B$3</f>
        <v>32094</v>
      </c>
      <c r="K61" s="10">
        <f>ROUND(IF($F61/12&gt;基础参数!$B$12,基础参数!$B$12,IF($F61/12&lt;基础参数!$B$11,基础参数!$B$11,$F61/12)),2)</f>
        <v>21396</v>
      </c>
      <c r="L61" s="10">
        <f>K61*12*基础参数!$B$10</f>
        <v>17972.640000000003</v>
      </c>
      <c r="M61" s="12">
        <f t="shared" si="0"/>
        <v>261933.36</v>
      </c>
      <c r="N61" s="13">
        <f t="shared" si="1"/>
        <v>272000</v>
      </c>
      <c r="O61" s="13">
        <f t="shared" si="5"/>
        <v>35466.67</v>
      </c>
      <c r="P61" s="13">
        <f t="shared" si="6"/>
        <v>52990</v>
      </c>
      <c r="Q61" s="17">
        <f t="shared" si="7"/>
        <v>88456.67</v>
      </c>
      <c r="R61" s="13">
        <f t="shared" si="8"/>
        <v>389933.36</v>
      </c>
      <c r="S61" s="18">
        <f t="shared" si="9"/>
        <v>144000</v>
      </c>
      <c r="T61" s="13">
        <f t="shared" si="10"/>
        <v>65563.34</v>
      </c>
      <c r="U61" s="13">
        <f t="shared" si="11"/>
        <v>14190</v>
      </c>
      <c r="V61" s="19">
        <f t="shared" si="12"/>
        <v>79753.34</v>
      </c>
      <c r="W61" s="13">
        <f t="shared" si="13"/>
        <v>8703.3300000000017</v>
      </c>
      <c r="X61" s="13">
        <f t="shared" si="14"/>
        <v>27506.67</v>
      </c>
      <c r="Y61" s="13">
        <f t="shared" si="2"/>
        <v>533933.36</v>
      </c>
      <c r="Z61" s="22">
        <f t="shared" si="15"/>
        <v>107260.01</v>
      </c>
      <c r="AA61" s="13"/>
      <c r="AB61" s="13">
        <f t="shared" si="16"/>
        <v>497933.36</v>
      </c>
      <c r="AC61" s="13">
        <f t="shared" si="17"/>
        <v>36000</v>
      </c>
      <c r="AD61" s="13">
        <f t="shared" si="18"/>
        <v>96460.01</v>
      </c>
      <c r="AE61" s="13">
        <f t="shared" si="19"/>
        <v>1080</v>
      </c>
      <c r="AF61" s="13">
        <f t="shared" si="20"/>
        <v>97540.01</v>
      </c>
      <c r="AG61" s="23">
        <f t="shared" si="21"/>
        <v>17786.669999999998</v>
      </c>
      <c r="AH61" s="13">
        <f t="shared" si="22"/>
        <v>9083.3399999999965</v>
      </c>
      <c r="AI61" s="13">
        <f t="shared" si="23"/>
        <v>330833.36</v>
      </c>
      <c r="AJ61" s="13">
        <f t="shared" si="24"/>
        <v>233933.36</v>
      </c>
      <c r="AK61" s="13">
        <f t="shared" si="25"/>
        <v>300000</v>
      </c>
      <c r="AL61" s="13">
        <f t="shared" si="26"/>
        <v>29866.67</v>
      </c>
      <c r="AM61" s="13">
        <f t="shared" si="27"/>
        <v>58590</v>
      </c>
      <c r="AN61" s="13">
        <f t="shared" si="28"/>
        <v>88456.67</v>
      </c>
      <c r="AO61" s="23">
        <f t="shared" si="29"/>
        <v>8703.3300000000017</v>
      </c>
      <c r="AP61" s="13">
        <f t="shared" si="30"/>
        <v>0</v>
      </c>
      <c r="AQ61" s="13">
        <f t="shared" si="31"/>
        <v>-138066.64000000001</v>
      </c>
      <c r="AR61" s="3" t="str">
        <f t="shared" si="32"/>
        <v>Ok</v>
      </c>
    </row>
    <row r="62" spans="1:44" x14ac:dyDescent="0.3">
      <c r="A62" s="9"/>
      <c r="B62" s="9"/>
      <c r="C62" s="10">
        <f t="shared" si="3"/>
        <v>34500</v>
      </c>
      <c r="D62" s="10">
        <f t="shared" si="4"/>
        <v>414000</v>
      </c>
      <c r="E62" s="10">
        <f>F62*基础参数!$B$18</f>
        <v>276000</v>
      </c>
      <c r="F62" s="10">
        <f>F61+基础参数!$B$17</f>
        <v>690000</v>
      </c>
      <c r="G62" s="10">
        <f>基础参数!$B$1</f>
        <v>60000</v>
      </c>
      <c r="H62" s="10">
        <f>基础参数!$B$2</f>
        <v>36000</v>
      </c>
      <c r="I62" s="10">
        <f>ROUND(IF(F62/12&gt;基础参数!$B$5,基础参数!$B$5,IF(F62/12&lt;基础参数!$B$4,基础参数!$B$4,F62/12)),2)</f>
        <v>21396</v>
      </c>
      <c r="J62" s="10">
        <f>I62*12*基础参数!$B$3</f>
        <v>32094</v>
      </c>
      <c r="K62" s="10">
        <f>ROUND(IF($F62/12&gt;基础参数!$B$12,基础参数!$B$12,IF($F62/12&lt;基础参数!$B$11,基础参数!$B$11,$F62/12)),2)</f>
        <v>21396</v>
      </c>
      <c r="L62" s="10">
        <f>K62*12*基础参数!$B$10</f>
        <v>17972.640000000003</v>
      </c>
      <c r="M62" s="12">
        <f t="shared" si="0"/>
        <v>267933.36</v>
      </c>
      <c r="N62" s="13">
        <f t="shared" si="1"/>
        <v>276000</v>
      </c>
      <c r="O62" s="13">
        <f t="shared" si="5"/>
        <v>36666.67</v>
      </c>
      <c r="P62" s="13">
        <f t="shared" si="6"/>
        <v>53790</v>
      </c>
      <c r="Q62" s="17">
        <f t="shared" si="7"/>
        <v>90456.67</v>
      </c>
      <c r="R62" s="13">
        <f t="shared" si="8"/>
        <v>399933.36</v>
      </c>
      <c r="S62" s="18">
        <f t="shared" si="9"/>
        <v>144000</v>
      </c>
      <c r="T62" s="13">
        <f t="shared" si="10"/>
        <v>68063.34</v>
      </c>
      <c r="U62" s="13">
        <f t="shared" si="11"/>
        <v>14190</v>
      </c>
      <c r="V62" s="19">
        <f t="shared" si="12"/>
        <v>82253.34</v>
      </c>
      <c r="W62" s="13">
        <f t="shared" si="13"/>
        <v>8203.3300000000017</v>
      </c>
      <c r="X62" s="13">
        <f t="shared" si="14"/>
        <v>28006.67</v>
      </c>
      <c r="Y62" s="13">
        <f t="shared" si="2"/>
        <v>543933.36</v>
      </c>
      <c r="Z62" s="22">
        <f t="shared" si="15"/>
        <v>110260.01</v>
      </c>
      <c r="AA62" s="13"/>
      <c r="AB62" s="13">
        <f t="shared" si="16"/>
        <v>507933.36</v>
      </c>
      <c r="AC62" s="13">
        <f t="shared" si="17"/>
        <v>36000</v>
      </c>
      <c r="AD62" s="13">
        <f t="shared" si="18"/>
        <v>99460.01</v>
      </c>
      <c r="AE62" s="13">
        <f t="shared" si="19"/>
        <v>1080</v>
      </c>
      <c r="AF62" s="13">
        <f t="shared" si="20"/>
        <v>100540.01</v>
      </c>
      <c r="AG62" s="23">
        <f t="shared" si="21"/>
        <v>18286.669999999998</v>
      </c>
      <c r="AH62" s="13">
        <f t="shared" si="22"/>
        <v>10083.339999999997</v>
      </c>
      <c r="AI62" s="13">
        <f t="shared" si="23"/>
        <v>340833.36</v>
      </c>
      <c r="AJ62" s="13">
        <f t="shared" si="24"/>
        <v>243933.36</v>
      </c>
      <c r="AK62" s="13">
        <f t="shared" si="25"/>
        <v>300000</v>
      </c>
      <c r="AL62" s="13">
        <f t="shared" si="26"/>
        <v>31866.67</v>
      </c>
      <c r="AM62" s="13">
        <f t="shared" si="27"/>
        <v>58590</v>
      </c>
      <c r="AN62" s="13">
        <f t="shared" si="28"/>
        <v>90456.67</v>
      </c>
      <c r="AO62" s="23">
        <f t="shared" si="29"/>
        <v>8203.3300000000017</v>
      </c>
      <c r="AP62" s="13">
        <f t="shared" si="30"/>
        <v>0</v>
      </c>
      <c r="AQ62" s="13">
        <f t="shared" si="31"/>
        <v>-128066.64000000001</v>
      </c>
      <c r="AR62" s="3" t="str">
        <f t="shared" si="32"/>
        <v>Ok</v>
      </c>
    </row>
    <row r="63" spans="1:44" x14ac:dyDescent="0.3">
      <c r="A63" s="9"/>
      <c r="B63" s="9"/>
      <c r="C63" s="10">
        <f t="shared" si="3"/>
        <v>35000</v>
      </c>
      <c r="D63" s="10">
        <f t="shared" si="4"/>
        <v>420000</v>
      </c>
      <c r="E63" s="10">
        <f>F63*基础参数!$B$18</f>
        <v>280000</v>
      </c>
      <c r="F63" s="10">
        <f>F62+基础参数!$B$17</f>
        <v>700000</v>
      </c>
      <c r="G63" s="10">
        <f>基础参数!$B$1</f>
        <v>60000</v>
      </c>
      <c r="H63" s="10">
        <f>基础参数!$B$2</f>
        <v>36000</v>
      </c>
      <c r="I63" s="10">
        <f>ROUND(IF(F63/12&gt;基础参数!$B$5,基础参数!$B$5,IF(F63/12&lt;基础参数!$B$4,基础参数!$B$4,F63/12)),2)</f>
        <v>21396</v>
      </c>
      <c r="J63" s="10">
        <f>I63*12*基础参数!$B$3</f>
        <v>32094</v>
      </c>
      <c r="K63" s="10">
        <f>ROUND(IF($F63/12&gt;基础参数!$B$12,基础参数!$B$12,IF($F63/12&lt;基础参数!$B$11,基础参数!$B$11,$F63/12)),2)</f>
        <v>21396</v>
      </c>
      <c r="L63" s="10">
        <f>K63*12*基础参数!$B$10</f>
        <v>17972.640000000003</v>
      </c>
      <c r="M63" s="12">
        <f t="shared" si="0"/>
        <v>273933.36</v>
      </c>
      <c r="N63" s="13">
        <f t="shared" si="1"/>
        <v>280000</v>
      </c>
      <c r="O63" s="13">
        <f t="shared" si="5"/>
        <v>37866.67</v>
      </c>
      <c r="P63" s="13">
        <f t="shared" si="6"/>
        <v>54590</v>
      </c>
      <c r="Q63" s="17">
        <f t="shared" si="7"/>
        <v>92456.67</v>
      </c>
      <c r="R63" s="13">
        <f t="shared" si="8"/>
        <v>409933.36</v>
      </c>
      <c r="S63" s="18">
        <f t="shared" si="9"/>
        <v>144000</v>
      </c>
      <c r="T63" s="13">
        <f t="shared" si="10"/>
        <v>70563.34</v>
      </c>
      <c r="U63" s="13">
        <f t="shared" si="11"/>
        <v>14190</v>
      </c>
      <c r="V63" s="19">
        <f t="shared" si="12"/>
        <v>84753.34</v>
      </c>
      <c r="W63" s="13">
        <f t="shared" si="13"/>
        <v>7703.3300000000017</v>
      </c>
      <c r="X63" s="13">
        <f t="shared" si="14"/>
        <v>28506.67</v>
      </c>
      <c r="Y63" s="13">
        <f t="shared" si="2"/>
        <v>553933.36</v>
      </c>
      <c r="Z63" s="22">
        <f t="shared" si="15"/>
        <v>113260.01</v>
      </c>
      <c r="AA63" s="13"/>
      <c r="AB63" s="13">
        <f t="shared" si="16"/>
        <v>517933.36</v>
      </c>
      <c r="AC63" s="13">
        <f t="shared" si="17"/>
        <v>36000</v>
      </c>
      <c r="AD63" s="13">
        <f t="shared" si="18"/>
        <v>102460.01</v>
      </c>
      <c r="AE63" s="13">
        <f t="shared" si="19"/>
        <v>1080</v>
      </c>
      <c r="AF63" s="13">
        <f t="shared" si="20"/>
        <v>103540.01</v>
      </c>
      <c r="AG63" s="23">
        <f t="shared" si="21"/>
        <v>18786.669999999998</v>
      </c>
      <c r="AH63" s="13">
        <f t="shared" si="22"/>
        <v>11083.339999999997</v>
      </c>
      <c r="AI63" s="13">
        <f t="shared" si="23"/>
        <v>350833.36</v>
      </c>
      <c r="AJ63" s="13">
        <f t="shared" si="24"/>
        <v>253933.36</v>
      </c>
      <c r="AK63" s="13">
        <f t="shared" si="25"/>
        <v>300000</v>
      </c>
      <c r="AL63" s="13">
        <f t="shared" si="26"/>
        <v>33866.67</v>
      </c>
      <c r="AM63" s="13">
        <f t="shared" si="27"/>
        <v>58590</v>
      </c>
      <c r="AN63" s="13">
        <f t="shared" si="28"/>
        <v>92456.67</v>
      </c>
      <c r="AO63" s="23">
        <f t="shared" si="29"/>
        <v>7703.3300000000017</v>
      </c>
      <c r="AP63" s="13">
        <f t="shared" si="30"/>
        <v>0</v>
      </c>
      <c r="AQ63" s="13">
        <f t="shared" si="31"/>
        <v>-118066.64000000001</v>
      </c>
      <c r="AR63" s="3" t="str">
        <f t="shared" si="32"/>
        <v>Ok</v>
      </c>
    </row>
    <row r="64" spans="1:44" x14ac:dyDescent="0.3">
      <c r="A64" s="9"/>
      <c r="B64" s="9"/>
      <c r="C64" s="10">
        <f t="shared" si="3"/>
        <v>35500</v>
      </c>
      <c r="D64" s="10">
        <f t="shared" si="4"/>
        <v>426000</v>
      </c>
      <c r="E64" s="10">
        <f>F64*基础参数!$B$18</f>
        <v>284000</v>
      </c>
      <c r="F64" s="10">
        <f>F63+基础参数!$B$17</f>
        <v>710000</v>
      </c>
      <c r="G64" s="10">
        <f>基础参数!$B$1</f>
        <v>60000</v>
      </c>
      <c r="H64" s="10">
        <f>基础参数!$B$2</f>
        <v>36000</v>
      </c>
      <c r="I64" s="10">
        <f>ROUND(IF(F64/12&gt;基础参数!$B$5,基础参数!$B$5,IF(F64/12&lt;基础参数!$B$4,基础参数!$B$4,F64/12)),2)</f>
        <v>21396</v>
      </c>
      <c r="J64" s="10">
        <f>I64*12*基础参数!$B$3</f>
        <v>32094</v>
      </c>
      <c r="K64" s="10">
        <f>ROUND(IF($F64/12&gt;基础参数!$B$12,基础参数!$B$12,IF($F64/12&lt;基础参数!$B$11,基础参数!$B$11,$F64/12)),2)</f>
        <v>21396</v>
      </c>
      <c r="L64" s="10">
        <f>K64*12*基础参数!$B$10</f>
        <v>17972.640000000003</v>
      </c>
      <c r="M64" s="12">
        <f t="shared" si="0"/>
        <v>279933.36</v>
      </c>
      <c r="N64" s="13">
        <f t="shared" si="1"/>
        <v>284000</v>
      </c>
      <c r="O64" s="13">
        <f t="shared" si="5"/>
        <v>39066.67</v>
      </c>
      <c r="P64" s="13">
        <f t="shared" si="6"/>
        <v>55390</v>
      </c>
      <c r="Q64" s="17">
        <f t="shared" si="7"/>
        <v>94456.67</v>
      </c>
      <c r="R64" s="13">
        <f t="shared" si="8"/>
        <v>419933.36</v>
      </c>
      <c r="S64" s="18">
        <f t="shared" si="9"/>
        <v>144000</v>
      </c>
      <c r="T64" s="13">
        <f t="shared" si="10"/>
        <v>73063.34</v>
      </c>
      <c r="U64" s="13">
        <f t="shared" si="11"/>
        <v>14190</v>
      </c>
      <c r="V64" s="19">
        <f t="shared" si="12"/>
        <v>87253.34</v>
      </c>
      <c r="W64" s="13">
        <f t="shared" si="13"/>
        <v>7203.3300000000017</v>
      </c>
      <c r="X64" s="13">
        <f t="shared" si="14"/>
        <v>29006.67</v>
      </c>
      <c r="Y64" s="13">
        <f t="shared" si="2"/>
        <v>563933.36</v>
      </c>
      <c r="Z64" s="22">
        <f t="shared" si="15"/>
        <v>116260.01</v>
      </c>
      <c r="AA64" s="13"/>
      <c r="AB64" s="13">
        <f t="shared" si="16"/>
        <v>527933.36</v>
      </c>
      <c r="AC64" s="13">
        <f t="shared" si="17"/>
        <v>36000</v>
      </c>
      <c r="AD64" s="13">
        <f t="shared" si="18"/>
        <v>105460.01</v>
      </c>
      <c r="AE64" s="13">
        <f t="shared" si="19"/>
        <v>1080</v>
      </c>
      <c r="AF64" s="13">
        <f t="shared" si="20"/>
        <v>106540.01</v>
      </c>
      <c r="AG64" s="23">
        <f t="shared" si="21"/>
        <v>19286.669999999998</v>
      </c>
      <c r="AH64" s="13">
        <f t="shared" si="22"/>
        <v>12083.339999999997</v>
      </c>
      <c r="AI64" s="13">
        <f t="shared" si="23"/>
        <v>360833.36</v>
      </c>
      <c r="AJ64" s="13">
        <f t="shared" si="24"/>
        <v>263933.36</v>
      </c>
      <c r="AK64" s="13">
        <f t="shared" si="25"/>
        <v>300000</v>
      </c>
      <c r="AL64" s="13">
        <f t="shared" si="26"/>
        <v>35866.67</v>
      </c>
      <c r="AM64" s="13">
        <f t="shared" si="27"/>
        <v>58590</v>
      </c>
      <c r="AN64" s="13">
        <f t="shared" si="28"/>
        <v>94456.67</v>
      </c>
      <c r="AO64" s="23">
        <f t="shared" si="29"/>
        <v>7203.3300000000017</v>
      </c>
      <c r="AP64" s="13">
        <f t="shared" si="30"/>
        <v>0</v>
      </c>
      <c r="AQ64" s="13">
        <f t="shared" si="31"/>
        <v>-108066.64000000001</v>
      </c>
      <c r="AR64" s="3" t="str">
        <f t="shared" si="32"/>
        <v>Ok</v>
      </c>
    </row>
    <row r="65" spans="1:44" x14ac:dyDescent="0.3">
      <c r="A65" s="9"/>
      <c r="B65" s="9"/>
      <c r="C65" s="10">
        <f t="shared" si="3"/>
        <v>36000</v>
      </c>
      <c r="D65" s="10">
        <f t="shared" si="4"/>
        <v>432000</v>
      </c>
      <c r="E65" s="10">
        <f>F65*基础参数!$B$18</f>
        <v>288000</v>
      </c>
      <c r="F65" s="10">
        <f>F64+基础参数!$B$17</f>
        <v>720000</v>
      </c>
      <c r="G65" s="10">
        <f>基础参数!$B$1</f>
        <v>60000</v>
      </c>
      <c r="H65" s="10">
        <f>基础参数!$B$2</f>
        <v>36000</v>
      </c>
      <c r="I65" s="10">
        <f>ROUND(IF(F65/12&gt;基础参数!$B$5,基础参数!$B$5,IF(F65/12&lt;基础参数!$B$4,基础参数!$B$4,F65/12)),2)</f>
        <v>21396</v>
      </c>
      <c r="J65" s="10">
        <f>I65*12*基础参数!$B$3</f>
        <v>32094</v>
      </c>
      <c r="K65" s="10">
        <f>ROUND(IF($F65/12&gt;基础参数!$B$12,基础参数!$B$12,IF($F65/12&lt;基础参数!$B$11,基础参数!$B$11,$F65/12)),2)</f>
        <v>21396</v>
      </c>
      <c r="L65" s="10">
        <f>K65*12*基础参数!$B$10</f>
        <v>17972.640000000003</v>
      </c>
      <c r="M65" s="12">
        <f t="shared" si="0"/>
        <v>285933.36</v>
      </c>
      <c r="N65" s="13">
        <f t="shared" si="1"/>
        <v>288000</v>
      </c>
      <c r="O65" s="13">
        <f t="shared" si="5"/>
        <v>40266.67</v>
      </c>
      <c r="P65" s="13">
        <f t="shared" si="6"/>
        <v>56190</v>
      </c>
      <c r="Q65" s="17">
        <f t="shared" si="7"/>
        <v>96456.67</v>
      </c>
      <c r="R65" s="13">
        <f t="shared" si="8"/>
        <v>429933.36</v>
      </c>
      <c r="S65" s="18">
        <f t="shared" si="9"/>
        <v>144000</v>
      </c>
      <c r="T65" s="13">
        <f t="shared" si="10"/>
        <v>76060.009999999995</v>
      </c>
      <c r="U65" s="13">
        <f t="shared" si="11"/>
        <v>14190</v>
      </c>
      <c r="V65" s="19">
        <f t="shared" si="12"/>
        <v>90250.01</v>
      </c>
      <c r="W65" s="13">
        <f t="shared" si="13"/>
        <v>6206.6600000000035</v>
      </c>
      <c r="X65" s="13">
        <f t="shared" si="14"/>
        <v>29010</v>
      </c>
      <c r="Y65" s="13">
        <f t="shared" si="2"/>
        <v>573933.36</v>
      </c>
      <c r="Z65" s="22">
        <f t="shared" si="15"/>
        <v>119260.01</v>
      </c>
      <c r="AA65" s="13"/>
      <c r="AB65" s="13">
        <f t="shared" si="16"/>
        <v>537933.36</v>
      </c>
      <c r="AC65" s="13">
        <f t="shared" si="17"/>
        <v>36000</v>
      </c>
      <c r="AD65" s="13">
        <f t="shared" si="18"/>
        <v>108460.01</v>
      </c>
      <c r="AE65" s="13">
        <f t="shared" si="19"/>
        <v>1080</v>
      </c>
      <c r="AF65" s="13">
        <f t="shared" si="20"/>
        <v>109540.01</v>
      </c>
      <c r="AG65" s="23">
        <f t="shared" si="21"/>
        <v>19290</v>
      </c>
      <c r="AH65" s="13">
        <f t="shared" si="22"/>
        <v>13083.339999999997</v>
      </c>
      <c r="AI65" s="13">
        <f t="shared" si="23"/>
        <v>370833.36</v>
      </c>
      <c r="AJ65" s="13">
        <f t="shared" si="24"/>
        <v>273933.36</v>
      </c>
      <c r="AK65" s="13">
        <f t="shared" si="25"/>
        <v>300000</v>
      </c>
      <c r="AL65" s="13">
        <f t="shared" si="26"/>
        <v>37866.67</v>
      </c>
      <c r="AM65" s="13">
        <f t="shared" si="27"/>
        <v>58590</v>
      </c>
      <c r="AN65" s="13">
        <f t="shared" si="28"/>
        <v>96456.67</v>
      </c>
      <c r="AO65" s="23">
        <f t="shared" si="29"/>
        <v>6206.6600000000035</v>
      </c>
      <c r="AP65" s="13">
        <f t="shared" si="30"/>
        <v>0</v>
      </c>
      <c r="AQ65" s="13">
        <f t="shared" si="31"/>
        <v>-98066.640000000014</v>
      </c>
      <c r="AR65" s="3" t="str">
        <f t="shared" si="32"/>
        <v>Ok</v>
      </c>
    </row>
    <row r="66" spans="1:44" x14ac:dyDescent="0.3">
      <c r="A66" s="9"/>
      <c r="B66" s="9"/>
      <c r="C66" s="10">
        <f t="shared" si="3"/>
        <v>36500</v>
      </c>
      <c r="D66" s="10">
        <f t="shared" si="4"/>
        <v>438000</v>
      </c>
      <c r="E66" s="10">
        <f>F66*基础参数!$B$18</f>
        <v>292000</v>
      </c>
      <c r="F66" s="10">
        <f>F65+基础参数!$B$17</f>
        <v>730000</v>
      </c>
      <c r="G66" s="10">
        <f>基础参数!$B$1</f>
        <v>60000</v>
      </c>
      <c r="H66" s="10">
        <f>基础参数!$B$2</f>
        <v>36000</v>
      </c>
      <c r="I66" s="10">
        <f>ROUND(IF(F66/12&gt;基础参数!$B$5,基础参数!$B$5,IF(F66/12&lt;基础参数!$B$4,基础参数!$B$4,F66/12)),2)</f>
        <v>21396</v>
      </c>
      <c r="J66" s="10">
        <f>I66*12*基础参数!$B$3</f>
        <v>32094</v>
      </c>
      <c r="K66" s="10">
        <f>ROUND(IF($F66/12&gt;基础参数!$B$12,基础参数!$B$12,IF($F66/12&lt;基础参数!$B$11,基础参数!$B$11,$F66/12)),2)</f>
        <v>21396</v>
      </c>
      <c r="L66" s="10">
        <f>K66*12*基础参数!$B$10</f>
        <v>17972.640000000003</v>
      </c>
      <c r="M66" s="12">
        <f t="shared" si="0"/>
        <v>291933.36</v>
      </c>
      <c r="N66" s="13">
        <f t="shared" si="1"/>
        <v>292000</v>
      </c>
      <c r="O66" s="13">
        <f t="shared" si="5"/>
        <v>41466.67</v>
      </c>
      <c r="P66" s="13">
        <f t="shared" si="6"/>
        <v>56990</v>
      </c>
      <c r="Q66" s="17">
        <f t="shared" si="7"/>
        <v>98456.67</v>
      </c>
      <c r="R66" s="13">
        <f t="shared" si="8"/>
        <v>439933.36</v>
      </c>
      <c r="S66" s="18">
        <f t="shared" si="9"/>
        <v>144000</v>
      </c>
      <c r="T66" s="13">
        <f t="shared" si="10"/>
        <v>79060.009999999995</v>
      </c>
      <c r="U66" s="13">
        <f t="shared" si="11"/>
        <v>14190</v>
      </c>
      <c r="V66" s="19">
        <f t="shared" si="12"/>
        <v>93250.01</v>
      </c>
      <c r="W66" s="13">
        <f t="shared" si="13"/>
        <v>5206.6600000000035</v>
      </c>
      <c r="X66" s="13">
        <f t="shared" si="14"/>
        <v>29010</v>
      </c>
      <c r="Y66" s="13">
        <f t="shared" si="2"/>
        <v>583933.36</v>
      </c>
      <c r="Z66" s="22">
        <f t="shared" si="15"/>
        <v>122260.01</v>
      </c>
      <c r="AA66" s="13"/>
      <c r="AB66" s="13">
        <f t="shared" si="16"/>
        <v>547933.36</v>
      </c>
      <c r="AC66" s="13">
        <f t="shared" si="17"/>
        <v>36000</v>
      </c>
      <c r="AD66" s="13">
        <f t="shared" si="18"/>
        <v>111460.01</v>
      </c>
      <c r="AE66" s="13">
        <f t="shared" si="19"/>
        <v>1080</v>
      </c>
      <c r="AF66" s="13">
        <f t="shared" si="20"/>
        <v>112540.01</v>
      </c>
      <c r="AG66" s="23">
        <f t="shared" si="21"/>
        <v>19290</v>
      </c>
      <c r="AH66" s="13">
        <f t="shared" si="22"/>
        <v>14083.339999999997</v>
      </c>
      <c r="AI66" s="13">
        <f t="shared" si="23"/>
        <v>380833.36</v>
      </c>
      <c r="AJ66" s="13">
        <f t="shared" si="24"/>
        <v>283933.36</v>
      </c>
      <c r="AK66" s="13">
        <f t="shared" si="25"/>
        <v>300000</v>
      </c>
      <c r="AL66" s="13">
        <f t="shared" si="26"/>
        <v>39866.67</v>
      </c>
      <c r="AM66" s="13">
        <f t="shared" si="27"/>
        <v>58590</v>
      </c>
      <c r="AN66" s="13">
        <f t="shared" si="28"/>
        <v>98456.67</v>
      </c>
      <c r="AO66" s="23">
        <f t="shared" si="29"/>
        <v>5206.6600000000035</v>
      </c>
      <c r="AP66" s="13">
        <f t="shared" si="30"/>
        <v>0</v>
      </c>
      <c r="AQ66" s="13">
        <f t="shared" si="31"/>
        <v>-88066.640000000014</v>
      </c>
      <c r="AR66" s="3" t="str">
        <f t="shared" si="32"/>
        <v>Ok</v>
      </c>
    </row>
    <row r="67" spans="1:44" x14ac:dyDescent="0.3">
      <c r="A67" s="9"/>
      <c r="B67" s="9"/>
      <c r="C67" s="10">
        <f t="shared" si="3"/>
        <v>37000</v>
      </c>
      <c r="D67" s="10">
        <f t="shared" si="4"/>
        <v>444000</v>
      </c>
      <c r="E67" s="10">
        <f>F67*基础参数!$B$18</f>
        <v>296000</v>
      </c>
      <c r="F67" s="10">
        <f>F66+基础参数!$B$17</f>
        <v>740000</v>
      </c>
      <c r="G67" s="10">
        <f>基础参数!$B$1</f>
        <v>60000</v>
      </c>
      <c r="H67" s="10">
        <f>基础参数!$B$2</f>
        <v>36000</v>
      </c>
      <c r="I67" s="10">
        <f>ROUND(IF(F67/12&gt;基础参数!$B$5,基础参数!$B$5,IF(F67/12&lt;基础参数!$B$4,基础参数!$B$4,F67/12)),2)</f>
        <v>21396</v>
      </c>
      <c r="J67" s="10">
        <f>I67*12*基础参数!$B$3</f>
        <v>32094</v>
      </c>
      <c r="K67" s="10">
        <f>ROUND(IF($F67/12&gt;基础参数!$B$12,基础参数!$B$12,IF($F67/12&lt;基础参数!$B$11,基础参数!$B$11,$F67/12)),2)</f>
        <v>21396</v>
      </c>
      <c r="L67" s="10">
        <f>K67*12*基础参数!$B$10</f>
        <v>17972.640000000003</v>
      </c>
      <c r="M67" s="12">
        <f t="shared" ref="M67:M130" si="33">IF(D67-G67-H67-J67-L67&gt;0,D67-G67-H67-J67-L67,0)</f>
        <v>297933.36</v>
      </c>
      <c r="N67" s="13">
        <f t="shared" ref="N67:N130" si="34">E67</f>
        <v>296000</v>
      </c>
      <c r="O67" s="13">
        <f t="shared" si="5"/>
        <v>42666.67</v>
      </c>
      <c r="P67" s="13">
        <f t="shared" si="6"/>
        <v>57790</v>
      </c>
      <c r="Q67" s="17">
        <f t="shared" si="7"/>
        <v>100456.67</v>
      </c>
      <c r="R67" s="13">
        <f t="shared" si="8"/>
        <v>449933.36</v>
      </c>
      <c r="S67" s="18">
        <f t="shared" si="9"/>
        <v>144000</v>
      </c>
      <c r="T67" s="13">
        <f t="shared" si="10"/>
        <v>82060.009999999995</v>
      </c>
      <c r="U67" s="13">
        <f t="shared" si="11"/>
        <v>14190</v>
      </c>
      <c r="V67" s="19">
        <f t="shared" si="12"/>
        <v>96250.01</v>
      </c>
      <c r="W67" s="13">
        <f t="shared" si="13"/>
        <v>4206.6600000000035</v>
      </c>
      <c r="X67" s="13">
        <f t="shared" si="14"/>
        <v>29010</v>
      </c>
      <c r="Y67" s="13">
        <f t="shared" ref="Y67:Y130" si="35">IF(F67-G67-H67-J67-L67&gt;0,F67-G67-H67-J67-L67,0)</f>
        <v>593933.36</v>
      </c>
      <c r="Z67" s="22">
        <f t="shared" si="15"/>
        <v>125260.01</v>
      </c>
      <c r="AA67" s="13"/>
      <c r="AB67" s="13">
        <f t="shared" si="16"/>
        <v>557933.36</v>
      </c>
      <c r="AC67" s="13">
        <f t="shared" si="17"/>
        <v>36000</v>
      </c>
      <c r="AD67" s="13">
        <f t="shared" si="18"/>
        <v>114460.01</v>
      </c>
      <c r="AE67" s="13">
        <f t="shared" si="19"/>
        <v>1080</v>
      </c>
      <c r="AF67" s="13">
        <f t="shared" si="20"/>
        <v>115540.01</v>
      </c>
      <c r="AG67" s="23">
        <f t="shared" si="21"/>
        <v>19290</v>
      </c>
      <c r="AH67" s="13">
        <f t="shared" si="22"/>
        <v>15083.339999999997</v>
      </c>
      <c r="AI67" s="13">
        <f t="shared" si="23"/>
        <v>390833.36</v>
      </c>
      <c r="AJ67" s="13">
        <f t="shared" si="24"/>
        <v>293933.36</v>
      </c>
      <c r="AK67" s="13">
        <f t="shared" si="25"/>
        <v>300000</v>
      </c>
      <c r="AL67" s="13">
        <f t="shared" si="26"/>
        <v>41866.67</v>
      </c>
      <c r="AM67" s="13">
        <f t="shared" si="27"/>
        <v>58590</v>
      </c>
      <c r="AN67" s="13">
        <f t="shared" si="28"/>
        <v>100456.67</v>
      </c>
      <c r="AO67" s="23">
        <f t="shared" si="29"/>
        <v>4206.6600000000035</v>
      </c>
      <c r="AP67" s="13">
        <f t="shared" si="30"/>
        <v>0</v>
      </c>
      <c r="AQ67" s="13">
        <f t="shared" si="31"/>
        <v>-78066.640000000014</v>
      </c>
      <c r="AR67" s="3" t="str">
        <f t="shared" si="32"/>
        <v>Ok</v>
      </c>
    </row>
    <row r="68" spans="1:44" x14ac:dyDescent="0.3">
      <c r="A68" s="9"/>
      <c r="B68" s="9"/>
      <c r="C68" s="10">
        <f t="shared" ref="C68:C131" si="36">ROUND(D68/12,2)</f>
        <v>37500</v>
      </c>
      <c r="D68" s="10">
        <f t="shared" ref="D68:D131" si="37">F68-E68</f>
        <v>450000</v>
      </c>
      <c r="E68" s="10">
        <f>F68*基础参数!$B$18</f>
        <v>300000</v>
      </c>
      <c r="F68" s="10">
        <f>F67+基础参数!$B$17</f>
        <v>750000</v>
      </c>
      <c r="G68" s="10">
        <f>基础参数!$B$1</f>
        <v>60000</v>
      </c>
      <c r="H68" s="10">
        <f>基础参数!$B$2</f>
        <v>36000</v>
      </c>
      <c r="I68" s="10">
        <f>ROUND(IF(F68/12&gt;基础参数!$B$5,基础参数!$B$5,IF(F68/12&lt;基础参数!$B$4,基础参数!$B$4,F68/12)),2)</f>
        <v>21396</v>
      </c>
      <c r="J68" s="10">
        <f>I68*12*基础参数!$B$3</f>
        <v>32094</v>
      </c>
      <c r="K68" s="10">
        <f>ROUND(IF($F68/12&gt;基础参数!$B$12,基础参数!$B$12,IF($F68/12&lt;基础参数!$B$11,基础参数!$B$11,$F68/12)),2)</f>
        <v>21396</v>
      </c>
      <c r="L68" s="10">
        <f>K68*12*基础参数!$B$10</f>
        <v>17972.640000000003</v>
      </c>
      <c r="M68" s="12">
        <f t="shared" si="33"/>
        <v>303933.36</v>
      </c>
      <c r="N68" s="13">
        <f t="shared" si="34"/>
        <v>300000</v>
      </c>
      <c r="O68" s="13">
        <f t="shared" ref="O68:O131" si="38">ROUND(IF(M68&gt;36000,IF(M68&gt;144000,IF(M68&gt;300000,IF(M68&gt;420000,IF(M68&gt;660000,IF(M68&gt;960000,IF(M68&gt;960000.0001,(M68*0.45-181920)),(M68*0.35-85920)),(M68*0.3-52920)),(M68*0.25-31920)),(M68*0.2-16920)),(M68*0.1-2520)),(M68*0.03)),2)</f>
        <v>44063.34</v>
      </c>
      <c r="P68" s="13">
        <f t="shared" ref="P68:P131" si="39">ROUND(IF(N68/12&gt;3000,IF(N68/12&gt;12000,IF(N68/12&gt;25000,IF(N68/12&gt;35000,IF(N68/12&gt;55000,IF(N68/12&gt;80000,IF(N68/12&gt;80000.0001,(N68*0.45-15160)),(N68*0.35-7160)),(N68*0.3-4410)),(N68*0.25-2660)),(N68*0.2-1410)),(N68*0.1-210)),(N68*0.03)),2)</f>
        <v>58590</v>
      </c>
      <c r="Q68" s="17">
        <f t="shared" ref="Q68:Q131" si="40">O68+P68</f>
        <v>102653.34</v>
      </c>
      <c r="R68" s="13">
        <f t="shared" ref="R68:R131" si="41">Y68-S68</f>
        <v>459933.36</v>
      </c>
      <c r="S68" s="18">
        <f t="shared" ref="S68:S131" si="42">IF(Y68&gt;1452500,660000,IF(Y68&gt;1277500,420000,IF(Y68&gt;672000,300000,IF(Y68&gt;203100,144000,IF(Y68&gt;36000,36000,0)))))</f>
        <v>144000</v>
      </c>
      <c r="T68" s="13">
        <f t="shared" ref="T68:T131" si="43">ROUND(IF(R68&gt;36000,IF(R68&gt;144000,IF(R68&gt;300000,IF(R68&gt;420000,IF(R68&gt;660000,IF(R68&gt;960000,IF(R68&gt;960000.0001,(R68*0.45-181920)),(R68*0.35-85920)),(R68*0.3-52920)),(R68*0.25-31920)),(R68*0.2-16920)),(R68*0.1-2520)),(R68*0.03)),2)</f>
        <v>85060.01</v>
      </c>
      <c r="U68" s="13">
        <f t="shared" ref="U68:U131" si="44">ROUND(IF(S68/12&gt;3000,IF(S68/12&gt;12000,IF(S68/12&gt;25000,IF(S68/12&gt;35000,IF(S68/12&gt;55000,IF(S68/12&gt;80000,IF(S68/12&gt;80000.0001,(S68*0.45-15160)),(S68*0.35-7160)),(S68*0.3-4410)),(S68*0.25-2660)),(S68*0.2-1410)),(S68*0.1-210)),(S68*0.03)),2)</f>
        <v>14190</v>
      </c>
      <c r="V68" s="19">
        <f t="shared" ref="V68:V131" si="45">T68+U68</f>
        <v>99250.01</v>
      </c>
      <c r="W68" s="13">
        <f t="shared" ref="W68:W131" si="46">Q68-V68</f>
        <v>3403.3300000000017</v>
      </c>
      <c r="X68" s="13">
        <f t="shared" ref="X68:X131" si="47">Z68-V68</f>
        <v>29010</v>
      </c>
      <c r="Y68" s="13">
        <f t="shared" si="35"/>
        <v>603933.36</v>
      </c>
      <c r="Z68" s="22">
        <f t="shared" ref="Z68:Z131" si="48">ROUND(IF(Y68&gt;36000,IF(Y68&gt;144000,IF(Y68&gt;300000,IF(Y68&gt;420000,IF(Y68&gt;660000,IF(Y68&gt;960000,IF(Y68&gt;960000.0001,(Y68*0.45-181920)),(Y68*0.35-85920)),(Y68*0.3-52920)),(Y68*0.25-31920)),(Y68*0.2-16920)),(Y68*0.1-2520)),(Y68*0.03)),2)</f>
        <v>128260.01</v>
      </c>
      <c r="AA68" s="13"/>
      <c r="AB68" s="13">
        <f t="shared" ref="AB68:AB131" si="49">Y68-AC68</f>
        <v>567933.36</v>
      </c>
      <c r="AC68" s="13">
        <f t="shared" ref="AC68:AC131" si="50">IF($S68=0,0,IF($S68=36000,0,IF($S68=144000,36000,IF($S68=300000,144000,IF($S68=420000,300000,IF($S68=660000,420000))))))</f>
        <v>36000</v>
      </c>
      <c r="AD68" s="13">
        <f t="shared" ref="AD68:AD131" si="51">ROUND(IF(AB68&gt;36000,IF(AB68&gt;144000,IF(AB68&gt;300000,IF(AB68&gt;420000,IF(AB68&gt;660000,IF(AB68&gt;960000,IF(AB68&gt;960000.0001,(AB68*0.45-181920)),(AB68*0.35-85920)),(AB68*0.3-52920)),(AB68*0.25-31920)),(AB68*0.2-16920)),(AB68*0.1-2520)),(AB68*0.03)),2)</f>
        <v>117460.01</v>
      </c>
      <c r="AE68" s="13">
        <f t="shared" ref="AE68:AE131" si="52">ROUND(IF(AC68/12&gt;3000,IF(AC68/12&gt;12000,IF(AC68/12&gt;25000,IF(AC68/12&gt;35000,IF(AC68/12&gt;55000,IF(AC68/12&gt;80000,IF(AC68/12&gt;80000.0001,(AC68*0.45-15160)),(AC68*0.35-7160)),(AC68*0.3-4410)),(AC68*0.25-2660)),(AC68*0.2-1410)),(AC68*0.1-210)),(AC68*0.03)),2)</f>
        <v>1080</v>
      </c>
      <c r="AF68" s="13">
        <f t="shared" ref="AF68:AF131" si="53">AD68+AE68</f>
        <v>118540.01</v>
      </c>
      <c r="AG68" s="23">
        <f t="shared" ref="AG68:AG131" si="54">AF68-$V68</f>
        <v>19290</v>
      </c>
      <c r="AH68" s="13">
        <f t="shared" ref="AH68:AH131" si="55">AF68-$Q68</f>
        <v>15886.669999999998</v>
      </c>
      <c r="AI68" s="13">
        <f t="shared" ref="AI68:AI131" si="56">IF($S68=0,0,IF($S68=36000,Y68-36000,IF($S68=144000,Y68-203100,IF($S68=300000,Y68-672000,IF($S68=420000,Y68-1277500,IF($S68=660000,Y68-1452500))))))</f>
        <v>400833.36</v>
      </c>
      <c r="AJ68" s="13">
        <f t="shared" ref="AJ68:AJ131" si="57">IF(AK68&gt;Y68,0,Y68-AK68)</f>
        <v>303933.36</v>
      </c>
      <c r="AK68" s="13">
        <f t="shared" ref="AK68:AK131" si="58">IF($S68=0,36000,IF($S68=36000,144000,IF($S68=144000,300000,IF($S68=300000,420000,IF($S68=420000,660000,IF($S68=660000,660000))))))</f>
        <v>300000</v>
      </c>
      <c r="AL68" s="13">
        <f t="shared" ref="AL68:AL131" si="59">IF(AK68&gt;Y68,0,ROUND(IF(AJ68&gt;36000,IF(AJ68&gt;144000,IF(AJ68&gt;300000,IF(AJ68&gt;420000,IF(AJ68&gt;660000,IF(AJ68&gt;960000,IF(AJ68&gt;960000.0001,(AJ68*0.45-181920)),(AJ68*0.35-85920)),(AJ68*0.3-52920)),(AJ68*0.25-31920)),(AJ68*0.2-16920)),(AJ68*0.1-2520)),(AJ68*0.03)),2))</f>
        <v>44063.34</v>
      </c>
      <c r="AM68" s="13">
        <f t="shared" ref="AM68:AM131" si="60">IF(AK68&gt;Y68,0,ROUND(IF(AK68/12&gt;3000,IF(AK68/12&gt;12000,IF(AK68/12&gt;25000,IF(AK68/12&gt;35000,IF(AK68/12&gt;55000,IF(AK68/12&gt;80000,IF(AK68/12&gt;80000.0001,(AK68*0.45-15160)),(AK68*0.35-7160)),(AK68*0.3-4410)),(AK68*0.25-2660)),(AK68*0.2-1410)),(AK68*0.1-210)),(AK68*0.03)),2))</f>
        <v>58590</v>
      </c>
      <c r="AN68" s="13">
        <f t="shared" ref="AN68:AN131" si="61">AL68+AM68</f>
        <v>102653.34</v>
      </c>
      <c r="AO68" s="23">
        <f t="shared" ref="AO68:AO131" si="62">IF(AK68&gt;Y68,0,AN68-$V68)</f>
        <v>3403.3300000000017</v>
      </c>
      <c r="AP68" s="13">
        <f t="shared" ref="AP68:AP131" si="63">IF(AK68&gt;Y68,0,AN68-$Q68)</f>
        <v>0</v>
      </c>
      <c r="AQ68" s="13">
        <f t="shared" ref="AQ68:AQ131" si="64">IF(AK68&gt;Y68,0,IF($S68=0,Y68-36000,IF($S68=36000,Y68-203100,IF($S68=144000,Y68-672000,IF($S68=300000,Y68-1277500,IF($S68=420000,Y68-1452500,IF($S68=660000,0)))))))</f>
        <v>-68066.640000000014</v>
      </c>
      <c r="AR68" s="3" t="str">
        <f t="shared" ref="AR68:AR131" si="65">IF(AK68&gt;Y68,"高选假设不成立","Ok")</f>
        <v>Ok</v>
      </c>
    </row>
    <row r="69" spans="1:44" x14ac:dyDescent="0.3">
      <c r="A69" s="9"/>
      <c r="B69" s="9"/>
      <c r="C69" s="10">
        <f t="shared" si="36"/>
        <v>38000</v>
      </c>
      <c r="D69" s="10">
        <f t="shared" si="37"/>
        <v>456000</v>
      </c>
      <c r="E69" s="10">
        <f>F69*基础参数!$B$18</f>
        <v>304000</v>
      </c>
      <c r="F69" s="10">
        <f>F68+基础参数!$B$17</f>
        <v>760000</v>
      </c>
      <c r="G69" s="10">
        <f>基础参数!$B$1</f>
        <v>60000</v>
      </c>
      <c r="H69" s="10">
        <f>基础参数!$B$2</f>
        <v>36000</v>
      </c>
      <c r="I69" s="10">
        <f>ROUND(IF(F69/12&gt;基础参数!$B$5,基础参数!$B$5,IF(F69/12&lt;基础参数!$B$4,基础参数!$B$4,F69/12)),2)</f>
        <v>21396</v>
      </c>
      <c r="J69" s="10">
        <f>I69*12*基础参数!$B$3</f>
        <v>32094</v>
      </c>
      <c r="K69" s="10">
        <f>ROUND(IF($F69/12&gt;基础参数!$B$12,基础参数!$B$12,IF($F69/12&lt;基础参数!$B$11,基础参数!$B$11,$F69/12)),2)</f>
        <v>21396</v>
      </c>
      <c r="L69" s="10">
        <f>K69*12*基础参数!$B$10</f>
        <v>17972.640000000003</v>
      </c>
      <c r="M69" s="12">
        <f t="shared" si="33"/>
        <v>309933.36</v>
      </c>
      <c r="N69" s="13">
        <f t="shared" si="34"/>
        <v>304000</v>
      </c>
      <c r="O69" s="13">
        <f t="shared" si="38"/>
        <v>45563.34</v>
      </c>
      <c r="P69" s="13">
        <f t="shared" si="39"/>
        <v>73340</v>
      </c>
      <c r="Q69" s="17">
        <f t="shared" si="40"/>
        <v>118903.34</v>
      </c>
      <c r="R69" s="13">
        <f t="shared" si="41"/>
        <v>469933.36</v>
      </c>
      <c r="S69" s="18">
        <f t="shared" si="42"/>
        <v>144000</v>
      </c>
      <c r="T69" s="13">
        <f t="shared" si="43"/>
        <v>88060.01</v>
      </c>
      <c r="U69" s="13">
        <f t="shared" si="44"/>
        <v>14190</v>
      </c>
      <c r="V69" s="19">
        <f t="shared" si="45"/>
        <v>102250.01</v>
      </c>
      <c r="W69" s="13">
        <f t="shared" si="46"/>
        <v>16653.330000000002</v>
      </c>
      <c r="X69" s="13">
        <f t="shared" si="47"/>
        <v>29010.000000000015</v>
      </c>
      <c r="Y69" s="13">
        <f t="shared" si="35"/>
        <v>613933.36</v>
      </c>
      <c r="Z69" s="22">
        <f t="shared" si="48"/>
        <v>131260.01</v>
      </c>
      <c r="AA69" s="13"/>
      <c r="AB69" s="13">
        <f t="shared" si="49"/>
        <v>577933.36</v>
      </c>
      <c r="AC69" s="13">
        <f t="shared" si="50"/>
        <v>36000</v>
      </c>
      <c r="AD69" s="13">
        <f t="shared" si="51"/>
        <v>120460.01</v>
      </c>
      <c r="AE69" s="13">
        <f t="shared" si="52"/>
        <v>1080</v>
      </c>
      <c r="AF69" s="13">
        <f t="shared" si="53"/>
        <v>121540.01</v>
      </c>
      <c r="AG69" s="23">
        <f t="shared" si="54"/>
        <v>19290</v>
      </c>
      <c r="AH69" s="13">
        <f t="shared" si="55"/>
        <v>2636.6699999999983</v>
      </c>
      <c r="AI69" s="13">
        <f t="shared" si="56"/>
        <v>410833.36</v>
      </c>
      <c r="AJ69" s="13">
        <f t="shared" si="57"/>
        <v>313933.36</v>
      </c>
      <c r="AK69" s="13">
        <f t="shared" si="58"/>
        <v>300000</v>
      </c>
      <c r="AL69" s="13">
        <f t="shared" si="59"/>
        <v>46563.34</v>
      </c>
      <c r="AM69" s="13">
        <f t="shared" si="60"/>
        <v>58590</v>
      </c>
      <c r="AN69" s="13">
        <f t="shared" si="61"/>
        <v>105153.34</v>
      </c>
      <c r="AO69" s="23">
        <f t="shared" si="62"/>
        <v>2903.3300000000017</v>
      </c>
      <c r="AP69" s="13">
        <f t="shared" si="63"/>
        <v>-13750</v>
      </c>
      <c r="AQ69" s="13">
        <f t="shared" si="64"/>
        <v>-58066.640000000014</v>
      </c>
      <c r="AR69" s="3" t="str">
        <f t="shared" si="65"/>
        <v>Ok</v>
      </c>
    </row>
    <row r="70" spans="1:44" x14ac:dyDescent="0.3">
      <c r="A70" s="9"/>
      <c r="B70" s="9"/>
      <c r="C70" s="10">
        <f t="shared" si="36"/>
        <v>38500</v>
      </c>
      <c r="D70" s="10">
        <f t="shared" si="37"/>
        <v>462000</v>
      </c>
      <c r="E70" s="10">
        <f>F70*基础参数!$B$18</f>
        <v>308000</v>
      </c>
      <c r="F70" s="10">
        <f>F69+基础参数!$B$17</f>
        <v>770000</v>
      </c>
      <c r="G70" s="10">
        <f>基础参数!$B$1</f>
        <v>60000</v>
      </c>
      <c r="H70" s="10">
        <f>基础参数!$B$2</f>
        <v>36000</v>
      </c>
      <c r="I70" s="10">
        <f>ROUND(IF(F70/12&gt;基础参数!$B$5,基础参数!$B$5,IF(F70/12&lt;基础参数!$B$4,基础参数!$B$4,F70/12)),2)</f>
        <v>21396</v>
      </c>
      <c r="J70" s="10">
        <f>I70*12*基础参数!$B$3</f>
        <v>32094</v>
      </c>
      <c r="K70" s="10">
        <f>ROUND(IF($F70/12&gt;基础参数!$B$12,基础参数!$B$12,IF($F70/12&lt;基础参数!$B$11,基础参数!$B$11,$F70/12)),2)</f>
        <v>21396</v>
      </c>
      <c r="L70" s="10">
        <f>K70*12*基础参数!$B$10</f>
        <v>17972.640000000003</v>
      </c>
      <c r="M70" s="12">
        <f t="shared" si="33"/>
        <v>315933.36</v>
      </c>
      <c r="N70" s="13">
        <f t="shared" si="34"/>
        <v>308000</v>
      </c>
      <c r="O70" s="13">
        <f t="shared" si="38"/>
        <v>47063.34</v>
      </c>
      <c r="P70" s="13">
        <f t="shared" si="39"/>
        <v>74340</v>
      </c>
      <c r="Q70" s="17">
        <f t="shared" si="40"/>
        <v>121403.34</v>
      </c>
      <c r="R70" s="13">
        <f t="shared" si="41"/>
        <v>479933.36</v>
      </c>
      <c r="S70" s="18">
        <f t="shared" si="42"/>
        <v>144000</v>
      </c>
      <c r="T70" s="13">
        <f t="shared" si="43"/>
        <v>91060.01</v>
      </c>
      <c r="U70" s="13">
        <f t="shared" si="44"/>
        <v>14190</v>
      </c>
      <c r="V70" s="19">
        <f t="shared" si="45"/>
        <v>105250.01</v>
      </c>
      <c r="W70" s="13">
        <f t="shared" si="46"/>
        <v>16153.330000000002</v>
      </c>
      <c r="X70" s="13">
        <f t="shared" si="47"/>
        <v>29010.000000000015</v>
      </c>
      <c r="Y70" s="13">
        <f t="shared" si="35"/>
        <v>623933.36</v>
      </c>
      <c r="Z70" s="22">
        <f t="shared" si="48"/>
        <v>134260.01</v>
      </c>
      <c r="AA70" s="13"/>
      <c r="AB70" s="13">
        <f t="shared" si="49"/>
        <v>587933.36</v>
      </c>
      <c r="AC70" s="13">
        <f t="shared" si="50"/>
        <v>36000</v>
      </c>
      <c r="AD70" s="13">
        <f t="shared" si="51"/>
        <v>123460.01</v>
      </c>
      <c r="AE70" s="13">
        <f t="shared" si="52"/>
        <v>1080</v>
      </c>
      <c r="AF70" s="13">
        <f t="shared" si="53"/>
        <v>124540.01</v>
      </c>
      <c r="AG70" s="23">
        <f t="shared" si="54"/>
        <v>19290</v>
      </c>
      <c r="AH70" s="13">
        <f t="shared" si="55"/>
        <v>3136.6699999999983</v>
      </c>
      <c r="AI70" s="13">
        <f t="shared" si="56"/>
        <v>420833.36</v>
      </c>
      <c r="AJ70" s="13">
        <f t="shared" si="57"/>
        <v>323933.36</v>
      </c>
      <c r="AK70" s="13">
        <f t="shared" si="58"/>
        <v>300000</v>
      </c>
      <c r="AL70" s="13">
        <f t="shared" si="59"/>
        <v>49063.34</v>
      </c>
      <c r="AM70" s="13">
        <f t="shared" si="60"/>
        <v>58590</v>
      </c>
      <c r="AN70" s="13">
        <f t="shared" si="61"/>
        <v>107653.34</v>
      </c>
      <c r="AO70" s="23">
        <f t="shared" si="62"/>
        <v>2403.3300000000017</v>
      </c>
      <c r="AP70" s="13">
        <f t="shared" si="63"/>
        <v>-13750</v>
      </c>
      <c r="AQ70" s="13">
        <f t="shared" si="64"/>
        <v>-48066.640000000014</v>
      </c>
      <c r="AR70" s="3" t="str">
        <f t="shared" si="65"/>
        <v>Ok</v>
      </c>
    </row>
    <row r="71" spans="1:44" x14ac:dyDescent="0.3">
      <c r="A71" s="9"/>
      <c r="B71" s="9"/>
      <c r="C71" s="10">
        <f t="shared" si="36"/>
        <v>39000</v>
      </c>
      <c r="D71" s="10">
        <f t="shared" si="37"/>
        <v>468000</v>
      </c>
      <c r="E71" s="10">
        <f>F71*基础参数!$B$18</f>
        <v>312000</v>
      </c>
      <c r="F71" s="10">
        <f>F70+基础参数!$B$17</f>
        <v>780000</v>
      </c>
      <c r="G71" s="10">
        <f>基础参数!$B$1</f>
        <v>60000</v>
      </c>
      <c r="H71" s="10">
        <f>基础参数!$B$2</f>
        <v>36000</v>
      </c>
      <c r="I71" s="10">
        <f>ROUND(IF(F71/12&gt;基础参数!$B$5,基础参数!$B$5,IF(F71/12&lt;基础参数!$B$4,基础参数!$B$4,F71/12)),2)</f>
        <v>21396</v>
      </c>
      <c r="J71" s="10">
        <f>I71*12*基础参数!$B$3</f>
        <v>32094</v>
      </c>
      <c r="K71" s="10">
        <f>ROUND(IF($F71/12&gt;基础参数!$B$12,基础参数!$B$12,IF($F71/12&lt;基础参数!$B$11,基础参数!$B$11,$F71/12)),2)</f>
        <v>21396</v>
      </c>
      <c r="L71" s="10">
        <f>K71*12*基础参数!$B$10</f>
        <v>17972.640000000003</v>
      </c>
      <c r="M71" s="12">
        <f t="shared" si="33"/>
        <v>321933.36</v>
      </c>
      <c r="N71" s="13">
        <f t="shared" si="34"/>
        <v>312000</v>
      </c>
      <c r="O71" s="13">
        <f t="shared" si="38"/>
        <v>48563.34</v>
      </c>
      <c r="P71" s="13">
        <f t="shared" si="39"/>
        <v>75340</v>
      </c>
      <c r="Q71" s="17">
        <f t="shared" si="40"/>
        <v>123903.34</v>
      </c>
      <c r="R71" s="13">
        <f t="shared" si="41"/>
        <v>489933.36</v>
      </c>
      <c r="S71" s="18">
        <f t="shared" si="42"/>
        <v>144000</v>
      </c>
      <c r="T71" s="13">
        <f t="shared" si="43"/>
        <v>94060.01</v>
      </c>
      <c r="U71" s="13">
        <f t="shared" si="44"/>
        <v>14190</v>
      </c>
      <c r="V71" s="19">
        <f t="shared" si="45"/>
        <v>108250.01</v>
      </c>
      <c r="W71" s="13">
        <f t="shared" si="46"/>
        <v>15653.330000000002</v>
      </c>
      <c r="X71" s="13">
        <f t="shared" si="47"/>
        <v>29010.000000000015</v>
      </c>
      <c r="Y71" s="13">
        <f t="shared" si="35"/>
        <v>633933.36</v>
      </c>
      <c r="Z71" s="22">
        <f t="shared" si="48"/>
        <v>137260.01</v>
      </c>
      <c r="AA71" s="13"/>
      <c r="AB71" s="13">
        <f t="shared" si="49"/>
        <v>597933.36</v>
      </c>
      <c r="AC71" s="13">
        <f t="shared" si="50"/>
        <v>36000</v>
      </c>
      <c r="AD71" s="13">
        <f t="shared" si="51"/>
        <v>126460.01</v>
      </c>
      <c r="AE71" s="13">
        <f t="shared" si="52"/>
        <v>1080</v>
      </c>
      <c r="AF71" s="13">
        <f t="shared" si="53"/>
        <v>127540.01</v>
      </c>
      <c r="AG71" s="23">
        <f t="shared" si="54"/>
        <v>19290</v>
      </c>
      <c r="AH71" s="13">
        <f t="shared" si="55"/>
        <v>3636.6699999999983</v>
      </c>
      <c r="AI71" s="13">
        <f t="shared" si="56"/>
        <v>430833.36</v>
      </c>
      <c r="AJ71" s="13">
        <f t="shared" si="57"/>
        <v>333933.36</v>
      </c>
      <c r="AK71" s="13">
        <f t="shared" si="58"/>
        <v>300000</v>
      </c>
      <c r="AL71" s="13">
        <f t="shared" si="59"/>
        <v>51563.34</v>
      </c>
      <c r="AM71" s="13">
        <f t="shared" si="60"/>
        <v>58590</v>
      </c>
      <c r="AN71" s="13">
        <f t="shared" si="61"/>
        <v>110153.34</v>
      </c>
      <c r="AO71" s="23">
        <f t="shared" si="62"/>
        <v>1903.3300000000017</v>
      </c>
      <c r="AP71" s="13">
        <f t="shared" si="63"/>
        <v>-13750</v>
      </c>
      <c r="AQ71" s="13">
        <f t="shared" si="64"/>
        <v>-38066.640000000014</v>
      </c>
      <c r="AR71" s="3" t="str">
        <f t="shared" si="65"/>
        <v>Ok</v>
      </c>
    </row>
    <row r="72" spans="1:44" x14ac:dyDescent="0.3">
      <c r="A72" s="9"/>
      <c r="B72" s="9"/>
      <c r="C72" s="10">
        <f t="shared" si="36"/>
        <v>39500</v>
      </c>
      <c r="D72" s="10">
        <f t="shared" si="37"/>
        <v>474000</v>
      </c>
      <c r="E72" s="10">
        <f>F72*基础参数!$B$18</f>
        <v>316000</v>
      </c>
      <c r="F72" s="10">
        <f>F71+基础参数!$B$17</f>
        <v>790000</v>
      </c>
      <c r="G72" s="10">
        <f>基础参数!$B$1</f>
        <v>60000</v>
      </c>
      <c r="H72" s="10">
        <f>基础参数!$B$2</f>
        <v>36000</v>
      </c>
      <c r="I72" s="10">
        <f>ROUND(IF(F72/12&gt;基础参数!$B$5,基础参数!$B$5,IF(F72/12&lt;基础参数!$B$4,基础参数!$B$4,F72/12)),2)</f>
        <v>21396</v>
      </c>
      <c r="J72" s="10">
        <f>I72*12*基础参数!$B$3</f>
        <v>32094</v>
      </c>
      <c r="K72" s="10">
        <f>ROUND(IF($F72/12&gt;基础参数!$B$12,基础参数!$B$12,IF($F72/12&lt;基础参数!$B$11,基础参数!$B$11,$F72/12)),2)</f>
        <v>21396</v>
      </c>
      <c r="L72" s="10">
        <f>K72*12*基础参数!$B$10</f>
        <v>17972.640000000003</v>
      </c>
      <c r="M72" s="12">
        <f t="shared" si="33"/>
        <v>327933.36</v>
      </c>
      <c r="N72" s="13">
        <f t="shared" si="34"/>
        <v>316000</v>
      </c>
      <c r="O72" s="13">
        <f t="shared" si="38"/>
        <v>50063.34</v>
      </c>
      <c r="P72" s="13">
        <f t="shared" si="39"/>
        <v>76340</v>
      </c>
      <c r="Q72" s="17">
        <f t="shared" si="40"/>
        <v>126403.34</v>
      </c>
      <c r="R72" s="13">
        <f t="shared" si="41"/>
        <v>499933.36</v>
      </c>
      <c r="S72" s="18">
        <f t="shared" si="42"/>
        <v>144000</v>
      </c>
      <c r="T72" s="13">
        <f t="shared" si="43"/>
        <v>97060.01</v>
      </c>
      <c r="U72" s="13">
        <f t="shared" si="44"/>
        <v>14190</v>
      </c>
      <c r="V72" s="19">
        <f t="shared" si="45"/>
        <v>111250.01</v>
      </c>
      <c r="W72" s="13">
        <f t="shared" si="46"/>
        <v>15153.330000000002</v>
      </c>
      <c r="X72" s="13">
        <f t="shared" si="47"/>
        <v>29010.000000000015</v>
      </c>
      <c r="Y72" s="13">
        <f t="shared" si="35"/>
        <v>643933.36</v>
      </c>
      <c r="Z72" s="22">
        <f t="shared" si="48"/>
        <v>140260.01</v>
      </c>
      <c r="AA72" s="13"/>
      <c r="AB72" s="13">
        <f t="shared" si="49"/>
        <v>607933.36</v>
      </c>
      <c r="AC72" s="13">
        <f t="shared" si="50"/>
        <v>36000</v>
      </c>
      <c r="AD72" s="13">
        <f t="shared" si="51"/>
        <v>129460.01</v>
      </c>
      <c r="AE72" s="13">
        <f t="shared" si="52"/>
        <v>1080</v>
      </c>
      <c r="AF72" s="13">
        <f t="shared" si="53"/>
        <v>130540.01</v>
      </c>
      <c r="AG72" s="23">
        <f t="shared" si="54"/>
        <v>19290</v>
      </c>
      <c r="AH72" s="13">
        <f t="shared" si="55"/>
        <v>4136.6699999999983</v>
      </c>
      <c r="AI72" s="13">
        <f t="shared" si="56"/>
        <v>440833.36</v>
      </c>
      <c r="AJ72" s="13">
        <f t="shared" si="57"/>
        <v>343933.36</v>
      </c>
      <c r="AK72" s="13">
        <f t="shared" si="58"/>
        <v>300000</v>
      </c>
      <c r="AL72" s="13">
        <f t="shared" si="59"/>
        <v>54063.34</v>
      </c>
      <c r="AM72" s="13">
        <f t="shared" si="60"/>
        <v>58590</v>
      </c>
      <c r="AN72" s="13">
        <f t="shared" si="61"/>
        <v>112653.34</v>
      </c>
      <c r="AO72" s="23">
        <f t="shared" si="62"/>
        <v>1403.3300000000017</v>
      </c>
      <c r="AP72" s="13">
        <f t="shared" si="63"/>
        <v>-13750</v>
      </c>
      <c r="AQ72" s="13">
        <f t="shared" si="64"/>
        <v>-28066.640000000014</v>
      </c>
      <c r="AR72" s="3" t="str">
        <f t="shared" si="65"/>
        <v>Ok</v>
      </c>
    </row>
    <row r="73" spans="1:44" x14ac:dyDescent="0.3">
      <c r="A73" s="9"/>
      <c r="B73" s="9"/>
      <c r="C73" s="10">
        <f t="shared" si="36"/>
        <v>40000</v>
      </c>
      <c r="D73" s="10">
        <f t="shared" si="37"/>
        <v>480000</v>
      </c>
      <c r="E73" s="10">
        <f>F73*基础参数!$B$18</f>
        <v>320000</v>
      </c>
      <c r="F73" s="10">
        <f>F72+基础参数!$B$17</f>
        <v>800000</v>
      </c>
      <c r="G73" s="10">
        <f>基础参数!$B$1</f>
        <v>60000</v>
      </c>
      <c r="H73" s="10">
        <f>基础参数!$B$2</f>
        <v>36000</v>
      </c>
      <c r="I73" s="10">
        <f>ROUND(IF(F73/12&gt;基础参数!$B$5,基础参数!$B$5,IF(F73/12&lt;基础参数!$B$4,基础参数!$B$4,F73/12)),2)</f>
        <v>21396</v>
      </c>
      <c r="J73" s="10">
        <f>I73*12*基础参数!$B$3</f>
        <v>32094</v>
      </c>
      <c r="K73" s="10">
        <f>ROUND(IF($F73/12&gt;基础参数!$B$12,基础参数!$B$12,IF($F73/12&lt;基础参数!$B$11,基础参数!$B$11,$F73/12)),2)</f>
        <v>21396</v>
      </c>
      <c r="L73" s="10">
        <f>K73*12*基础参数!$B$10</f>
        <v>17972.640000000003</v>
      </c>
      <c r="M73" s="12">
        <f t="shared" si="33"/>
        <v>333933.36</v>
      </c>
      <c r="N73" s="13">
        <f t="shared" si="34"/>
        <v>320000</v>
      </c>
      <c r="O73" s="13">
        <f t="shared" si="38"/>
        <v>51563.34</v>
      </c>
      <c r="P73" s="13">
        <f t="shared" si="39"/>
        <v>77340</v>
      </c>
      <c r="Q73" s="17">
        <f t="shared" si="40"/>
        <v>128903.34</v>
      </c>
      <c r="R73" s="13">
        <f t="shared" si="41"/>
        <v>509933.36</v>
      </c>
      <c r="S73" s="18">
        <f t="shared" si="42"/>
        <v>144000</v>
      </c>
      <c r="T73" s="13">
        <f t="shared" si="43"/>
        <v>100060.01</v>
      </c>
      <c r="U73" s="13">
        <f t="shared" si="44"/>
        <v>14190</v>
      </c>
      <c r="V73" s="19">
        <f t="shared" si="45"/>
        <v>114250.01</v>
      </c>
      <c r="W73" s="13">
        <f t="shared" si="46"/>
        <v>14653.330000000002</v>
      </c>
      <c r="X73" s="13">
        <f t="shared" si="47"/>
        <v>29010.000000000015</v>
      </c>
      <c r="Y73" s="13">
        <f t="shared" si="35"/>
        <v>653933.36</v>
      </c>
      <c r="Z73" s="22">
        <f t="shared" si="48"/>
        <v>143260.01</v>
      </c>
      <c r="AA73" s="13"/>
      <c r="AB73" s="13">
        <f t="shared" si="49"/>
        <v>617933.36</v>
      </c>
      <c r="AC73" s="13">
        <f t="shared" si="50"/>
        <v>36000</v>
      </c>
      <c r="AD73" s="13">
        <f t="shared" si="51"/>
        <v>132460.01</v>
      </c>
      <c r="AE73" s="13">
        <f t="shared" si="52"/>
        <v>1080</v>
      </c>
      <c r="AF73" s="13">
        <f t="shared" si="53"/>
        <v>133540.01</v>
      </c>
      <c r="AG73" s="23">
        <f t="shared" si="54"/>
        <v>19290.000000000015</v>
      </c>
      <c r="AH73" s="13">
        <f t="shared" si="55"/>
        <v>4636.6700000000128</v>
      </c>
      <c r="AI73" s="13">
        <f t="shared" si="56"/>
        <v>450833.36</v>
      </c>
      <c r="AJ73" s="13">
        <f t="shared" si="57"/>
        <v>353933.36</v>
      </c>
      <c r="AK73" s="13">
        <f t="shared" si="58"/>
        <v>300000</v>
      </c>
      <c r="AL73" s="13">
        <f t="shared" si="59"/>
        <v>56563.34</v>
      </c>
      <c r="AM73" s="13">
        <f t="shared" si="60"/>
        <v>58590</v>
      </c>
      <c r="AN73" s="13">
        <f t="shared" si="61"/>
        <v>115153.34</v>
      </c>
      <c r="AO73" s="23">
        <f t="shared" si="62"/>
        <v>903.33000000000175</v>
      </c>
      <c r="AP73" s="13">
        <f t="shared" si="63"/>
        <v>-13750</v>
      </c>
      <c r="AQ73" s="13">
        <f t="shared" si="64"/>
        <v>-18066.640000000014</v>
      </c>
      <c r="AR73" s="3" t="str">
        <f t="shared" si="65"/>
        <v>Ok</v>
      </c>
    </row>
    <row r="74" spans="1:44" x14ac:dyDescent="0.3">
      <c r="A74" s="9"/>
      <c r="B74" s="9"/>
      <c r="C74" s="10">
        <f t="shared" si="36"/>
        <v>40500</v>
      </c>
      <c r="D74" s="10">
        <f t="shared" si="37"/>
        <v>486000</v>
      </c>
      <c r="E74" s="10">
        <f>F74*基础参数!$B$18</f>
        <v>324000</v>
      </c>
      <c r="F74" s="10">
        <f>F73+基础参数!$B$17</f>
        <v>810000</v>
      </c>
      <c r="G74" s="10">
        <f>基础参数!$B$1</f>
        <v>60000</v>
      </c>
      <c r="H74" s="10">
        <f>基础参数!$B$2</f>
        <v>36000</v>
      </c>
      <c r="I74" s="10">
        <f>ROUND(IF(F74/12&gt;基础参数!$B$5,基础参数!$B$5,IF(F74/12&lt;基础参数!$B$4,基础参数!$B$4,F74/12)),2)</f>
        <v>21396</v>
      </c>
      <c r="J74" s="10">
        <f>I74*12*基础参数!$B$3</f>
        <v>32094</v>
      </c>
      <c r="K74" s="10">
        <f>ROUND(IF($F74/12&gt;基础参数!$B$12,基础参数!$B$12,IF($F74/12&lt;基础参数!$B$11,基础参数!$B$11,$F74/12)),2)</f>
        <v>21396</v>
      </c>
      <c r="L74" s="10">
        <f>K74*12*基础参数!$B$10</f>
        <v>17972.640000000003</v>
      </c>
      <c r="M74" s="12">
        <f t="shared" si="33"/>
        <v>339933.36</v>
      </c>
      <c r="N74" s="13">
        <f t="shared" si="34"/>
        <v>324000</v>
      </c>
      <c r="O74" s="13">
        <f t="shared" si="38"/>
        <v>53063.34</v>
      </c>
      <c r="P74" s="13">
        <f t="shared" si="39"/>
        <v>78340</v>
      </c>
      <c r="Q74" s="17">
        <f t="shared" si="40"/>
        <v>131403.34</v>
      </c>
      <c r="R74" s="13">
        <f t="shared" si="41"/>
        <v>519933.36</v>
      </c>
      <c r="S74" s="18">
        <f t="shared" si="42"/>
        <v>144000</v>
      </c>
      <c r="T74" s="13">
        <f t="shared" si="43"/>
        <v>103060.01</v>
      </c>
      <c r="U74" s="13">
        <f t="shared" si="44"/>
        <v>14190</v>
      </c>
      <c r="V74" s="19">
        <f t="shared" si="45"/>
        <v>117250.01</v>
      </c>
      <c r="W74" s="13">
        <f t="shared" si="46"/>
        <v>14153.330000000002</v>
      </c>
      <c r="X74" s="13">
        <f t="shared" si="47"/>
        <v>29206.67</v>
      </c>
      <c r="Y74" s="13">
        <f t="shared" si="35"/>
        <v>663933.36</v>
      </c>
      <c r="Z74" s="22">
        <f t="shared" si="48"/>
        <v>146456.68</v>
      </c>
      <c r="AA74" s="13"/>
      <c r="AB74" s="13">
        <f t="shared" si="49"/>
        <v>627933.36</v>
      </c>
      <c r="AC74" s="13">
        <f t="shared" si="50"/>
        <v>36000</v>
      </c>
      <c r="AD74" s="13">
        <f t="shared" si="51"/>
        <v>135460.01</v>
      </c>
      <c r="AE74" s="13">
        <f t="shared" si="52"/>
        <v>1080</v>
      </c>
      <c r="AF74" s="13">
        <f t="shared" si="53"/>
        <v>136540.01</v>
      </c>
      <c r="AG74" s="23">
        <f t="shared" si="54"/>
        <v>19290.000000000015</v>
      </c>
      <c r="AH74" s="13">
        <f t="shared" si="55"/>
        <v>5136.6700000000128</v>
      </c>
      <c r="AI74" s="13">
        <f t="shared" si="56"/>
        <v>460833.36</v>
      </c>
      <c r="AJ74" s="13">
        <f t="shared" si="57"/>
        <v>363933.36</v>
      </c>
      <c r="AK74" s="13">
        <f t="shared" si="58"/>
        <v>300000</v>
      </c>
      <c r="AL74" s="13">
        <f t="shared" si="59"/>
        <v>59063.34</v>
      </c>
      <c r="AM74" s="13">
        <f t="shared" si="60"/>
        <v>58590</v>
      </c>
      <c r="AN74" s="13">
        <f t="shared" si="61"/>
        <v>117653.34</v>
      </c>
      <c r="AO74" s="23">
        <f t="shared" si="62"/>
        <v>403.33000000000175</v>
      </c>
      <c r="AP74" s="13">
        <f t="shared" si="63"/>
        <v>-13750</v>
      </c>
      <c r="AQ74" s="13">
        <f t="shared" si="64"/>
        <v>-8066.640000000014</v>
      </c>
      <c r="AR74" s="3" t="str">
        <f t="shared" si="65"/>
        <v>Ok</v>
      </c>
    </row>
    <row r="75" spans="1:44" x14ac:dyDescent="0.3">
      <c r="A75" s="9"/>
      <c r="B75" s="9"/>
      <c r="C75" s="10">
        <f t="shared" si="36"/>
        <v>41000</v>
      </c>
      <c r="D75" s="10">
        <f t="shared" si="37"/>
        <v>492000</v>
      </c>
      <c r="E75" s="10">
        <f>F75*基础参数!$B$18</f>
        <v>328000</v>
      </c>
      <c r="F75" s="10">
        <f>F74+基础参数!$B$17</f>
        <v>820000</v>
      </c>
      <c r="G75" s="10">
        <f>基础参数!$B$1</f>
        <v>60000</v>
      </c>
      <c r="H75" s="10">
        <f>基础参数!$B$2</f>
        <v>36000</v>
      </c>
      <c r="I75" s="10">
        <f>ROUND(IF(F75/12&gt;基础参数!$B$5,基础参数!$B$5,IF(F75/12&lt;基础参数!$B$4,基础参数!$B$4,F75/12)),2)</f>
        <v>21396</v>
      </c>
      <c r="J75" s="10">
        <f>I75*12*基础参数!$B$3</f>
        <v>32094</v>
      </c>
      <c r="K75" s="10">
        <f>ROUND(IF($F75/12&gt;基础参数!$B$12,基础参数!$B$12,IF($F75/12&lt;基础参数!$B$11,基础参数!$B$11,$F75/12)),2)</f>
        <v>21396</v>
      </c>
      <c r="L75" s="10">
        <f>K75*12*基础参数!$B$10</f>
        <v>17972.640000000003</v>
      </c>
      <c r="M75" s="12">
        <f t="shared" si="33"/>
        <v>345933.36</v>
      </c>
      <c r="N75" s="13">
        <f t="shared" si="34"/>
        <v>328000</v>
      </c>
      <c r="O75" s="13">
        <f t="shared" si="38"/>
        <v>54563.34</v>
      </c>
      <c r="P75" s="13">
        <f t="shared" si="39"/>
        <v>79340</v>
      </c>
      <c r="Q75" s="17">
        <f t="shared" si="40"/>
        <v>133903.34</v>
      </c>
      <c r="R75" s="13">
        <f t="shared" si="41"/>
        <v>373933.36</v>
      </c>
      <c r="S75" s="18">
        <f t="shared" si="42"/>
        <v>300000</v>
      </c>
      <c r="T75" s="13">
        <f t="shared" si="43"/>
        <v>61563.34</v>
      </c>
      <c r="U75" s="13">
        <f t="shared" si="44"/>
        <v>58590</v>
      </c>
      <c r="V75" s="19">
        <f t="shared" si="45"/>
        <v>120153.34</v>
      </c>
      <c r="W75" s="13">
        <f t="shared" si="46"/>
        <v>13750</v>
      </c>
      <c r="X75" s="13">
        <f t="shared" si="47"/>
        <v>29803.339999999997</v>
      </c>
      <c r="Y75" s="13">
        <f t="shared" si="35"/>
        <v>673933.36</v>
      </c>
      <c r="Z75" s="22">
        <f t="shared" si="48"/>
        <v>149956.68</v>
      </c>
      <c r="AA75" s="13"/>
      <c r="AB75" s="13">
        <f t="shared" si="49"/>
        <v>529933.36</v>
      </c>
      <c r="AC75" s="13">
        <f t="shared" si="50"/>
        <v>144000</v>
      </c>
      <c r="AD75" s="13">
        <f t="shared" si="51"/>
        <v>106060.01</v>
      </c>
      <c r="AE75" s="13">
        <f t="shared" si="52"/>
        <v>14190</v>
      </c>
      <c r="AF75" s="13">
        <f t="shared" si="53"/>
        <v>120250.01</v>
      </c>
      <c r="AG75" s="23">
        <f t="shared" si="54"/>
        <v>96.669999999998254</v>
      </c>
      <c r="AH75" s="13">
        <f t="shared" si="55"/>
        <v>-13653.330000000002</v>
      </c>
      <c r="AI75" s="13">
        <f t="shared" si="56"/>
        <v>1933.359999999986</v>
      </c>
      <c r="AJ75" s="13">
        <f t="shared" si="57"/>
        <v>253933.36</v>
      </c>
      <c r="AK75" s="13">
        <f t="shared" si="58"/>
        <v>420000</v>
      </c>
      <c r="AL75" s="13">
        <f t="shared" si="59"/>
        <v>33866.67</v>
      </c>
      <c r="AM75" s="13">
        <f t="shared" si="60"/>
        <v>102340</v>
      </c>
      <c r="AN75" s="13">
        <f t="shared" si="61"/>
        <v>136206.66999999998</v>
      </c>
      <c r="AO75" s="23">
        <f t="shared" si="62"/>
        <v>16053.329999999987</v>
      </c>
      <c r="AP75" s="13">
        <f t="shared" si="63"/>
        <v>2303.3299999999872</v>
      </c>
      <c r="AQ75" s="13">
        <f t="shared" si="64"/>
        <v>-603566.64</v>
      </c>
      <c r="AR75" s="3" t="str">
        <f t="shared" si="65"/>
        <v>Ok</v>
      </c>
    </row>
    <row r="76" spans="1:44" x14ac:dyDescent="0.3">
      <c r="A76" s="9"/>
      <c r="B76" s="9"/>
      <c r="C76" s="10">
        <f t="shared" si="36"/>
        <v>41500</v>
      </c>
      <c r="D76" s="10">
        <f t="shared" si="37"/>
        <v>498000</v>
      </c>
      <c r="E76" s="10">
        <f>F76*基础参数!$B$18</f>
        <v>332000</v>
      </c>
      <c r="F76" s="10">
        <f>F75+基础参数!$B$17</f>
        <v>830000</v>
      </c>
      <c r="G76" s="10">
        <f>基础参数!$B$1</f>
        <v>60000</v>
      </c>
      <c r="H76" s="10">
        <f>基础参数!$B$2</f>
        <v>36000</v>
      </c>
      <c r="I76" s="10">
        <f>ROUND(IF(F76/12&gt;基础参数!$B$5,基础参数!$B$5,IF(F76/12&lt;基础参数!$B$4,基础参数!$B$4,F76/12)),2)</f>
        <v>21396</v>
      </c>
      <c r="J76" s="10">
        <f>I76*12*基础参数!$B$3</f>
        <v>32094</v>
      </c>
      <c r="K76" s="10">
        <f>ROUND(IF($F76/12&gt;基础参数!$B$12,基础参数!$B$12,IF($F76/12&lt;基础参数!$B$11,基础参数!$B$11,$F76/12)),2)</f>
        <v>21396</v>
      </c>
      <c r="L76" s="10">
        <f>K76*12*基础参数!$B$10</f>
        <v>17972.640000000003</v>
      </c>
      <c r="M76" s="12">
        <f t="shared" si="33"/>
        <v>351933.36</v>
      </c>
      <c r="N76" s="13">
        <f t="shared" si="34"/>
        <v>332000</v>
      </c>
      <c r="O76" s="13">
        <f t="shared" si="38"/>
        <v>56063.34</v>
      </c>
      <c r="P76" s="13">
        <f t="shared" si="39"/>
        <v>80340</v>
      </c>
      <c r="Q76" s="17">
        <f t="shared" si="40"/>
        <v>136403.34</v>
      </c>
      <c r="R76" s="13">
        <f t="shared" si="41"/>
        <v>383933.36</v>
      </c>
      <c r="S76" s="18">
        <f t="shared" si="42"/>
        <v>300000</v>
      </c>
      <c r="T76" s="13">
        <f t="shared" si="43"/>
        <v>64063.34</v>
      </c>
      <c r="U76" s="13">
        <f t="shared" si="44"/>
        <v>58590</v>
      </c>
      <c r="V76" s="19">
        <f t="shared" si="45"/>
        <v>122653.34</v>
      </c>
      <c r="W76" s="13">
        <f t="shared" si="46"/>
        <v>13750</v>
      </c>
      <c r="X76" s="13">
        <f t="shared" si="47"/>
        <v>30803.339999999997</v>
      </c>
      <c r="Y76" s="13">
        <f t="shared" si="35"/>
        <v>683933.36</v>
      </c>
      <c r="Z76" s="22">
        <f t="shared" si="48"/>
        <v>153456.68</v>
      </c>
      <c r="AA76" s="13"/>
      <c r="AB76" s="13">
        <f t="shared" si="49"/>
        <v>539933.36</v>
      </c>
      <c r="AC76" s="13">
        <f t="shared" si="50"/>
        <v>144000</v>
      </c>
      <c r="AD76" s="13">
        <f t="shared" si="51"/>
        <v>109060.01</v>
      </c>
      <c r="AE76" s="13">
        <f t="shared" si="52"/>
        <v>14190</v>
      </c>
      <c r="AF76" s="13">
        <f t="shared" si="53"/>
        <v>123250.01</v>
      </c>
      <c r="AG76" s="23">
        <f t="shared" si="54"/>
        <v>596.66999999999825</v>
      </c>
      <c r="AH76" s="13">
        <f t="shared" si="55"/>
        <v>-13153.330000000002</v>
      </c>
      <c r="AI76" s="13">
        <f t="shared" si="56"/>
        <v>11933.359999999986</v>
      </c>
      <c r="AJ76" s="13">
        <f t="shared" si="57"/>
        <v>263933.36</v>
      </c>
      <c r="AK76" s="13">
        <f t="shared" si="58"/>
        <v>420000</v>
      </c>
      <c r="AL76" s="13">
        <f t="shared" si="59"/>
        <v>35866.67</v>
      </c>
      <c r="AM76" s="13">
        <f t="shared" si="60"/>
        <v>102340</v>
      </c>
      <c r="AN76" s="13">
        <f t="shared" si="61"/>
        <v>138206.66999999998</v>
      </c>
      <c r="AO76" s="23">
        <f t="shared" si="62"/>
        <v>15553.329999999987</v>
      </c>
      <c r="AP76" s="13">
        <f t="shared" si="63"/>
        <v>1803.3299999999872</v>
      </c>
      <c r="AQ76" s="13">
        <f t="shared" si="64"/>
        <v>-593566.64</v>
      </c>
      <c r="AR76" s="3" t="str">
        <f t="shared" si="65"/>
        <v>Ok</v>
      </c>
    </row>
    <row r="77" spans="1:44" x14ac:dyDescent="0.3">
      <c r="A77" s="9"/>
      <c r="B77" s="9"/>
      <c r="C77" s="10">
        <f t="shared" si="36"/>
        <v>42000</v>
      </c>
      <c r="D77" s="10">
        <f t="shared" si="37"/>
        <v>504000</v>
      </c>
      <c r="E77" s="10">
        <f>F77*基础参数!$B$18</f>
        <v>336000</v>
      </c>
      <c r="F77" s="10">
        <f>F76+基础参数!$B$17</f>
        <v>840000</v>
      </c>
      <c r="G77" s="10">
        <f>基础参数!$B$1</f>
        <v>60000</v>
      </c>
      <c r="H77" s="10">
        <f>基础参数!$B$2</f>
        <v>36000</v>
      </c>
      <c r="I77" s="10">
        <f>ROUND(IF(F77/12&gt;基础参数!$B$5,基础参数!$B$5,IF(F77/12&lt;基础参数!$B$4,基础参数!$B$4,F77/12)),2)</f>
        <v>21396</v>
      </c>
      <c r="J77" s="10">
        <f>I77*12*基础参数!$B$3</f>
        <v>32094</v>
      </c>
      <c r="K77" s="10">
        <f>ROUND(IF($F77/12&gt;基础参数!$B$12,基础参数!$B$12,IF($F77/12&lt;基础参数!$B$11,基础参数!$B$11,$F77/12)),2)</f>
        <v>21396</v>
      </c>
      <c r="L77" s="10">
        <f>K77*12*基础参数!$B$10</f>
        <v>17972.640000000003</v>
      </c>
      <c r="M77" s="12">
        <f t="shared" si="33"/>
        <v>357933.36</v>
      </c>
      <c r="N77" s="13">
        <f t="shared" si="34"/>
        <v>336000</v>
      </c>
      <c r="O77" s="13">
        <f t="shared" si="38"/>
        <v>57563.34</v>
      </c>
      <c r="P77" s="13">
        <f t="shared" si="39"/>
        <v>81340</v>
      </c>
      <c r="Q77" s="17">
        <f t="shared" si="40"/>
        <v>138903.34</v>
      </c>
      <c r="R77" s="13">
        <f t="shared" si="41"/>
        <v>393933.36</v>
      </c>
      <c r="S77" s="18">
        <f t="shared" si="42"/>
        <v>300000</v>
      </c>
      <c r="T77" s="13">
        <f t="shared" si="43"/>
        <v>66563.34</v>
      </c>
      <c r="U77" s="13">
        <f t="shared" si="44"/>
        <v>58590</v>
      </c>
      <c r="V77" s="19">
        <f t="shared" si="45"/>
        <v>125153.34</v>
      </c>
      <c r="W77" s="13">
        <f t="shared" si="46"/>
        <v>13750</v>
      </c>
      <c r="X77" s="13">
        <f t="shared" si="47"/>
        <v>31803.339999999997</v>
      </c>
      <c r="Y77" s="13">
        <f t="shared" si="35"/>
        <v>693933.36</v>
      </c>
      <c r="Z77" s="22">
        <f t="shared" si="48"/>
        <v>156956.68</v>
      </c>
      <c r="AA77" s="13"/>
      <c r="AB77" s="13">
        <f t="shared" si="49"/>
        <v>549933.36</v>
      </c>
      <c r="AC77" s="13">
        <f t="shared" si="50"/>
        <v>144000</v>
      </c>
      <c r="AD77" s="13">
        <f t="shared" si="51"/>
        <v>112060.01</v>
      </c>
      <c r="AE77" s="13">
        <f t="shared" si="52"/>
        <v>14190</v>
      </c>
      <c r="AF77" s="13">
        <f t="shared" si="53"/>
        <v>126250.01</v>
      </c>
      <c r="AG77" s="23">
        <f t="shared" si="54"/>
        <v>1096.6699999999983</v>
      </c>
      <c r="AH77" s="13">
        <f t="shared" si="55"/>
        <v>-12653.330000000002</v>
      </c>
      <c r="AI77" s="13">
        <f t="shared" si="56"/>
        <v>21933.359999999986</v>
      </c>
      <c r="AJ77" s="13">
        <f t="shared" si="57"/>
        <v>273933.36</v>
      </c>
      <c r="AK77" s="13">
        <f t="shared" si="58"/>
        <v>420000</v>
      </c>
      <c r="AL77" s="13">
        <f t="shared" si="59"/>
        <v>37866.67</v>
      </c>
      <c r="AM77" s="13">
        <f t="shared" si="60"/>
        <v>102340</v>
      </c>
      <c r="AN77" s="13">
        <f t="shared" si="61"/>
        <v>140206.66999999998</v>
      </c>
      <c r="AO77" s="23">
        <f t="shared" si="62"/>
        <v>15053.329999999987</v>
      </c>
      <c r="AP77" s="13">
        <f t="shared" si="63"/>
        <v>1303.3299999999872</v>
      </c>
      <c r="AQ77" s="13">
        <f t="shared" si="64"/>
        <v>-583566.64</v>
      </c>
      <c r="AR77" s="3" t="str">
        <f t="shared" si="65"/>
        <v>Ok</v>
      </c>
    </row>
    <row r="78" spans="1:44" x14ac:dyDescent="0.3">
      <c r="A78" s="9"/>
      <c r="B78" s="9"/>
      <c r="C78" s="10">
        <f t="shared" si="36"/>
        <v>42500</v>
      </c>
      <c r="D78" s="10">
        <f t="shared" si="37"/>
        <v>510000</v>
      </c>
      <c r="E78" s="10">
        <f>F78*基础参数!$B$18</f>
        <v>340000</v>
      </c>
      <c r="F78" s="10">
        <f>F77+基础参数!$B$17</f>
        <v>850000</v>
      </c>
      <c r="G78" s="10">
        <f>基础参数!$B$1</f>
        <v>60000</v>
      </c>
      <c r="H78" s="10">
        <f>基础参数!$B$2</f>
        <v>36000</v>
      </c>
      <c r="I78" s="10">
        <f>ROUND(IF(F78/12&gt;基础参数!$B$5,基础参数!$B$5,IF(F78/12&lt;基础参数!$B$4,基础参数!$B$4,F78/12)),2)</f>
        <v>21396</v>
      </c>
      <c r="J78" s="10">
        <f>I78*12*基础参数!$B$3</f>
        <v>32094</v>
      </c>
      <c r="K78" s="10">
        <f>ROUND(IF($F78/12&gt;基础参数!$B$12,基础参数!$B$12,IF($F78/12&lt;基础参数!$B$11,基础参数!$B$11,$F78/12)),2)</f>
        <v>21396</v>
      </c>
      <c r="L78" s="10">
        <f>K78*12*基础参数!$B$10</f>
        <v>17972.640000000003</v>
      </c>
      <c r="M78" s="12">
        <f t="shared" si="33"/>
        <v>363933.36</v>
      </c>
      <c r="N78" s="13">
        <f t="shared" si="34"/>
        <v>340000</v>
      </c>
      <c r="O78" s="13">
        <f t="shared" si="38"/>
        <v>59063.34</v>
      </c>
      <c r="P78" s="13">
        <f t="shared" si="39"/>
        <v>82340</v>
      </c>
      <c r="Q78" s="17">
        <f t="shared" si="40"/>
        <v>141403.34</v>
      </c>
      <c r="R78" s="13">
        <f t="shared" si="41"/>
        <v>403933.36</v>
      </c>
      <c r="S78" s="18">
        <f t="shared" si="42"/>
        <v>300000</v>
      </c>
      <c r="T78" s="13">
        <f t="shared" si="43"/>
        <v>69063.34</v>
      </c>
      <c r="U78" s="13">
        <f t="shared" si="44"/>
        <v>58590</v>
      </c>
      <c r="V78" s="19">
        <f t="shared" si="45"/>
        <v>127653.34</v>
      </c>
      <c r="W78" s="13">
        <f t="shared" si="46"/>
        <v>13750</v>
      </c>
      <c r="X78" s="13">
        <f t="shared" si="47"/>
        <v>32803.339999999997</v>
      </c>
      <c r="Y78" s="13">
        <f t="shared" si="35"/>
        <v>703933.36</v>
      </c>
      <c r="Z78" s="22">
        <f t="shared" si="48"/>
        <v>160456.68</v>
      </c>
      <c r="AA78" s="13"/>
      <c r="AB78" s="13">
        <f t="shared" si="49"/>
        <v>559933.36</v>
      </c>
      <c r="AC78" s="13">
        <f t="shared" si="50"/>
        <v>144000</v>
      </c>
      <c r="AD78" s="13">
        <f t="shared" si="51"/>
        <v>115060.01</v>
      </c>
      <c r="AE78" s="13">
        <f t="shared" si="52"/>
        <v>14190</v>
      </c>
      <c r="AF78" s="13">
        <f t="shared" si="53"/>
        <v>129250.01</v>
      </c>
      <c r="AG78" s="23">
        <f t="shared" si="54"/>
        <v>1596.6699999999983</v>
      </c>
      <c r="AH78" s="13">
        <f t="shared" si="55"/>
        <v>-12153.330000000002</v>
      </c>
      <c r="AI78" s="13">
        <f t="shared" si="56"/>
        <v>31933.359999999986</v>
      </c>
      <c r="AJ78" s="13">
        <f t="shared" si="57"/>
        <v>283933.36</v>
      </c>
      <c r="AK78" s="13">
        <f t="shared" si="58"/>
        <v>420000</v>
      </c>
      <c r="AL78" s="13">
        <f t="shared" si="59"/>
        <v>39866.67</v>
      </c>
      <c r="AM78" s="13">
        <f t="shared" si="60"/>
        <v>102340</v>
      </c>
      <c r="AN78" s="13">
        <f t="shared" si="61"/>
        <v>142206.66999999998</v>
      </c>
      <c r="AO78" s="23">
        <f t="shared" si="62"/>
        <v>14553.329999999987</v>
      </c>
      <c r="AP78" s="13">
        <f t="shared" si="63"/>
        <v>803.32999999998719</v>
      </c>
      <c r="AQ78" s="13">
        <f t="shared" si="64"/>
        <v>-573566.64</v>
      </c>
      <c r="AR78" s="3" t="str">
        <f t="shared" si="65"/>
        <v>Ok</v>
      </c>
    </row>
    <row r="79" spans="1:44" x14ac:dyDescent="0.3">
      <c r="A79" s="9"/>
      <c r="B79" s="9"/>
      <c r="C79" s="10">
        <f t="shared" si="36"/>
        <v>43000</v>
      </c>
      <c r="D79" s="10">
        <f t="shared" si="37"/>
        <v>516000</v>
      </c>
      <c r="E79" s="10">
        <f>F79*基础参数!$B$18</f>
        <v>344000</v>
      </c>
      <c r="F79" s="10">
        <f>F78+基础参数!$B$17</f>
        <v>860000</v>
      </c>
      <c r="G79" s="10">
        <f>基础参数!$B$1</f>
        <v>60000</v>
      </c>
      <c r="H79" s="10">
        <f>基础参数!$B$2</f>
        <v>36000</v>
      </c>
      <c r="I79" s="10">
        <f>ROUND(IF(F79/12&gt;基础参数!$B$5,基础参数!$B$5,IF(F79/12&lt;基础参数!$B$4,基础参数!$B$4,F79/12)),2)</f>
        <v>21396</v>
      </c>
      <c r="J79" s="10">
        <f>I79*12*基础参数!$B$3</f>
        <v>32094</v>
      </c>
      <c r="K79" s="10">
        <f>ROUND(IF($F79/12&gt;基础参数!$B$12,基础参数!$B$12,IF($F79/12&lt;基础参数!$B$11,基础参数!$B$11,$F79/12)),2)</f>
        <v>21396</v>
      </c>
      <c r="L79" s="10">
        <f>K79*12*基础参数!$B$10</f>
        <v>17972.640000000003</v>
      </c>
      <c r="M79" s="12">
        <f t="shared" si="33"/>
        <v>369933.36</v>
      </c>
      <c r="N79" s="13">
        <f t="shared" si="34"/>
        <v>344000</v>
      </c>
      <c r="O79" s="13">
        <f t="shared" si="38"/>
        <v>60563.34</v>
      </c>
      <c r="P79" s="13">
        <f t="shared" si="39"/>
        <v>83340</v>
      </c>
      <c r="Q79" s="17">
        <f t="shared" si="40"/>
        <v>143903.34</v>
      </c>
      <c r="R79" s="13">
        <f t="shared" si="41"/>
        <v>413933.36</v>
      </c>
      <c r="S79" s="18">
        <f t="shared" si="42"/>
        <v>300000</v>
      </c>
      <c r="T79" s="13">
        <f t="shared" si="43"/>
        <v>71563.34</v>
      </c>
      <c r="U79" s="13">
        <f t="shared" si="44"/>
        <v>58590</v>
      </c>
      <c r="V79" s="19">
        <f t="shared" si="45"/>
        <v>130153.34</v>
      </c>
      <c r="W79" s="13">
        <f t="shared" si="46"/>
        <v>13750</v>
      </c>
      <c r="X79" s="13">
        <f t="shared" si="47"/>
        <v>33803.339999999997</v>
      </c>
      <c r="Y79" s="13">
        <f t="shared" si="35"/>
        <v>713933.36</v>
      </c>
      <c r="Z79" s="22">
        <f t="shared" si="48"/>
        <v>163956.68</v>
      </c>
      <c r="AA79" s="13"/>
      <c r="AB79" s="13">
        <f t="shared" si="49"/>
        <v>569933.36</v>
      </c>
      <c r="AC79" s="13">
        <f t="shared" si="50"/>
        <v>144000</v>
      </c>
      <c r="AD79" s="13">
        <f t="shared" si="51"/>
        <v>118060.01</v>
      </c>
      <c r="AE79" s="13">
        <f t="shared" si="52"/>
        <v>14190</v>
      </c>
      <c r="AF79" s="13">
        <f t="shared" si="53"/>
        <v>132250.01</v>
      </c>
      <c r="AG79" s="23">
        <f t="shared" si="54"/>
        <v>2096.6700000000128</v>
      </c>
      <c r="AH79" s="13">
        <f t="shared" si="55"/>
        <v>-11653.329999999987</v>
      </c>
      <c r="AI79" s="13">
        <f t="shared" si="56"/>
        <v>41933.359999999986</v>
      </c>
      <c r="AJ79" s="13">
        <f t="shared" si="57"/>
        <v>293933.36</v>
      </c>
      <c r="AK79" s="13">
        <f t="shared" si="58"/>
        <v>420000</v>
      </c>
      <c r="AL79" s="13">
        <f t="shared" si="59"/>
        <v>41866.67</v>
      </c>
      <c r="AM79" s="13">
        <f t="shared" si="60"/>
        <v>102340</v>
      </c>
      <c r="AN79" s="13">
        <f t="shared" si="61"/>
        <v>144206.66999999998</v>
      </c>
      <c r="AO79" s="23">
        <f t="shared" si="62"/>
        <v>14053.329999999987</v>
      </c>
      <c r="AP79" s="13">
        <f t="shared" si="63"/>
        <v>303.32999999998719</v>
      </c>
      <c r="AQ79" s="13">
        <f t="shared" si="64"/>
        <v>-563566.64</v>
      </c>
      <c r="AR79" s="3" t="str">
        <f t="shared" si="65"/>
        <v>Ok</v>
      </c>
    </row>
    <row r="80" spans="1:44" x14ac:dyDescent="0.3">
      <c r="A80" s="9"/>
      <c r="B80" s="9"/>
      <c r="C80" s="10">
        <f t="shared" si="36"/>
        <v>43500</v>
      </c>
      <c r="D80" s="10">
        <f t="shared" si="37"/>
        <v>522000</v>
      </c>
      <c r="E80" s="10">
        <f>F80*基础参数!$B$18</f>
        <v>348000</v>
      </c>
      <c r="F80" s="10">
        <f>F79+基础参数!$B$17</f>
        <v>870000</v>
      </c>
      <c r="G80" s="10">
        <f>基础参数!$B$1</f>
        <v>60000</v>
      </c>
      <c r="H80" s="10">
        <f>基础参数!$B$2</f>
        <v>36000</v>
      </c>
      <c r="I80" s="10">
        <f>ROUND(IF(F80/12&gt;基础参数!$B$5,基础参数!$B$5,IF(F80/12&lt;基础参数!$B$4,基础参数!$B$4,F80/12)),2)</f>
        <v>21396</v>
      </c>
      <c r="J80" s="10">
        <f>I80*12*基础参数!$B$3</f>
        <v>32094</v>
      </c>
      <c r="K80" s="10">
        <f>ROUND(IF($F80/12&gt;基础参数!$B$12,基础参数!$B$12,IF($F80/12&lt;基础参数!$B$11,基础参数!$B$11,$F80/12)),2)</f>
        <v>21396</v>
      </c>
      <c r="L80" s="10">
        <f>K80*12*基础参数!$B$10</f>
        <v>17972.640000000003</v>
      </c>
      <c r="M80" s="12">
        <f t="shared" si="33"/>
        <v>375933.36</v>
      </c>
      <c r="N80" s="13">
        <f t="shared" si="34"/>
        <v>348000</v>
      </c>
      <c r="O80" s="13">
        <f t="shared" si="38"/>
        <v>62063.34</v>
      </c>
      <c r="P80" s="13">
        <f t="shared" si="39"/>
        <v>84340</v>
      </c>
      <c r="Q80" s="17">
        <f t="shared" si="40"/>
        <v>146403.34</v>
      </c>
      <c r="R80" s="13">
        <f t="shared" si="41"/>
        <v>423933.36</v>
      </c>
      <c r="S80" s="18">
        <f t="shared" si="42"/>
        <v>300000</v>
      </c>
      <c r="T80" s="13">
        <f t="shared" si="43"/>
        <v>74260.009999999995</v>
      </c>
      <c r="U80" s="13">
        <f t="shared" si="44"/>
        <v>58590</v>
      </c>
      <c r="V80" s="19">
        <f t="shared" si="45"/>
        <v>132850.01</v>
      </c>
      <c r="W80" s="13">
        <f t="shared" si="46"/>
        <v>13553.329999999987</v>
      </c>
      <c r="X80" s="13">
        <f t="shared" si="47"/>
        <v>34606.669999999984</v>
      </c>
      <c r="Y80" s="13">
        <f t="shared" si="35"/>
        <v>723933.36</v>
      </c>
      <c r="Z80" s="22">
        <f t="shared" si="48"/>
        <v>167456.68</v>
      </c>
      <c r="AA80" s="13"/>
      <c r="AB80" s="13">
        <f t="shared" si="49"/>
        <v>579933.36</v>
      </c>
      <c r="AC80" s="13">
        <f t="shared" si="50"/>
        <v>144000</v>
      </c>
      <c r="AD80" s="13">
        <f t="shared" si="51"/>
        <v>121060.01</v>
      </c>
      <c r="AE80" s="13">
        <f t="shared" si="52"/>
        <v>14190</v>
      </c>
      <c r="AF80" s="13">
        <f t="shared" si="53"/>
        <v>135250.01</v>
      </c>
      <c r="AG80" s="23">
        <f t="shared" si="54"/>
        <v>2400</v>
      </c>
      <c r="AH80" s="13">
        <f t="shared" si="55"/>
        <v>-11153.329999999987</v>
      </c>
      <c r="AI80" s="13">
        <f t="shared" si="56"/>
        <v>51933.359999999986</v>
      </c>
      <c r="AJ80" s="13">
        <f t="shared" si="57"/>
        <v>303933.36</v>
      </c>
      <c r="AK80" s="13">
        <f t="shared" si="58"/>
        <v>420000</v>
      </c>
      <c r="AL80" s="13">
        <f t="shared" si="59"/>
        <v>44063.34</v>
      </c>
      <c r="AM80" s="13">
        <f t="shared" si="60"/>
        <v>102340</v>
      </c>
      <c r="AN80" s="13">
        <f t="shared" si="61"/>
        <v>146403.34</v>
      </c>
      <c r="AO80" s="23">
        <f t="shared" si="62"/>
        <v>13553.329999999987</v>
      </c>
      <c r="AP80" s="13">
        <f t="shared" si="63"/>
        <v>0</v>
      </c>
      <c r="AQ80" s="13">
        <f t="shared" si="64"/>
        <v>-553566.64</v>
      </c>
      <c r="AR80" s="3" t="str">
        <f t="shared" si="65"/>
        <v>Ok</v>
      </c>
    </row>
    <row r="81" spans="1:44" x14ac:dyDescent="0.3">
      <c r="A81" s="9"/>
      <c r="B81" s="9"/>
      <c r="C81" s="10">
        <f t="shared" si="36"/>
        <v>44000</v>
      </c>
      <c r="D81" s="10">
        <f t="shared" si="37"/>
        <v>528000</v>
      </c>
      <c r="E81" s="10">
        <f>F81*基础参数!$B$18</f>
        <v>352000</v>
      </c>
      <c r="F81" s="10">
        <f>F80+基础参数!$B$17</f>
        <v>880000</v>
      </c>
      <c r="G81" s="10">
        <f>基础参数!$B$1</f>
        <v>60000</v>
      </c>
      <c r="H81" s="10">
        <f>基础参数!$B$2</f>
        <v>36000</v>
      </c>
      <c r="I81" s="10">
        <f>ROUND(IF(F81/12&gt;基础参数!$B$5,基础参数!$B$5,IF(F81/12&lt;基础参数!$B$4,基础参数!$B$4,F81/12)),2)</f>
        <v>21396</v>
      </c>
      <c r="J81" s="10">
        <f>I81*12*基础参数!$B$3</f>
        <v>32094</v>
      </c>
      <c r="K81" s="10">
        <f>ROUND(IF($F81/12&gt;基础参数!$B$12,基础参数!$B$12,IF($F81/12&lt;基础参数!$B$11,基础参数!$B$11,$F81/12)),2)</f>
        <v>21396</v>
      </c>
      <c r="L81" s="10">
        <f>K81*12*基础参数!$B$10</f>
        <v>17972.640000000003</v>
      </c>
      <c r="M81" s="12">
        <f t="shared" si="33"/>
        <v>381933.36</v>
      </c>
      <c r="N81" s="13">
        <f t="shared" si="34"/>
        <v>352000</v>
      </c>
      <c r="O81" s="13">
        <f t="shared" si="38"/>
        <v>63563.34</v>
      </c>
      <c r="P81" s="13">
        <f t="shared" si="39"/>
        <v>85340</v>
      </c>
      <c r="Q81" s="17">
        <f t="shared" si="40"/>
        <v>148903.34</v>
      </c>
      <c r="R81" s="13">
        <f t="shared" si="41"/>
        <v>433933.36</v>
      </c>
      <c r="S81" s="18">
        <f t="shared" si="42"/>
        <v>300000</v>
      </c>
      <c r="T81" s="13">
        <f t="shared" si="43"/>
        <v>77260.009999999995</v>
      </c>
      <c r="U81" s="13">
        <f t="shared" si="44"/>
        <v>58590</v>
      </c>
      <c r="V81" s="19">
        <f t="shared" si="45"/>
        <v>135850.01</v>
      </c>
      <c r="W81" s="13">
        <f t="shared" si="46"/>
        <v>13053.329999999987</v>
      </c>
      <c r="X81" s="13">
        <f t="shared" si="47"/>
        <v>35106.669999999984</v>
      </c>
      <c r="Y81" s="13">
        <f t="shared" si="35"/>
        <v>733933.36</v>
      </c>
      <c r="Z81" s="22">
        <f t="shared" si="48"/>
        <v>170956.68</v>
      </c>
      <c r="AA81" s="13"/>
      <c r="AB81" s="13">
        <f t="shared" si="49"/>
        <v>589933.36</v>
      </c>
      <c r="AC81" s="13">
        <f t="shared" si="50"/>
        <v>144000</v>
      </c>
      <c r="AD81" s="13">
        <f t="shared" si="51"/>
        <v>124060.01</v>
      </c>
      <c r="AE81" s="13">
        <f t="shared" si="52"/>
        <v>14190</v>
      </c>
      <c r="AF81" s="13">
        <f t="shared" si="53"/>
        <v>138250.01</v>
      </c>
      <c r="AG81" s="23">
        <f t="shared" si="54"/>
        <v>2400</v>
      </c>
      <c r="AH81" s="13">
        <f t="shared" si="55"/>
        <v>-10653.329999999987</v>
      </c>
      <c r="AI81" s="13">
        <f t="shared" si="56"/>
        <v>61933.359999999986</v>
      </c>
      <c r="AJ81" s="13">
        <f t="shared" si="57"/>
        <v>313933.36</v>
      </c>
      <c r="AK81" s="13">
        <f t="shared" si="58"/>
        <v>420000</v>
      </c>
      <c r="AL81" s="13">
        <f t="shared" si="59"/>
        <v>46563.34</v>
      </c>
      <c r="AM81" s="13">
        <f t="shared" si="60"/>
        <v>102340</v>
      </c>
      <c r="AN81" s="13">
        <f t="shared" si="61"/>
        <v>148903.34</v>
      </c>
      <c r="AO81" s="23">
        <f t="shared" si="62"/>
        <v>13053.329999999987</v>
      </c>
      <c r="AP81" s="13">
        <f t="shared" si="63"/>
        <v>0</v>
      </c>
      <c r="AQ81" s="13">
        <f t="shared" si="64"/>
        <v>-543566.64</v>
      </c>
      <c r="AR81" s="3" t="str">
        <f t="shared" si="65"/>
        <v>Ok</v>
      </c>
    </row>
    <row r="82" spans="1:44" x14ac:dyDescent="0.3">
      <c r="A82" s="9"/>
      <c r="B82" s="9"/>
      <c r="C82" s="10">
        <f t="shared" si="36"/>
        <v>44500</v>
      </c>
      <c r="D82" s="10">
        <f t="shared" si="37"/>
        <v>534000</v>
      </c>
      <c r="E82" s="10">
        <f>F82*基础参数!$B$18</f>
        <v>356000</v>
      </c>
      <c r="F82" s="10">
        <f>F81+基础参数!$B$17</f>
        <v>890000</v>
      </c>
      <c r="G82" s="10">
        <f>基础参数!$B$1</f>
        <v>60000</v>
      </c>
      <c r="H82" s="10">
        <f>基础参数!$B$2</f>
        <v>36000</v>
      </c>
      <c r="I82" s="10">
        <f>ROUND(IF(F82/12&gt;基础参数!$B$5,基础参数!$B$5,IF(F82/12&lt;基础参数!$B$4,基础参数!$B$4,F82/12)),2)</f>
        <v>21396</v>
      </c>
      <c r="J82" s="10">
        <f>I82*12*基础参数!$B$3</f>
        <v>32094</v>
      </c>
      <c r="K82" s="10">
        <f>ROUND(IF($F82/12&gt;基础参数!$B$12,基础参数!$B$12,IF($F82/12&lt;基础参数!$B$11,基础参数!$B$11,$F82/12)),2)</f>
        <v>21396</v>
      </c>
      <c r="L82" s="10">
        <f>K82*12*基础参数!$B$10</f>
        <v>17972.640000000003</v>
      </c>
      <c r="M82" s="12">
        <f t="shared" si="33"/>
        <v>387933.36</v>
      </c>
      <c r="N82" s="13">
        <f t="shared" si="34"/>
        <v>356000</v>
      </c>
      <c r="O82" s="13">
        <f t="shared" si="38"/>
        <v>65063.34</v>
      </c>
      <c r="P82" s="13">
        <f t="shared" si="39"/>
        <v>86340</v>
      </c>
      <c r="Q82" s="17">
        <f t="shared" si="40"/>
        <v>151403.34</v>
      </c>
      <c r="R82" s="13">
        <f t="shared" si="41"/>
        <v>443933.36</v>
      </c>
      <c r="S82" s="18">
        <f t="shared" si="42"/>
        <v>300000</v>
      </c>
      <c r="T82" s="13">
        <f t="shared" si="43"/>
        <v>80260.009999999995</v>
      </c>
      <c r="U82" s="13">
        <f t="shared" si="44"/>
        <v>58590</v>
      </c>
      <c r="V82" s="19">
        <f t="shared" si="45"/>
        <v>138850.01</v>
      </c>
      <c r="W82" s="13">
        <f t="shared" si="46"/>
        <v>12553.329999999987</v>
      </c>
      <c r="X82" s="13">
        <f t="shared" si="47"/>
        <v>35606.669999999984</v>
      </c>
      <c r="Y82" s="13">
        <f t="shared" si="35"/>
        <v>743933.36</v>
      </c>
      <c r="Z82" s="22">
        <f t="shared" si="48"/>
        <v>174456.68</v>
      </c>
      <c r="AA82" s="13"/>
      <c r="AB82" s="13">
        <f t="shared" si="49"/>
        <v>599933.36</v>
      </c>
      <c r="AC82" s="13">
        <f t="shared" si="50"/>
        <v>144000</v>
      </c>
      <c r="AD82" s="13">
        <f t="shared" si="51"/>
        <v>127060.01</v>
      </c>
      <c r="AE82" s="13">
        <f t="shared" si="52"/>
        <v>14190</v>
      </c>
      <c r="AF82" s="13">
        <f t="shared" si="53"/>
        <v>141250.01</v>
      </c>
      <c r="AG82" s="23">
        <f t="shared" si="54"/>
        <v>2400</v>
      </c>
      <c r="AH82" s="13">
        <f t="shared" si="55"/>
        <v>-10153.329999999987</v>
      </c>
      <c r="AI82" s="13">
        <f t="shared" si="56"/>
        <v>71933.359999999986</v>
      </c>
      <c r="AJ82" s="13">
        <f t="shared" si="57"/>
        <v>323933.36</v>
      </c>
      <c r="AK82" s="13">
        <f t="shared" si="58"/>
        <v>420000</v>
      </c>
      <c r="AL82" s="13">
        <f t="shared" si="59"/>
        <v>49063.34</v>
      </c>
      <c r="AM82" s="13">
        <f t="shared" si="60"/>
        <v>102340</v>
      </c>
      <c r="AN82" s="13">
        <f t="shared" si="61"/>
        <v>151403.34</v>
      </c>
      <c r="AO82" s="23">
        <f t="shared" si="62"/>
        <v>12553.329999999987</v>
      </c>
      <c r="AP82" s="13">
        <f t="shared" si="63"/>
        <v>0</v>
      </c>
      <c r="AQ82" s="13">
        <f t="shared" si="64"/>
        <v>-533566.64</v>
      </c>
      <c r="AR82" s="3" t="str">
        <f t="shared" si="65"/>
        <v>Ok</v>
      </c>
    </row>
    <row r="83" spans="1:44" x14ac:dyDescent="0.3">
      <c r="A83" s="9"/>
      <c r="B83" s="9"/>
      <c r="C83" s="10">
        <f t="shared" si="36"/>
        <v>45000</v>
      </c>
      <c r="D83" s="10">
        <f t="shared" si="37"/>
        <v>540000</v>
      </c>
      <c r="E83" s="10">
        <f>F83*基础参数!$B$18</f>
        <v>360000</v>
      </c>
      <c r="F83" s="10">
        <f>F82+基础参数!$B$17</f>
        <v>900000</v>
      </c>
      <c r="G83" s="10">
        <f>基础参数!$B$1</f>
        <v>60000</v>
      </c>
      <c r="H83" s="10">
        <f>基础参数!$B$2</f>
        <v>36000</v>
      </c>
      <c r="I83" s="10">
        <f>ROUND(IF(F83/12&gt;基础参数!$B$5,基础参数!$B$5,IF(F83/12&lt;基础参数!$B$4,基础参数!$B$4,F83/12)),2)</f>
        <v>21396</v>
      </c>
      <c r="J83" s="10">
        <f>I83*12*基础参数!$B$3</f>
        <v>32094</v>
      </c>
      <c r="K83" s="10">
        <f>ROUND(IF($F83/12&gt;基础参数!$B$12,基础参数!$B$12,IF($F83/12&lt;基础参数!$B$11,基础参数!$B$11,$F83/12)),2)</f>
        <v>21396</v>
      </c>
      <c r="L83" s="10">
        <f>K83*12*基础参数!$B$10</f>
        <v>17972.640000000003</v>
      </c>
      <c r="M83" s="12">
        <f t="shared" si="33"/>
        <v>393933.36</v>
      </c>
      <c r="N83" s="13">
        <f t="shared" si="34"/>
        <v>360000</v>
      </c>
      <c r="O83" s="13">
        <f t="shared" si="38"/>
        <v>66563.34</v>
      </c>
      <c r="P83" s="13">
        <f t="shared" si="39"/>
        <v>87340</v>
      </c>
      <c r="Q83" s="17">
        <f t="shared" si="40"/>
        <v>153903.34</v>
      </c>
      <c r="R83" s="13">
        <f t="shared" si="41"/>
        <v>453933.36</v>
      </c>
      <c r="S83" s="18">
        <f t="shared" si="42"/>
        <v>300000</v>
      </c>
      <c r="T83" s="13">
        <f t="shared" si="43"/>
        <v>83260.009999999995</v>
      </c>
      <c r="U83" s="13">
        <f t="shared" si="44"/>
        <v>58590</v>
      </c>
      <c r="V83" s="19">
        <f t="shared" si="45"/>
        <v>141850.01</v>
      </c>
      <c r="W83" s="13">
        <f t="shared" si="46"/>
        <v>12053.329999999987</v>
      </c>
      <c r="X83" s="13">
        <f t="shared" si="47"/>
        <v>36106.669999999984</v>
      </c>
      <c r="Y83" s="13">
        <f t="shared" si="35"/>
        <v>753933.36</v>
      </c>
      <c r="Z83" s="22">
        <f t="shared" si="48"/>
        <v>177956.68</v>
      </c>
      <c r="AA83" s="13"/>
      <c r="AB83" s="13">
        <f t="shared" si="49"/>
        <v>609933.36</v>
      </c>
      <c r="AC83" s="13">
        <f t="shared" si="50"/>
        <v>144000</v>
      </c>
      <c r="AD83" s="13">
        <f t="shared" si="51"/>
        <v>130060.01</v>
      </c>
      <c r="AE83" s="13">
        <f t="shared" si="52"/>
        <v>14190</v>
      </c>
      <c r="AF83" s="13">
        <f t="shared" si="53"/>
        <v>144250.01</v>
      </c>
      <c r="AG83" s="23">
        <f t="shared" si="54"/>
        <v>2400</v>
      </c>
      <c r="AH83" s="13">
        <f t="shared" si="55"/>
        <v>-9653.3299999999872</v>
      </c>
      <c r="AI83" s="13">
        <f t="shared" si="56"/>
        <v>81933.359999999986</v>
      </c>
      <c r="AJ83" s="13">
        <f t="shared" si="57"/>
        <v>333933.36</v>
      </c>
      <c r="AK83" s="13">
        <f t="shared" si="58"/>
        <v>420000</v>
      </c>
      <c r="AL83" s="13">
        <f t="shared" si="59"/>
        <v>51563.34</v>
      </c>
      <c r="AM83" s="13">
        <f t="shared" si="60"/>
        <v>102340</v>
      </c>
      <c r="AN83" s="13">
        <f t="shared" si="61"/>
        <v>153903.34</v>
      </c>
      <c r="AO83" s="23">
        <f t="shared" si="62"/>
        <v>12053.329999999987</v>
      </c>
      <c r="AP83" s="13">
        <f t="shared" si="63"/>
        <v>0</v>
      </c>
      <c r="AQ83" s="13">
        <f t="shared" si="64"/>
        <v>-523566.64</v>
      </c>
      <c r="AR83" s="3" t="str">
        <f t="shared" si="65"/>
        <v>Ok</v>
      </c>
    </row>
    <row r="84" spans="1:44" x14ac:dyDescent="0.3">
      <c r="A84" s="9"/>
      <c r="B84" s="9"/>
      <c r="C84" s="10">
        <f t="shared" si="36"/>
        <v>45500</v>
      </c>
      <c r="D84" s="10">
        <f t="shared" si="37"/>
        <v>546000</v>
      </c>
      <c r="E84" s="10">
        <f>F84*基础参数!$B$18</f>
        <v>364000</v>
      </c>
      <c r="F84" s="10">
        <f>F83+基础参数!$B$17</f>
        <v>910000</v>
      </c>
      <c r="G84" s="10">
        <f>基础参数!$B$1</f>
        <v>60000</v>
      </c>
      <c r="H84" s="10">
        <f>基础参数!$B$2</f>
        <v>36000</v>
      </c>
      <c r="I84" s="10">
        <f>ROUND(IF(F84/12&gt;基础参数!$B$5,基础参数!$B$5,IF(F84/12&lt;基础参数!$B$4,基础参数!$B$4,F84/12)),2)</f>
        <v>21396</v>
      </c>
      <c r="J84" s="10">
        <f>I84*12*基础参数!$B$3</f>
        <v>32094</v>
      </c>
      <c r="K84" s="10">
        <f>ROUND(IF($F84/12&gt;基础参数!$B$12,基础参数!$B$12,IF($F84/12&lt;基础参数!$B$11,基础参数!$B$11,$F84/12)),2)</f>
        <v>21396</v>
      </c>
      <c r="L84" s="10">
        <f>K84*12*基础参数!$B$10</f>
        <v>17972.640000000003</v>
      </c>
      <c r="M84" s="12">
        <f t="shared" si="33"/>
        <v>399933.36</v>
      </c>
      <c r="N84" s="13">
        <f t="shared" si="34"/>
        <v>364000</v>
      </c>
      <c r="O84" s="13">
        <f t="shared" si="38"/>
        <v>68063.34</v>
      </c>
      <c r="P84" s="13">
        <f t="shared" si="39"/>
        <v>88340</v>
      </c>
      <c r="Q84" s="17">
        <f t="shared" si="40"/>
        <v>156403.34</v>
      </c>
      <c r="R84" s="13">
        <f t="shared" si="41"/>
        <v>463933.36</v>
      </c>
      <c r="S84" s="18">
        <f t="shared" si="42"/>
        <v>300000</v>
      </c>
      <c r="T84" s="13">
        <f t="shared" si="43"/>
        <v>86260.01</v>
      </c>
      <c r="U84" s="13">
        <f t="shared" si="44"/>
        <v>58590</v>
      </c>
      <c r="V84" s="19">
        <f t="shared" si="45"/>
        <v>144850.01</v>
      </c>
      <c r="W84" s="13">
        <f t="shared" si="46"/>
        <v>11553.329999999987</v>
      </c>
      <c r="X84" s="13">
        <f t="shared" si="47"/>
        <v>36606.669999999984</v>
      </c>
      <c r="Y84" s="13">
        <f t="shared" si="35"/>
        <v>763933.36</v>
      </c>
      <c r="Z84" s="22">
        <f t="shared" si="48"/>
        <v>181456.68</v>
      </c>
      <c r="AA84" s="13"/>
      <c r="AB84" s="13">
        <f t="shared" si="49"/>
        <v>619933.36</v>
      </c>
      <c r="AC84" s="13">
        <f t="shared" si="50"/>
        <v>144000</v>
      </c>
      <c r="AD84" s="13">
        <f t="shared" si="51"/>
        <v>133060.01</v>
      </c>
      <c r="AE84" s="13">
        <f t="shared" si="52"/>
        <v>14190</v>
      </c>
      <c r="AF84" s="13">
        <f t="shared" si="53"/>
        <v>147250.01</v>
      </c>
      <c r="AG84" s="23">
        <f t="shared" si="54"/>
        <v>2400</v>
      </c>
      <c r="AH84" s="13">
        <f t="shared" si="55"/>
        <v>-9153.3299999999872</v>
      </c>
      <c r="AI84" s="13">
        <f t="shared" si="56"/>
        <v>91933.359999999986</v>
      </c>
      <c r="AJ84" s="13">
        <f t="shared" si="57"/>
        <v>343933.36</v>
      </c>
      <c r="AK84" s="13">
        <f t="shared" si="58"/>
        <v>420000</v>
      </c>
      <c r="AL84" s="13">
        <f t="shared" si="59"/>
        <v>54063.34</v>
      </c>
      <c r="AM84" s="13">
        <f t="shared" si="60"/>
        <v>102340</v>
      </c>
      <c r="AN84" s="13">
        <f t="shared" si="61"/>
        <v>156403.34</v>
      </c>
      <c r="AO84" s="23">
        <f t="shared" si="62"/>
        <v>11553.329999999987</v>
      </c>
      <c r="AP84" s="13">
        <f t="shared" si="63"/>
        <v>0</v>
      </c>
      <c r="AQ84" s="13">
        <f t="shared" si="64"/>
        <v>-513566.64</v>
      </c>
      <c r="AR84" s="3" t="str">
        <f t="shared" si="65"/>
        <v>Ok</v>
      </c>
    </row>
    <row r="85" spans="1:44" x14ac:dyDescent="0.3">
      <c r="A85" s="9"/>
      <c r="B85" s="9"/>
      <c r="C85" s="10">
        <f t="shared" si="36"/>
        <v>46000</v>
      </c>
      <c r="D85" s="10">
        <f t="shared" si="37"/>
        <v>552000</v>
      </c>
      <c r="E85" s="10">
        <f>F85*基础参数!$B$18</f>
        <v>368000</v>
      </c>
      <c r="F85" s="10">
        <f>F84+基础参数!$B$17</f>
        <v>920000</v>
      </c>
      <c r="G85" s="10">
        <f>基础参数!$B$1</f>
        <v>60000</v>
      </c>
      <c r="H85" s="10">
        <f>基础参数!$B$2</f>
        <v>36000</v>
      </c>
      <c r="I85" s="10">
        <f>ROUND(IF(F85/12&gt;基础参数!$B$5,基础参数!$B$5,IF(F85/12&lt;基础参数!$B$4,基础参数!$B$4,F85/12)),2)</f>
        <v>21396</v>
      </c>
      <c r="J85" s="10">
        <f>I85*12*基础参数!$B$3</f>
        <v>32094</v>
      </c>
      <c r="K85" s="10">
        <f>ROUND(IF($F85/12&gt;基础参数!$B$12,基础参数!$B$12,IF($F85/12&lt;基础参数!$B$11,基础参数!$B$11,$F85/12)),2)</f>
        <v>21396</v>
      </c>
      <c r="L85" s="10">
        <f>K85*12*基础参数!$B$10</f>
        <v>17972.640000000003</v>
      </c>
      <c r="M85" s="12">
        <f t="shared" si="33"/>
        <v>405933.36</v>
      </c>
      <c r="N85" s="13">
        <f t="shared" si="34"/>
        <v>368000</v>
      </c>
      <c r="O85" s="13">
        <f t="shared" si="38"/>
        <v>69563.34</v>
      </c>
      <c r="P85" s="13">
        <f t="shared" si="39"/>
        <v>89340</v>
      </c>
      <c r="Q85" s="17">
        <f t="shared" si="40"/>
        <v>158903.34</v>
      </c>
      <c r="R85" s="13">
        <f t="shared" si="41"/>
        <v>473933.36</v>
      </c>
      <c r="S85" s="18">
        <f t="shared" si="42"/>
        <v>300000</v>
      </c>
      <c r="T85" s="13">
        <f t="shared" si="43"/>
        <v>89260.01</v>
      </c>
      <c r="U85" s="13">
        <f t="shared" si="44"/>
        <v>58590</v>
      </c>
      <c r="V85" s="19">
        <f t="shared" si="45"/>
        <v>147850.01</v>
      </c>
      <c r="W85" s="13">
        <f t="shared" si="46"/>
        <v>11053.329999999987</v>
      </c>
      <c r="X85" s="13">
        <f t="shared" si="47"/>
        <v>37106.669999999984</v>
      </c>
      <c r="Y85" s="13">
        <f t="shared" si="35"/>
        <v>773933.36</v>
      </c>
      <c r="Z85" s="22">
        <f t="shared" si="48"/>
        <v>184956.68</v>
      </c>
      <c r="AA85" s="13"/>
      <c r="AB85" s="13">
        <f t="shared" si="49"/>
        <v>629933.36</v>
      </c>
      <c r="AC85" s="13">
        <f t="shared" si="50"/>
        <v>144000</v>
      </c>
      <c r="AD85" s="13">
        <f t="shared" si="51"/>
        <v>136060.01</v>
      </c>
      <c r="AE85" s="13">
        <f t="shared" si="52"/>
        <v>14190</v>
      </c>
      <c r="AF85" s="13">
        <f t="shared" si="53"/>
        <v>150250.01</v>
      </c>
      <c r="AG85" s="23">
        <f t="shared" si="54"/>
        <v>2400</v>
      </c>
      <c r="AH85" s="13">
        <f t="shared" si="55"/>
        <v>-8653.3299999999872</v>
      </c>
      <c r="AI85" s="13">
        <f t="shared" si="56"/>
        <v>101933.35999999999</v>
      </c>
      <c r="AJ85" s="13">
        <f t="shared" si="57"/>
        <v>353933.36</v>
      </c>
      <c r="AK85" s="13">
        <f t="shared" si="58"/>
        <v>420000</v>
      </c>
      <c r="AL85" s="13">
        <f t="shared" si="59"/>
        <v>56563.34</v>
      </c>
      <c r="AM85" s="13">
        <f t="shared" si="60"/>
        <v>102340</v>
      </c>
      <c r="AN85" s="13">
        <f t="shared" si="61"/>
        <v>158903.34</v>
      </c>
      <c r="AO85" s="23">
        <f t="shared" si="62"/>
        <v>11053.329999999987</v>
      </c>
      <c r="AP85" s="13">
        <f t="shared" si="63"/>
        <v>0</v>
      </c>
      <c r="AQ85" s="13">
        <f t="shared" si="64"/>
        <v>-503566.64</v>
      </c>
      <c r="AR85" s="3" t="str">
        <f t="shared" si="65"/>
        <v>Ok</v>
      </c>
    </row>
    <row r="86" spans="1:44" x14ac:dyDescent="0.3">
      <c r="A86" s="9"/>
      <c r="B86" s="9"/>
      <c r="C86" s="10">
        <f t="shared" si="36"/>
        <v>46500</v>
      </c>
      <c r="D86" s="10">
        <f t="shared" si="37"/>
        <v>558000</v>
      </c>
      <c r="E86" s="10">
        <f>F86*基础参数!$B$18</f>
        <v>372000</v>
      </c>
      <c r="F86" s="10">
        <f>F85+基础参数!$B$17</f>
        <v>930000</v>
      </c>
      <c r="G86" s="10">
        <f>基础参数!$B$1</f>
        <v>60000</v>
      </c>
      <c r="H86" s="10">
        <f>基础参数!$B$2</f>
        <v>36000</v>
      </c>
      <c r="I86" s="10">
        <f>ROUND(IF(F86/12&gt;基础参数!$B$5,基础参数!$B$5,IF(F86/12&lt;基础参数!$B$4,基础参数!$B$4,F86/12)),2)</f>
        <v>21396</v>
      </c>
      <c r="J86" s="10">
        <f>I86*12*基础参数!$B$3</f>
        <v>32094</v>
      </c>
      <c r="K86" s="10">
        <f>ROUND(IF($F86/12&gt;基础参数!$B$12,基础参数!$B$12,IF($F86/12&lt;基础参数!$B$11,基础参数!$B$11,$F86/12)),2)</f>
        <v>21396</v>
      </c>
      <c r="L86" s="10">
        <f>K86*12*基础参数!$B$10</f>
        <v>17972.640000000003</v>
      </c>
      <c r="M86" s="12">
        <f t="shared" si="33"/>
        <v>411933.36</v>
      </c>
      <c r="N86" s="13">
        <f t="shared" si="34"/>
        <v>372000</v>
      </c>
      <c r="O86" s="13">
        <f t="shared" si="38"/>
        <v>71063.34</v>
      </c>
      <c r="P86" s="13">
        <f t="shared" si="39"/>
        <v>90340</v>
      </c>
      <c r="Q86" s="17">
        <f t="shared" si="40"/>
        <v>161403.34</v>
      </c>
      <c r="R86" s="13">
        <f t="shared" si="41"/>
        <v>483933.36</v>
      </c>
      <c r="S86" s="18">
        <f t="shared" si="42"/>
        <v>300000</v>
      </c>
      <c r="T86" s="13">
        <f t="shared" si="43"/>
        <v>92260.01</v>
      </c>
      <c r="U86" s="13">
        <f t="shared" si="44"/>
        <v>58590</v>
      </c>
      <c r="V86" s="19">
        <f t="shared" si="45"/>
        <v>150850.01</v>
      </c>
      <c r="W86" s="13">
        <f t="shared" si="46"/>
        <v>10553.329999999987</v>
      </c>
      <c r="X86" s="13">
        <f t="shared" si="47"/>
        <v>37606.669999999984</v>
      </c>
      <c r="Y86" s="13">
        <f t="shared" si="35"/>
        <v>783933.36</v>
      </c>
      <c r="Z86" s="22">
        <f t="shared" si="48"/>
        <v>188456.68</v>
      </c>
      <c r="AA86" s="13"/>
      <c r="AB86" s="13">
        <f t="shared" si="49"/>
        <v>639933.36</v>
      </c>
      <c r="AC86" s="13">
        <f t="shared" si="50"/>
        <v>144000</v>
      </c>
      <c r="AD86" s="13">
        <f t="shared" si="51"/>
        <v>139060.01</v>
      </c>
      <c r="AE86" s="13">
        <f t="shared" si="52"/>
        <v>14190</v>
      </c>
      <c r="AF86" s="13">
        <f t="shared" si="53"/>
        <v>153250.01</v>
      </c>
      <c r="AG86" s="23">
        <f t="shared" si="54"/>
        <v>2400</v>
      </c>
      <c r="AH86" s="13">
        <f t="shared" si="55"/>
        <v>-8153.3299999999872</v>
      </c>
      <c r="AI86" s="13">
        <f t="shared" si="56"/>
        <v>111933.35999999999</v>
      </c>
      <c r="AJ86" s="13">
        <f t="shared" si="57"/>
        <v>363933.36</v>
      </c>
      <c r="AK86" s="13">
        <f t="shared" si="58"/>
        <v>420000</v>
      </c>
      <c r="AL86" s="13">
        <f t="shared" si="59"/>
        <v>59063.34</v>
      </c>
      <c r="AM86" s="13">
        <f t="shared" si="60"/>
        <v>102340</v>
      </c>
      <c r="AN86" s="13">
        <f t="shared" si="61"/>
        <v>161403.34</v>
      </c>
      <c r="AO86" s="23">
        <f t="shared" si="62"/>
        <v>10553.329999999987</v>
      </c>
      <c r="AP86" s="13">
        <f t="shared" si="63"/>
        <v>0</v>
      </c>
      <c r="AQ86" s="13">
        <f t="shared" si="64"/>
        <v>-493566.64</v>
      </c>
      <c r="AR86" s="3" t="str">
        <f t="shared" si="65"/>
        <v>Ok</v>
      </c>
    </row>
    <row r="87" spans="1:44" x14ac:dyDescent="0.3">
      <c r="A87" s="9"/>
      <c r="B87" s="9"/>
      <c r="C87" s="10">
        <f t="shared" si="36"/>
        <v>47000</v>
      </c>
      <c r="D87" s="10">
        <f t="shared" si="37"/>
        <v>564000</v>
      </c>
      <c r="E87" s="10">
        <f>F87*基础参数!$B$18</f>
        <v>376000</v>
      </c>
      <c r="F87" s="10">
        <f>F86+基础参数!$B$17</f>
        <v>940000</v>
      </c>
      <c r="G87" s="10">
        <f>基础参数!$B$1</f>
        <v>60000</v>
      </c>
      <c r="H87" s="10">
        <f>基础参数!$B$2</f>
        <v>36000</v>
      </c>
      <c r="I87" s="10">
        <f>ROUND(IF(F87/12&gt;基础参数!$B$5,基础参数!$B$5,IF(F87/12&lt;基础参数!$B$4,基础参数!$B$4,F87/12)),2)</f>
        <v>21396</v>
      </c>
      <c r="J87" s="10">
        <f>I87*12*基础参数!$B$3</f>
        <v>32094</v>
      </c>
      <c r="K87" s="10">
        <f>ROUND(IF($F87/12&gt;基础参数!$B$12,基础参数!$B$12,IF($F87/12&lt;基础参数!$B$11,基础参数!$B$11,$F87/12)),2)</f>
        <v>21396</v>
      </c>
      <c r="L87" s="10">
        <f>K87*12*基础参数!$B$10</f>
        <v>17972.640000000003</v>
      </c>
      <c r="M87" s="12">
        <f t="shared" si="33"/>
        <v>417933.36</v>
      </c>
      <c r="N87" s="13">
        <f t="shared" si="34"/>
        <v>376000</v>
      </c>
      <c r="O87" s="13">
        <f t="shared" si="38"/>
        <v>72563.34</v>
      </c>
      <c r="P87" s="13">
        <f t="shared" si="39"/>
        <v>91340</v>
      </c>
      <c r="Q87" s="17">
        <f t="shared" si="40"/>
        <v>163903.34</v>
      </c>
      <c r="R87" s="13">
        <f t="shared" si="41"/>
        <v>493933.36</v>
      </c>
      <c r="S87" s="18">
        <f t="shared" si="42"/>
        <v>300000</v>
      </c>
      <c r="T87" s="13">
        <f t="shared" si="43"/>
        <v>95260.01</v>
      </c>
      <c r="U87" s="13">
        <f t="shared" si="44"/>
        <v>58590</v>
      </c>
      <c r="V87" s="19">
        <f t="shared" si="45"/>
        <v>153850.01</v>
      </c>
      <c r="W87" s="13">
        <f t="shared" si="46"/>
        <v>10053.329999999987</v>
      </c>
      <c r="X87" s="13">
        <f t="shared" si="47"/>
        <v>38106.669999999984</v>
      </c>
      <c r="Y87" s="13">
        <f t="shared" si="35"/>
        <v>793933.36</v>
      </c>
      <c r="Z87" s="22">
        <f t="shared" si="48"/>
        <v>191956.68</v>
      </c>
      <c r="AA87" s="13"/>
      <c r="AB87" s="13">
        <f t="shared" si="49"/>
        <v>649933.36</v>
      </c>
      <c r="AC87" s="13">
        <f t="shared" si="50"/>
        <v>144000</v>
      </c>
      <c r="AD87" s="13">
        <f t="shared" si="51"/>
        <v>142060.01</v>
      </c>
      <c r="AE87" s="13">
        <f t="shared" si="52"/>
        <v>14190</v>
      </c>
      <c r="AF87" s="13">
        <f t="shared" si="53"/>
        <v>156250.01</v>
      </c>
      <c r="AG87" s="23">
        <f t="shared" si="54"/>
        <v>2400</v>
      </c>
      <c r="AH87" s="13">
        <f t="shared" si="55"/>
        <v>-7653.3299999999872</v>
      </c>
      <c r="AI87" s="13">
        <f t="shared" si="56"/>
        <v>121933.35999999999</v>
      </c>
      <c r="AJ87" s="13">
        <f t="shared" si="57"/>
        <v>373933.36</v>
      </c>
      <c r="AK87" s="13">
        <f t="shared" si="58"/>
        <v>420000</v>
      </c>
      <c r="AL87" s="13">
        <f t="shared" si="59"/>
        <v>61563.34</v>
      </c>
      <c r="AM87" s="13">
        <f t="shared" si="60"/>
        <v>102340</v>
      </c>
      <c r="AN87" s="13">
        <f t="shared" si="61"/>
        <v>163903.34</v>
      </c>
      <c r="AO87" s="23">
        <f t="shared" si="62"/>
        <v>10053.329999999987</v>
      </c>
      <c r="AP87" s="13">
        <f t="shared" si="63"/>
        <v>0</v>
      </c>
      <c r="AQ87" s="13">
        <f t="shared" si="64"/>
        <v>-483566.64</v>
      </c>
      <c r="AR87" s="3" t="str">
        <f t="shared" si="65"/>
        <v>Ok</v>
      </c>
    </row>
    <row r="88" spans="1:44" x14ac:dyDescent="0.3">
      <c r="A88" s="9"/>
      <c r="B88" s="9"/>
      <c r="C88" s="10">
        <f t="shared" si="36"/>
        <v>47500</v>
      </c>
      <c r="D88" s="10">
        <f t="shared" si="37"/>
        <v>570000</v>
      </c>
      <c r="E88" s="10">
        <f>F88*基础参数!$B$18</f>
        <v>380000</v>
      </c>
      <c r="F88" s="10">
        <f>F87+基础参数!$B$17</f>
        <v>950000</v>
      </c>
      <c r="G88" s="10">
        <f>基础参数!$B$1</f>
        <v>60000</v>
      </c>
      <c r="H88" s="10">
        <f>基础参数!$B$2</f>
        <v>36000</v>
      </c>
      <c r="I88" s="10">
        <f>ROUND(IF(F88/12&gt;基础参数!$B$5,基础参数!$B$5,IF(F88/12&lt;基础参数!$B$4,基础参数!$B$4,F88/12)),2)</f>
        <v>21396</v>
      </c>
      <c r="J88" s="10">
        <f>I88*12*基础参数!$B$3</f>
        <v>32094</v>
      </c>
      <c r="K88" s="10">
        <f>ROUND(IF($F88/12&gt;基础参数!$B$12,基础参数!$B$12,IF($F88/12&lt;基础参数!$B$11,基础参数!$B$11,$F88/12)),2)</f>
        <v>21396</v>
      </c>
      <c r="L88" s="10">
        <f>K88*12*基础参数!$B$10</f>
        <v>17972.640000000003</v>
      </c>
      <c r="M88" s="12">
        <f t="shared" si="33"/>
        <v>423933.36</v>
      </c>
      <c r="N88" s="13">
        <f t="shared" si="34"/>
        <v>380000</v>
      </c>
      <c r="O88" s="13">
        <f t="shared" si="38"/>
        <v>74260.009999999995</v>
      </c>
      <c r="P88" s="13">
        <f t="shared" si="39"/>
        <v>92340</v>
      </c>
      <c r="Q88" s="17">
        <f t="shared" si="40"/>
        <v>166600.01</v>
      </c>
      <c r="R88" s="13">
        <f t="shared" si="41"/>
        <v>503933.36</v>
      </c>
      <c r="S88" s="18">
        <f t="shared" si="42"/>
        <v>300000</v>
      </c>
      <c r="T88" s="13">
        <f t="shared" si="43"/>
        <v>98260.01</v>
      </c>
      <c r="U88" s="13">
        <f t="shared" si="44"/>
        <v>58590</v>
      </c>
      <c r="V88" s="19">
        <f t="shared" si="45"/>
        <v>156850.01</v>
      </c>
      <c r="W88" s="13">
        <f t="shared" si="46"/>
        <v>9750</v>
      </c>
      <c r="X88" s="13">
        <f t="shared" si="47"/>
        <v>38606.669999999984</v>
      </c>
      <c r="Y88" s="13">
        <f t="shared" si="35"/>
        <v>803933.36</v>
      </c>
      <c r="Z88" s="22">
        <f t="shared" si="48"/>
        <v>195456.68</v>
      </c>
      <c r="AA88" s="13"/>
      <c r="AB88" s="13">
        <f t="shared" si="49"/>
        <v>659933.36</v>
      </c>
      <c r="AC88" s="13">
        <f t="shared" si="50"/>
        <v>144000</v>
      </c>
      <c r="AD88" s="13">
        <f t="shared" si="51"/>
        <v>145060.01</v>
      </c>
      <c r="AE88" s="13">
        <f t="shared" si="52"/>
        <v>14190</v>
      </c>
      <c r="AF88" s="13">
        <f t="shared" si="53"/>
        <v>159250.01</v>
      </c>
      <c r="AG88" s="23">
        <f t="shared" si="54"/>
        <v>2400</v>
      </c>
      <c r="AH88" s="13">
        <f t="shared" si="55"/>
        <v>-7350</v>
      </c>
      <c r="AI88" s="13">
        <f t="shared" si="56"/>
        <v>131933.35999999999</v>
      </c>
      <c r="AJ88" s="13">
        <f t="shared" si="57"/>
        <v>383933.36</v>
      </c>
      <c r="AK88" s="13">
        <f t="shared" si="58"/>
        <v>420000</v>
      </c>
      <c r="AL88" s="13">
        <f t="shared" si="59"/>
        <v>64063.34</v>
      </c>
      <c r="AM88" s="13">
        <f t="shared" si="60"/>
        <v>102340</v>
      </c>
      <c r="AN88" s="13">
        <f t="shared" si="61"/>
        <v>166403.34</v>
      </c>
      <c r="AO88" s="23">
        <f t="shared" si="62"/>
        <v>9553.3299999999872</v>
      </c>
      <c r="AP88" s="13">
        <f t="shared" si="63"/>
        <v>-196.67000000001281</v>
      </c>
      <c r="AQ88" s="13">
        <f t="shared" si="64"/>
        <v>-473566.64</v>
      </c>
      <c r="AR88" s="3" t="str">
        <f t="shared" si="65"/>
        <v>Ok</v>
      </c>
    </row>
    <row r="89" spans="1:44" x14ac:dyDescent="0.3">
      <c r="A89" s="9"/>
      <c r="B89" s="9"/>
      <c r="C89" s="10">
        <f t="shared" si="36"/>
        <v>48000</v>
      </c>
      <c r="D89" s="10">
        <f t="shared" si="37"/>
        <v>576000</v>
      </c>
      <c r="E89" s="10">
        <f>F89*基础参数!$B$18</f>
        <v>384000</v>
      </c>
      <c r="F89" s="10">
        <f>F88+基础参数!$B$17</f>
        <v>960000</v>
      </c>
      <c r="G89" s="10">
        <f>基础参数!$B$1</f>
        <v>60000</v>
      </c>
      <c r="H89" s="10">
        <f>基础参数!$B$2</f>
        <v>36000</v>
      </c>
      <c r="I89" s="10">
        <f>ROUND(IF(F89/12&gt;基础参数!$B$5,基础参数!$B$5,IF(F89/12&lt;基础参数!$B$4,基础参数!$B$4,F89/12)),2)</f>
        <v>21396</v>
      </c>
      <c r="J89" s="10">
        <f>I89*12*基础参数!$B$3</f>
        <v>32094</v>
      </c>
      <c r="K89" s="10">
        <f>ROUND(IF($F89/12&gt;基础参数!$B$12,基础参数!$B$12,IF($F89/12&lt;基础参数!$B$11,基础参数!$B$11,$F89/12)),2)</f>
        <v>21396</v>
      </c>
      <c r="L89" s="10">
        <f>K89*12*基础参数!$B$10</f>
        <v>17972.640000000003</v>
      </c>
      <c r="M89" s="12">
        <f t="shared" si="33"/>
        <v>429933.36</v>
      </c>
      <c r="N89" s="13">
        <f t="shared" si="34"/>
        <v>384000</v>
      </c>
      <c r="O89" s="13">
        <f t="shared" si="38"/>
        <v>76060.009999999995</v>
      </c>
      <c r="P89" s="13">
        <f t="shared" si="39"/>
        <v>93340</v>
      </c>
      <c r="Q89" s="17">
        <f t="shared" si="40"/>
        <v>169400.01</v>
      </c>
      <c r="R89" s="13">
        <f t="shared" si="41"/>
        <v>513933.36</v>
      </c>
      <c r="S89" s="18">
        <f t="shared" si="42"/>
        <v>300000</v>
      </c>
      <c r="T89" s="13">
        <f t="shared" si="43"/>
        <v>101260.01</v>
      </c>
      <c r="U89" s="13">
        <f t="shared" si="44"/>
        <v>58590</v>
      </c>
      <c r="V89" s="19">
        <f t="shared" si="45"/>
        <v>159850.01</v>
      </c>
      <c r="W89" s="13">
        <f t="shared" si="46"/>
        <v>9550</v>
      </c>
      <c r="X89" s="13">
        <f t="shared" si="47"/>
        <v>39106.669999999984</v>
      </c>
      <c r="Y89" s="13">
        <f t="shared" si="35"/>
        <v>813933.36</v>
      </c>
      <c r="Z89" s="22">
        <f t="shared" si="48"/>
        <v>198956.68</v>
      </c>
      <c r="AA89" s="13"/>
      <c r="AB89" s="13">
        <f t="shared" si="49"/>
        <v>669933.36</v>
      </c>
      <c r="AC89" s="13">
        <f t="shared" si="50"/>
        <v>144000</v>
      </c>
      <c r="AD89" s="13">
        <f t="shared" si="51"/>
        <v>148556.68</v>
      </c>
      <c r="AE89" s="13">
        <f t="shared" si="52"/>
        <v>14190</v>
      </c>
      <c r="AF89" s="13">
        <f t="shared" si="53"/>
        <v>162746.68</v>
      </c>
      <c r="AG89" s="23">
        <f t="shared" si="54"/>
        <v>2896.6699999999837</v>
      </c>
      <c r="AH89" s="13">
        <f t="shared" si="55"/>
        <v>-6653.3300000000163</v>
      </c>
      <c r="AI89" s="13">
        <f t="shared" si="56"/>
        <v>141933.35999999999</v>
      </c>
      <c r="AJ89" s="13">
        <f t="shared" si="57"/>
        <v>393933.36</v>
      </c>
      <c r="AK89" s="13">
        <f t="shared" si="58"/>
        <v>420000</v>
      </c>
      <c r="AL89" s="13">
        <f t="shared" si="59"/>
        <v>66563.34</v>
      </c>
      <c r="AM89" s="13">
        <f t="shared" si="60"/>
        <v>102340</v>
      </c>
      <c r="AN89" s="13">
        <f t="shared" si="61"/>
        <v>168903.34</v>
      </c>
      <c r="AO89" s="23">
        <f t="shared" si="62"/>
        <v>9053.3299999999872</v>
      </c>
      <c r="AP89" s="13">
        <f t="shared" si="63"/>
        <v>-496.67000000001281</v>
      </c>
      <c r="AQ89" s="13">
        <f t="shared" si="64"/>
        <v>-463566.64</v>
      </c>
      <c r="AR89" s="3" t="str">
        <f t="shared" si="65"/>
        <v>Ok</v>
      </c>
    </row>
    <row r="90" spans="1:44" x14ac:dyDescent="0.3">
      <c r="A90" s="9"/>
      <c r="B90" s="9"/>
      <c r="C90" s="10">
        <f t="shared" si="36"/>
        <v>48500</v>
      </c>
      <c r="D90" s="10">
        <f t="shared" si="37"/>
        <v>582000</v>
      </c>
      <c r="E90" s="10">
        <f>F90*基础参数!$B$18</f>
        <v>388000</v>
      </c>
      <c r="F90" s="10">
        <f>F89+基础参数!$B$17</f>
        <v>970000</v>
      </c>
      <c r="G90" s="10">
        <f>基础参数!$B$1</f>
        <v>60000</v>
      </c>
      <c r="H90" s="10">
        <f>基础参数!$B$2</f>
        <v>36000</v>
      </c>
      <c r="I90" s="10">
        <f>ROUND(IF(F90/12&gt;基础参数!$B$5,基础参数!$B$5,IF(F90/12&lt;基础参数!$B$4,基础参数!$B$4,F90/12)),2)</f>
        <v>21396</v>
      </c>
      <c r="J90" s="10">
        <f>I90*12*基础参数!$B$3</f>
        <v>32094</v>
      </c>
      <c r="K90" s="10">
        <f>ROUND(IF($F90/12&gt;基础参数!$B$12,基础参数!$B$12,IF($F90/12&lt;基础参数!$B$11,基础参数!$B$11,$F90/12)),2)</f>
        <v>21396</v>
      </c>
      <c r="L90" s="10">
        <f>K90*12*基础参数!$B$10</f>
        <v>17972.640000000003</v>
      </c>
      <c r="M90" s="12">
        <f t="shared" si="33"/>
        <v>435933.36</v>
      </c>
      <c r="N90" s="13">
        <f t="shared" si="34"/>
        <v>388000</v>
      </c>
      <c r="O90" s="13">
        <f t="shared" si="38"/>
        <v>77860.009999999995</v>
      </c>
      <c r="P90" s="13">
        <f t="shared" si="39"/>
        <v>94340</v>
      </c>
      <c r="Q90" s="17">
        <f t="shared" si="40"/>
        <v>172200.01</v>
      </c>
      <c r="R90" s="13">
        <f t="shared" si="41"/>
        <v>523933.36</v>
      </c>
      <c r="S90" s="18">
        <f t="shared" si="42"/>
        <v>300000</v>
      </c>
      <c r="T90" s="13">
        <f t="shared" si="43"/>
        <v>104260.01</v>
      </c>
      <c r="U90" s="13">
        <f t="shared" si="44"/>
        <v>58590</v>
      </c>
      <c r="V90" s="19">
        <f t="shared" si="45"/>
        <v>162850.01</v>
      </c>
      <c r="W90" s="13">
        <f t="shared" si="46"/>
        <v>9350</v>
      </c>
      <c r="X90" s="13">
        <f t="shared" si="47"/>
        <v>39606.669999999984</v>
      </c>
      <c r="Y90" s="13">
        <f t="shared" si="35"/>
        <v>823933.36</v>
      </c>
      <c r="Z90" s="22">
        <f t="shared" si="48"/>
        <v>202456.68</v>
      </c>
      <c r="AA90" s="13"/>
      <c r="AB90" s="13">
        <f t="shared" si="49"/>
        <v>679933.36</v>
      </c>
      <c r="AC90" s="13">
        <f t="shared" si="50"/>
        <v>144000</v>
      </c>
      <c r="AD90" s="13">
        <f t="shared" si="51"/>
        <v>152056.68</v>
      </c>
      <c r="AE90" s="13">
        <f t="shared" si="52"/>
        <v>14190</v>
      </c>
      <c r="AF90" s="13">
        <f t="shared" si="53"/>
        <v>166246.68</v>
      </c>
      <c r="AG90" s="23">
        <f t="shared" si="54"/>
        <v>3396.6699999999837</v>
      </c>
      <c r="AH90" s="13">
        <f t="shared" si="55"/>
        <v>-5953.3300000000163</v>
      </c>
      <c r="AI90" s="13">
        <f t="shared" si="56"/>
        <v>151933.35999999999</v>
      </c>
      <c r="AJ90" s="13">
        <f t="shared" si="57"/>
        <v>403933.36</v>
      </c>
      <c r="AK90" s="13">
        <f t="shared" si="58"/>
        <v>420000</v>
      </c>
      <c r="AL90" s="13">
        <f t="shared" si="59"/>
        <v>69063.34</v>
      </c>
      <c r="AM90" s="13">
        <f t="shared" si="60"/>
        <v>102340</v>
      </c>
      <c r="AN90" s="13">
        <f t="shared" si="61"/>
        <v>171403.34</v>
      </c>
      <c r="AO90" s="23">
        <f t="shared" si="62"/>
        <v>8553.3299999999872</v>
      </c>
      <c r="AP90" s="13">
        <f t="shared" si="63"/>
        <v>-796.67000000001281</v>
      </c>
      <c r="AQ90" s="13">
        <f t="shared" si="64"/>
        <v>-453566.64</v>
      </c>
      <c r="AR90" s="3" t="str">
        <f t="shared" si="65"/>
        <v>Ok</v>
      </c>
    </row>
    <row r="91" spans="1:44" x14ac:dyDescent="0.3">
      <c r="A91" s="9"/>
      <c r="B91" s="9"/>
      <c r="C91" s="10">
        <f t="shared" si="36"/>
        <v>49000</v>
      </c>
      <c r="D91" s="10">
        <f t="shared" si="37"/>
        <v>588000</v>
      </c>
      <c r="E91" s="10">
        <f>F91*基础参数!$B$18</f>
        <v>392000</v>
      </c>
      <c r="F91" s="10">
        <f>F90+基础参数!$B$17</f>
        <v>980000</v>
      </c>
      <c r="G91" s="10">
        <f>基础参数!$B$1</f>
        <v>60000</v>
      </c>
      <c r="H91" s="10">
        <f>基础参数!$B$2</f>
        <v>36000</v>
      </c>
      <c r="I91" s="10">
        <f>ROUND(IF(F91/12&gt;基础参数!$B$5,基础参数!$B$5,IF(F91/12&lt;基础参数!$B$4,基础参数!$B$4,F91/12)),2)</f>
        <v>21396</v>
      </c>
      <c r="J91" s="10">
        <f>I91*12*基础参数!$B$3</f>
        <v>32094</v>
      </c>
      <c r="K91" s="10">
        <f>ROUND(IF($F91/12&gt;基础参数!$B$12,基础参数!$B$12,IF($F91/12&lt;基础参数!$B$11,基础参数!$B$11,$F91/12)),2)</f>
        <v>21396</v>
      </c>
      <c r="L91" s="10">
        <f>K91*12*基础参数!$B$10</f>
        <v>17972.640000000003</v>
      </c>
      <c r="M91" s="12">
        <f t="shared" si="33"/>
        <v>441933.36</v>
      </c>
      <c r="N91" s="13">
        <f t="shared" si="34"/>
        <v>392000</v>
      </c>
      <c r="O91" s="13">
        <f t="shared" si="38"/>
        <v>79660.009999999995</v>
      </c>
      <c r="P91" s="13">
        <f t="shared" si="39"/>
        <v>95340</v>
      </c>
      <c r="Q91" s="17">
        <f t="shared" si="40"/>
        <v>175000.01</v>
      </c>
      <c r="R91" s="13">
        <f t="shared" si="41"/>
        <v>533933.36</v>
      </c>
      <c r="S91" s="18">
        <f t="shared" si="42"/>
        <v>300000</v>
      </c>
      <c r="T91" s="13">
        <f t="shared" si="43"/>
        <v>107260.01</v>
      </c>
      <c r="U91" s="13">
        <f t="shared" si="44"/>
        <v>58590</v>
      </c>
      <c r="V91" s="19">
        <f t="shared" si="45"/>
        <v>165850.01</v>
      </c>
      <c r="W91" s="13">
        <f t="shared" si="46"/>
        <v>9150</v>
      </c>
      <c r="X91" s="13">
        <f t="shared" si="47"/>
        <v>40106.669999999984</v>
      </c>
      <c r="Y91" s="13">
        <f t="shared" si="35"/>
        <v>833933.36</v>
      </c>
      <c r="Z91" s="22">
        <f t="shared" si="48"/>
        <v>205956.68</v>
      </c>
      <c r="AA91" s="13"/>
      <c r="AB91" s="13">
        <f t="shared" si="49"/>
        <v>689933.36</v>
      </c>
      <c r="AC91" s="13">
        <f t="shared" si="50"/>
        <v>144000</v>
      </c>
      <c r="AD91" s="13">
        <f t="shared" si="51"/>
        <v>155556.68</v>
      </c>
      <c r="AE91" s="13">
        <f t="shared" si="52"/>
        <v>14190</v>
      </c>
      <c r="AF91" s="13">
        <f t="shared" si="53"/>
        <v>169746.68</v>
      </c>
      <c r="AG91" s="23">
        <f t="shared" si="54"/>
        <v>3896.6699999999837</v>
      </c>
      <c r="AH91" s="13">
        <f t="shared" si="55"/>
        <v>-5253.3300000000163</v>
      </c>
      <c r="AI91" s="13">
        <f t="shared" si="56"/>
        <v>161933.35999999999</v>
      </c>
      <c r="AJ91" s="13">
        <f t="shared" si="57"/>
        <v>413933.36</v>
      </c>
      <c r="AK91" s="13">
        <f t="shared" si="58"/>
        <v>420000</v>
      </c>
      <c r="AL91" s="13">
        <f t="shared" si="59"/>
        <v>71563.34</v>
      </c>
      <c r="AM91" s="13">
        <f t="shared" si="60"/>
        <v>102340</v>
      </c>
      <c r="AN91" s="13">
        <f t="shared" si="61"/>
        <v>173903.34</v>
      </c>
      <c r="AO91" s="23">
        <f t="shared" si="62"/>
        <v>8053.3299999999872</v>
      </c>
      <c r="AP91" s="13">
        <f t="shared" si="63"/>
        <v>-1096.6700000000128</v>
      </c>
      <c r="AQ91" s="13">
        <f t="shared" si="64"/>
        <v>-443566.64</v>
      </c>
      <c r="AR91" s="3" t="str">
        <f t="shared" si="65"/>
        <v>Ok</v>
      </c>
    </row>
    <row r="92" spans="1:44" x14ac:dyDescent="0.3">
      <c r="A92" s="9"/>
      <c r="B92" s="9"/>
      <c r="C92" s="10">
        <f t="shared" si="36"/>
        <v>49500</v>
      </c>
      <c r="D92" s="10">
        <f t="shared" si="37"/>
        <v>594000</v>
      </c>
      <c r="E92" s="10">
        <f>F92*基础参数!$B$18</f>
        <v>396000</v>
      </c>
      <c r="F92" s="10">
        <f>F91+基础参数!$B$17</f>
        <v>990000</v>
      </c>
      <c r="G92" s="10">
        <f>基础参数!$B$1</f>
        <v>60000</v>
      </c>
      <c r="H92" s="10">
        <f>基础参数!$B$2</f>
        <v>36000</v>
      </c>
      <c r="I92" s="10">
        <f>ROUND(IF(F92/12&gt;基础参数!$B$5,基础参数!$B$5,IF(F92/12&lt;基础参数!$B$4,基础参数!$B$4,F92/12)),2)</f>
        <v>21396</v>
      </c>
      <c r="J92" s="10">
        <f>I92*12*基础参数!$B$3</f>
        <v>32094</v>
      </c>
      <c r="K92" s="10">
        <f>ROUND(IF($F92/12&gt;基础参数!$B$12,基础参数!$B$12,IF($F92/12&lt;基础参数!$B$11,基础参数!$B$11,$F92/12)),2)</f>
        <v>21396</v>
      </c>
      <c r="L92" s="10">
        <f>K92*12*基础参数!$B$10</f>
        <v>17972.640000000003</v>
      </c>
      <c r="M92" s="12">
        <f t="shared" si="33"/>
        <v>447933.36</v>
      </c>
      <c r="N92" s="13">
        <f t="shared" si="34"/>
        <v>396000</v>
      </c>
      <c r="O92" s="13">
        <f t="shared" si="38"/>
        <v>81460.009999999995</v>
      </c>
      <c r="P92" s="13">
        <f t="shared" si="39"/>
        <v>96340</v>
      </c>
      <c r="Q92" s="17">
        <f t="shared" si="40"/>
        <v>177800.01</v>
      </c>
      <c r="R92" s="13">
        <f t="shared" si="41"/>
        <v>543933.36</v>
      </c>
      <c r="S92" s="18">
        <f t="shared" si="42"/>
        <v>300000</v>
      </c>
      <c r="T92" s="13">
        <f t="shared" si="43"/>
        <v>110260.01</v>
      </c>
      <c r="U92" s="13">
        <f t="shared" si="44"/>
        <v>58590</v>
      </c>
      <c r="V92" s="19">
        <f t="shared" si="45"/>
        <v>168850.01</v>
      </c>
      <c r="W92" s="13">
        <f t="shared" si="46"/>
        <v>8950</v>
      </c>
      <c r="X92" s="13">
        <f t="shared" si="47"/>
        <v>40606.669999999984</v>
      </c>
      <c r="Y92" s="13">
        <f t="shared" si="35"/>
        <v>843933.36</v>
      </c>
      <c r="Z92" s="22">
        <f t="shared" si="48"/>
        <v>209456.68</v>
      </c>
      <c r="AA92" s="13"/>
      <c r="AB92" s="13">
        <f t="shared" si="49"/>
        <v>699933.36</v>
      </c>
      <c r="AC92" s="13">
        <f t="shared" si="50"/>
        <v>144000</v>
      </c>
      <c r="AD92" s="13">
        <f t="shared" si="51"/>
        <v>159056.68</v>
      </c>
      <c r="AE92" s="13">
        <f t="shared" si="52"/>
        <v>14190</v>
      </c>
      <c r="AF92" s="13">
        <f t="shared" si="53"/>
        <v>173246.68</v>
      </c>
      <c r="AG92" s="23">
        <f t="shared" si="54"/>
        <v>4396.6699999999837</v>
      </c>
      <c r="AH92" s="13">
        <f t="shared" si="55"/>
        <v>-4553.3300000000163</v>
      </c>
      <c r="AI92" s="13">
        <f t="shared" si="56"/>
        <v>171933.36</v>
      </c>
      <c r="AJ92" s="13">
        <f t="shared" si="57"/>
        <v>423933.36</v>
      </c>
      <c r="AK92" s="13">
        <f t="shared" si="58"/>
        <v>420000</v>
      </c>
      <c r="AL92" s="13">
        <f t="shared" si="59"/>
        <v>74260.009999999995</v>
      </c>
      <c r="AM92" s="13">
        <f t="shared" si="60"/>
        <v>102340</v>
      </c>
      <c r="AN92" s="13">
        <f t="shared" si="61"/>
        <v>176600.01</v>
      </c>
      <c r="AO92" s="23">
        <f t="shared" si="62"/>
        <v>7750</v>
      </c>
      <c r="AP92" s="13">
        <f t="shared" si="63"/>
        <v>-1200</v>
      </c>
      <c r="AQ92" s="13">
        <f t="shared" si="64"/>
        <v>-433566.64</v>
      </c>
      <c r="AR92" s="3" t="str">
        <f t="shared" si="65"/>
        <v>Ok</v>
      </c>
    </row>
    <row r="93" spans="1:44" x14ac:dyDescent="0.3">
      <c r="A93" s="9"/>
      <c r="B93" s="9"/>
      <c r="C93" s="10">
        <f t="shared" si="36"/>
        <v>50000</v>
      </c>
      <c r="D93" s="10">
        <f t="shared" si="37"/>
        <v>600000</v>
      </c>
      <c r="E93" s="10">
        <f>F93*基础参数!$B$18</f>
        <v>400000</v>
      </c>
      <c r="F93" s="10">
        <f>F92+基础参数!$B$17</f>
        <v>1000000</v>
      </c>
      <c r="G93" s="10">
        <f>基础参数!$B$1</f>
        <v>60000</v>
      </c>
      <c r="H93" s="10">
        <f>基础参数!$B$2</f>
        <v>36000</v>
      </c>
      <c r="I93" s="10">
        <f>ROUND(IF(F93/12&gt;基础参数!$B$5,基础参数!$B$5,IF(F93/12&lt;基础参数!$B$4,基础参数!$B$4,F93/12)),2)</f>
        <v>21396</v>
      </c>
      <c r="J93" s="10">
        <f>I93*12*基础参数!$B$3</f>
        <v>32094</v>
      </c>
      <c r="K93" s="10">
        <f>ROUND(IF($F93/12&gt;基础参数!$B$12,基础参数!$B$12,IF($F93/12&lt;基础参数!$B$11,基础参数!$B$11,$F93/12)),2)</f>
        <v>21396</v>
      </c>
      <c r="L93" s="10">
        <f>K93*12*基础参数!$B$10</f>
        <v>17972.640000000003</v>
      </c>
      <c r="M93" s="12">
        <f t="shared" si="33"/>
        <v>453933.36</v>
      </c>
      <c r="N93" s="13">
        <f t="shared" si="34"/>
        <v>400000</v>
      </c>
      <c r="O93" s="13">
        <f t="shared" si="38"/>
        <v>83260.009999999995</v>
      </c>
      <c r="P93" s="13">
        <f t="shared" si="39"/>
        <v>97340</v>
      </c>
      <c r="Q93" s="17">
        <f t="shared" si="40"/>
        <v>180600.01</v>
      </c>
      <c r="R93" s="13">
        <f t="shared" si="41"/>
        <v>553933.36</v>
      </c>
      <c r="S93" s="18">
        <f t="shared" si="42"/>
        <v>300000</v>
      </c>
      <c r="T93" s="13">
        <f t="shared" si="43"/>
        <v>113260.01</v>
      </c>
      <c r="U93" s="13">
        <f t="shared" si="44"/>
        <v>58590</v>
      </c>
      <c r="V93" s="19">
        <f t="shared" si="45"/>
        <v>171850.01</v>
      </c>
      <c r="W93" s="13">
        <f t="shared" si="46"/>
        <v>8750</v>
      </c>
      <c r="X93" s="13">
        <f t="shared" si="47"/>
        <v>41106.669999999984</v>
      </c>
      <c r="Y93" s="13">
        <f t="shared" si="35"/>
        <v>853933.36</v>
      </c>
      <c r="Z93" s="22">
        <f t="shared" si="48"/>
        <v>212956.68</v>
      </c>
      <c r="AA93" s="13"/>
      <c r="AB93" s="13">
        <f t="shared" si="49"/>
        <v>709933.36</v>
      </c>
      <c r="AC93" s="13">
        <f t="shared" si="50"/>
        <v>144000</v>
      </c>
      <c r="AD93" s="13">
        <f t="shared" si="51"/>
        <v>162556.68</v>
      </c>
      <c r="AE93" s="13">
        <f t="shared" si="52"/>
        <v>14190</v>
      </c>
      <c r="AF93" s="13">
        <f t="shared" si="53"/>
        <v>176746.68</v>
      </c>
      <c r="AG93" s="23">
        <f t="shared" si="54"/>
        <v>4896.6699999999837</v>
      </c>
      <c r="AH93" s="13">
        <f t="shared" si="55"/>
        <v>-3853.3300000000163</v>
      </c>
      <c r="AI93" s="13">
        <f t="shared" si="56"/>
        <v>181933.36</v>
      </c>
      <c r="AJ93" s="13">
        <f t="shared" si="57"/>
        <v>433933.36</v>
      </c>
      <c r="AK93" s="13">
        <f t="shared" si="58"/>
        <v>420000</v>
      </c>
      <c r="AL93" s="13">
        <f t="shared" si="59"/>
        <v>77260.009999999995</v>
      </c>
      <c r="AM93" s="13">
        <f t="shared" si="60"/>
        <v>102340</v>
      </c>
      <c r="AN93" s="13">
        <f t="shared" si="61"/>
        <v>179600.01</v>
      </c>
      <c r="AO93" s="23">
        <f t="shared" si="62"/>
        <v>7750</v>
      </c>
      <c r="AP93" s="13">
        <f t="shared" si="63"/>
        <v>-1000</v>
      </c>
      <c r="AQ93" s="13">
        <f t="shared" si="64"/>
        <v>-423566.64</v>
      </c>
      <c r="AR93" s="3" t="str">
        <f t="shared" si="65"/>
        <v>Ok</v>
      </c>
    </row>
    <row r="94" spans="1:44" x14ac:dyDescent="0.3">
      <c r="A94" s="9"/>
      <c r="B94" s="9"/>
      <c r="C94" s="10">
        <f t="shared" si="36"/>
        <v>50500</v>
      </c>
      <c r="D94" s="10">
        <f t="shared" si="37"/>
        <v>606000</v>
      </c>
      <c r="E94" s="10">
        <f>F94*基础参数!$B$18</f>
        <v>404000</v>
      </c>
      <c r="F94" s="10">
        <f>F93+基础参数!$B$17</f>
        <v>1010000</v>
      </c>
      <c r="G94" s="10">
        <f>基础参数!$B$1</f>
        <v>60000</v>
      </c>
      <c r="H94" s="10">
        <f>基础参数!$B$2</f>
        <v>36000</v>
      </c>
      <c r="I94" s="10">
        <f>ROUND(IF(F94/12&gt;基础参数!$B$5,基础参数!$B$5,IF(F94/12&lt;基础参数!$B$4,基础参数!$B$4,F94/12)),2)</f>
        <v>21396</v>
      </c>
      <c r="J94" s="10">
        <f>I94*12*基础参数!$B$3</f>
        <v>32094</v>
      </c>
      <c r="K94" s="10">
        <f>ROUND(IF($F94/12&gt;基础参数!$B$12,基础参数!$B$12,IF($F94/12&lt;基础参数!$B$11,基础参数!$B$11,$F94/12)),2)</f>
        <v>21396</v>
      </c>
      <c r="L94" s="10">
        <f>K94*12*基础参数!$B$10</f>
        <v>17972.640000000003</v>
      </c>
      <c r="M94" s="12">
        <f t="shared" si="33"/>
        <v>459933.36</v>
      </c>
      <c r="N94" s="13">
        <f t="shared" si="34"/>
        <v>404000</v>
      </c>
      <c r="O94" s="13">
        <f t="shared" si="38"/>
        <v>85060.01</v>
      </c>
      <c r="P94" s="13">
        <f t="shared" si="39"/>
        <v>98340</v>
      </c>
      <c r="Q94" s="17">
        <f t="shared" si="40"/>
        <v>183400.01</v>
      </c>
      <c r="R94" s="13">
        <f t="shared" si="41"/>
        <v>563933.36</v>
      </c>
      <c r="S94" s="18">
        <f t="shared" si="42"/>
        <v>300000</v>
      </c>
      <c r="T94" s="13">
        <f t="shared" si="43"/>
        <v>116260.01</v>
      </c>
      <c r="U94" s="13">
        <f t="shared" si="44"/>
        <v>58590</v>
      </c>
      <c r="V94" s="19">
        <f t="shared" si="45"/>
        <v>174850.01</v>
      </c>
      <c r="W94" s="13">
        <f t="shared" si="46"/>
        <v>8550</v>
      </c>
      <c r="X94" s="13">
        <f t="shared" si="47"/>
        <v>41606.669999999984</v>
      </c>
      <c r="Y94" s="13">
        <f t="shared" si="35"/>
        <v>863933.36</v>
      </c>
      <c r="Z94" s="22">
        <f t="shared" si="48"/>
        <v>216456.68</v>
      </c>
      <c r="AA94" s="13"/>
      <c r="AB94" s="13">
        <f t="shared" si="49"/>
        <v>719933.36</v>
      </c>
      <c r="AC94" s="13">
        <f t="shared" si="50"/>
        <v>144000</v>
      </c>
      <c r="AD94" s="13">
        <f t="shared" si="51"/>
        <v>166056.68</v>
      </c>
      <c r="AE94" s="13">
        <f t="shared" si="52"/>
        <v>14190</v>
      </c>
      <c r="AF94" s="13">
        <f t="shared" si="53"/>
        <v>180246.68</v>
      </c>
      <c r="AG94" s="23">
        <f t="shared" si="54"/>
        <v>5396.6699999999837</v>
      </c>
      <c r="AH94" s="13">
        <f t="shared" si="55"/>
        <v>-3153.3300000000163</v>
      </c>
      <c r="AI94" s="13">
        <f t="shared" si="56"/>
        <v>191933.36</v>
      </c>
      <c r="AJ94" s="13">
        <f t="shared" si="57"/>
        <v>443933.36</v>
      </c>
      <c r="AK94" s="13">
        <f t="shared" si="58"/>
        <v>420000</v>
      </c>
      <c r="AL94" s="13">
        <f t="shared" si="59"/>
        <v>80260.009999999995</v>
      </c>
      <c r="AM94" s="13">
        <f t="shared" si="60"/>
        <v>102340</v>
      </c>
      <c r="AN94" s="13">
        <f t="shared" si="61"/>
        <v>182600.01</v>
      </c>
      <c r="AO94" s="23">
        <f t="shared" si="62"/>
        <v>7750</v>
      </c>
      <c r="AP94" s="13">
        <f t="shared" si="63"/>
        <v>-800</v>
      </c>
      <c r="AQ94" s="13">
        <f t="shared" si="64"/>
        <v>-413566.64</v>
      </c>
      <c r="AR94" s="3" t="str">
        <f t="shared" si="65"/>
        <v>Ok</v>
      </c>
    </row>
    <row r="95" spans="1:44" x14ac:dyDescent="0.3">
      <c r="A95" s="9"/>
      <c r="B95" s="9"/>
      <c r="C95" s="10">
        <f t="shared" si="36"/>
        <v>51000</v>
      </c>
      <c r="D95" s="10">
        <f t="shared" si="37"/>
        <v>612000</v>
      </c>
      <c r="E95" s="10">
        <f>F95*基础参数!$B$18</f>
        <v>408000</v>
      </c>
      <c r="F95" s="10">
        <f>F94+基础参数!$B$17</f>
        <v>1020000</v>
      </c>
      <c r="G95" s="10">
        <f>基础参数!$B$1</f>
        <v>60000</v>
      </c>
      <c r="H95" s="10">
        <f>基础参数!$B$2</f>
        <v>36000</v>
      </c>
      <c r="I95" s="10">
        <f>ROUND(IF(F95/12&gt;基础参数!$B$5,基础参数!$B$5,IF(F95/12&lt;基础参数!$B$4,基础参数!$B$4,F95/12)),2)</f>
        <v>21396</v>
      </c>
      <c r="J95" s="10">
        <f>I95*12*基础参数!$B$3</f>
        <v>32094</v>
      </c>
      <c r="K95" s="10">
        <f>ROUND(IF($F95/12&gt;基础参数!$B$12,基础参数!$B$12,IF($F95/12&lt;基础参数!$B$11,基础参数!$B$11,$F95/12)),2)</f>
        <v>21396</v>
      </c>
      <c r="L95" s="10">
        <f>K95*12*基础参数!$B$10</f>
        <v>17972.640000000003</v>
      </c>
      <c r="M95" s="12">
        <f t="shared" si="33"/>
        <v>465933.36</v>
      </c>
      <c r="N95" s="13">
        <f t="shared" si="34"/>
        <v>408000</v>
      </c>
      <c r="O95" s="13">
        <f t="shared" si="38"/>
        <v>86860.01</v>
      </c>
      <c r="P95" s="13">
        <f t="shared" si="39"/>
        <v>99340</v>
      </c>
      <c r="Q95" s="17">
        <f t="shared" si="40"/>
        <v>186200.01</v>
      </c>
      <c r="R95" s="13">
        <f t="shared" si="41"/>
        <v>573933.36</v>
      </c>
      <c r="S95" s="18">
        <f t="shared" si="42"/>
        <v>300000</v>
      </c>
      <c r="T95" s="13">
        <f t="shared" si="43"/>
        <v>119260.01</v>
      </c>
      <c r="U95" s="13">
        <f t="shared" si="44"/>
        <v>58590</v>
      </c>
      <c r="V95" s="19">
        <f t="shared" si="45"/>
        <v>177850.01</v>
      </c>
      <c r="W95" s="13">
        <f t="shared" si="46"/>
        <v>8350</v>
      </c>
      <c r="X95" s="13">
        <f t="shared" si="47"/>
        <v>42106.669999999984</v>
      </c>
      <c r="Y95" s="13">
        <f t="shared" si="35"/>
        <v>873933.36</v>
      </c>
      <c r="Z95" s="22">
        <f t="shared" si="48"/>
        <v>219956.68</v>
      </c>
      <c r="AA95" s="13"/>
      <c r="AB95" s="13">
        <f t="shared" si="49"/>
        <v>729933.36</v>
      </c>
      <c r="AC95" s="13">
        <f t="shared" si="50"/>
        <v>144000</v>
      </c>
      <c r="AD95" s="13">
        <f t="shared" si="51"/>
        <v>169556.68</v>
      </c>
      <c r="AE95" s="13">
        <f t="shared" si="52"/>
        <v>14190</v>
      </c>
      <c r="AF95" s="13">
        <f t="shared" si="53"/>
        <v>183746.68</v>
      </c>
      <c r="AG95" s="23">
        <f t="shared" si="54"/>
        <v>5896.6699999999837</v>
      </c>
      <c r="AH95" s="13">
        <f t="shared" si="55"/>
        <v>-2453.3300000000163</v>
      </c>
      <c r="AI95" s="13">
        <f t="shared" si="56"/>
        <v>201933.36</v>
      </c>
      <c r="AJ95" s="13">
        <f t="shared" si="57"/>
        <v>453933.36</v>
      </c>
      <c r="AK95" s="13">
        <f t="shared" si="58"/>
        <v>420000</v>
      </c>
      <c r="AL95" s="13">
        <f t="shared" si="59"/>
        <v>83260.009999999995</v>
      </c>
      <c r="AM95" s="13">
        <f t="shared" si="60"/>
        <v>102340</v>
      </c>
      <c r="AN95" s="13">
        <f t="shared" si="61"/>
        <v>185600.01</v>
      </c>
      <c r="AO95" s="23">
        <f t="shared" si="62"/>
        <v>7750</v>
      </c>
      <c r="AP95" s="13">
        <f t="shared" si="63"/>
        <v>-600</v>
      </c>
      <c r="AQ95" s="13">
        <f t="shared" si="64"/>
        <v>-403566.64</v>
      </c>
      <c r="AR95" s="3" t="str">
        <f t="shared" si="65"/>
        <v>Ok</v>
      </c>
    </row>
    <row r="96" spans="1:44" x14ac:dyDescent="0.3">
      <c r="A96" s="9"/>
      <c r="B96" s="9"/>
      <c r="C96" s="10">
        <f t="shared" si="36"/>
        <v>51500</v>
      </c>
      <c r="D96" s="10">
        <f t="shared" si="37"/>
        <v>618000</v>
      </c>
      <c r="E96" s="10">
        <f>F96*基础参数!$B$18</f>
        <v>412000</v>
      </c>
      <c r="F96" s="10">
        <f>F95+基础参数!$B$17</f>
        <v>1030000</v>
      </c>
      <c r="G96" s="10">
        <f>基础参数!$B$1</f>
        <v>60000</v>
      </c>
      <c r="H96" s="10">
        <f>基础参数!$B$2</f>
        <v>36000</v>
      </c>
      <c r="I96" s="10">
        <f>ROUND(IF(F96/12&gt;基础参数!$B$5,基础参数!$B$5,IF(F96/12&lt;基础参数!$B$4,基础参数!$B$4,F96/12)),2)</f>
        <v>21396</v>
      </c>
      <c r="J96" s="10">
        <f>I96*12*基础参数!$B$3</f>
        <v>32094</v>
      </c>
      <c r="K96" s="10">
        <f>ROUND(IF($F96/12&gt;基础参数!$B$12,基础参数!$B$12,IF($F96/12&lt;基础参数!$B$11,基础参数!$B$11,$F96/12)),2)</f>
        <v>21396</v>
      </c>
      <c r="L96" s="10">
        <f>K96*12*基础参数!$B$10</f>
        <v>17972.640000000003</v>
      </c>
      <c r="M96" s="12">
        <f t="shared" si="33"/>
        <v>471933.36</v>
      </c>
      <c r="N96" s="13">
        <f t="shared" si="34"/>
        <v>412000</v>
      </c>
      <c r="O96" s="13">
        <f t="shared" si="38"/>
        <v>88660.01</v>
      </c>
      <c r="P96" s="13">
        <f t="shared" si="39"/>
        <v>100340</v>
      </c>
      <c r="Q96" s="17">
        <f t="shared" si="40"/>
        <v>189000.01</v>
      </c>
      <c r="R96" s="13">
        <f t="shared" si="41"/>
        <v>583933.36</v>
      </c>
      <c r="S96" s="18">
        <f t="shared" si="42"/>
        <v>300000</v>
      </c>
      <c r="T96" s="13">
        <f t="shared" si="43"/>
        <v>122260.01</v>
      </c>
      <c r="U96" s="13">
        <f t="shared" si="44"/>
        <v>58590</v>
      </c>
      <c r="V96" s="19">
        <f t="shared" si="45"/>
        <v>180850.01</v>
      </c>
      <c r="W96" s="13">
        <f t="shared" si="46"/>
        <v>8150</v>
      </c>
      <c r="X96" s="13">
        <f t="shared" si="47"/>
        <v>42606.669999999984</v>
      </c>
      <c r="Y96" s="13">
        <f t="shared" si="35"/>
        <v>883933.36</v>
      </c>
      <c r="Z96" s="22">
        <f t="shared" si="48"/>
        <v>223456.68</v>
      </c>
      <c r="AA96" s="13"/>
      <c r="AB96" s="13">
        <f t="shared" si="49"/>
        <v>739933.36</v>
      </c>
      <c r="AC96" s="13">
        <f t="shared" si="50"/>
        <v>144000</v>
      </c>
      <c r="AD96" s="13">
        <f t="shared" si="51"/>
        <v>173056.68</v>
      </c>
      <c r="AE96" s="13">
        <f t="shared" si="52"/>
        <v>14190</v>
      </c>
      <c r="AF96" s="13">
        <f t="shared" si="53"/>
        <v>187246.68</v>
      </c>
      <c r="AG96" s="23">
        <f t="shared" si="54"/>
        <v>6396.6699999999837</v>
      </c>
      <c r="AH96" s="13">
        <f t="shared" si="55"/>
        <v>-1753.3300000000163</v>
      </c>
      <c r="AI96" s="13">
        <f t="shared" si="56"/>
        <v>211933.36</v>
      </c>
      <c r="AJ96" s="13">
        <f t="shared" si="57"/>
        <v>463933.36</v>
      </c>
      <c r="AK96" s="13">
        <f t="shared" si="58"/>
        <v>420000</v>
      </c>
      <c r="AL96" s="13">
        <f t="shared" si="59"/>
        <v>86260.01</v>
      </c>
      <c r="AM96" s="13">
        <f t="shared" si="60"/>
        <v>102340</v>
      </c>
      <c r="AN96" s="13">
        <f t="shared" si="61"/>
        <v>188600.01</v>
      </c>
      <c r="AO96" s="23">
        <f t="shared" si="62"/>
        <v>7750</v>
      </c>
      <c r="AP96" s="13">
        <f t="shared" si="63"/>
        <v>-400</v>
      </c>
      <c r="AQ96" s="13">
        <f t="shared" si="64"/>
        <v>-393566.64</v>
      </c>
      <c r="AR96" s="3" t="str">
        <f t="shared" si="65"/>
        <v>Ok</v>
      </c>
    </row>
    <row r="97" spans="1:44" x14ac:dyDescent="0.3">
      <c r="A97" s="9"/>
      <c r="B97" s="9"/>
      <c r="C97" s="10">
        <f t="shared" si="36"/>
        <v>52000</v>
      </c>
      <c r="D97" s="10">
        <f t="shared" si="37"/>
        <v>624000</v>
      </c>
      <c r="E97" s="10">
        <f>F97*基础参数!$B$18</f>
        <v>416000</v>
      </c>
      <c r="F97" s="10">
        <f>F96+基础参数!$B$17</f>
        <v>1040000</v>
      </c>
      <c r="G97" s="10">
        <f>基础参数!$B$1</f>
        <v>60000</v>
      </c>
      <c r="H97" s="10">
        <f>基础参数!$B$2</f>
        <v>36000</v>
      </c>
      <c r="I97" s="10">
        <f>ROUND(IF(F97/12&gt;基础参数!$B$5,基础参数!$B$5,IF(F97/12&lt;基础参数!$B$4,基础参数!$B$4,F97/12)),2)</f>
        <v>21396</v>
      </c>
      <c r="J97" s="10">
        <f>I97*12*基础参数!$B$3</f>
        <v>32094</v>
      </c>
      <c r="K97" s="10">
        <f>ROUND(IF($F97/12&gt;基础参数!$B$12,基础参数!$B$12,IF($F97/12&lt;基础参数!$B$11,基础参数!$B$11,$F97/12)),2)</f>
        <v>21396</v>
      </c>
      <c r="L97" s="10">
        <f>K97*12*基础参数!$B$10</f>
        <v>17972.640000000003</v>
      </c>
      <c r="M97" s="12">
        <f t="shared" si="33"/>
        <v>477933.36</v>
      </c>
      <c r="N97" s="13">
        <f t="shared" si="34"/>
        <v>416000</v>
      </c>
      <c r="O97" s="13">
        <f t="shared" si="38"/>
        <v>90460.01</v>
      </c>
      <c r="P97" s="13">
        <f t="shared" si="39"/>
        <v>101340</v>
      </c>
      <c r="Q97" s="17">
        <f t="shared" si="40"/>
        <v>191800.01</v>
      </c>
      <c r="R97" s="13">
        <f t="shared" si="41"/>
        <v>593933.36</v>
      </c>
      <c r="S97" s="18">
        <f t="shared" si="42"/>
        <v>300000</v>
      </c>
      <c r="T97" s="13">
        <f t="shared" si="43"/>
        <v>125260.01</v>
      </c>
      <c r="U97" s="13">
        <f t="shared" si="44"/>
        <v>58590</v>
      </c>
      <c r="V97" s="19">
        <f t="shared" si="45"/>
        <v>183850.01</v>
      </c>
      <c r="W97" s="13">
        <f t="shared" si="46"/>
        <v>7950</v>
      </c>
      <c r="X97" s="13">
        <f t="shared" si="47"/>
        <v>43106.669999999984</v>
      </c>
      <c r="Y97" s="13">
        <f t="shared" si="35"/>
        <v>893933.36</v>
      </c>
      <c r="Z97" s="22">
        <f t="shared" si="48"/>
        <v>226956.68</v>
      </c>
      <c r="AA97" s="13"/>
      <c r="AB97" s="13">
        <f t="shared" si="49"/>
        <v>749933.36</v>
      </c>
      <c r="AC97" s="13">
        <f t="shared" si="50"/>
        <v>144000</v>
      </c>
      <c r="AD97" s="13">
        <f t="shared" si="51"/>
        <v>176556.68</v>
      </c>
      <c r="AE97" s="13">
        <f t="shared" si="52"/>
        <v>14190</v>
      </c>
      <c r="AF97" s="13">
        <f t="shared" si="53"/>
        <v>190746.68</v>
      </c>
      <c r="AG97" s="23">
        <f t="shared" si="54"/>
        <v>6896.6699999999837</v>
      </c>
      <c r="AH97" s="13">
        <f t="shared" si="55"/>
        <v>-1053.3300000000163</v>
      </c>
      <c r="AI97" s="13">
        <f t="shared" si="56"/>
        <v>221933.36</v>
      </c>
      <c r="AJ97" s="13">
        <f t="shared" si="57"/>
        <v>473933.36</v>
      </c>
      <c r="AK97" s="13">
        <f t="shared" si="58"/>
        <v>420000</v>
      </c>
      <c r="AL97" s="13">
        <f t="shared" si="59"/>
        <v>89260.01</v>
      </c>
      <c r="AM97" s="13">
        <f t="shared" si="60"/>
        <v>102340</v>
      </c>
      <c r="AN97" s="13">
        <f t="shared" si="61"/>
        <v>191600.01</v>
      </c>
      <c r="AO97" s="23">
        <f t="shared" si="62"/>
        <v>7750</v>
      </c>
      <c r="AP97" s="13">
        <f t="shared" si="63"/>
        <v>-200</v>
      </c>
      <c r="AQ97" s="13">
        <f t="shared" si="64"/>
        <v>-383566.64</v>
      </c>
      <c r="AR97" s="3" t="str">
        <f t="shared" si="65"/>
        <v>Ok</v>
      </c>
    </row>
    <row r="98" spans="1:44" x14ac:dyDescent="0.3">
      <c r="A98" s="9"/>
      <c r="B98" s="9"/>
      <c r="C98" s="10">
        <f t="shared" si="36"/>
        <v>52500</v>
      </c>
      <c r="D98" s="10">
        <f t="shared" si="37"/>
        <v>630000</v>
      </c>
      <c r="E98" s="10">
        <f>F98*基础参数!$B$18</f>
        <v>420000</v>
      </c>
      <c r="F98" s="10">
        <f>F97+基础参数!$B$17</f>
        <v>1050000</v>
      </c>
      <c r="G98" s="10">
        <f>基础参数!$B$1</f>
        <v>60000</v>
      </c>
      <c r="H98" s="10">
        <f>基础参数!$B$2</f>
        <v>36000</v>
      </c>
      <c r="I98" s="10">
        <f>ROUND(IF(F98/12&gt;基础参数!$B$5,基础参数!$B$5,IF(F98/12&lt;基础参数!$B$4,基础参数!$B$4,F98/12)),2)</f>
        <v>21396</v>
      </c>
      <c r="J98" s="10">
        <f>I98*12*基础参数!$B$3</f>
        <v>32094</v>
      </c>
      <c r="K98" s="10">
        <f>ROUND(IF($F98/12&gt;基础参数!$B$12,基础参数!$B$12,IF($F98/12&lt;基础参数!$B$11,基础参数!$B$11,$F98/12)),2)</f>
        <v>21396</v>
      </c>
      <c r="L98" s="10">
        <f>K98*12*基础参数!$B$10</f>
        <v>17972.640000000003</v>
      </c>
      <c r="M98" s="12">
        <f t="shared" si="33"/>
        <v>483933.36</v>
      </c>
      <c r="N98" s="13">
        <f t="shared" si="34"/>
        <v>420000</v>
      </c>
      <c r="O98" s="13">
        <f t="shared" si="38"/>
        <v>92260.01</v>
      </c>
      <c r="P98" s="13">
        <f t="shared" si="39"/>
        <v>102340</v>
      </c>
      <c r="Q98" s="17">
        <f t="shared" si="40"/>
        <v>194600.01</v>
      </c>
      <c r="R98" s="13">
        <f t="shared" si="41"/>
        <v>603933.36</v>
      </c>
      <c r="S98" s="18">
        <f t="shared" si="42"/>
        <v>300000</v>
      </c>
      <c r="T98" s="13">
        <f t="shared" si="43"/>
        <v>128260.01</v>
      </c>
      <c r="U98" s="13">
        <f t="shared" si="44"/>
        <v>58590</v>
      </c>
      <c r="V98" s="19">
        <f t="shared" si="45"/>
        <v>186850.01</v>
      </c>
      <c r="W98" s="13">
        <f t="shared" si="46"/>
        <v>7750</v>
      </c>
      <c r="X98" s="13">
        <f t="shared" si="47"/>
        <v>43606.669999999984</v>
      </c>
      <c r="Y98" s="13">
        <f t="shared" si="35"/>
        <v>903933.36</v>
      </c>
      <c r="Z98" s="22">
        <f t="shared" si="48"/>
        <v>230456.68</v>
      </c>
      <c r="AA98" s="13"/>
      <c r="AB98" s="13">
        <f t="shared" si="49"/>
        <v>759933.36</v>
      </c>
      <c r="AC98" s="13">
        <f t="shared" si="50"/>
        <v>144000</v>
      </c>
      <c r="AD98" s="13">
        <f t="shared" si="51"/>
        <v>180056.68</v>
      </c>
      <c r="AE98" s="13">
        <f t="shared" si="52"/>
        <v>14190</v>
      </c>
      <c r="AF98" s="13">
        <f t="shared" si="53"/>
        <v>194246.68</v>
      </c>
      <c r="AG98" s="23">
        <f t="shared" si="54"/>
        <v>7396.6699999999837</v>
      </c>
      <c r="AH98" s="13">
        <f t="shared" si="55"/>
        <v>-353.3300000000163</v>
      </c>
      <c r="AI98" s="13">
        <f t="shared" si="56"/>
        <v>231933.36</v>
      </c>
      <c r="AJ98" s="13">
        <f t="shared" si="57"/>
        <v>483933.36</v>
      </c>
      <c r="AK98" s="13">
        <f t="shared" si="58"/>
        <v>420000</v>
      </c>
      <c r="AL98" s="13">
        <f t="shared" si="59"/>
        <v>92260.01</v>
      </c>
      <c r="AM98" s="13">
        <f t="shared" si="60"/>
        <v>102340</v>
      </c>
      <c r="AN98" s="13">
        <f t="shared" si="61"/>
        <v>194600.01</v>
      </c>
      <c r="AO98" s="23">
        <f t="shared" si="62"/>
        <v>7750</v>
      </c>
      <c r="AP98" s="13">
        <f t="shared" si="63"/>
        <v>0</v>
      </c>
      <c r="AQ98" s="13">
        <f t="shared" si="64"/>
        <v>-373566.64</v>
      </c>
      <c r="AR98" s="3" t="str">
        <f t="shared" si="65"/>
        <v>Ok</v>
      </c>
    </row>
    <row r="99" spans="1:44" x14ac:dyDescent="0.3">
      <c r="A99" s="9"/>
      <c r="B99" s="9"/>
      <c r="C99" s="10">
        <f t="shared" si="36"/>
        <v>53000</v>
      </c>
      <c r="D99" s="10">
        <f t="shared" si="37"/>
        <v>636000</v>
      </c>
      <c r="E99" s="10">
        <f>F99*基础参数!$B$18</f>
        <v>424000</v>
      </c>
      <c r="F99" s="10">
        <f>F98+基础参数!$B$17</f>
        <v>1060000</v>
      </c>
      <c r="G99" s="10">
        <f>基础参数!$B$1</f>
        <v>60000</v>
      </c>
      <c r="H99" s="10">
        <f>基础参数!$B$2</f>
        <v>36000</v>
      </c>
      <c r="I99" s="10">
        <f>ROUND(IF(F99/12&gt;基础参数!$B$5,基础参数!$B$5,IF(F99/12&lt;基础参数!$B$4,基础参数!$B$4,F99/12)),2)</f>
        <v>21396</v>
      </c>
      <c r="J99" s="10">
        <f>I99*12*基础参数!$B$3</f>
        <v>32094</v>
      </c>
      <c r="K99" s="10">
        <f>ROUND(IF($F99/12&gt;基础参数!$B$12,基础参数!$B$12,IF($F99/12&lt;基础参数!$B$11,基础参数!$B$11,$F99/12)),2)</f>
        <v>21396</v>
      </c>
      <c r="L99" s="10">
        <f>K99*12*基础参数!$B$10</f>
        <v>17972.640000000003</v>
      </c>
      <c r="M99" s="12">
        <f t="shared" si="33"/>
        <v>489933.36</v>
      </c>
      <c r="N99" s="13">
        <f t="shared" si="34"/>
        <v>424000</v>
      </c>
      <c r="O99" s="13">
        <f t="shared" si="38"/>
        <v>94060.01</v>
      </c>
      <c r="P99" s="13">
        <f t="shared" si="39"/>
        <v>122790</v>
      </c>
      <c r="Q99" s="17">
        <f t="shared" si="40"/>
        <v>216850.01</v>
      </c>
      <c r="R99" s="13">
        <f t="shared" si="41"/>
        <v>613933.36</v>
      </c>
      <c r="S99" s="18">
        <f t="shared" si="42"/>
        <v>300000</v>
      </c>
      <c r="T99" s="13">
        <f t="shared" si="43"/>
        <v>131260.01</v>
      </c>
      <c r="U99" s="13">
        <f t="shared" si="44"/>
        <v>58590</v>
      </c>
      <c r="V99" s="19">
        <f t="shared" si="45"/>
        <v>189850.01</v>
      </c>
      <c r="W99" s="13">
        <f t="shared" si="46"/>
        <v>27000</v>
      </c>
      <c r="X99" s="13">
        <f t="shared" si="47"/>
        <v>44106.669999999984</v>
      </c>
      <c r="Y99" s="13">
        <f t="shared" si="35"/>
        <v>913933.36</v>
      </c>
      <c r="Z99" s="22">
        <f t="shared" si="48"/>
        <v>233956.68</v>
      </c>
      <c r="AA99" s="13"/>
      <c r="AB99" s="13">
        <f t="shared" si="49"/>
        <v>769933.36</v>
      </c>
      <c r="AC99" s="13">
        <f t="shared" si="50"/>
        <v>144000</v>
      </c>
      <c r="AD99" s="13">
        <f t="shared" si="51"/>
        <v>183556.68</v>
      </c>
      <c r="AE99" s="13">
        <f t="shared" si="52"/>
        <v>14190</v>
      </c>
      <c r="AF99" s="13">
        <f t="shared" si="53"/>
        <v>197746.68</v>
      </c>
      <c r="AG99" s="23">
        <f t="shared" si="54"/>
        <v>7896.6699999999837</v>
      </c>
      <c r="AH99" s="13">
        <f t="shared" si="55"/>
        <v>-19103.330000000016</v>
      </c>
      <c r="AI99" s="13">
        <f t="shared" si="56"/>
        <v>241933.36</v>
      </c>
      <c r="AJ99" s="13">
        <f t="shared" si="57"/>
        <v>493933.36</v>
      </c>
      <c r="AK99" s="13">
        <f t="shared" si="58"/>
        <v>420000</v>
      </c>
      <c r="AL99" s="13">
        <f t="shared" si="59"/>
        <v>95260.01</v>
      </c>
      <c r="AM99" s="13">
        <f t="shared" si="60"/>
        <v>102340</v>
      </c>
      <c r="AN99" s="13">
        <f t="shared" si="61"/>
        <v>197600.01</v>
      </c>
      <c r="AO99" s="23">
        <f t="shared" si="62"/>
        <v>7750</v>
      </c>
      <c r="AP99" s="13">
        <f t="shared" si="63"/>
        <v>-19250</v>
      </c>
      <c r="AQ99" s="13">
        <f t="shared" si="64"/>
        <v>-363566.64</v>
      </c>
      <c r="AR99" s="3" t="str">
        <f t="shared" si="65"/>
        <v>Ok</v>
      </c>
    </row>
    <row r="100" spans="1:44" x14ac:dyDescent="0.3">
      <c r="A100" s="9"/>
      <c r="B100" s="9"/>
      <c r="C100" s="10">
        <f t="shared" si="36"/>
        <v>53500</v>
      </c>
      <c r="D100" s="10">
        <f t="shared" si="37"/>
        <v>642000</v>
      </c>
      <c r="E100" s="10">
        <f>F100*基础参数!$B$18</f>
        <v>428000</v>
      </c>
      <c r="F100" s="10">
        <f>F99+基础参数!$B$17</f>
        <v>1070000</v>
      </c>
      <c r="G100" s="10">
        <f>基础参数!$B$1</f>
        <v>60000</v>
      </c>
      <c r="H100" s="10">
        <f>基础参数!$B$2</f>
        <v>36000</v>
      </c>
      <c r="I100" s="10">
        <f>ROUND(IF(F100/12&gt;基础参数!$B$5,基础参数!$B$5,IF(F100/12&lt;基础参数!$B$4,基础参数!$B$4,F100/12)),2)</f>
        <v>21396</v>
      </c>
      <c r="J100" s="10">
        <f>I100*12*基础参数!$B$3</f>
        <v>32094</v>
      </c>
      <c r="K100" s="10">
        <f>ROUND(IF($F100/12&gt;基础参数!$B$12,基础参数!$B$12,IF($F100/12&lt;基础参数!$B$11,基础参数!$B$11,$F100/12)),2)</f>
        <v>21396</v>
      </c>
      <c r="L100" s="10">
        <f>K100*12*基础参数!$B$10</f>
        <v>17972.640000000003</v>
      </c>
      <c r="M100" s="12">
        <f t="shared" si="33"/>
        <v>495933.36</v>
      </c>
      <c r="N100" s="13">
        <f t="shared" si="34"/>
        <v>428000</v>
      </c>
      <c r="O100" s="13">
        <f t="shared" si="38"/>
        <v>95860.01</v>
      </c>
      <c r="P100" s="13">
        <f t="shared" si="39"/>
        <v>123990</v>
      </c>
      <c r="Q100" s="17">
        <f t="shared" si="40"/>
        <v>219850.01</v>
      </c>
      <c r="R100" s="13">
        <f t="shared" si="41"/>
        <v>623933.36</v>
      </c>
      <c r="S100" s="18">
        <f t="shared" si="42"/>
        <v>300000</v>
      </c>
      <c r="T100" s="13">
        <f t="shared" si="43"/>
        <v>134260.01</v>
      </c>
      <c r="U100" s="13">
        <f t="shared" si="44"/>
        <v>58590</v>
      </c>
      <c r="V100" s="19">
        <f t="shared" si="45"/>
        <v>192850.01</v>
      </c>
      <c r="W100" s="13">
        <f t="shared" si="46"/>
        <v>27000</v>
      </c>
      <c r="X100" s="13">
        <f t="shared" si="47"/>
        <v>44606.669999999984</v>
      </c>
      <c r="Y100" s="13">
        <f t="shared" si="35"/>
        <v>923933.36</v>
      </c>
      <c r="Z100" s="22">
        <f t="shared" si="48"/>
        <v>237456.68</v>
      </c>
      <c r="AA100" s="13"/>
      <c r="AB100" s="13">
        <f t="shared" si="49"/>
        <v>779933.36</v>
      </c>
      <c r="AC100" s="13">
        <f t="shared" si="50"/>
        <v>144000</v>
      </c>
      <c r="AD100" s="13">
        <f t="shared" si="51"/>
        <v>187056.68</v>
      </c>
      <c r="AE100" s="13">
        <f t="shared" si="52"/>
        <v>14190</v>
      </c>
      <c r="AF100" s="13">
        <f t="shared" si="53"/>
        <v>201246.68</v>
      </c>
      <c r="AG100" s="23">
        <f t="shared" si="54"/>
        <v>8396.6699999999837</v>
      </c>
      <c r="AH100" s="13">
        <f t="shared" si="55"/>
        <v>-18603.330000000016</v>
      </c>
      <c r="AI100" s="13">
        <f t="shared" si="56"/>
        <v>251933.36</v>
      </c>
      <c r="AJ100" s="13">
        <f t="shared" si="57"/>
        <v>503933.36</v>
      </c>
      <c r="AK100" s="13">
        <f t="shared" si="58"/>
        <v>420000</v>
      </c>
      <c r="AL100" s="13">
        <f t="shared" si="59"/>
        <v>98260.01</v>
      </c>
      <c r="AM100" s="13">
        <f t="shared" si="60"/>
        <v>102340</v>
      </c>
      <c r="AN100" s="13">
        <f t="shared" si="61"/>
        <v>200600.01</v>
      </c>
      <c r="AO100" s="23">
        <f t="shared" si="62"/>
        <v>7750</v>
      </c>
      <c r="AP100" s="13">
        <f t="shared" si="63"/>
        <v>-19250</v>
      </c>
      <c r="AQ100" s="13">
        <f t="shared" si="64"/>
        <v>-353566.64</v>
      </c>
      <c r="AR100" s="3" t="str">
        <f t="shared" si="65"/>
        <v>Ok</v>
      </c>
    </row>
    <row r="101" spans="1:44" x14ac:dyDescent="0.3">
      <c r="A101" s="9"/>
      <c r="B101" s="9"/>
      <c r="C101" s="10">
        <f t="shared" si="36"/>
        <v>54000</v>
      </c>
      <c r="D101" s="10">
        <f t="shared" si="37"/>
        <v>648000</v>
      </c>
      <c r="E101" s="10">
        <f>F101*基础参数!$B$18</f>
        <v>432000</v>
      </c>
      <c r="F101" s="10">
        <f>F100+基础参数!$B$17</f>
        <v>1080000</v>
      </c>
      <c r="G101" s="10">
        <f>基础参数!$B$1</f>
        <v>60000</v>
      </c>
      <c r="H101" s="10">
        <f>基础参数!$B$2</f>
        <v>36000</v>
      </c>
      <c r="I101" s="10">
        <f>ROUND(IF(F101/12&gt;基础参数!$B$5,基础参数!$B$5,IF(F101/12&lt;基础参数!$B$4,基础参数!$B$4,F101/12)),2)</f>
        <v>21396</v>
      </c>
      <c r="J101" s="10">
        <f>I101*12*基础参数!$B$3</f>
        <v>32094</v>
      </c>
      <c r="K101" s="10">
        <f>ROUND(IF($F101/12&gt;基础参数!$B$12,基础参数!$B$12,IF($F101/12&lt;基础参数!$B$11,基础参数!$B$11,$F101/12)),2)</f>
        <v>21396</v>
      </c>
      <c r="L101" s="10">
        <f>K101*12*基础参数!$B$10</f>
        <v>17972.640000000003</v>
      </c>
      <c r="M101" s="12">
        <f t="shared" si="33"/>
        <v>501933.36</v>
      </c>
      <c r="N101" s="13">
        <f t="shared" si="34"/>
        <v>432000</v>
      </c>
      <c r="O101" s="13">
        <f t="shared" si="38"/>
        <v>97660.01</v>
      </c>
      <c r="P101" s="13">
        <f t="shared" si="39"/>
        <v>125190</v>
      </c>
      <c r="Q101" s="17">
        <f t="shared" si="40"/>
        <v>222850.01</v>
      </c>
      <c r="R101" s="13">
        <f t="shared" si="41"/>
        <v>633933.36</v>
      </c>
      <c r="S101" s="18">
        <f t="shared" si="42"/>
        <v>300000</v>
      </c>
      <c r="T101" s="13">
        <f t="shared" si="43"/>
        <v>137260.01</v>
      </c>
      <c r="U101" s="13">
        <f t="shared" si="44"/>
        <v>58590</v>
      </c>
      <c r="V101" s="19">
        <f t="shared" si="45"/>
        <v>195850.01</v>
      </c>
      <c r="W101" s="13">
        <f t="shared" si="46"/>
        <v>27000</v>
      </c>
      <c r="X101" s="13">
        <f t="shared" si="47"/>
        <v>45106.669999999984</v>
      </c>
      <c r="Y101" s="13">
        <f t="shared" si="35"/>
        <v>933933.36</v>
      </c>
      <c r="Z101" s="22">
        <f t="shared" si="48"/>
        <v>240956.68</v>
      </c>
      <c r="AA101" s="13"/>
      <c r="AB101" s="13">
        <f t="shared" si="49"/>
        <v>789933.36</v>
      </c>
      <c r="AC101" s="13">
        <f t="shared" si="50"/>
        <v>144000</v>
      </c>
      <c r="AD101" s="13">
        <f t="shared" si="51"/>
        <v>190556.68</v>
      </c>
      <c r="AE101" s="13">
        <f t="shared" si="52"/>
        <v>14190</v>
      </c>
      <c r="AF101" s="13">
        <f t="shared" si="53"/>
        <v>204746.68</v>
      </c>
      <c r="AG101" s="23">
        <f t="shared" si="54"/>
        <v>8896.6699999999837</v>
      </c>
      <c r="AH101" s="13">
        <f t="shared" si="55"/>
        <v>-18103.330000000016</v>
      </c>
      <c r="AI101" s="13">
        <f t="shared" si="56"/>
        <v>261933.36</v>
      </c>
      <c r="AJ101" s="13">
        <f t="shared" si="57"/>
        <v>513933.36</v>
      </c>
      <c r="AK101" s="13">
        <f t="shared" si="58"/>
        <v>420000</v>
      </c>
      <c r="AL101" s="13">
        <f t="shared" si="59"/>
        <v>101260.01</v>
      </c>
      <c r="AM101" s="13">
        <f t="shared" si="60"/>
        <v>102340</v>
      </c>
      <c r="AN101" s="13">
        <f t="shared" si="61"/>
        <v>203600.01</v>
      </c>
      <c r="AO101" s="23">
        <f t="shared" si="62"/>
        <v>7750</v>
      </c>
      <c r="AP101" s="13">
        <f t="shared" si="63"/>
        <v>-19250</v>
      </c>
      <c r="AQ101" s="13">
        <f t="shared" si="64"/>
        <v>-343566.64</v>
      </c>
      <c r="AR101" s="3" t="str">
        <f t="shared" si="65"/>
        <v>Ok</v>
      </c>
    </row>
    <row r="102" spans="1:44" x14ac:dyDescent="0.3">
      <c r="A102" s="9"/>
      <c r="B102" s="9"/>
      <c r="C102" s="10">
        <f t="shared" si="36"/>
        <v>54500</v>
      </c>
      <c r="D102" s="10">
        <f t="shared" si="37"/>
        <v>654000</v>
      </c>
      <c r="E102" s="10">
        <f>F102*基础参数!$B$18</f>
        <v>436000</v>
      </c>
      <c r="F102" s="10">
        <f>F101+基础参数!$B$17</f>
        <v>1090000</v>
      </c>
      <c r="G102" s="10">
        <f>基础参数!$B$1</f>
        <v>60000</v>
      </c>
      <c r="H102" s="10">
        <f>基础参数!$B$2</f>
        <v>36000</v>
      </c>
      <c r="I102" s="10">
        <f>ROUND(IF(F102/12&gt;基础参数!$B$5,基础参数!$B$5,IF(F102/12&lt;基础参数!$B$4,基础参数!$B$4,F102/12)),2)</f>
        <v>21396</v>
      </c>
      <c r="J102" s="10">
        <f>I102*12*基础参数!$B$3</f>
        <v>32094</v>
      </c>
      <c r="K102" s="10">
        <f>ROUND(IF($F102/12&gt;基础参数!$B$12,基础参数!$B$12,IF($F102/12&lt;基础参数!$B$11,基础参数!$B$11,$F102/12)),2)</f>
        <v>21396</v>
      </c>
      <c r="L102" s="10">
        <f>K102*12*基础参数!$B$10</f>
        <v>17972.640000000003</v>
      </c>
      <c r="M102" s="12">
        <f t="shared" si="33"/>
        <v>507933.36</v>
      </c>
      <c r="N102" s="13">
        <f t="shared" si="34"/>
        <v>436000</v>
      </c>
      <c r="O102" s="13">
        <f t="shared" si="38"/>
        <v>99460.01</v>
      </c>
      <c r="P102" s="13">
        <f t="shared" si="39"/>
        <v>126390</v>
      </c>
      <c r="Q102" s="17">
        <f t="shared" si="40"/>
        <v>225850.01</v>
      </c>
      <c r="R102" s="13">
        <f t="shared" si="41"/>
        <v>643933.36</v>
      </c>
      <c r="S102" s="18">
        <f t="shared" si="42"/>
        <v>300000</v>
      </c>
      <c r="T102" s="13">
        <f t="shared" si="43"/>
        <v>140260.01</v>
      </c>
      <c r="U102" s="13">
        <f t="shared" si="44"/>
        <v>58590</v>
      </c>
      <c r="V102" s="19">
        <f t="shared" si="45"/>
        <v>198850.01</v>
      </c>
      <c r="W102" s="13">
        <f t="shared" si="46"/>
        <v>27000</v>
      </c>
      <c r="X102" s="13">
        <f t="shared" si="47"/>
        <v>45606.669999999984</v>
      </c>
      <c r="Y102" s="13">
        <f t="shared" si="35"/>
        <v>943933.36</v>
      </c>
      <c r="Z102" s="22">
        <f t="shared" si="48"/>
        <v>244456.68</v>
      </c>
      <c r="AA102" s="13"/>
      <c r="AB102" s="13">
        <f t="shared" si="49"/>
        <v>799933.36</v>
      </c>
      <c r="AC102" s="13">
        <f t="shared" si="50"/>
        <v>144000</v>
      </c>
      <c r="AD102" s="13">
        <f t="shared" si="51"/>
        <v>194056.68</v>
      </c>
      <c r="AE102" s="13">
        <f t="shared" si="52"/>
        <v>14190</v>
      </c>
      <c r="AF102" s="13">
        <f t="shared" si="53"/>
        <v>208246.68</v>
      </c>
      <c r="AG102" s="23">
        <f t="shared" si="54"/>
        <v>9396.6699999999837</v>
      </c>
      <c r="AH102" s="13">
        <f t="shared" si="55"/>
        <v>-17603.330000000016</v>
      </c>
      <c r="AI102" s="13">
        <f t="shared" si="56"/>
        <v>271933.36</v>
      </c>
      <c r="AJ102" s="13">
        <f t="shared" si="57"/>
        <v>523933.36</v>
      </c>
      <c r="AK102" s="13">
        <f t="shared" si="58"/>
        <v>420000</v>
      </c>
      <c r="AL102" s="13">
        <f t="shared" si="59"/>
        <v>104260.01</v>
      </c>
      <c r="AM102" s="13">
        <f t="shared" si="60"/>
        <v>102340</v>
      </c>
      <c r="AN102" s="13">
        <f t="shared" si="61"/>
        <v>206600.01</v>
      </c>
      <c r="AO102" s="23">
        <f t="shared" si="62"/>
        <v>7750</v>
      </c>
      <c r="AP102" s="13">
        <f t="shared" si="63"/>
        <v>-19250</v>
      </c>
      <c r="AQ102" s="13">
        <f t="shared" si="64"/>
        <v>-333566.64</v>
      </c>
      <c r="AR102" s="3" t="str">
        <f t="shared" si="65"/>
        <v>Ok</v>
      </c>
    </row>
    <row r="103" spans="1:44" x14ac:dyDescent="0.3">
      <c r="A103" s="9"/>
      <c r="B103" s="9"/>
      <c r="C103" s="10">
        <f t="shared" si="36"/>
        <v>55000</v>
      </c>
      <c r="D103" s="10">
        <f t="shared" si="37"/>
        <v>660000</v>
      </c>
      <c r="E103" s="10">
        <f>F103*基础参数!$B$18</f>
        <v>440000</v>
      </c>
      <c r="F103" s="10">
        <f>F102+基础参数!$B$17</f>
        <v>1100000</v>
      </c>
      <c r="G103" s="10">
        <f>基础参数!$B$1</f>
        <v>60000</v>
      </c>
      <c r="H103" s="10">
        <f>基础参数!$B$2</f>
        <v>36000</v>
      </c>
      <c r="I103" s="10">
        <f>ROUND(IF(F103/12&gt;基础参数!$B$5,基础参数!$B$5,IF(F103/12&lt;基础参数!$B$4,基础参数!$B$4,F103/12)),2)</f>
        <v>21396</v>
      </c>
      <c r="J103" s="10">
        <f>I103*12*基础参数!$B$3</f>
        <v>32094</v>
      </c>
      <c r="K103" s="10">
        <f>ROUND(IF($F103/12&gt;基础参数!$B$12,基础参数!$B$12,IF($F103/12&lt;基础参数!$B$11,基础参数!$B$11,$F103/12)),2)</f>
        <v>21396</v>
      </c>
      <c r="L103" s="10">
        <f>K103*12*基础参数!$B$10</f>
        <v>17972.640000000003</v>
      </c>
      <c r="M103" s="12">
        <f t="shared" si="33"/>
        <v>513933.36</v>
      </c>
      <c r="N103" s="13">
        <f t="shared" si="34"/>
        <v>440000</v>
      </c>
      <c r="O103" s="13">
        <f t="shared" si="38"/>
        <v>101260.01</v>
      </c>
      <c r="P103" s="13">
        <f t="shared" si="39"/>
        <v>127590</v>
      </c>
      <c r="Q103" s="17">
        <f t="shared" si="40"/>
        <v>228850.01</v>
      </c>
      <c r="R103" s="13">
        <f t="shared" si="41"/>
        <v>653933.36</v>
      </c>
      <c r="S103" s="18">
        <f t="shared" si="42"/>
        <v>300000</v>
      </c>
      <c r="T103" s="13">
        <f t="shared" si="43"/>
        <v>143260.01</v>
      </c>
      <c r="U103" s="13">
        <f t="shared" si="44"/>
        <v>58590</v>
      </c>
      <c r="V103" s="19">
        <f t="shared" si="45"/>
        <v>201850.01</v>
      </c>
      <c r="W103" s="13">
        <f t="shared" si="46"/>
        <v>27000</v>
      </c>
      <c r="X103" s="13">
        <f t="shared" si="47"/>
        <v>46106.669999999984</v>
      </c>
      <c r="Y103" s="13">
        <f t="shared" si="35"/>
        <v>953933.36</v>
      </c>
      <c r="Z103" s="22">
        <f t="shared" si="48"/>
        <v>247956.68</v>
      </c>
      <c r="AA103" s="13"/>
      <c r="AB103" s="13">
        <f t="shared" si="49"/>
        <v>809933.36</v>
      </c>
      <c r="AC103" s="13">
        <f t="shared" si="50"/>
        <v>144000</v>
      </c>
      <c r="AD103" s="13">
        <f t="shared" si="51"/>
        <v>197556.68</v>
      </c>
      <c r="AE103" s="13">
        <f t="shared" si="52"/>
        <v>14190</v>
      </c>
      <c r="AF103" s="13">
        <f t="shared" si="53"/>
        <v>211746.68</v>
      </c>
      <c r="AG103" s="23">
        <f t="shared" si="54"/>
        <v>9896.6699999999837</v>
      </c>
      <c r="AH103" s="13">
        <f t="shared" si="55"/>
        <v>-17103.330000000016</v>
      </c>
      <c r="AI103" s="13">
        <f t="shared" si="56"/>
        <v>281933.36</v>
      </c>
      <c r="AJ103" s="13">
        <f t="shared" si="57"/>
        <v>533933.36</v>
      </c>
      <c r="AK103" s="13">
        <f t="shared" si="58"/>
        <v>420000</v>
      </c>
      <c r="AL103" s="13">
        <f t="shared" si="59"/>
        <v>107260.01</v>
      </c>
      <c r="AM103" s="13">
        <f t="shared" si="60"/>
        <v>102340</v>
      </c>
      <c r="AN103" s="13">
        <f t="shared" si="61"/>
        <v>209600.01</v>
      </c>
      <c r="AO103" s="23">
        <f t="shared" si="62"/>
        <v>7750</v>
      </c>
      <c r="AP103" s="13">
        <f t="shared" si="63"/>
        <v>-19250</v>
      </c>
      <c r="AQ103" s="13">
        <f t="shared" si="64"/>
        <v>-323566.64</v>
      </c>
      <c r="AR103" s="3" t="str">
        <f t="shared" si="65"/>
        <v>Ok</v>
      </c>
    </row>
    <row r="104" spans="1:44" x14ac:dyDescent="0.3">
      <c r="A104" s="9"/>
      <c r="B104" s="9"/>
      <c r="C104" s="10">
        <f t="shared" si="36"/>
        <v>55500</v>
      </c>
      <c r="D104" s="10">
        <f t="shared" si="37"/>
        <v>666000</v>
      </c>
      <c r="E104" s="10">
        <f>F104*基础参数!$B$18</f>
        <v>444000</v>
      </c>
      <c r="F104" s="10">
        <f>F103+基础参数!$B$17</f>
        <v>1110000</v>
      </c>
      <c r="G104" s="10">
        <f>基础参数!$B$1</f>
        <v>60000</v>
      </c>
      <c r="H104" s="10">
        <f>基础参数!$B$2</f>
        <v>36000</v>
      </c>
      <c r="I104" s="10">
        <f>ROUND(IF(F104/12&gt;基础参数!$B$5,基础参数!$B$5,IF(F104/12&lt;基础参数!$B$4,基础参数!$B$4,F104/12)),2)</f>
        <v>21396</v>
      </c>
      <c r="J104" s="10">
        <f>I104*12*基础参数!$B$3</f>
        <v>32094</v>
      </c>
      <c r="K104" s="10">
        <f>ROUND(IF($F104/12&gt;基础参数!$B$12,基础参数!$B$12,IF($F104/12&lt;基础参数!$B$11,基础参数!$B$11,$F104/12)),2)</f>
        <v>21396</v>
      </c>
      <c r="L104" s="10">
        <f>K104*12*基础参数!$B$10</f>
        <v>17972.640000000003</v>
      </c>
      <c r="M104" s="12">
        <f t="shared" si="33"/>
        <v>519933.36</v>
      </c>
      <c r="N104" s="13">
        <f t="shared" si="34"/>
        <v>444000</v>
      </c>
      <c r="O104" s="13">
        <f t="shared" si="38"/>
        <v>103060.01</v>
      </c>
      <c r="P104" s="13">
        <f t="shared" si="39"/>
        <v>128790</v>
      </c>
      <c r="Q104" s="17">
        <f t="shared" si="40"/>
        <v>231850.01</v>
      </c>
      <c r="R104" s="13">
        <f t="shared" si="41"/>
        <v>663933.36</v>
      </c>
      <c r="S104" s="18">
        <f t="shared" si="42"/>
        <v>300000</v>
      </c>
      <c r="T104" s="13">
        <f t="shared" si="43"/>
        <v>146456.68</v>
      </c>
      <c r="U104" s="13">
        <f t="shared" si="44"/>
        <v>58590</v>
      </c>
      <c r="V104" s="19">
        <f t="shared" si="45"/>
        <v>205046.68</v>
      </c>
      <c r="W104" s="13">
        <f t="shared" si="46"/>
        <v>26803.330000000016</v>
      </c>
      <c r="X104" s="13">
        <f t="shared" si="47"/>
        <v>46803.330000000016</v>
      </c>
      <c r="Y104" s="13">
        <f t="shared" si="35"/>
        <v>963933.36</v>
      </c>
      <c r="Z104" s="22">
        <f t="shared" si="48"/>
        <v>251850.01</v>
      </c>
      <c r="AA104" s="13"/>
      <c r="AB104" s="13">
        <f t="shared" si="49"/>
        <v>819933.36</v>
      </c>
      <c r="AC104" s="13">
        <f t="shared" si="50"/>
        <v>144000</v>
      </c>
      <c r="AD104" s="13">
        <f t="shared" si="51"/>
        <v>201056.68</v>
      </c>
      <c r="AE104" s="13">
        <f t="shared" si="52"/>
        <v>14190</v>
      </c>
      <c r="AF104" s="13">
        <f t="shared" si="53"/>
        <v>215246.68</v>
      </c>
      <c r="AG104" s="23">
        <f t="shared" si="54"/>
        <v>10200</v>
      </c>
      <c r="AH104" s="13">
        <f t="shared" si="55"/>
        <v>-16603.330000000016</v>
      </c>
      <c r="AI104" s="13">
        <f t="shared" si="56"/>
        <v>291933.36</v>
      </c>
      <c r="AJ104" s="13">
        <f t="shared" si="57"/>
        <v>543933.36</v>
      </c>
      <c r="AK104" s="13">
        <f t="shared" si="58"/>
        <v>420000</v>
      </c>
      <c r="AL104" s="13">
        <f t="shared" si="59"/>
        <v>110260.01</v>
      </c>
      <c r="AM104" s="13">
        <f t="shared" si="60"/>
        <v>102340</v>
      </c>
      <c r="AN104" s="13">
        <f t="shared" si="61"/>
        <v>212600.01</v>
      </c>
      <c r="AO104" s="23">
        <f t="shared" si="62"/>
        <v>7553.3300000000163</v>
      </c>
      <c r="AP104" s="13">
        <f t="shared" si="63"/>
        <v>-19250</v>
      </c>
      <c r="AQ104" s="13">
        <f t="shared" si="64"/>
        <v>-313566.64</v>
      </c>
      <c r="AR104" s="3" t="str">
        <f t="shared" si="65"/>
        <v>Ok</v>
      </c>
    </row>
    <row r="105" spans="1:44" x14ac:dyDescent="0.3">
      <c r="A105" s="9"/>
      <c r="B105" s="9"/>
      <c r="C105" s="10">
        <f t="shared" si="36"/>
        <v>56000</v>
      </c>
      <c r="D105" s="10">
        <f t="shared" si="37"/>
        <v>672000</v>
      </c>
      <c r="E105" s="10">
        <f>F105*基础参数!$B$18</f>
        <v>448000</v>
      </c>
      <c r="F105" s="10">
        <f>F104+基础参数!$B$17</f>
        <v>1120000</v>
      </c>
      <c r="G105" s="10">
        <f>基础参数!$B$1</f>
        <v>60000</v>
      </c>
      <c r="H105" s="10">
        <f>基础参数!$B$2</f>
        <v>36000</v>
      </c>
      <c r="I105" s="10">
        <f>ROUND(IF(F105/12&gt;基础参数!$B$5,基础参数!$B$5,IF(F105/12&lt;基础参数!$B$4,基础参数!$B$4,F105/12)),2)</f>
        <v>21396</v>
      </c>
      <c r="J105" s="10">
        <f>I105*12*基础参数!$B$3</f>
        <v>32094</v>
      </c>
      <c r="K105" s="10">
        <f>ROUND(IF($F105/12&gt;基础参数!$B$12,基础参数!$B$12,IF($F105/12&lt;基础参数!$B$11,基础参数!$B$11,$F105/12)),2)</f>
        <v>21396</v>
      </c>
      <c r="L105" s="10">
        <f>K105*12*基础参数!$B$10</f>
        <v>17972.640000000003</v>
      </c>
      <c r="M105" s="12">
        <f t="shared" si="33"/>
        <v>525933.36</v>
      </c>
      <c r="N105" s="13">
        <f t="shared" si="34"/>
        <v>448000</v>
      </c>
      <c r="O105" s="13">
        <f t="shared" si="38"/>
        <v>104860.01</v>
      </c>
      <c r="P105" s="13">
        <f t="shared" si="39"/>
        <v>129990</v>
      </c>
      <c r="Q105" s="17">
        <f t="shared" si="40"/>
        <v>234850.01</v>
      </c>
      <c r="R105" s="13">
        <f t="shared" si="41"/>
        <v>673933.36</v>
      </c>
      <c r="S105" s="18">
        <f t="shared" si="42"/>
        <v>300000</v>
      </c>
      <c r="T105" s="13">
        <f t="shared" si="43"/>
        <v>149956.68</v>
      </c>
      <c r="U105" s="13">
        <f t="shared" si="44"/>
        <v>58590</v>
      </c>
      <c r="V105" s="19">
        <f t="shared" si="45"/>
        <v>208546.68</v>
      </c>
      <c r="W105" s="13">
        <f t="shared" si="46"/>
        <v>26303.330000000016</v>
      </c>
      <c r="X105" s="13">
        <f t="shared" si="47"/>
        <v>47803.330000000016</v>
      </c>
      <c r="Y105" s="13">
        <f t="shared" si="35"/>
        <v>973933.36</v>
      </c>
      <c r="Z105" s="22">
        <f t="shared" si="48"/>
        <v>256350.01</v>
      </c>
      <c r="AA105" s="13"/>
      <c r="AB105" s="13">
        <f t="shared" si="49"/>
        <v>829933.36</v>
      </c>
      <c r="AC105" s="13">
        <f t="shared" si="50"/>
        <v>144000</v>
      </c>
      <c r="AD105" s="13">
        <f t="shared" si="51"/>
        <v>204556.68</v>
      </c>
      <c r="AE105" s="13">
        <f t="shared" si="52"/>
        <v>14190</v>
      </c>
      <c r="AF105" s="13">
        <f t="shared" si="53"/>
        <v>218746.68</v>
      </c>
      <c r="AG105" s="23">
        <f t="shared" si="54"/>
        <v>10200</v>
      </c>
      <c r="AH105" s="13">
        <f t="shared" si="55"/>
        <v>-16103.330000000016</v>
      </c>
      <c r="AI105" s="13">
        <f t="shared" si="56"/>
        <v>301933.36</v>
      </c>
      <c r="AJ105" s="13">
        <f t="shared" si="57"/>
        <v>553933.36</v>
      </c>
      <c r="AK105" s="13">
        <f t="shared" si="58"/>
        <v>420000</v>
      </c>
      <c r="AL105" s="13">
        <f t="shared" si="59"/>
        <v>113260.01</v>
      </c>
      <c r="AM105" s="13">
        <f t="shared" si="60"/>
        <v>102340</v>
      </c>
      <c r="AN105" s="13">
        <f t="shared" si="61"/>
        <v>215600.01</v>
      </c>
      <c r="AO105" s="23">
        <f t="shared" si="62"/>
        <v>7053.3300000000163</v>
      </c>
      <c r="AP105" s="13">
        <f t="shared" si="63"/>
        <v>-19250</v>
      </c>
      <c r="AQ105" s="13">
        <f t="shared" si="64"/>
        <v>-303566.64</v>
      </c>
      <c r="AR105" s="3" t="str">
        <f t="shared" si="65"/>
        <v>Ok</v>
      </c>
    </row>
    <row r="106" spans="1:44" x14ac:dyDescent="0.3">
      <c r="A106" s="9"/>
      <c r="B106" s="9"/>
      <c r="C106" s="10">
        <f t="shared" si="36"/>
        <v>56500</v>
      </c>
      <c r="D106" s="10">
        <f t="shared" si="37"/>
        <v>678000</v>
      </c>
      <c r="E106" s="10">
        <f>F106*基础参数!$B$18</f>
        <v>452000</v>
      </c>
      <c r="F106" s="10">
        <f>F105+基础参数!$B$17</f>
        <v>1130000</v>
      </c>
      <c r="G106" s="10">
        <f>基础参数!$B$1</f>
        <v>60000</v>
      </c>
      <c r="H106" s="10">
        <f>基础参数!$B$2</f>
        <v>36000</v>
      </c>
      <c r="I106" s="10">
        <f>ROUND(IF(F106/12&gt;基础参数!$B$5,基础参数!$B$5,IF(F106/12&lt;基础参数!$B$4,基础参数!$B$4,F106/12)),2)</f>
        <v>21396</v>
      </c>
      <c r="J106" s="10">
        <f>I106*12*基础参数!$B$3</f>
        <v>32094</v>
      </c>
      <c r="K106" s="10">
        <f>ROUND(IF($F106/12&gt;基础参数!$B$12,基础参数!$B$12,IF($F106/12&lt;基础参数!$B$11,基础参数!$B$11,$F106/12)),2)</f>
        <v>21396</v>
      </c>
      <c r="L106" s="10">
        <f>K106*12*基础参数!$B$10</f>
        <v>17972.640000000003</v>
      </c>
      <c r="M106" s="12">
        <f t="shared" si="33"/>
        <v>531933.36</v>
      </c>
      <c r="N106" s="13">
        <f t="shared" si="34"/>
        <v>452000</v>
      </c>
      <c r="O106" s="13">
        <f t="shared" si="38"/>
        <v>106660.01</v>
      </c>
      <c r="P106" s="13">
        <f t="shared" si="39"/>
        <v>131190</v>
      </c>
      <c r="Q106" s="17">
        <f t="shared" si="40"/>
        <v>237850.01</v>
      </c>
      <c r="R106" s="13">
        <f t="shared" si="41"/>
        <v>683933.36</v>
      </c>
      <c r="S106" s="18">
        <f t="shared" si="42"/>
        <v>300000</v>
      </c>
      <c r="T106" s="13">
        <f t="shared" si="43"/>
        <v>153456.68</v>
      </c>
      <c r="U106" s="13">
        <f t="shared" si="44"/>
        <v>58590</v>
      </c>
      <c r="V106" s="19">
        <f t="shared" si="45"/>
        <v>212046.68</v>
      </c>
      <c r="W106" s="13">
        <f t="shared" si="46"/>
        <v>25803.330000000016</v>
      </c>
      <c r="X106" s="13">
        <f t="shared" si="47"/>
        <v>48803.330000000016</v>
      </c>
      <c r="Y106" s="13">
        <f t="shared" si="35"/>
        <v>983933.36</v>
      </c>
      <c r="Z106" s="22">
        <f t="shared" si="48"/>
        <v>260850.01</v>
      </c>
      <c r="AA106" s="13"/>
      <c r="AB106" s="13">
        <f t="shared" si="49"/>
        <v>839933.36</v>
      </c>
      <c r="AC106" s="13">
        <f t="shared" si="50"/>
        <v>144000</v>
      </c>
      <c r="AD106" s="13">
        <f t="shared" si="51"/>
        <v>208056.68</v>
      </c>
      <c r="AE106" s="13">
        <f t="shared" si="52"/>
        <v>14190</v>
      </c>
      <c r="AF106" s="13">
        <f t="shared" si="53"/>
        <v>222246.68</v>
      </c>
      <c r="AG106" s="23">
        <f t="shared" si="54"/>
        <v>10200</v>
      </c>
      <c r="AH106" s="13">
        <f t="shared" si="55"/>
        <v>-15603.330000000016</v>
      </c>
      <c r="AI106" s="13">
        <f t="shared" si="56"/>
        <v>311933.36</v>
      </c>
      <c r="AJ106" s="13">
        <f t="shared" si="57"/>
        <v>563933.36</v>
      </c>
      <c r="AK106" s="13">
        <f t="shared" si="58"/>
        <v>420000</v>
      </c>
      <c r="AL106" s="13">
        <f t="shared" si="59"/>
        <v>116260.01</v>
      </c>
      <c r="AM106" s="13">
        <f t="shared" si="60"/>
        <v>102340</v>
      </c>
      <c r="AN106" s="13">
        <f t="shared" si="61"/>
        <v>218600.01</v>
      </c>
      <c r="AO106" s="23">
        <f t="shared" si="62"/>
        <v>6553.3300000000163</v>
      </c>
      <c r="AP106" s="13">
        <f t="shared" si="63"/>
        <v>-19250</v>
      </c>
      <c r="AQ106" s="13">
        <f t="shared" si="64"/>
        <v>-293566.64</v>
      </c>
      <c r="AR106" s="3" t="str">
        <f t="shared" si="65"/>
        <v>Ok</v>
      </c>
    </row>
    <row r="107" spans="1:44" x14ac:dyDescent="0.3">
      <c r="A107" s="9"/>
      <c r="B107" s="9"/>
      <c r="C107" s="10">
        <f t="shared" si="36"/>
        <v>57000</v>
      </c>
      <c r="D107" s="10">
        <f t="shared" si="37"/>
        <v>684000</v>
      </c>
      <c r="E107" s="10">
        <f>F107*基础参数!$B$18</f>
        <v>456000</v>
      </c>
      <c r="F107" s="10">
        <f>F106+基础参数!$B$17</f>
        <v>1140000</v>
      </c>
      <c r="G107" s="10">
        <f>基础参数!$B$1</f>
        <v>60000</v>
      </c>
      <c r="H107" s="10">
        <f>基础参数!$B$2</f>
        <v>36000</v>
      </c>
      <c r="I107" s="10">
        <f>ROUND(IF(F107/12&gt;基础参数!$B$5,基础参数!$B$5,IF(F107/12&lt;基础参数!$B$4,基础参数!$B$4,F107/12)),2)</f>
        <v>21396</v>
      </c>
      <c r="J107" s="10">
        <f>I107*12*基础参数!$B$3</f>
        <v>32094</v>
      </c>
      <c r="K107" s="10">
        <f>ROUND(IF($F107/12&gt;基础参数!$B$12,基础参数!$B$12,IF($F107/12&lt;基础参数!$B$11,基础参数!$B$11,$F107/12)),2)</f>
        <v>21396</v>
      </c>
      <c r="L107" s="10">
        <f>K107*12*基础参数!$B$10</f>
        <v>17972.640000000003</v>
      </c>
      <c r="M107" s="12">
        <f t="shared" si="33"/>
        <v>537933.36</v>
      </c>
      <c r="N107" s="13">
        <f t="shared" si="34"/>
        <v>456000</v>
      </c>
      <c r="O107" s="13">
        <f t="shared" si="38"/>
        <v>108460.01</v>
      </c>
      <c r="P107" s="13">
        <f t="shared" si="39"/>
        <v>132390</v>
      </c>
      <c r="Q107" s="17">
        <f t="shared" si="40"/>
        <v>240850.01</v>
      </c>
      <c r="R107" s="13">
        <f t="shared" si="41"/>
        <v>693933.36</v>
      </c>
      <c r="S107" s="18">
        <f t="shared" si="42"/>
        <v>300000</v>
      </c>
      <c r="T107" s="13">
        <f t="shared" si="43"/>
        <v>156956.68</v>
      </c>
      <c r="U107" s="13">
        <f t="shared" si="44"/>
        <v>58590</v>
      </c>
      <c r="V107" s="19">
        <f t="shared" si="45"/>
        <v>215546.68</v>
      </c>
      <c r="W107" s="13">
        <f t="shared" si="46"/>
        <v>25303.330000000016</v>
      </c>
      <c r="X107" s="13">
        <f t="shared" si="47"/>
        <v>49803.330000000016</v>
      </c>
      <c r="Y107" s="13">
        <f t="shared" si="35"/>
        <v>993933.36</v>
      </c>
      <c r="Z107" s="22">
        <f t="shared" si="48"/>
        <v>265350.01</v>
      </c>
      <c r="AA107" s="13"/>
      <c r="AB107" s="13">
        <f t="shared" si="49"/>
        <v>849933.36</v>
      </c>
      <c r="AC107" s="13">
        <f t="shared" si="50"/>
        <v>144000</v>
      </c>
      <c r="AD107" s="13">
        <f t="shared" si="51"/>
        <v>211556.68</v>
      </c>
      <c r="AE107" s="13">
        <f t="shared" si="52"/>
        <v>14190</v>
      </c>
      <c r="AF107" s="13">
        <f t="shared" si="53"/>
        <v>225746.68</v>
      </c>
      <c r="AG107" s="23">
        <f t="shared" si="54"/>
        <v>10200</v>
      </c>
      <c r="AH107" s="13">
        <f t="shared" si="55"/>
        <v>-15103.330000000016</v>
      </c>
      <c r="AI107" s="13">
        <f t="shared" si="56"/>
        <v>321933.36</v>
      </c>
      <c r="AJ107" s="13">
        <f t="shared" si="57"/>
        <v>573933.36</v>
      </c>
      <c r="AK107" s="13">
        <f t="shared" si="58"/>
        <v>420000</v>
      </c>
      <c r="AL107" s="13">
        <f t="shared" si="59"/>
        <v>119260.01</v>
      </c>
      <c r="AM107" s="13">
        <f t="shared" si="60"/>
        <v>102340</v>
      </c>
      <c r="AN107" s="13">
        <f t="shared" si="61"/>
        <v>221600.01</v>
      </c>
      <c r="AO107" s="23">
        <f t="shared" si="62"/>
        <v>6053.3300000000163</v>
      </c>
      <c r="AP107" s="13">
        <f t="shared" si="63"/>
        <v>-19250</v>
      </c>
      <c r="AQ107" s="13">
        <f t="shared" si="64"/>
        <v>-283566.64</v>
      </c>
      <c r="AR107" s="3" t="str">
        <f t="shared" si="65"/>
        <v>Ok</v>
      </c>
    </row>
    <row r="108" spans="1:44" x14ac:dyDescent="0.3">
      <c r="A108" s="9"/>
      <c r="B108" s="9"/>
      <c r="C108" s="10">
        <f t="shared" si="36"/>
        <v>57500</v>
      </c>
      <c r="D108" s="10">
        <f t="shared" si="37"/>
        <v>690000</v>
      </c>
      <c r="E108" s="10">
        <f>F108*基础参数!$B$18</f>
        <v>460000</v>
      </c>
      <c r="F108" s="10">
        <f>F107+基础参数!$B$17</f>
        <v>1150000</v>
      </c>
      <c r="G108" s="10">
        <f>基础参数!$B$1</f>
        <v>60000</v>
      </c>
      <c r="H108" s="10">
        <f>基础参数!$B$2</f>
        <v>36000</v>
      </c>
      <c r="I108" s="10">
        <f>ROUND(IF(F108/12&gt;基础参数!$B$5,基础参数!$B$5,IF(F108/12&lt;基础参数!$B$4,基础参数!$B$4,F108/12)),2)</f>
        <v>21396</v>
      </c>
      <c r="J108" s="10">
        <f>I108*12*基础参数!$B$3</f>
        <v>32094</v>
      </c>
      <c r="K108" s="10">
        <f>ROUND(IF($F108/12&gt;基础参数!$B$12,基础参数!$B$12,IF($F108/12&lt;基础参数!$B$11,基础参数!$B$11,$F108/12)),2)</f>
        <v>21396</v>
      </c>
      <c r="L108" s="10">
        <f>K108*12*基础参数!$B$10</f>
        <v>17972.640000000003</v>
      </c>
      <c r="M108" s="12">
        <f t="shared" si="33"/>
        <v>543933.36</v>
      </c>
      <c r="N108" s="13">
        <f t="shared" si="34"/>
        <v>460000</v>
      </c>
      <c r="O108" s="13">
        <f t="shared" si="38"/>
        <v>110260.01</v>
      </c>
      <c r="P108" s="13">
        <f t="shared" si="39"/>
        <v>133590</v>
      </c>
      <c r="Q108" s="17">
        <f t="shared" si="40"/>
        <v>243850.01</v>
      </c>
      <c r="R108" s="13">
        <f t="shared" si="41"/>
        <v>703933.36</v>
      </c>
      <c r="S108" s="18">
        <f t="shared" si="42"/>
        <v>300000</v>
      </c>
      <c r="T108" s="13">
        <f t="shared" si="43"/>
        <v>160456.68</v>
      </c>
      <c r="U108" s="13">
        <f t="shared" si="44"/>
        <v>58590</v>
      </c>
      <c r="V108" s="19">
        <f t="shared" si="45"/>
        <v>219046.68</v>
      </c>
      <c r="W108" s="13">
        <f t="shared" si="46"/>
        <v>24803.330000000016</v>
      </c>
      <c r="X108" s="13">
        <f t="shared" si="47"/>
        <v>50803.330000000016</v>
      </c>
      <c r="Y108" s="13">
        <f t="shared" si="35"/>
        <v>1003933.36</v>
      </c>
      <c r="Z108" s="22">
        <f t="shared" si="48"/>
        <v>269850.01</v>
      </c>
      <c r="AA108" s="13"/>
      <c r="AB108" s="13">
        <f t="shared" si="49"/>
        <v>859933.36</v>
      </c>
      <c r="AC108" s="13">
        <f t="shared" si="50"/>
        <v>144000</v>
      </c>
      <c r="AD108" s="13">
        <f t="shared" si="51"/>
        <v>215056.68</v>
      </c>
      <c r="AE108" s="13">
        <f t="shared" si="52"/>
        <v>14190</v>
      </c>
      <c r="AF108" s="13">
        <f t="shared" si="53"/>
        <v>229246.68</v>
      </c>
      <c r="AG108" s="23">
        <f t="shared" si="54"/>
        <v>10200</v>
      </c>
      <c r="AH108" s="13">
        <f t="shared" si="55"/>
        <v>-14603.330000000016</v>
      </c>
      <c r="AI108" s="13">
        <f t="shared" si="56"/>
        <v>331933.36</v>
      </c>
      <c r="AJ108" s="13">
        <f t="shared" si="57"/>
        <v>583933.36</v>
      </c>
      <c r="AK108" s="13">
        <f t="shared" si="58"/>
        <v>420000</v>
      </c>
      <c r="AL108" s="13">
        <f t="shared" si="59"/>
        <v>122260.01</v>
      </c>
      <c r="AM108" s="13">
        <f t="shared" si="60"/>
        <v>102340</v>
      </c>
      <c r="AN108" s="13">
        <f t="shared" si="61"/>
        <v>224600.01</v>
      </c>
      <c r="AO108" s="23">
        <f t="shared" si="62"/>
        <v>5553.3300000000163</v>
      </c>
      <c r="AP108" s="13">
        <f t="shared" si="63"/>
        <v>-19250</v>
      </c>
      <c r="AQ108" s="13">
        <f t="shared" si="64"/>
        <v>-273566.64</v>
      </c>
      <c r="AR108" s="3" t="str">
        <f t="shared" si="65"/>
        <v>Ok</v>
      </c>
    </row>
    <row r="109" spans="1:44" x14ac:dyDescent="0.3">
      <c r="A109" s="9"/>
      <c r="B109" s="9"/>
      <c r="C109" s="10">
        <f t="shared" si="36"/>
        <v>58000</v>
      </c>
      <c r="D109" s="10">
        <f t="shared" si="37"/>
        <v>696000</v>
      </c>
      <c r="E109" s="10">
        <f>F109*基础参数!$B$18</f>
        <v>464000</v>
      </c>
      <c r="F109" s="10">
        <f>F108+基础参数!$B$17</f>
        <v>1160000</v>
      </c>
      <c r="G109" s="10">
        <f>基础参数!$B$1</f>
        <v>60000</v>
      </c>
      <c r="H109" s="10">
        <f>基础参数!$B$2</f>
        <v>36000</v>
      </c>
      <c r="I109" s="10">
        <f>ROUND(IF(F109/12&gt;基础参数!$B$5,基础参数!$B$5,IF(F109/12&lt;基础参数!$B$4,基础参数!$B$4,F109/12)),2)</f>
        <v>21396</v>
      </c>
      <c r="J109" s="10">
        <f>I109*12*基础参数!$B$3</f>
        <v>32094</v>
      </c>
      <c r="K109" s="10">
        <f>ROUND(IF($F109/12&gt;基础参数!$B$12,基础参数!$B$12,IF($F109/12&lt;基础参数!$B$11,基础参数!$B$11,$F109/12)),2)</f>
        <v>21396</v>
      </c>
      <c r="L109" s="10">
        <f>K109*12*基础参数!$B$10</f>
        <v>17972.640000000003</v>
      </c>
      <c r="M109" s="12">
        <f t="shared" si="33"/>
        <v>549933.36</v>
      </c>
      <c r="N109" s="13">
        <f t="shared" si="34"/>
        <v>464000</v>
      </c>
      <c r="O109" s="13">
        <f t="shared" si="38"/>
        <v>112060.01</v>
      </c>
      <c r="P109" s="13">
        <f t="shared" si="39"/>
        <v>134790</v>
      </c>
      <c r="Q109" s="17">
        <f t="shared" si="40"/>
        <v>246850.01</v>
      </c>
      <c r="R109" s="13">
        <f t="shared" si="41"/>
        <v>713933.36</v>
      </c>
      <c r="S109" s="18">
        <f t="shared" si="42"/>
        <v>300000</v>
      </c>
      <c r="T109" s="13">
        <f t="shared" si="43"/>
        <v>163956.68</v>
      </c>
      <c r="U109" s="13">
        <f t="shared" si="44"/>
        <v>58590</v>
      </c>
      <c r="V109" s="19">
        <f t="shared" si="45"/>
        <v>222546.68</v>
      </c>
      <c r="W109" s="13">
        <f t="shared" si="46"/>
        <v>24303.330000000016</v>
      </c>
      <c r="X109" s="13">
        <f t="shared" si="47"/>
        <v>51803.330000000016</v>
      </c>
      <c r="Y109" s="13">
        <f t="shared" si="35"/>
        <v>1013933.36</v>
      </c>
      <c r="Z109" s="22">
        <f t="shared" si="48"/>
        <v>274350.01</v>
      </c>
      <c r="AA109" s="13"/>
      <c r="AB109" s="13">
        <f t="shared" si="49"/>
        <v>869933.36</v>
      </c>
      <c r="AC109" s="13">
        <f t="shared" si="50"/>
        <v>144000</v>
      </c>
      <c r="AD109" s="13">
        <f t="shared" si="51"/>
        <v>218556.68</v>
      </c>
      <c r="AE109" s="13">
        <f t="shared" si="52"/>
        <v>14190</v>
      </c>
      <c r="AF109" s="13">
        <f t="shared" si="53"/>
        <v>232746.68</v>
      </c>
      <c r="AG109" s="23">
        <f t="shared" si="54"/>
        <v>10200</v>
      </c>
      <c r="AH109" s="13">
        <f t="shared" si="55"/>
        <v>-14103.330000000016</v>
      </c>
      <c r="AI109" s="13">
        <f t="shared" si="56"/>
        <v>341933.36</v>
      </c>
      <c r="AJ109" s="13">
        <f t="shared" si="57"/>
        <v>593933.36</v>
      </c>
      <c r="AK109" s="13">
        <f t="shared" si="58"/>
        <v>420000</v>
      </c>
      <c r="AL109" s="13">
        <f t="shared" si="59"/>
        <v>125260.01</v>
      </c>
      <c r="AM109" s="13">
        <f t="shared" si="60"/>
        <v>102340</v>
      </c>
      <c r="AN109" s="13">
        <f t="shared" si="61"/>
        <v>227600.01</v>
      </c>
      <c r="AO109" s="23">
        <f t="shared" si="62"/>
        <v>5053.3300000000163</v>
      </c>
      <c r="AP109" s="13">
        <f t="shared" si="63"/>
        <v>-19250</v>
      </c>
      <c r="AQ109" s="13">
        <f t="shared" si="64"/>
        <v>-263566.64</v>
      </c>
      <c r="AR109" s="3" t="str">
        <f t="shared" si="65"/>
        <v>Ok</v>
      </c>
    </row>
    <row r="110" spans="1:44" x14ac:dyDescent="0.3">
      <c r="A110" s="9"/>
      <c r="B110" s="9"/>
      <c r="C110" s="10">
        <f t="shared" si="36"/>
        <v>58500</v>
      </c>
      <c r="D110" s="10">
        <f t="shared" si="37"/>
        <v>702000</v>
      </c>
      <c r="E110" s="10">
        <f>F110*基础参数!$B$18</f>
        <v>468000</v>
      </c>
      <c r="F110" s="10">
        <f>F109+基础参数!$B$17</f>
        <v>1170000</v>
      </c>
      <c r="G110" s="10">
        <f>基础参数!$B$1</f>
        <v>60000</v>
      </c>
      <c r="H110" s="10">
        <f>基础参数!$B$2</f>
        <v>36000</v>
      </c>
      <c r="I110" s="10">
        <f>ROUND(IF(F110/12&gt;基础参数!$B$5,基础参数!$B$5,IF(F110/12&lt;基础参数!$B$4,基础参数!$B$4,F110/12)),2)</f>
        <v>21396</v>
      </c>
      <c r="J110" s="10">
        <f>I110*12*基础参数!$B$3</f>
        <v>32094</v>
      </c>
      <c r="K110" s="10">
        <f>ROUND(IF($F110/12&gt;基础参数!$B$12,基础参数!$B$12,IF($F110/12&lt;基础参数!$B$11,基础参数!$B$11,$F110/12)),2)</f>
        <v>21396</v>
      </c>
      <c r="L110" s="10">
        <f>K110*12*基础参数!$B$10</f>
        <v>17972.640000000003</v>
      </c>
      <c r="M110" s="12">
        <f t="shared" si="33"/>
        <v>555933.36</v>
      </c>
      <c r="N110" s="13">
        <f t="shared" si="34"/>
        <v>468000</v>
      </c>
      <c r="O110" s="13">
        <f t="shared" si="38"/>
        <v>113860.01</v>
      </c>
      <c r="P110" s="13">
        <f t="shared" si="39"/>
        <v>135990</v>
      </c>
      <c r="Q110" s="17">
        <f t="shared" si="40"/>
        <v>249850.01</v>
      </c>
      <c r="R110" s="13">
        <f t="shared" si="41"/>
        <v>723933.36</v>
      </c>
      <c r="S110" s="18">
        <f t="shared" si="42"/>
        <v>300000</v>
      </c>
      <c r="T110" s="13">
        <f t="shared" si="43"/>
        <v>167456.68</v>
      </c>
      <c r="U110" s="13">
        <f t="shared" si="44"/>
        <v>58590</v>
      </c>
      <c r="V110" s="19">
        <f t="shared" si="45"/>
        <v>226046.68</v>
      </c>
      <c r="W110" s="13">
        <f t="shared" si="46"/>
        <v>23803.330000000016</v>
      </c>
      <c r="X110" s="13">
        <f t="shared" si="47"/>
        <v>52803.330000000016</v>
      </c>
      <c r="Y110" s="13">
        <f t="shared" si="35"/>
        <v>1023933.36</v>
      </c>
      <c r="Z110" s="22">
        <f t="shared" si="48"/>
        <v>278850.01</v>
      </c>
      <c r="AA110" s="13"/>
      <c r="AB110" s="13">
        <f t="shared" si="49"/>
        <v>879933.36</v>
      </c>
      <c r="AC110" s="13">
        <f t="shared" si="50"/>
        <v>144000</v>
      </c>
      <c r="AD110" s="13">
        <f t="shared" si="51"/>
        <v>222056.68</v>
      </c>
      <c r="AE110" s="13">
        <f t="shared" si="52"/>
        <v>14190</v>
      </c>
      <c r="AF110" s="13">
        <f t="shared" si="53"/>
        <v>236246.68</v>
      </c>
      <c r="AG110" s="23">
        <f t="shared" si="54"/>
        <v>10200</v>
      </c>
      <c r="AH110" s="13">
        <f t="shared" si="55"/>
        <v>-13603.330000000016</v>
      </c>
      <c r="AI110" s="13">
        <f t="shared" si="56"/>
        <v>351933.36</v>
      </c>
      <c r="AJ110" s="13">
        <f t="shared" si="57"/>
        <v>603933.36</v>
      </c>
      <c r="AK110" s="13">
        <f t="shared" si="58"/>
        <v>420000</v>
      </c>
      <c r="AL110" s="13">
        <f t="shared" si="59"/>
        <v>128260.01</v>
      </c>
      <c r="AM110" s="13">
        <f t="shared" si="60"/>
        <v>102340</v>
      </c>
      <c r="AN110" s="13">
        <f t="shared" si="61"/>
        <v>230600.01</v>
      </c>
      <c r="AO110" s="23">
        <f t="shared" si="62"/>
        <v>4553.3300000000163</v>
      </c>
      <c r="AP110" s="13">
        <f t="shared" si="63"/>
        <v>-19250</v>
      </c>
      <c r="AQ110" s="13">
        <f t="shared" si="64"/>
        <v>-253566.64</v>
      </c>
      <c r="AR110" s="3" t="str">
        <f t="shared" si="65"/>
        <v>Ok</v>
      </c>
    </row>
    <row r="111" spans="1:44" x14ac:dyDescent="0.3">
      <c r="A111" s="9"/>
      <c r="B111" s="9"/>
      <c r="C111" s="10">
        <f t="shared" si="36"/>
        <v>59000</v>
      </c>
      <c r="D111" s="10">
        <f t="shared" si="37"/>
        <v>708000</v>
      </c>
      <c r="E111" s="10">
        <f>F111*基础参数!$B$18</f>
        <v>472000</v>
      </c>
      <c r="F111" s="10">
        <f>F110+基础参数!$B$17</f>
        <v>1180000</v>
      </c>
      <c r="G111" s="10">
        <f>基础参数!$B$1</f>
        <v>60000</v>
      </c>
      <c r="H111" s="10">
        <f>基础参数!$B$2</f>
        <v>36000</v>
      </c>
      <c r="I111" s="10">
        <f>ROUND(IF(F111/12&gt;基础参数!$B$5,基础参数!$B$5,IF(F111/12&lt;基础参数!$B$4,基础参数!$B$4,F111/12)),2)</f>
        <v>21396</v>
      </c>
      <c r="J111" s="10">
        <f>I111*12*基础参数!$B$3</f>
        <v>32094</v>
      </c>
      <c r="K111" s="10">
        <f>ROUND(IF($F111/12&gt;基础参数!$B$12,基础参数!$B$12,IF($F111/12&lt;基础参数!$B$11,基础参数!$B$11,$F111/12)),2)</f>
        <v>21396</v>
      </c>
      <c r="L111" s="10">
        <f>K111*12*基础参数!$B$10</f>
        <v>17972.640000000003</v>
      </c>
      <c r="M111" s="12">
        <f t="shared" si="33"/>
        <v>561933.36</v>
      </c>
      <c r="N111" s="13">
        <f t="shared" si="34"/>
        <v>472000</v>
      </c>
      <c r="O111" s="13">
        <f t="shared" si="38"/>
        <v>115660.01</v>
      </c>
      <c r="P111" s="13">
        <f t="shared" si="39"/>
        <v>137190</v>
      </c>
      <c r="Q111" s="17">
        <f t="shared" si="40"/>
        <v>252850.01</v>
      </c>
      <c r="R111" s="13">
        <f t="shared" si="41"/>
        <v>733933.36</v>
      </c>
      <c r="S111" s="18">
        <f t="shared" si="42"/>
        <v>300000</v>
      </c>
      <c r="T111" s="13">
        <f t="shared" si="43"/>
        <v>170956.68</v>
      </c>
      <c r="U111" s="13">
        <f t="shared" si="44"/>
        <v>58590</v>
      </c>
      <c r="V111" s="19">
        <f t="shared" si="45"/>
        <v>229546.68</v>
      </c>
      <c r="W111" s="13">
        <f t="shared" si="46"/>
        <v>23303.330000000016</v>
      </c>
      <c r="X111" s="13">
        <f t="shared" si="47"/>
        <v>53803.330000000016</v>
      </c>
      <c r="Y111" s="13">
        <f t="shared" si="35"/>
        <v>1033933.36</v>
      </c>
      <c r="Z111" s="22">
        <f t="shared" si="48"/>
        <v>283350.01</v>
      </c>
      <c r="AA111" s="13"/>
      <c r="AB111" s="13">
        <f t="shared" si="49"/>
        <v>889933.36</v>
      </c>
      <c r="AC111" s="13">
        <f t="shared" si="50"/>
        <v>144000</v>
      </c>
      <c r="AD111" s="13">
        <f t="shared" si="51"/>
        <v>225556.68</v>
      </c>
      <c r="AE111" s="13">
        <f t="shared" si="52"/>
        <v>14190</v>
      </c>
      <c r="AF111" s="13">
        <f t="shared" si="53"/>
        <v>239746.68</v>
      </c>
      <c r="AG111" s="23">
        <f t="shared" si="54"/>
        <v>10200</v>
      </c>
      <c r="AH111" s="13">
        <f t="shared" si="55"/>
        <v>-13103.330000000016</v>
      </c>
      <c r="AI111" s="13">
        <f t="shared" si="56"/>
        <v>361933.36</v>
      </c>
      <c r="AJ111" s="13">
        <f t="shared" si="57"/>
        <v>613933.36</v>
      </c>
      <c r="AK111" s="13">
        <f t="shared" si="58"/>
        <v>420000</v>
      </c>
      <c r="AL111" s="13">
        <f t="shared" si="59"/>
        <v>131260.01</v>
      </c>
      <c r="AM111" s="13">
        <f t="shared" si="60"/>
        <v>102340</v>
      </c>
      <c r="AN111" s="13">
        <f t="shared" si="61"/>
        <v>233600.01</v>
      </c>
      <c r="AO111" s="23">
        <f t="shared" si="62"/>
        <v>4053.3300000000163</v>
      </c>
      <c r="AP111" s="13">
        <f t="shared" si="63"/>
        <v>-19250</v>
      </c>
      <c r="AQ111" s="13">
        <f t="shared" si="64"/>
        <v>-243566.64</v>
      </c>
      <c r="AR111" s="3" t="str">
        <f t="shared" si="65"/>
        <v>Ok</v>
      </c>
    </row>
    <row r="112" spans="1:44" x14ac:dyDescent="0.3">
      <c r="A112" s="9"/>
      <c r="B112" s="9"/>
      <c r="C112" s="10">
        <f t="shared" si="36"/>
        <v>59500</v>
      </c>
      <c r="D112" s="10">
        <f t="shared" si="37"/>
        <v>714000</v>
      </c>
      <c r="E112" s="10">
        <f>F112*基础参数!$B$18</f>
        <v>476000</v>
      </c>
      <c r="F112" s="10">
        <f>F111+基础参数!$B$17</f>
        <v>1190000</v>
      </c>
      <c r="G112" s="10">
        <f>基础参数!$B$1</f>
        <v>60000</v>
      </c>
      <c r="H112" s="10">
        <f>基础参数!$B$2</f>
        <v>36000</v>
      </c>
      <c r="I112" s="10">
        <f>ROUND(IF(F112/12&gt;基础参数!$B$5,基础参数!$B$5,IF(F112/12&lt;基础参数!$B$4,基础参数!$B$4,F112/12)),2)</f>
        <v>21396</v>
      </c>
      <c r="J112" s="10">
        <f>I112*12*基础参数!$B$3</f>
        <v>32094</v>
      </c>
      <c r="K112" s="10">
        <f>ROUND(IF($F112/12&gt;基础参数!$B$12,基础参数!$B$12,IF($F112/12&lt;基础参数!$B$11,基础参数!$B$11,$F112/12)),2)</f>
        <v>21396</v>
      </c>
      <c r="L112" s="10">
        <f>K112*12*基础参数!$B$10</f>
        <v>17972.640000000003</v>
      </c>
      <c r="M112" s="12">
        <f t="shared" si="33"/>
        <v>567933.36</v>
      </c>
      <c r="N112" s="13">
        <f t="shared" si="34"/>
        <v>476000</v>
      </c>
      <c r="O112" s="13">
        <f t="shared" si="38"/>
        <v>117460.01</v>
      </c>
      <c r="P112" s="13">
        <f t="shared" si="39"/>
        <v>138390</v>
      </c>
      <c r="Q112" s="17">
        <f t="shared" si="40"/>
        <v>255850.01</v>
      </c>
      <c r="R112" s="13">
        <f t="shared" si="41"/>
        <v>743933.36</v>
      </c>
      <c r="S112" s="18">
        <f t="shared" si="42"/>
        <v>300000</v>
      </c>
      <c r="T112" s="13">
        <f t="shared" si="43"/>
        <v>174456.68</v>
      </c>
      <c r="U112" s="13">
        <f t="shared" si="44"/>
        <v>58590</v>
      </c>
      <c r="V112" s="19">
        <f t="shared" si="45"/>
        <v>233046.68</v>
      </c>
      <c r="W112" s="13">
        <f t="shared" si="46"/>
        <v>22803.330000000016</v>
      </c>
      <c r="X112" s="13">
        <f t="shared" si="47"/>
        <v>54803.330000000016</v>
      </c>
      <c r="Y112" s="13">
        <f t="shared" si="35"/>
        <v>1043933.36</v>
      </c>
      <c r="Z112" s="22">
        <f t="shared" si="48"/>
        <v>287850.01</v>
      </c>
      <c r="AA112" s="13"/>
      <c r="AB112" s="13">
        <f t="shared" si="49"/>
        <v>899933.36</v>
      </c>
      <c r="AC112" s="13">
        <f t="shared" si="50"/>
        <v>144000</v>
      </c>
      <c r="AD112" s="13">
        <f t="shared" si="51"/>
        <v>229056.68</v>
      </c>
      <c r="AE112" s="13">
        <f t="shared" si="52"/>
        <v>14190</v>
      </c>
      <c r="AF112" s="13">
        <f t="shared" si="53"/>
        <v>243246.68</v>
      </c>
      <c r="AG112" s="23">
        <f t="shared" si="54"/>
        <v>10200</v>
      </c>
      <c r="AH112" s="13">
        <f t="shared" si="55"/>
        <v>-12603.330000000016</v>
      </c>
      <c r="AI112" s="13">
        <f t="shared" si="56"/>
        <v>371933.36</v>
      </c>
      <c r="AJ112" s="13">
        <f t="shared" si="57"/>
        <v>623933.36</v>
      </c>
      <c r="AK112" s="13">
        <f t="shared" si="58"/>
        <v>420000</v>
      </c>
      <c r="AL112" s="13">
        <f t="shared" si="59"/>
        <v>134260.01</v>
      </c>
      <c r="AM112" s="13">
        <f t="shared" si="60"/>
        <v>102340</v>
      </c>
      <c r="AN112" s="13">
        <f t="shared" si="61"/>
        <v>236600.01</v>
      </c>
      <c r="AO112" s="23">
        <f t="shared" si="62"/>
        <v>3553.3300000000163</v>
      </c>
      <c r="AP112" s="13">
        <f t="shared" si="63"/>
        <v>-19250</v>
      </c>
      <c r="AQ112" s="13">
        <f t="shared" si="64"/>
        <v>-233566.64</v>
      </c>
      <c r="AR112" s="3" t="str">
        <f t="shared" si="65"/>
        <v>Ok</v>
      </c>
    </row>
    <row r="113" spans="1:44" x14ac:dyDescent="0.3">
      <c r="A113" s="9"/>
      <c r="B113" s="9"/>
      <c r="C113" s="10">
        <f t="shared" si="36"/>
        <v>60000</v>
      </c>
      <c r="D113" s="10">
        <f t="shared" si="37"/>
        <v>720000</v>
      </c>
      <c r="E113" s="10">
        <f>F113*基础参数!$B$18</f>
        <v>480000</v>
      </c>
      <c r="F113" s="10">
        <f>F112+基础参数!$B$17</f>
        <v>1200000</v>
      </c>
      <c r="G113" s="10">
        <f>基础参数!$B$1</f>
        <v>60000</v>
      </c>
      <c r="H113" s="10">
        <f>基础参数!$B$2</f>
        <v>36000</v>
      </c>
      <c r="I113" s="10">
        <f>ROUND(IF(F113/12&gt;基础参数!$B$5,基础参数!$B$5,IF(F113/12&lt;基础参数!$B$4,基础参数!$B$4,F113/12)),2)</f>
        <v>21396</v>
      </c>
      <c r="J113" s="10">
        <f>I113*12*基础参数!$B$3</f>
        <v>32094</v>
      </c>
      <c r="K113" s="10">
        <f>ROUND(IF($F113/12&gt;基础参数!$B$12,基础参数!$B$12,IF($F113/12&lt;基础参数!$B$11,基础参数!$B$11,$F113/12)),2)</f>
        <v>21396</v>
      </c>
      <c r="L113" s="10">
        <f>K113*12*基础参数!$B$10</f>
        <v>17972.640000000003</v>
      </c>
      <c r="M113" s="12">
        <f t="shared" si="33"/>
        <v>573933.36</v>
      </c>
      <c r="N113" s="13">
        <f t="shared" si="34"/>
        <v>480000</v>
      </c>
      <c r="O113" s="13">
        <f t="shared" si="38"/>
        <v>119260.01</v>
      </c>
      <c r="P113" s="13">
        <f t="shared" si="39"/>
        <v>139590</v>
      </c>
      <c r="Q113" s="17">
        <f t="shared" si="40"/>
        <v>258850.01</v>
      </c>
      <c r="R113" s="13">
        <f t="shared" si="41"/>
        <v>753933.3600000001</v>
      </c>
      <c r="S113" s="18">
        <f t="shared" si="42"/>
        <v>300000</v>
      </c>
      <c r="T113" s="13">
        <f t="shared" si="43"/>
        <v>177956.68</v>
      </c>
      <c r="U113" s="13">
        <f t="shared" si="44"/>
        <v>58590</v>
      </c>
      <c r="V113" s="19">
        <f t="shared" si="45"/>
        <v>236546.68</v>
      </c>
      <c r="W113" s="13">
        <f t="shared" si="46"/>
        <v>22303.330000000016</v>
      </c>
      <c r="X113" s="13">
        <f t="shared" si="47"/>
        <v>55803.330000000016</v>
      </c>
      <c r="Y113" s="13">
        <f t="shared" si="35"/>
        <v>1053933.3600000001</v>
      </c>
      <c r="Z113" s="22">
        <f t="shared" si="48"/>
        <v>292350.01</v>
      </c>
      <c r="AA113" s="13"/>
      <c r="AB113" s="13">
        <f t="shared" si="49"/>
        <v>909933.3600000001</v>
      </c>
      <c r="AC113" s="13">
        <f t="shared" si="50"/>
        <v>144000</v>
      </c>
      <c r="AD113" s="13">
        <f t="shared" si="51"/>
        <v>232556.68</v>
      </c>
      <c r="AE113" s="13">
        <f t="shared" si="52"/>
        <v>14190</v>
      </c>
      <c r="AF113" s="13">
        <f t="shared" si="53"/>
        <v>246746.68</v>
      </c>
      <c r="AG113" s="23">
        <f t="shared" si="54"/>
        <v>10200</v>
      </c>
      <c r="AH113" s="13">
        <f t="shared" si="55"/>
        <v>-12103.330000000016</v>
      </c>
      <c r="AI113" s="13">
        <f t="shared" si="56"/>
        <v>381933.3600000001</v>
      </c>
      <c r="AJ113" s="13">
        <f t="shared" si="57"/>
        <v>633933.3600000001</v>
      </c>
      <c r="AK113" s="13">
        <f t="shared" si="58"/>
        <v>420000</v>
      </c>
      <c r="AL113" s="13">
        <f t="shared" si="59"/>
        <v>137260.01</v>
      </c>
      <c r="AM113" s="13">
        <f t="shared" si="60"/>
        <v>102340</v>
      </c>
      <c r="AN113" s="13">
        <f t="shared" si="61"/>
        <v>239600.01</v>
      </c>
      <c r="AO113" s="23">
        <f t="shared" si="62"/>
        <v>3053.3300000000163</v>
      </c>
      <c r="AP113" s="13">
        <f t="shared" si="63"/>
        <v>-19250</v>
      </c>
      <c r="AQ113" s="13">
        <f t="shared" si="64"/>
        <v>-223566.6399999999</v>
      </c>
      <c r="AR113" s="3" t="str">
        <f t="shared" si="65"/>
        <v>Ok</v>
      </c>
    </row>
    <row r="114" spans="1:44" x14ac:dyDescent="0.3">
      <c r="A114" s="9"/>
      <c r="B114" s="9"/>
      <c r="C114" s="10">
        <f t="shared" si="36"/>
        <v>60500</v>
      </c>
      <c r="D114" s="10">
        <f t="shared" si="37"/>
        <v>726000</v>
      </c>
      <c r="E114" s="10">
        <f>F114*基础参数!$B$18</f>
        <v>484000</v>
      </c>
      <c r="F114" s="10">
        <f>F113+基础参数!$B$17</f>
        <v>1210000</v>
      </c>
      <c r="G114" s="10">
        <f>基础参数!$B$1</f>
        <v>60000</v>
      </c>
      <c r="H114" s="10">
        <f>基础参数!$B$2</f>
        <v>36000</v>
      </c>
      <c r="I114" s="10">
        <f>ROUND(IF(F114/12&gt;基础参数!$B$5,基础参数!$B$5,IF(F114/12&lt;基础参数!$B$4,基础参数!$B$4,F114/12)),2)</f>
        <v>21396</v>
      </c>
      <c r="J114" s="10">
        <f>I114*12*基础参数!$B$3</f>
        <v>32094</v>
      </c>
      <c r="K114" s="10">
        <f>ROUND(IF($F114/12&gt;基础参数!$B$12,基础参数!$B$12,IF($F114/12&lt;基础参数!$B$11,基础参数!$B$11,$F114/12)),2)</f>
        <v>21396</v>
      </c>
      <c r="L114" s="10">
        <f>K114*12*基础参数!$B$10</f>
        <v>17972.640000000003</v>
      </c>
      <c r="M114" s="12">
        <f t="shared" si="33"/>
        <v>579933.36</v>
      </c>
      <c r="N114" s="13">
        <f t="shared" si="34"/>
        <v>484000</v>
      </c>
      <c r="O114" s="13">
        <f t="shared" si="38"/>
        <v>121060.01</v>
      </c>
      <c r="P114" s="13">
        <f t="shared" si="39"/>
        <v>140790</v>
      </c>
      <c r="Q114" s="17">
        <f t="shared" si="40"/>
        <v>261850.01</v>
      </c>
      <c r="R114" s="13">
        <f t="shared" si="41"/>
        <v>763933.3600000001</v>
      </c>
      <c r="S114" s="18">
        <f t="shared" si="42"/>
        <v>300000</v>
      </c>
      <c r="T114" s="13">
        <f t="shared" si="43"/>
        <v>181456.68</v>
      </c>
      <c r="U114" s="13">
        <f t="shared" si="44"/>
        <v>58590</v>
      </c>
      <c r="V114" s="19">
        <f t="shared" si="45"/>
        <v>240046.68</v>
      </c>
      <c r="W114" s="13">
        <f t="shared" si="46"/>
        <v>21803.330000000016</v>
      </c>
      <c r="X114" s="13">
        <f t="shared" si="47"/>
        <v>56803.330000000016</v>
      </c>
      <c r="Y114" s="13">
        <f t="shared" si="35"/>
        <v>1063933.3600000001</v>
      </c>
      <c r="Z114" s="22">
        <f t="shared" si="48"/>
        <v>296850.01</v>
      </c>
      <c r="AA114" s="13"/>
      <c r="AB114" s="13">
        <f t="shared" si="49"/>
        <v>919933.3600000001</v>
      </c>
      <c r="AC114" s="13">
        <f t="shared" si="50"/>
        <v>144000</v>
      </c>
      <c r="AD114" s="13">
        <f t="shared" si="51"/>
        <v>236056.68</v>
      </c>
      <c r="AE114" s="13">
        <f t="shared" si="52"/>
        <v>14190</v>
      </c>
      <c r="AF114" s="13">
        <f t="shared" si="53"/>
        <v>250246.68</v>
      </c>
      <c r="AG114" s="23">
        <f t="shared" si="54"/>
        <v>10200</v>
      </c>
      <c r="AH114" s="13">
        <f t="shared" si="55"/>
        <v>-11603.330000000016</v>
      </c>
      <c r="AI114" s="13">
        <f t="shared" si="56"/>
        <v>391933.3600000001</v>
      </c>
      <c r="AJ114" s="13">
        <f t="shared" si="57"/>
        <v>643933.3600000001</v>
      </c>
      <c r="AK114" s="13">
        <f t="shared" si="58"/>
        <v>420000</v>
      </c>
      <c r="AL114" s="13">
        <f t="shared" si="59"/>
        <v>140260.01</v>
      </c>
      <c r="AM114" s="13">
        <f t="shared" si="60"/>
        <v>102340</v>
      </c>
      <c r="AN114" s="13">
        <f t="shared" si="61"/>
        <v>242600.01</v>
      </c>
      <c r="AO114" s="23">
        <f t="shared" si="62"/>
        <v>2553.3300000000163</v>
      </c>
      <c r="AP114" s="13">
        <f t="shared" si="63"/>
        <v>-19250</v>
      </c>
      <c r="AQ114" s="13">
        <f t="shared" si="64"/>
        <v>-213566.6399999999</v>
      </c>
      <c r="AR114" s="3" t="str">
        <f t="shared" si="65"/>
        <v>Ok</v>
      </c>
    </row>
    <row r="115" spans="1:44" x14ac:dyDescent="0.3">
      <c r="A115" s="9"/>
      <c r="B115" s="9"/>
      <c r="C115" s="10">
        <f t="shared" si="36"/>
        <v>61000</v>
      </c>
      <c r="D115" s="10">
        <f t="shared" si="37"/>
        <v>732000</v>
      </c>
      <c r="E115" s="10">
        <f>F115*基础参数!$B$18</f>
        <v>488000</v>
      </c>
      <c r="F115" s="10">
        <f>F114+基础参数!$B$17</f>
        <v>1220000</v>
      </c>
      <c r="G115" s="10">
        <f>基础参数!$B$1</f>
        <v>60000</v>
      </c>
      <c r="H115" s="10">
        <f>基础参数!$B$2</f>
        <v>36000</v>
      </c>
      <c r="I115" s="10">
        <f>ROUND(IF(F115/12&gt;基础参数!$B$5,基础参数!$B$5,IF(F115/12&lt;基础参数!$B$4,基础参数!$B$4,F115/12)),2)</f>
        <v>21396</v>
      </c>
      <c r="J115" s="10">
        <f>I115*12*基础参数!$B$3</f>
        <v>32094</v>
      </c>
      <c r="K115" s="10">
        <f>ROUND(IF($F115/12&gt;基础参数!$B$12,基础参数!$B$12,IF($F115/12&lt;基础参数!$B$11,基础参数!$B$11,$F115/12)),2)</f>
        <v>21396</v>
      </c>
      <c r="L115" s="10">
        <f>K115*12*基础参数!$B$10</f>
        <v>17972.640000000003</v>
      </c>
      <c r="M115" s="12">
        <f t="shared" si="33"/>
        <v>585933.36</v>
      </c>
      <c r="N115" s="13">
        <f t="shared" si="34"/>
        <v>488000</v>
      </c>
      <c r="O115" s="13">
        <f t="shared" si="38"/>
        <v>122860.01</v>
      </c>
      <c r="P115" s="13">
        <f t="shared" si="39"/>
        <v>141990</v>
      </c>
      <c r="Q115" s="17">
        <f t="shared" si="40"/>
        <v>264850.01</v>
      </c>
      <c r="R115" s="13">
        <f t="shared" si="41"/>
        <v>773933.3600000001</v>
      </c>
      <c r="S115" s="18">
        <f t="shared" si="42"/>
        <v>300000</v>
      </c>
      <c r="T115" s="13">
        <f t="shared" si="43"/>
        <v>184956.68</v>
      </c>
      <c r="U115" s="13">
        <f t="shared" si="44"/>
        <v>58590</v>
      </c>
      <c r="V115" s="19">
        <f t="shared" si="45"/>
        <v>243546.68</v>
      </c>
      <c r="W115" s="13">
        <f t="shared" si="46"/>
        <v>21303.330000000016</v>
      </c>
      <c r="X115" s="13">
        <f t="shared" si="47"/>
        <v>57803.330000000016</v>
      </c>
      <c r="Y115" s="13">
        <f t="shared" si="35"/>
        <v>1073933.3600000001</v>
      </c>
      <c r="Z115" s="22">
        <f t="shared" si="48"/>
        <v>301350.01</v>
      </c>
      <c r="AA115" s="13"/>
      <c r="AB115" s="13">
        <f t="shared" si="49"/>
        <v>929933.3600000001</v>
      </c>
      <c r="AC115" s="13">
        <f t="shared" si="50"/>
        <v>144000</v>
      </c>
      <c r="AD115" s="13">
        <f t="shared" si="51"/>
        <v>239556.68</v>
      </c>
      <c r="AE115" s="13">
        <f t="shared" si="52"/>
        <v>14190</v>
      </c>
      <c r="AF115" s="13">
        <f t="shared" si="53"/>
        <v>253746.68</v>
      </c>
      <c r="AG115" s="23">
        <f t="shared" si="54"/>
        <v>10200</v>
      </c>
      <c r="AH115" s="13">
        <f t="shared" si="55"/>
        <v>-11103.330000000016</v>
      </c>
      <c r="AI115" s="13">
        <f t="shared" si="56"/>
        <v>401933.3600000001</v>
      </c>
      <c r="AJ115" s="13">
        <f t="shared" si="57"/>
        <v>653933.3600000001</v>
      </c>
      <c r="AK115" s="13">
        <f t="shared" si="58"/>
        <v>420000</v>
      </c>
      <c r="AL115" s="13">
        <f t="shared" si="59"/>
        <v>143260.01</v>
      </c>
      <c r="AM115" s="13">
        <f t="shared" si="60"/>
        <v>102340</v>
      </c>
      <c r="AN115" s="13">
        <f t="shared" si="61"/>
        <v>245600.01</v>
      </c>
      <c r="AO115" s="23">
        <f t="shared" si="62"/>
        <v>2053.3300000000163</v>
      </c>
      <c r="AP115" s="13">
        <f t="shared" si="63"/>
        <v>-19250</v>
      </c>
      <c r="AQ115" s="13">
        <f t="shared" si="64"/>
        <v>-203566.6399999999</v>
      </c>
      <c r="AR115" s="3" t="str">
        <f t="shared" si="65"/>
        <v>Ok</v>
      </c>
    </row>
    <row r="116" spans="1:44" x14ac:dyDescent="0.3">
      <c r="A116" s="9"/>
      <c r="B116" s="9"/>
      <c r="C116" s="10">
        <f t="shared" si="36"/>
        <v>61500</v>
      </c>
      <c r="D116" s="10">
        <f t="shared" si="37"/>
        <v>738000</v>
      </c>
      <c r="E116" s="10">
        <f>F116*基础参数!$B$18</f>
        <v>492000</v>
      </c>
      <c r="F116" s="10">
        <f>F115+基础参数!$B$17</f>
        <v>1230000</v>
      </c>
      <c r="G116" s="10">
        <f>基础参数!$B$1</f>
        <v>60000</v>
      </c>
      <c r="H116" s="10">
        <f>基础参数!$B$2</f>
        <v>36000</v>
      </c>
      <c r="I116" s="10">
        <f>ROUND(IF(F116/12&gt;基础参数!$B$5,基础参数!$B$5,IF(F116/12&lt;基础参数!$B$4,基础参数!$B$4,F116/12)),2)</f>
        <v>21396</v>
      </c>
      <c r="J116" s="10">
        <f>I116*12*基础参数!$B$3</f>
        <v>32094</v>
      </c>
      <c r="K116" s="10">
        <f>ROUND(IF($F116/12&gt;基础参数!$B$12,基础参数!$B$12,IF($F116/12&lt;基础参数!$B$11,基础参数!$B$11,$F116/12)),2)</f>
        <v>21396</v>
      </c>
      <c r="L116" s="10">
        <f>K116*12*基础参数!$B$10</f>
        <v>17972.640000000003</v>
      </c>
      <c r="M116" s="12">
        <f t="shared" si="33"/>
        <v>591933.36</v>
      </c>
      <c r="N116" s="13">
        <f t="shared" si="34"/>
        <v>492000</v>
      </c>
      <c r="O116" s="13">
        <f t="shared" si="38"/>
        <v>124660.01</v>
      </c>
      <c r="P116" s="13">
        <f t="shared" si="39"/>
        <v>143190</v>
      </c>
      <c r="Q116" s="17">
        <f t="shared" si="40"/>
        <v>267850.01</v>
      </c>
      <c r="R116" s="13">
        <f t="shared" si="41"/>
        <v>783933.3600000001</v>
      </c>
      <c r="S116" s="18">
        <f t="shared" si="42"/>
        <v>300000</v>
      </c>
      <c r="T116" s="13">
        <f t="shared" si="43"/>
        <v>188456.68</v>
      </c>
      <c r="U116" s="13">
        <f t="shared" si="44"/>
        <v>58590</v>
      </c>
      <c r="V116" s="19">
        <f t="shared" si="45"/>
        <v>247046.68</v>
      </c>
      <c r="W116" s="13">
        <f t="shared" si="46"/>
        <v>20803.330000000016</v>
      </c>
      <c r="X116" s="13">
        <f t="shared" si="47"/>
        <v>58803.330000000016</v>
      </c>
      <c r="Y116" s="13">
        <f t="shared" si="35"/>
        <v>1083933.3600000001</v>
      </c>
      <c r="Z116" s="22">
        <f t="shared" si="48"/>
        <v>305850.01</v>
      </c>
      <c r="AA116" s="13"/>
      <c r="AB116" s="13">
        <f t="shared" si="49"/>
        <v>939933.3600000001</v>
      </c>
      <c r="AC116" s="13">
        <f t="shared" si="50"/>
        <v>144000</v>
      </c>
      <c r="AD116" s="13">
        <f t="shared" si="51"/>
        <v>243056.68</v>
      </c>
      <c r="AE116" s="13">
        <f t="shared" si="52"/>
        <v>14190</v>
      </c>
      <c r="AF116" s="13">
        <f t="shared" si="53"/>
        <v>257246.68</v>
      </c>
      <c r="AG116" s="23">
        <f t="shared" si="54"/>
        <v>10200</v>
      </c>
      <c r="AH116" s="13">
        <f t="shared" si="55"/>
        <v>-10603.330000000016</v>
      </c>
      <c r="AI116" s="13">
        <f t="shared" si="56"/>
        <v>411933.3600000001</v>
      </c>
      <c r="AJ116" s="13">
        <f t="shared" si="57"/>
        <v>663933.3600000001</v>
      </c>
      <c r="AK116" s="13">
        <f t="shared" si="58"/>
        <v>420000</v>
      </c>
      <c r="AL116" s="13">
        <f t="shared" si="59"/>
        <v>146456.68</v>
      </c>
      <c r="AM116" s="13">
        <f t="shared" si="60"/>
        <v>102340</v>
      </c>
      <c r="AN116" s="13">
        <f t="shared" si="61"/>
        <v>248796.68</v>
      </c>
      <c r="AO116" s="23">
        <f t="shared" si="62"/>
        <v>1750</v>
      </c>
      <c r="AP116" s="13">
        <f t="shared" si="63"/>
        <v>-19053.330000000016</v>
      </c>
      <c r="AQ116" s="13">
        <f t="shared" si="64"/>
        <v>-193566.6399999999</v>
      </c>
      <c r="AR116" s="3" t="str">
        <f t="shared" si="65"/>
        <v>Ok</v>
      </c>
    </row>
    <row r="117" spans="1:44" x14ac:dyDescent="0.3">
      <c r="A117" s="9"/>
      <c r="B117" s="9"/>
      <c r="C117" s="10">
        <f t="shared" si="36"/>
        <v>62000</v>
      </c>
      <c r="D117" s="10">
        <f t="shared" si="37"/>
        <v>744000</v>
      </c>
      <c r="E117" s="10">
        <f>F117*基础参数!$B$18</f>
        <v>496000</v>
      </c>
      <c r="F117" s="10">
        <f>F116+基础参数!$B$17</f>
        <v>1240000</v>
      </c>
      <c r="G117" s="10">
        <f>基础参数!$B$1</f>
        <v>60000</v>
      </c>
      <c r="H117" s="10">
        <f>基础参数!$B$2</f>
        <v>36000</v>
      </c>
      <c r="I117" s="10">
        <f>ROUND(IF(F117/12&gt;基础参数!$B$5,基础参数!$B$5,IF(F117/12&lt;基础参数!$B$4,基础参数!$B$4,F117/12)),2)</f>
        <v>21396</v>
      </c>
      <c r="J117" s="10">
        <f>I117*12*基础参数!$B$3</f>
        <v>32094</v>
      </c>
      <c r="K117" s="10">
        <f>ROUND(IF($F117/12&gt;基础参数!$B$12,基础参数!$B$12,IF($F117/12&lt;基础参数!$B$11,基础参数!$B$11,$F117/12)),2)</f>
        <v>21396</v>
      </c>
      <c r="L117" s="10">
        <f>K117*12*基础参数!$B$10</f>
        <v>17972.640000000003</v>
      </c>
      <c r="M117" s="12">
        <f t="shared" si="33"/>
        <v>597933.36</v>
      </c>
      <c r="N117" s="13">
        <f t="shared" si="34"/>
        <v>496000</v>
      </c>
      <c r="O117" s="13">
        <f t="shared" si="38"/>
        <v>126460.01</v>
      </c>
      <c r="P117" s="13">
        <f t="shared" si="39"/>
        <v>144390</v>
      </c>
      <c r="Q117" s="17">
        <f t="shared" si="40"/>
        <v>270850.01</v>
      </c>
      <c r="R117" s="13">
        <f t="shared" si="41"/>
        <v>793933.3600000001</v>
      </c>
      <c r="S117" s="18">
        <f t="shared" si="42"/>
        <v>300000</v>
      </c>
      <c r="T117" s="13">
        <f t="shared" si="43"/>
        <v>191956.68</v>
      </c>
      <c r="U117" s="13">
        <f t="shared" si="44"/>
        <v>58590</v>
      </c>
      <c r="V117" s="19">
        <f t="shared" si="45"/>
        <v>250546.68</v>
      </c>
      <c r="W117" s="13">
        <f t="shared" si="46"/>
        <v>20303.330000000016</v>
      </c>
      <c r="X117" s="13">
        <f t="shared" si="47"/>
        <v>59803.330000000016</v>
      </c>
      <c r="Y117" s="13">
        <f t="shared" si="35"/>
        <v>1093933.3600000001</v>
      </c>
      <c r="Z117" s="22">
        <f t="shared" si="48"/>
        <v>310350.01</v>
      </c>
      <c r="AA117" s="13"/>
      <c r="AB117" s="13">
        <f t="shared" si="49"/>
        <v>949933.3600000001</v>
      </c>
      <c r="AC117" s="13">
        <f t="shared" si="50"/>
        <v>144000</v>
      </c>
      <c r="AD117" s="13">
        <f t="shared" si="51"/>
        <v>246556.68</v>
      </c>
      <c r="AE117" s="13">
        <f t="shared" si="52"/>
        <v>14190</v>
      </c>
      <c r="AF117" s="13">
        <f t="shared" si="53"/>
        <v>260746.68</v>
      </c>
      <c r="AG117" s="23">
        <f t="shared" si="54"/>
        <v>10200</v>
      </c>
      <c r="AH117" s="13">
        <f t="shared" si="55"/>
        <v>-10103.330000000016</v>
      </c>
      <c r="AI117" s="13">
        <f t="shared" si="56"/>
        <v>421933.3600000001</v>
      </c>
      <c r="AJ117" s="13">
        <f t="shared" si="57"/>
        <v>673933.3600000001</v>
      </c>
      <c r="AK117" s="13">
        <f t="shared" si="58"/>
        <v>420000</v>
      </c>
      <c r="AL117" s="13">
        <f t="shared" si="59"/>
        <v>149956.68</v>
      </c>
      <c r="AM117" s="13">
        <f t="shared" si="60"/>
        <v>102340</v>
      </c>
      <c r="AN117" s="13">
        <f t="shared" si="61"/>
        <v>252296.68</v>
      </c>
      <c r="AO117" s="23">
        <f t="shared" si="62"/>
        <v>1750</v>
      </c>
      <c r="AP117" s="13">
        <f t="shared" si="63"/>
        <v>-18553.330000000016</v>
      </c>
      <c r="AQ117" s="13">
        <f t="shared" si="64"/>
        <v>-183566.6399999999</v>
      </c>
      <c r="AR117" s="3" t="str">
        <f t="shared" si="65"/>
        <v>Ok</v>
      </c>
    </row>
    <row r="118" spans="1:44" x14ac:dyDescent="0.3">
      <c r="A118" s="9"/>
      <c r="B118" s="9"/>
      <c r="C118" s="10">
        <f t="shared" si="36"/>
        <v>62500</v>
      </c>
      <c r="D118" s="10">
        <f t="shared" si="37"/>
        <v>750000</v>
      </c>
      <c r="E118" s="10">
        <f>F118*基础参数!$B$18</f>
        <v>500000</v>
      </c>
      <c r="F118" s="10">
        <f>F117+基础参数!$B$17</f>
        <v>1250000</v>
      </c>
      <c r="G118" s="10">
        <f>基础参数!$B$1</f>
        <v>60000</v>
      </c>
      <c r="H118" s="10">
        <f>基础参数!$B$2</f>
        <v>36000</v>
      </c>
      <c r="I118" s="10">
        <f>ROUND(IF(F118/12&gt;基础参数!$B$5,基础参数!$B$5,IF(F118/12&lt;基础参数!$B$4,基础参数!$B$4,F118/12)),2)</f>
        <v>21396</v>
      </c>
      <c r="J118" s="10">
        <f>I118*12*基础参数!$B$3</f>
        <v>32094</v>
      </c>
      <c r="K118" s="10">
        <f>ROUND(IF($F118/12&gt;基础参数!$B$12,基础参数!$B$12,IF($F118/12&lt;基础参数!$B$11,基础参数!$B$11,$F118/12)),2)</f>
        <v>21396</v>
      </c>
      <c r="L118" s="10">
        <f>K118*12*基础参数!$B$10</f>
        <v>17972.640000000003</v>
      </c>
      <c r="M118" s="12">
        <f t="shared" si="33"/>
        <v>603933.36</v>
      </c>
      <c r="N118" s="13">
        <f t="shared" si="34"/>
        <v>500000</v>
      </c>
      <c r="O118" s="13">
        <f t="shared" si="38"/>
        <v>128260.01</v>
      </c>
      <c r="P118" s="13">
        <f t="shared" si="39"/>
        <v>145590</v>
      </c>
      <c r="Q118" s="17">
        <f t="shared" si="40"/>
        <v>273850.01</v>
      </c>
      <c r="R118" s="13">
        <f t="shared" si="41"/>
        <v>803933.3600000001</v>
      </c>
      <c r="S118" s="18">
        <f t="shared" si="42"/>
        <v>300000</v>
      </c>
      <c r="T118" s="13">
        <f t="shared" si="43"/>
        <v>195456.68</v>
      </c>
      <c r="U118" s="13">
        <f t="shared" si="44"/>
        <v>58590</v>
      </c>
      <c r="V118" s="19">
        <f t="shared" si="45"/>
        <v>254046.68</v>
      </c>
      <c r="W118" s="13">
        <f t="shared" si="46"/>
        <v>19803.330000000016</v>
      </c>
      <c r="X118" s="13">
        <f t="shared" si="47"/>
        <v>60803.330000000016</v>
      </c>
      <c r="Y118" s="13">
        <f t="shared" si="35"/>
        <v>1103933.3600000001</v>
      </c>
      <c r="Z118" s="22">
        <f t="shared" si="48"/>
        <v>314850.01</v>
      </c>
      <c r="AA118" s="13"/>
      <c r="AB118" s="13">
        <f t="shared" si="49"/>
        <v>959933.3600000001</v>
      </c>
      <c r="AC118" s="13">
        <f t="shared" si="50"/>
        <v>144000</v>
      </c>
      <c r="AD118" s="13">
        <f t="shared" si="51"/>
        <v>250056.68</v>
      </c>
      <c r="AE118" s="13">
        <f t="shared" si="52"/>
        <v>14190</v>
      </c>
      <c r="AF118" s="13">
        <f t="shared" si="53"/>
        <v>264246.68</v>
      </c>
      <c r="AG118" s="23">
        <f t="shared" si="54"/>
        <v>10200</v>
      </c>
      <c r="AH118" s="13">
        <f t="shared" si="55"/>
        <v>-9603.3300000000163</v>
      </c>
      <c r="AI118" s="13">
        <f t="shared" si="56"/>
        <v>431933.3600000001</v>
      </c>
      <c r="AJ118" s="13">
        <f t="shared" si="57"/>
        <v>683933.3600000001</v>
      </c>
      <c r="AK118" s="13">
        <f t="shared" si="58"/>
        <v>420000</v>
      </c>
      <c r="AL118" s="13">
        <f t="shared" si="59"/>
        <v>153456.68</v>
      </c>
      <c r="AM118" s="13">
        <f t="shared" si="60"/>
        <v>102340</v>
      </c>
      <c r="AN118" s="13">
        <f t="shared" si="61"/>
        <v>255796.68</v>
      </c>
      <c r="AO118" s="23">
        <f t="shared" si="62"/>
        <v>1750</v>
      </c>
      <c r="AP118" s="13">
        <f t="shared" si="63"/>
        <v>-18053.330000000016</v>
      </c>
      <c r="AQ118" s="13">
        <f t="shared" si="64"/>
        <v>-173566.6399999999</v>
      </c>
      <c r="AR118" s="3" t="str">
        <f t="shared" si="65"/>
        <v>Ok</v>
      </c>
    </row>
    <row r="119" spans="1:44" x14ac:dyDescent="0.3">
      <c r="A119" s="9"/>
      <c r="B119" s="9"/>
      <c r="C119" s="10">
        <f t="shared" si="36"/>
        <v>63000</v>
      </c>
      <c r="D119" s="10">
        <f t="shared" si="37"/>
        <v>756000</v>
      </c>
      <c r="E119" s="10">
        <f>F119*基础参数!$B$18</f>
        <v>504000</v>
      </c>
      <c r="F119" s="10">
        <f>F118+基础参数!$B$17</f>
        <v>1260000</v>
      </c>
      <c r="G119" s="10">
        <f>基础参数!$B$1</f>
        <v>60000</v>
      </c>
      <c r="H119" s="10">
        <f>基础参数!$B$2</f>
        <v>36000</v>
      </c>
      <c r="I119" s="10">
        <f>ROUND(IF(F119/12&gt;基础参数!$B$5,基础参数!$B$5,IF(F119/12&lt;基础参数!$B$4,基础参数!$B$4,F119/12)),2)</f>
        <v>21396</v>
      </c>
      <c r="J119" s="10">
        <f>I119*12*基础参数!$B$3</f>
        <v>32094</v>
      </c>
      <c r="K119" s="10">
        <f>ROUND(IF($F119/12&gt;基础参数!$B$12,基础参数!$B$12,IF($F119/12&lt;基础参数!$B$11,基础参数!$B$11,$F119/12)),2)</f>
        <v>21396</v>
      </c>
      <c r="L119" s="10">
        <f>K119*12*基础参数!$B$10</f>
        <v>17972.640000000003</v>
      </c>
      <c r="M119" s="12">
        <f t="shared" si="33"/>
        <v>609933.36</v>
      </c>
      <c r="N119" s="13">
        <f t="shared" si="34"/>
        <v>504000</v>
      </c>
      <c r="O119" s="13">
        <f t="shared" si="38"/>
        <v>130060.01</v>
      </c>
      <c r="P119" s="13">
        <f t="shared" si="39"/>
        <v>146790</v>
      </c>
      <c r="Q119" s="17">
        <f t="shared" si="40"/>
        <v>276850.01</v>
      </c>
      <c r="R119" s="13">
        <f t="shared" si="41"/>
        <v>813933.3600000001</v>
      </c>
      <c r="S119" s="18">
        <f t="shared" si="42"/>
        <v>300000</v>
      </c>
      <c r="T119" s="13">
        <f t="shared" si="43"/>
        <v>198956.68</v>
      </c>
      <c r="U119" s="13">
        <f t="shared" si="44"/>
        <v>58590</v>
      </c>
      <c r="V119" s="19">
        <f t="shared" si="45"/>
        <v>257546.68</v>
      </c>
      <c r="W119" s="13">
        <f t="shared" si="46"/>
        <v>19303.330000000016</v>
      </c>
      <c r="X119" s="13">
        <f t="shared" si="47"/>
        <v>61803.330000000016</v>
      </c>
      <c r="Y119" s="13">
        <f t="shared" si="35"/>
        <v>1113933.3600000001</v>
      </c>
      <c r="Z119" s="22">
        <f t="shared" si="48"/>
        <v>319350.01</v>
      </c>
      <c r="AA119" s="13"/>
      <c r="AB119" s="13">
        <f t="shared" si="49"/>
        <v>969933.3600000001</v>
      </c>
      <c r="AC119" s="13">
        <f t="shared" si="50"/>
        <v>144000</v>
      </c>
      <c r="AD119" s="13">
        <f t="shared" si="51"/>
        <v>254550.01</v>
      </c>
      <c r="AE119" s="13">
        <f t="shared" si="52"/>
        <v>14190</v>
      </c>
      <c r="AF119" s="13">
        <f t="shared" si="53"/>
        <v>268740.01</v>
      </c>
      <c r="AG119" s="23">
        <f t="shared" si="54"/>
        <v>11193.330000000016</v>
      </c>
      <c r="AH119" s="13">
        <f t="shared" si="55"/>
        <v>-8110</v>
      </c>
      <c r="AI119" s="13">
        <f t="shared" si="56"/>
        <v>441933.3600000001</v>
      </c>
      <c r="AJ119" s="13">
        <f t="shared" si="57"/>
        <v>693933.3600000001</v>
      </c>
      <c r="AK119" s="13">
        <f t="shared" si="58"/>
        <v>420000</v>
      </c>
      <c r="AL119" s="13">
        <f t="shared" si="59"/>
        <v>156956.68</v>
      </c>
      <c r="AM119" s="13">
        <f t="shared" si="60"/>
        <v>102340</v>
      </c>
      <c r="AN119" s="13">
        <f t="shared" si="61"/>
        <v>259296.68</v>
      </c>
      <c r="AO119" s="23">
        <f t="shared" si="62"/>
        <v>1750</v>
      </c>
      <c r="AP119" s="13">
        <f t="shared" si="63"/>
        <v>-17553.330000000016</v>
      </c>
      <c r="AQ119" s="13">
        <f t="shared" si="64"/>
        <v>-163566.6399999999</v>
      </c>
      <c r="AR119" s="3" t="str">
        <f t="shared" si="65"/>
        <v>Ok</v>
      </c>
    </row>
    <row r="120" spans="1:44" x14ac:dyDescent="0.3">
      <c r="A120" s="9"/>
      <c r="B120" s="9"/>
      <c r="C120" s="10">
        <f t="shared" si="36"/>
        <v>63500</v>
      </c>
      <c r="D120" s="10">
        <f t="shared" si="37"/>
        <v>762000</v>
      </c>
      <c r="E120" s="10">
        <f>F120*基础参数!$B$18</f>
        <v>508000</v>
      </c>
      <c r="F120" s="10">
        <f>F119+基础参数!$B$17</f>
        <v>1270000</v>
      </c>
      <c r="G120" s="10">
        <f>基础参数!$B$1</f>
        <v>60000</v>
      </c>
      <c r="H120" s="10">
        <f>基础参数!$B$2</f>
        <v>36000</v>
      </c>
      <c r="I120" s="10">
        <f>ROUND(IF(F120/12&gt;基础参数!$B$5,基础参数!$B$5,IF(F120/12&lt;基础参数!$B$4,基础参数!$B$4,F120/12)),2)</f>
        <v>21396</v>
      </c>
      <c r="J120" s="10">
        <f>I120*12*基础参数!$B$3</f>
        <v>32094</v>
      </c>
      <c r="K120" s="10">
        <f>ROUND(IF($F120/12&gt;基础参数!$B$12,基础参数!$B$12,IF($F120/12&lt;基础参数!$B$11,基础参数!$B$11,$F120/12)),2)</f>
        <v>21396</v>
      </c>
      <c r="L120" s="10">
        <f>K120*12*基础参数!$B$10</f>
        <v>17972.640000000003</v>
      </c>
      <c r="M120" s="12">
        <f t="shared" si="33"/>
        <v>615933.36</v>
      </c>
      <c r="N120" s="13">
        <f t="shared" si="34"/>
        <v>508000</v>
      </c>
      <c r="O120" s="13">
        <f t="shared" si="38"/>
        <v>131860.01</v>
      </c>
      <c r="P120" s="13">
        <f t="shared" si="39"/>
        <v>147990</v>
      </c>
      <c r="Q120" s="17">
        <f t="shared" si="40"/>
        <v>279850.01</v>
      </c>
      <c r="R120" s="13">
        <f t="shared" si="41"/>
        <v>823933.3600000001</v>
      </c>
      <c r="S120" s="18">
        <f t="shared" si="42"/>
        <v>300000</v>
      </c>
      <c r="T120" s="13">
        <f t="shared" si="43"/>
        <v>202456.68</v>
      </c>
      <c r="U120" s="13">
        <f t="shared" si="44"/>
        <v>58590</v>
      </c>
      <c r="V120" s="19">
        <f t="shared" si="45"/>
        <v>261046.68</v>
      </c>
      <c r="W120" s="13">
        <f t="shared" si="46"/>
        <v>18803.330000000016</v>
      </c>
      <c r="X120" s="13">
        <f t="shared" si="47"/>
        <v>62803.330000000016</v>
      </c>
      <c r="Y120" s="13">
        <f t="shared" si="35"/>
        <v>1123933.3600000001</v>
      </c>
      <c r="Z120" s="22">
        <f t="shared" si="48"/>
        <v>323850.01</v>
      </c>
      <c r="AA120" s="13"/>
      <c r="AB120" s="13">
        <f t="shared" si="49"/>
        <v>979933.3600000001</v>
      </c>
      <c r="AC120" s="13">
        <f t="shared" si="50"/>
        <v>144000</v>
      </c>
      <c r="AD120" s="13">
        <f t="shared" si="51"/>
        <v>259050.01</v>
      </c>
      <c r="AE120" s="13">
        <f t="shared" si="52"/>
        <v>14190</v>
      </c>
      <c r="AF120" s="13">
        <f t="shared" si="53"/>
        <v>273240.01</v>
      </c>
      <c r="AG120" s="23">
        <f t="shared" si="54"/>
        <v>12193.330000000016</v>
      </c>
      <c r="AH120" s="13">
        <f t="shared" si="55"/>
        <v>-6610</v>
      </c>
      <c r="AI120" s="13">
        <f t="shared" si="56"/>
        <v>451933.3600000001</v>
      </c>
      <c r="AJ120" s="13">
        <f t="shared" si="57"/>
        <v>703933.3600000001</v>
      </c>
      <c r="AK120" s="13">
        <f t="shared" si="58"/>
        <v>420000</v>
      </c>
      <c r="AL120" s="13">
        <f t="shared" si="59"/>
        <v>160456.68</v>
      </c>
      <c r="AM120" s="13">
        <f t="shared" si="60"/>
        <v>102340</v>
      </c>
      <c r="AN120" s="13">
        <f t="shared" si="61"/>
        <v>262796.68</v>
      </c>
      <c r="AO120" s="23">
        <f t="shared" si="62"/>
        <v>1750</v>
      </c>
      <c r="AP120" s="13">
        <f t="shared" si="63"/>
        <v>-17053.330000000016</v>
      </c>
      <c r="AQ120" s="13">
        <f t="shared" si="64"/>
        <v>-153566.6399999999</v>
      </c>
      <c r="AR120" s="3" t="str">
        <f t="shared" si="65"/>
        <v>Ok</v>
      </c>
    </row>
    <row r="121" spans="1:44" x14ac:dyDescent="0.3">
      <c r="A121" s="9"/>
      <c r="B121" s="9"/>
      <c r="C121" s="10">
        <f t="shared" si="36"/>
        <v>64000</v>
      </c>
      <c r="D121" s="10">
        <f t="shared" si="37"/>
        <v>768000</v>
      </c>
      <c r="E121" s="10">
        <f>F121*基础参数!$B$18</f>
        <v>512000</v>
      </c>
      <c r="F121" s="10">
        <f>F120+基础参数!$B$17</f>
        <v>1280000</v>
      </c>
      <c r="G121" s="10">
        <f>基础参数!$B$1</f>
        <v>60000</v>
      </c>
      <c r="H121" s="10">
        <f>基础参数!$B$2</f>
        <v>36000</v>
      </c>
      <c r="I121" s="10">
        <f>ROUND(IF(F121/12&gt;基础参数!$B$5,基础参数!$B$5,IF(F121/12&lt;基础参数!$B$4,基础参数!$B$4,F121/12)),2)</f>
        <v>21396</v>
      </c>
      <c r="J121" s="10">
        <f>I121*12*基础参数!$B$3</f>
        <v>32094</v>
      </c>
      <c r="K121" s="10">
        <f>ROUND(IF($F121/12&gt;基础参数!$B$12,基础参数!$B$12,IF($F121/12&lt;基础参数!$B$11,基础参数!$B$11,$F121/12)),2)</f>
        <v>21396</v>
      </c>
      <c r="L121" s="10">
        <f>K121*12*基础参数!$B$10</f>
        <v>17972.640000000003</v>
      </c>
      <c r="M121" s="12">
        <f t="shared" si="33"/>
        <v>621933.36</v>
      </c>
      <c r="N121" s="13">
        <f t="shared" si="34"/>
        <v>512000</v>
      </c>
      <c r="O121" s="13">
        <f t="shared" si="38"/>
        <v>133660.01</v>
      </c>
      <c r="P121" s="13">
        <f t="shared" si="39"/>
        <v>149190</v>
      </c>
      <c r="Q121" s="17">
        <f t="shared" si="40"/>
        <v>282850.01</v>
      </c>
      <c r="R121" s="13">
        <f t="shared" si="41"/>
        <v>833933.3600000001</v>
      </c>
      <c r="S121" s="18">
        <f t="shared" si="42"/>
        <v>300000</v>
      </c>
      <c r="T121" s="13">
        <f t="shared" si="43"/>
        <v>205956.68</v>
      </c>
      <c r="U121" s="13">
        <f t="shared" si="44"/>
        <v>58590</v>
      </c>
      <c r="V121" s="19">
        <f t="shared" si="45"/>
        <v>264546.68</v>
      </c>
      <c r="W121" s="13">
        <f t="shared" si="46"/>
        <v>18303.330000000016</v>
      </c>
      <c r="X121" s="13">
        <f t="shared" si="47"/>
        <v>63803.330000000016</v>
      </c>
      <c r="Y121" s="13">
        <f t="shared" si="35"/>
        <v>1133933.3600000001</v>
      </c>
      <c r="Z121" s="22">
        <f t="shared" si="48"/>
        <v>328350.01</v>
      </c>
      <c r="AA121" s="13"/>
      <c r="AB121" s="13">
        <f t="shared" si="49"/>
        <v>989933.3600000001</v>
      </c>
      <c r="AC121" s="13">
        <f t="shared" si="50"/>
        <v>144000</v>
      </c>
      <c r="AD121" s="13">
        <f t="shared" si="51"/>
        <v>263550.01</v>
      </c>
      <c r="AE121" s="13">
        <f t="shared" si="52"/>
        <v>14190</v>
      </c>
      <c r="AF121" s="13">
        <f t="shared" si="53"/>
        <v>277740.01</v>
      </c>
      <c r="AG121" s="23">
        <f t="shared" si="54"/>
        <v>13193.330000000016</v>
      </c>
      <c r="AH121" s="13">
        <f t="shared" si="55"/>
        <v>-5110</v>
      </c>
      <c r="AI121" s="13">
        <f t="shared" si="56"/>
        <v>461933.3600000001</v>
      </c>
      <c r="AJ121" s="13">
        <f t="shared" si="57"/>
        <v>713933.3600000001</v>
      </c>
      <c r="AK121" s="13">
        <f t="shared" si="58"/>
        <v>420000</v>
      </c>
      <c r="AL121" s="13">
        <f t="shared" si="59"/>
        <v>163956.68</v>
      </c>
      <c r="AM121" s="13">
        <f t="shared" si="60"/>
        <v>102340</v>
      </c>
      <c r="AN121" s="13">
        <f t="shared" si="61"/>
        <v>266296.68</v>
      </c>
      <c r="AO121" s="23">
        <f t="shared" si="62"/>
        <v>1750</v>
      </c>
      <c r="AP121" s="13">
        <f t="shared" si="63"/>
        <v>-16553.330000000016</v>
      </c>
      <c r="AQ121" s="13">
        <f t="shared" si="64"/>
        <v>-143566.6399999999</v>
      </c>
      <c r="AR121" s="3" t="str">
        <f t="shared" si="65"/>
        <v>Ok</v>
      </c>
    </row>
    <row r="122" spans="1:44" x14ac:dyDescent="0.3">
      <c r="A122" s="9"/>
      <c r="B122" s="9"/>
      <c r="C122" s="10">
        <f t="shared" si="36"/>
        <v>64500</v>
      </c>
      <c r="D122" s="10">
        <f t="shared" si="37"/>
        <v>774000</v>
      </c>
      <c r="E122" s="10">
        <f>F122*基础参数!$B$18</f>
        <v>516000</v>
      </c>
      <c r="F122" s="10">
        <f>F121+基础参数!$B$17</f>
        <v>1290000</v>
      </c>
      <c r="G122" s="10">
        <f>基础参数!$B$1</f>
        <v>60000</v>
      </c>
      <c r="H122" s="10">
        <f>基础参数!$B$2</f>
        <v>36000</v>
      </c>
      <c r="I122" s="10">
        <f>ROUND(IF(F122/12&gt;基础参数!$B$5,基础参数!$B$5,IF(F122/12&lt;基础参数!$B$4,基础参数!$B$4,F122/12)),2)</f>
        <v>21396</v>
      </c>
      <c r="J122" s="10">
        <f>I122*12*基础参数!$B$3</f>
        <v>32094</v>
      </c>
      <c r="K122" s="10">
        <f>ROUND(IF($F122/12&gt;基础参数!$B$12,基础参数!$B$12,IF($F122/12&lt;基础参数!$B$11,基础参数!$B$11,$F122/12)),2)</f>
        <v>21396</v>
      </c>
      <c r="L122" s="10">
        <f>K122*12*基础参数!$B$10</f>
        <v>17972.640000000003</v>
      </c>
      <c r="M122" s="12">
        <f t="shared" si="33"/>
        <v>627933.36</v>
      </c>
      <c r="N122" s="13">
        <f t="shared" si="34"/>
        <v>516000</v>
      </c>
      <c r="O122" s="13">
        <f t="shared" si="38"/>
        <v>135460.01</v>
      </c>
      <c r="P122" s="13">
        <f t="shared" si="39"/>
        <v>150390</v>
      </c>
      <c r="Q122" s="17">
        <f t="shared" si="40"/>
        <v>285850.01</v>
      </c>
      <c r="R122" s="13">
        <f t="shared" si="41"/>
        <v>843933.3600000001</v>
      </c>
      <c r="S122" s="18">
        <f t="shared" si="42"/>
        <v>300000</v>
      </c>
      <c r="T122" s="13">
        <f t="shared" si="43"/>
        <v>209456.68</v>
      </c>
      <c r="U122" s="13">
        <f t="shared" si="44"/>
        <v>58590</v>
      </c>
      <c r="V122" s="19">
        <f t="shared" si="45"/>
        <v>268046.68</v>
      </c>
      <c r="W122" s="13">
        <f t="shared" si="46"/>
        <v>17803.330000000016</v>
      </c>
      <c r="X122" s="13">
        <f t="shared" si="47"/>
        <v>64803.330000000016</v>
      </c>
      <c r="Y122" s="13">
        <f t="shared" si="35"/>
        <v>1143933.3600000001</v>
      </c>
      <c r="Z122" s="22">
        <f t="shared" si="48"/>
        <v>332850.01</v>
      </c>
      <c r="AA122" s="13"/>
      <c r="AB122" s="13">
        <f t="shared" si="49"/>
        <v>999933.3600000001</v>
      </c>
      <c r="AC122" s="13">
        <f t="shared" si="50"/>
        <v>144000</v>
      </c>
      <c r="AD122" s="13">
        <f t="shared" si="51"/>
        <v>268050.01</v>
      </c>
      <c r="AE122" s="13">
        <f t="shared" si="52"/>
        <v>14190</v>
      </c>
      <c r="AF122" s="13">
        <f t="shared" si="53"/>
        <v>282240.01</v>
      </c>
      <c r="AG122" s="23">
        <f t="shared" si="54"/>
        <v>14193.330000000016</v>
      </c>
      <c r="AH122" s="13">
        <f t="shared" si="55"/>
        <v>-3610</v>
      </c>
      <c r="AI122" s="13">
        <f t="shared" si="56"/>
        <v>471933.3600000001</v>
      </c>
      <c r="AJ122" s="13">
        <f t="shared" si="57"/>
        <v>723933.3600000001</v>
      </c>
      <c r="AK122" s="13">
        <f t="shared" si="58"/>
        <v>420000</v>
      </c>
      <c r="AL122" s="13">
        <f t="shared" si="59"/>
        <v>167456.68</v>
      </c>
      <c r="AM122" s="13">
        <f t="shared" si="60"/>
        <v>102340</v>
      </c>
      <c r="AN122" s="13">
        <f t="shared" si="61"/>
        <v>269796.68</v>
      </c>
      <c r="AO122" s="23">
        <f t="shared" si="62"/>
        <v>1750</v>
      </c>
      <c r="AP122" s="13">
        <f t="shared" si="63"/>
        <v>-16053.330000000016</v>
      </c>
      <c r="AQ122" s="13">
        <f t="shared" si="64"/>
        <v>-133566.6399999999</v>
      </c>
      <c r="AR122" s="3" t="str">
        <f t="shared" si="65"/>
        <v>Ok</v>
      </c>
    </row>
    <row r="123" spans="1:44" x14ac:dyDescent="0.3">
      <c r="A123" s="9"/>
      <c r="B123" s="9"/>
      <c r="C123" s="10">
        <f t="shared" si="36"/>
        <v>65000</v>
      </c>
      <c r="D123" s="10">
        <f t="shared" si="37"/>
        <v>780000</v>
      </c>
      <c r="E123" s="10">
        <f>F123*基础参数!$B$18</f>
        <v>520000</v>
      </c>
      <c r="F123" s="10">
        <f>F122+基础参数!$B$17</f>
        <v>1300000</v>
      </c>
      <c r="G123" s="10">
        <f>基础参数!$B$1</f>
        <v>60000</v>
      </c>
      <c r="H123" s="10">
        <f>基础参数!$B$2</f>
        <v>36000</v>
      </c>
      <c r="I123" s="10">
        <f>ROUND(IF(F123/12&gt;基础参数!$B$5,基础参数!$B$5,IF(F123/12&lt;基础参数!$B$4,基础参数!$B$4,F123/12)),2)</f>
        <v>21396</v>
      </c>
      <c r="J123" s="10">
        <f>I123*12*基础参数!$B$3</f>
        <v>32094</v>
      </c>
      <c r="K123" s="10">
        <f>ROUND(IF($F123/12&gt;基础参数!$B$12,基础参数!$B$12,IF($F123/12&lt;基础参数!$B$11,基础参数!$B$11,$F123/12)),2)</f>
        <v>21396</v>
      </c>
      <c r="L123" s="10">
        <f>K123*12*基础参数!$B$10</f>
        <v>17972.640000000003</v>
      </c>
      <c r="M123" s="12">
        <f t="shared" si="33"/>
        <v>633933.36</v>
      </c>
      <c r="N123" s="13">
        <f t="shared" si="34"/>
        <v>520000</v>
      </c>
      <c r="O123" s="13">
        <f t="shared" si="38"/>
        <v>137260.01</v>
      </c>
      <c r="P123" s="13">
        <f t="shared" si="39"/>
        <v>151590</v>
      </c>
      <c r="Q123" s="17">
        <f t="shared" si="40"/>
        <v>288850.01</v>
      </c>
      <c r="R123" s="13">
        <f t="shared" si="41"/>
        <v>853933.3600000001</v>
      </c>
      <c r="S123" s="18">
        <f t="shared" si="42"/>
        <v>300000</v>
      </c>
      <c r="T123" s="13">
        <f t="shared" si="43"/>
        <v>212956.68</v>
      </c>
      <c r="U123" s="13">
        <f t="shared" si="44"/>
        <v>58590</v>
      </c>
      <c r="V123" s="19">
        <f t="shared" si="45"/>
        <v>271546.68</v>
      </c>
      <c r="W123" s="13">
        <f t="shared" si="46"/>
        <v>17303.330000000016</v>
      </c>
      <c r="X123" s="13">
        <f t="shared" si="47"/>
        <v>65803.330000000016</v>
      </c>
      <c r="Y123" s="13">
        <f t="shared" si="35"/>
        <v>1153933.3600000001</v>
      </c>
      <c r="Z123" s="22">
        <f t="shared" si="48"/>
        <v>337350.01</v>
      </c>
      <c r="AA123" s="13"/>
      <c r="AB123" s="13">
        <f t="shared" si="49"/>
        <v>1009933.3600000001</v>
      </c>
      <c r="AC123" s="13">
        <f t="shared" si="50"/>
        <v>144000</v>
      </c>
      <c r="AD123" s="13">
        <f t="shared" si="51"/>
        <v>272550.01</v>
      </c>
      <c r="AE123" s="13">
        <f t="shared" si="52"/>
        <v>14190</v>
      </c>
      <c r="AF123" s="13">
        <f t="shared" si="53"/>
        <v>286740.01</v>
      </c>
      <c r="AG123" s="23">
        <f t="shared" si="54"/>
        <v>15193.330000000016</v>
      </c>
      <c r="AH123" s="13">
        <f t="shared" si="55"/>
        <v>-2110</v>
      </c>
      <c r="AI123" s="13">
        <f t="shared" si="56"/>
        <v>481933.3600000001</v>
      </c>
      <c r="AJ123" s="13">
        <f t="shared" si="57"/>
        <v>733933.3600000001</v>
      </c>
      <c r="AK123" s="13">
        <f t="shared" si="58"/>
        <v>420000</v>
      </c>
      <c r="AL123" s="13">
        <f t="shared" si="59"/>
        <v>170956.68</v>
      </c>
      <c r="AM123" s="13">
        <f t="shared" si="60"/>
        <v>102340</v>
      </c>
      <c r="AN123" s="13">
        <f t="shared" si="61"/>
        <v>273296.68</v>
      </c>
      <c r="AO123" s="23">
        <f t="shared" si="62"/>
        <v>1750</v>
      </c>
      <c r="AP123" s="13">
        <f t="shared" si="63"/>
        <v>-15553.330000000016</v>
      </c>
      <c r="AQ123" s="13">
        <f t="shared" si="64"/>
        <v>-123566.6399999999</v>
      </c>
      <c r="AR123" s="3" t="str">
        <f t="shared" si="65"/>
        <v>Ok</v>
      </c>
    </row>
    <row r="124" spans="1:44" x14ac:dyDescent="0.3">
      <c r="A124" s="9"/>
      <c r="B124" s="9"/>
      <c r="C124" s="10">
        <f t="shared" si="36"/>
        <v>65500</v>
      </c>
      <c r="D124" s="10">
        <f t="shared" si="37"/>
        <v>786000</v>
      </c>
      <c r="E124" s="10">
        <f>F124*基础参数!$B$18</f>
        <v>524000</v>
      </c>
      <c r="F124" s="10">
        <f>F123+基础参数!$B$17</f>
        <v>1310000</v>
      </c>
      <c r="G124" s="10">
        <f>基础参数!$B$1</f>
        <v>60000</v>
      </c>
      <c r="H124" s="10">
        <f>基础参数!$B$2</f>
        <v>36000</v>
      </c>
      <c r="I124" s="10">
        <f>ROUND(IF(F124/12&gt;基础参数!$B$5,基础参数!$B$5,IF(F124/12&lt;基础参数!$B$4,基础参数!$B$4,F124/12)),2)</f>
        <v>21396</v>
      </c>
      <c r="J124" s="10">
        <f>I124*12*基础参数!$B$3</f>
        <v>32094</v>
      </c>
      <c r="K124" s="10">
        <f>ROUND(IF($F124/12&gt;基础参数!$B$12,基础参数!$B$12,IF($F124/12&lt;基础参数!$B$11,基础参数!$B$11,$F124/12)),2)</f>
        <v>21396</v>
      </c>
      <c r="L124" s="10">
        <f>K124*12*基础参数!$B$10</f>
        <v>17972.640000000003</v>
      </c>
      <c r="M124" s="12">
        <f t="shared" si="33"/>
        <v>639933.36</v>
      </c>
      <c r="N124" s="13">
        <f t="shared" si="34"/>
        <v>524000</v>
      </c>
      <c r="O124" s="13">
        <f t="shared" si="38"/>
        <v>139060.01</v>
      </c>
      <c r="P124" s="13">
        <f t="shared" si="39"/>
        <v>152790</v>
      </c>
      <c r="Q124" s="17">
        <f t="shared" si="40"/>
        <v>291850.01</v>
      </c>
      <c r="R124" s="13">
        <f t="shared" si="41"/>
        <v>863933.3600000001</v>
      </c>
      <c r="S124" s="18">
        <f t="shared" si="42"/>
        <v>300000</v>
      </c>
      <c r="T124" s="13">
        <f t="shared" si="43"/>
        <v>216456.68</v>
      </c>
      <c r="U124" s="13">
        <f t="shared" si="44"/>
        <v>58590</v>
      </c>
      <c r="V124" s="19">
        <f t="shared" si="45"/>
        <v>275046.68</v>
      </c>
      <c r="W124" s="13">
        <f t="shared" si="46"/>
        <v>16803.330000000016</v>
      </c>
      <c r="X124" s="13">
        <f t="shared" si="47"/>
        <v>66803.330000000016</v>
      </c>
      <c r="Y124" s="13">
        <f t="shared" si="35"/>
        <v>1163933.3600000001</v>
      </c>
      <c r="Z124" s="22">
        <f t="shared" si="48"/>
        <v>341850.01</v>
      </c>
      <c r="AA124" s="13"/>
      <c r="AB124" s="13">
        <f t="shared" si="49"/>
        <v>1019933.3600000001</v>
      </c>
      <c r="AC124" s="13">
        <f t="shared" si="50"/>
        <v>144000</v>
      </c>
      <c r="AD124" s="13">
        <f t="shared" si="51"/>
        <v>277050.01</v>
      </c>
      <c r="AE124" s="13">
        <f t="shared" si="52"/>
        <v>14190</v>
      </c>
      <c r="AF124" s="13">
        <f t="shared" si="53"/>
        <v>291240.01</v>
      </c>
      <c r="AG124" s="23">
        <f t="shared" si="54"/>
        <v>16193.330000000016</v>
      </c>
      <c r="AH124" s="13">
        <f t="shared" si="55"/>
        <v>-610</v>
      </c>
      <c r="AI124" s="13">
        <f t="shared" si="56"/>
        <v>491933.3600000001</v>
      </c>
      <c r="AJ124" s="13">
        <f t="shared" si="57"/>
        <v>743933.3600000001</v>
      </c>
      <c r="AK124" s="13">
        <f t="shared" si="58"/>
        <v>420000</v>
      </c>
      <c r="AL124" s="13">
        <f t="shared" si="59"/>
        <v>174456.68</v>
      </c>
      <c r="AM124" s="13">
        <f t="shared" si="60"/>
        <v>102340</v>
      </c>
      <c r="AN124" s="13">
        <f t="shared" si="61"/>
        <v>276796.68</v>
      </c>
      <c r="AO124" s="23">
        <f t="shared" si="62"/>
        <v>1750</v>
      </c>
      <c r="AP124" s="13">
        <f t="shared" si="63"/>
        <v>-15053.330000000016</v>
      </c>
      <c r="AQ124" s="13">
        <f t="shared" si="64"/>
        <v>-113566.6399999999</v>
      </c>
      <c r="AR124" s="3" t="str">
        <f t="shared" si="65"/>
        <v>Ok</v>
      </c>
    </row>
    <row r="125" spans="1:44" x14ac:dyDescent="0.3">
      <c r="A125" s="9"/>
      <c r="B125" s="9"/>
      <c r="C125" s="10">
        <f t="shared" si="36"/>
        <v>66000</v>
      </c>
      <c r="D125" s="10">
        <f t="shared" si="37"/>
        <v>792000</v>
      </c>
      <c r="E125" s="10">
        <f>F125*基础参数!$B$18</f>
        <v>528000</v>
      </c>
      <c r="F125" s="10">
        <f>F124+基础参数!$B$17</f>
        <v>1320000</v>
      </c>
      <c r="G125" s="10">
        <f>基础参数!$B$1</f>
        <v>60000</v>
      </c>
      <c r="H125" s="10">
        <f>基础参数!$B$2</f>
        <v>36000</v>
      </c>
      <c r="I125" s="10">
        <f>ROUND(IF(F125/12&gt;基础参数!$B$5,基础参数!$B$5,IF(F125/12&lt;基础参数!$B$4,基础参数!$B$4,F125/12)),2)</f>
        <v>21396</v>
      </c>
      <c r="J125" s="10">
        <f>I125*12*基础参数!$B$3</f>
        <v>32094</v>
      </c>
      <c r="K125" s="10">
        <f>ROUND(IF($F125/12&gt;基础参数!$B$12,基础参数!$B$12,IF($F125/12&lt;基础参数!$B$11,基础参数!$B$11,$F125/12)),2)</f>
        <v>21396</v>
      </c>
      <c r="L125" s="10">
        <f>K125*12*基础参数!$B$10</f>
        <v>17972.640000000003</v>
      </c>
      <c r="M125" s="12">
        <f t="shared" si="33"/>
        <v>645933.36</v>
      </c>
      <c r="N125" s="13">
        <f t="shared" si="34"/>
        <v>528000</v>
      </c>
      <c r="O125" s="13">
        <f t="shared" si="38"/>
        <v>140860.01</v>
      </c>
      <c r="P125" s="13">
        <f t="shared" si="39"/>
        <v>153990</v>
      </c>
      <c r="Q125" s="17">
        <f t="shared" si="40"/>
        <v>294850.01</v>
      </c>
      <c r="R125" s="13">
        <f t="shared" si="41"/>
        <v>873933.3600000001</v>
      </c>
      <c r="S125" s="18">
        <f t="shared" si="42"/>
        <v>300000</v>
      </c>
      <c r="T125" s="13">
        <f t="shared" si="43"/>
        <v>219956.68</v>
      </c>
      <c r="U125" s="13">
        <f t="shared" si="44"/>
        <v>58590</v>
      </c>
      <c r="V125" s="19">
        <f t="shared" si="45"/>
        <v>278546.68</v>
      </c>
      <c r="W125" s="13">
        <f t="shared" si="46"/>
        <v>16303.330000000016</v>
      </c>
      <c r="X125" s="13">
        <f t="shared" si="47"/>
        <v>67803.330000000016</v>
      </c>
      <c r="Y125" s="13">
        <f t="shared" si="35"/>
        <v>1173933.3600000001</v>
      </c>
      <c r="Z125" s="22">
        <f t="shared" si="48"/>
        <v>346350.01</v>
      </c>
      <c r="AA125" s="13"/>
      <c r="AB125" s="13">
        <f t="shared" si="49"/>
        <v>1029933.3600000001</v>
      </c>
      <c r="AC125" s="13">
        <f t="shared" si="50"/>
        <v>144000</v>
      </c>
      <c r="AD125" s="13">
        <f t="shared" si="51"/>
        <v>281550.01</v>
      </c>
      <c r="AE125" s="13">
        <f t="shared" si="52"/>
        <v>14190</v>
      </c>
      <c r="AF125" s="13">
        <f t="shared" si="53"/>
        <v>295740.01</v>
      </c>
      <c r="AG125" s="23">
        <f t="shared" si="54"/>
        <v>17193.330000000016</v>
      </c>
      <c r="AH125" s="13">
        <f t="shared" si="55"/>
        <v>890</v>
      </c>
      <c r="AI125" s="13">
        <f t="shared" si="56"/>
        <v>501933.3600000001</v>
      </c>
      <c r="AJ125" s="13">
        <f t="shared" si="57"/>
        <v>753933.3600000001</v>
      </c>
      <c r="AK125" s="13">
        <f t="shared" si="58"/>
        <v>420000</v>
      </c>
      <c r="AL125" s="13">
        <f t="shared" si="59"/>
        <v>177956.68</v>
      </c>
      <c r="AM125" s="13">
        <f t="shared" si="60"/>
        <v>102340</v>
      </c>
      <c r="AN125" s="13">
        <f t="shared" si="61"/>
        <v>280296.68</v>
      </c>
      <c r="AO125" s="23">
        <f t="shared" si="62"/>
        <v>1750</v>
      </c>
      <c r="AP125" s="13">
        <f t="shared" si="63"/>
        <v>-14553.330000000016</v>
      </c>
      <c r="AQ125" s="13">
        <f t="shared" si="64"/>
        <v>-103566.6399999999</v>
      </c>
      <c r="AR125" s="3" t="str">
        <f t="shared" si="65"/>
        <v>Ok</v>
      </c>
    </row>
    <row r="126" spans="1:44" x14ac:dyDescent="0.3">
      <c r="A126" s="9"/>
      <c r="B126" s="9"/>
      <c r="C126" s="10">
        <f t="shared" si="36"/>
        <v>66500</v>
      </c>
      <c r="D126" s="10">
        <f t="shared" si="37"/>
        <v>798000</v>
      </c>
      <c r="E126" s="10">
        <f>F126*基础参数!$B$18</f>
        <v>532000</v>
      </c>
      <c r="F126" s="10">
        <f>F125+基础参数!$B$17</f>
        <v>1330000</v>
      </c>
      <c r="G126" s="10">
        <f>基础参数!$B$1</f>
        <v>60000</v>
      </c>
      <c r="H126" s="10">
        <f>基础参数!$B$2</f>
        <v>36000</v>
      </c>
      <c r="I126" s="10">
        <f>ROUND(IF(F126/12&gt;基础参数!$B$5,基础参数!$B$5,IF(F126/12&lt;基础参数!$B$4,基础参数!$B$4,F126/12)),2)</f>
        <v>21396</v>
      </c>
      <c r="J126" s="10">
        <f>I126*12*基础参数!$B$3</f>
        <v>32094</v>
      </c>
      <c r="K126" s="10">
        <f>ROUND(IF($F126/12&gt;基础参数!$B$12,基础参数!$B$12,IF($F126/12&lt;基础参数!$B$11,基础参数!$B$11,$F126/12)),2)</f>
        <v>21396</v>
      </c>
      <c r="L126" s="10">
        <f>K126*12*基础参数!$B$10</f>
        <v>17972.640000000003</v>
      </c>
      <c r="M126" s="12">
        <f t="shared" si="33"/>
        <v>651933.36</v>
      </c>
      <c r="N126" s="13">
        <f t="shared" si="34"/>
        <v>532000</v>
      </c>
      <c r="O126" s="13">
        <f t="shared" si="38"/>
        <v>142660.01</v>
      </c>
      <c r="P126" s="13">
        <f t="shared" si="39"/>
        <v>155190</v>
      </c>
      <c r="Q126" s="17">
        <f t="shared" si="40"/>
        <v>297850.01</v>
      </c>
      <c r="R126" s="13">
        <f t="shared" si="41"/>
        <v>883933.3600000001</v>
      </c>
      <c r="S126" s="18">
        <f t="shared" si="42"/>
        <v>300000</v>
      </c>
      <c r="T126" s="13">
        <f t="shared" si="43"/>
        <v>223456.68</v>
      </c>
      <c r="U126" s="13">
        <f t="shared" si="44"/>
        <v>58590</v>
      </c>
      <c r="V126" s="19">
        <f t="shared" si="45"/>
        <v>282046.68</v>
      </c>
      <c r="W126" s="13">
        <f t="shared" si="46"/>
        <v>15803.330000000016</v>
      </c>
      <c r="X126" s="13">
        <f t="shared" si="47"/>
        <v>68803.330000000016</v>
      </c>
      <c r="Y126" s="13">
        <f t="shared" si="35"/>
        <v>1183933.3600000001</v>
      </c>
      <c r="Z126" s="22">
        <f t="shared" si="48"/>
        <v>350850.01</v>
      </c>
      <c r="AA126" s="13"/>
      <c r="AB126" s="13">
        <f t="shared" si="49"/>
        <v>1039933.3600000001</v>
      </c>
      <c r="AC126" s="13">
        <f t="shared" si="50"/>
        <v>144000</v>
      </c>
      <c r="AD126" s="13">
        <f t="shared" si="51"/>
        <v>286050.01</v>
      </c>
      <c r="AE126" s="13">
        <f t="shared" si="52"/>
        <v>14190</v>
      </c>
      <c r="AF126" s="13">
        <f t="shared" si="53"/>
        <v>300240.01</v>
      </c>
      <c r="AG126" s="23">
        <f t="shared" si="54"/>
        <v>18193.330000000016</v>
      </c>
      <c r="AH126" s="13">
        <f t="shared" si="55"/>
        <v>2390</v>
      </c>
      <c r="AI126" s="13">
        <f t="shared" si="56"/>
        <v>511933.3600000001</v>
      </c>
      <c r="AJ126" s="13">
        <f t="shared" si="57"/>
        <v>763933.3600000001</v>
      </c>
      <c r="AK126" s="13">
        <f t="shared" si="58"/>
        <v>420000</v>
      </c>
      <c r="AL126" s="13">
        <f t="shared" si="59"/>
        <v>181456.68</v>
      </c>
      <c r="AM126" s="13">
        <f t="shared" si="60"/>
        <v>102340</v>
      </c>
      <c r="AN126" s="13">
        <f t="shared" si="61"/>
        <v>283796.68</v>
      </c>
      <c r="AO126" s="23">
        <f t="shared" si="62"/>
        <v>1750</v>
      </c>
      <c r="AP126" s="13">
        <f t="shared" si="63"/>
        <v>-14053.330000000016</v>
      </c>
      <c r="AQ126" s="13">
        <f t="shared" si="64"/>
        <v>-93566.639999999898</v>
      </c>
      <c r="AR126" s="3" t="str">
        <f t="shared" si="65"/>
        <v>Ok</v>
      </c>
    </row>
    <row r="127" spans="1:44" x14ac:dyDescent="0.3">
      <c r="A127" s="9"/>
      <c r="B127" s="9"/>
      <c r="C127" s="10">
        <f t="shared" si="36"/>
        <v>67000</v>
      </c>
      <c r="D127" s="10">
        <f t="shared" si="37"/>
        <v>804000</v>
      </c>
      <c r="E127" s="10">
        <f>F127*基础参数!$B$18</f>
        <v>536000</v>
      </c>
      <c r="F127" s="10">
        <f>F126+基础参数!$B$17</f>
        <v>1340000</v>
      </c>
      <c r="G127" s="10">
        <f>基础参数!$B$1</f>
        <v>60000</v>
      </c>
      <c r="H127" s="10">
        <f>基础参数!$B$2</f>
        <v>36000</v>
      </c>
      <c r="I127" s="10">
        <f>ROUND(IF(F127/12&gt;基础参数!$B$5,基础参数!$B$5,IF(F127/12&lt;基础参数!$B$4,基础参数!$B$4,F127/12)),2)</f>
        <v>21396</v>
      </c>
      <c r="J127" s="10">
        <f>I127*12*基础参数!$B$3</f>
        <v>32094</v>
      </c>
      <c r="K127" s="10">
        <f>ROUND(IF($F127/12&gt;基础参数!$B$12,基础参数!$B$12,IF($F127/12&lt;基础参数!$B$11,基础参数!$B$11,$F127/12)),2)</f>
        <v>21396</v>
      </c>
      <c r="L127" s="10">
        <f>K127*12*基础参数!$B$10</f>
        <v>17972.640000000003</v>
      </c>
      <c r="M127" s="12">
        <f t="shared" si="33"/>
        <v>657933.36</v>
      </c>
      <c r="N127" s="13">
        <f t="shared" si="34"/>
        <v>536000</v>
      </c>
      <c r="O127" s="13">
        <f t="shared" si="38"/>
        <v>144460.01</v>
      </c>
      <c r="P127" s="13">
        <f t="shared" si="39"/>
        <v>156390</v>
      </c>
      <c r="Q127" s="17">
        <f t="shared" si="40"/>
        <v>300850.01</v>
      </c>
      <c r="R127" s="13">
        <f t="shared" si="41"/>
        <v>893933.3600000001</v>
      </c>
      <c r="S127" s="18">
        <f t="shared" si="42"/>
        <v>300000</v>
      </c>
      <c r="T127" s="13">
        <f t="shared" si="43"/>
        <v>226956.68</v>
      </c>
      <c r="U127" s="13">
        <f t="shared" si="44"/>
        <v>58590</v>
      </c>
      <c r="V127" s="19">
        <f t="shared" si="45"/>
        <v>285546.68</v>
      </c>
      <c r="W127" s="13">
        <f t="shared" si="46"/>
        <v>15303.330000000016</v>
      </c>
      <c r="X127" s="13">
        <f t="shared" si="47"/>
        <v>69803.330000000016</v>
      </c>
      <c r="Y127" s="13">
        <f t="shared" si="35"/>
        <v>1193933.3600000001</v>
      </c>
      <c r="Z127" s="22">
        <f t="shared" si="48"/>
        <v>355350.01</v>
      </c>
      <c r="AA127" s="13"/>
      <c r="AB127" s="13">
        <f t="shared" si="49"/>
        <v>1049933.3600000001</v>
      </c>
      <c r="AC127" s="13">
        <f t="shared" si="50"/>
        <v>144000</v>
      </c>
      <c r="AD127" s="13">
        <f t="shared" si="51"/>
        <v>290550.01</v>
      </c>
      <c r="AE127" s="13">
        <f t="shared" si="52"/>
        <v>14190</v>
      </c>
      <c r="AF127" s="13">
        <f t="shared" si="53"/>
        <v>304740.01</v>
      </c>
      <c r="AG127" s="23">
        <f t="shared" si="54"/>
        <v>19193.330000000016</v>
      </c>
      <c r="AH127" s="13">
        <f t="shared" si="55"/>
        <v>3890</v>
      </c>
      <c r="AI127" s="13">
        <f t="shared" si="56"/>
        <v>521933.3600000001</v>
      </c>
      <c r="AJ127" s="13">
        <f t="shared" si="57"/>
        <v>773933.3600000001</v>
      </c>
      <c r="AK127" s="13">
        <f t="shared" si="58"/>
        <v>420000</v>
      </c>
      <c r="AL127" s="13">
        <f t="shared" si="59"/>
        <v>184956.68</v>
      </c>
      <c r="AM127" s="13">
        <f t="shared" si="60"/>
        <v>102340</v>
      </c>
      <c r="AN127" s="13">
        <f t="shared" si="61"/>
        <v>287296.68</v>
      </c>
      <c r="AO127" s="23">
        <f t="shared" si="62"/>
        <v>1750</v>
      </c>
      <c r="AP127" s="13">
        <f t="shared" si="63"/>
        <v>-13553.330000000016</v>
      </c>
      <c r="AQ127" s="13">
        <f t="shared" si="64"/>
        <v>-83566.639999999898</v>
      </c>
      <c r="AR127" s="3" t="str">
        <f t="shared" si="65"/>
        <v>Ok</v>
      </c>
    </row>
    <row r="128" spans="1:44" x14ac:dyDescent="0.3">
      <c r="A128" s="9"/>
      <c r="B128" s="9"/>
      <c r="C128" s="10">
        <f t="shared" si="36"/>
        <v>67500</v>
      </c>
      <c r="D128" s="10">
        <f t="shared" si="37"/>
        <v>810000</v>
      </c>
      <c r="E128" s="10">
        <f>F128*基础参数!$B$18</f>
        <v>540000</v>
      </c>
      <c r="F128" s="10">
        <f>F127+基础参数!$B$17</f>
        <v>1350000</v>
      </c>
      <c r="G128" s="10">
        <f>基础参数!$B$1</f>
        <v>60000</v>
      </c>
      <c r="H128" s="10">
        <f>基础参数!$B$2</f>
        <v>36000</v>
      </c>
      <c r="I128" s="10">
        <f>ROUND(IF(F128/12&gt;基础参数!$B$5,基础参数!$B$5,IF(F128/12&lt;基础参数!$B$4,基础参数!$B$4,F128/12)),2)</f>
        <v>21396</v>
      </c>
      <c r="J128" s="10">
        <f>I128*12*基础参数!$B$3</f>
        <v>32094</v>
      </c>
      <c r="K128" s="10">
        <f>ROUND(IF($F128/12&gt;基础参数!$B$12,基础参数!$B$12,IF($F128/12&lt;基础参数!$B$11,基础参数!$B$11,$F128/12)),2)</f>
        <v>21396</v>
      </c>
      <c r="L128" s="10">
        <f>K128*12*基础参数!$B$10</f>
        <v>17972.640000000003</v>
      </c>
      <c r="M128" s="12">
        <f t="shared" si="33"/>
        <v>663933.36</v>
      </c>
      <c r="N128" s="13">
        <f t="shared" si="34"/>
        <v>540000</v>
      </c>
      <c r="O128" s="13">
        <f t="shared" si="38"/>
        <v>146456.68</v>
      </c>
      <c r="P128" s="13">
        <f t="shared" si="39"/>
        <v>157590</v>
      </c>
      <c r="Q128" s="17">
        <f t="shared" si="40"/>
        <v>304046.68</v>
      </c>
      <c r="R128" s="13">
        <f t="shared" si="41"/>
        <v>903933.3600000001</v>
      </c>
      <c r="S128" s="18">
        <f t="shared" si="42"/>
        <v>300000</v>
      </c>
      <c r="T128" s="13">
        <f t="shared" si="43"/>
        <v>230456.68</v>
      </c>
      <c r="U128" s="13">
        <f t="shared" si="44"/>
        <v>58590</v>
      </c>
      <c r="V128" s="19">
        <f t="shared" si="45"/>
        <v>289046.68</v>
      </c>
      <c r="W128" s="13">
        <f t="shared" si="46"/>
        <v>15000</v>
      </c>
      <c r="X128" s="13">
        <f t="shared" si="47"/>
        <v>70803.330000000016</v>
      </c>
      <c r="Y128" s="13">
        <f t="shared" si="35"/>
        <v>1203933.3600000001</v>
      </c>
      <c r="Z128" s="22">
        <f t="shared" si="48"/>
        <v>359850.01</v>
      </c>
      <c r="AA128" s="13"/>
      <c r="AB128" s="13">
        <f t="shared" si="49"/>
        <v>1059933.3600000001</v>
      </c>
      <c r="AC128" s="13">
        <f t="shared" si="50"/>
        <v>144000</v>
      </c>
      <c r="AD128" s="13">
        <f t="shared" si="51"/>
        <v>295050.01</v>
      </c>
      <c r="AE128" s="13">
        <f t="shared" si="52"/>
        <v>14190</v>
      </c>
      <c r="AF128" s="13">
        <f t="shared" si="53"/>
        <v>309240.01</v>
      </c>
      <c r="AG128" s="23">
        <f t="shared" si="54"/>
        <v>20193.330000000016</v>
      </c>
      <c r="AH128" s="13">
        <f t="shared" si="55"/>
        <v>5193.3300000000163</v>
      </c>
      <c r="AI128" s="13">
        <f t="shared" si="56"/>
        <v>531933.3600000001</v>
      </c>
      <c r="AJ128" s="13">
        <f t="shared" si="57"/>
        <v>783933.3600000001</v>
      </c>
      <c r="AK128" s="13">
        <f t="shared" si="58"/>
        <v>420000</v>
      </c>
      <c r="AL128" s="13">
        <f t="shared" si="59"/>
        <v>188456.68</v>
      </c>
      <c r="AM128" s="13">
        <f t="shared" si="60"/>
        <v>102340</v>
      </c>
      <c r="AN128" s="13">
        <f t="shared" si="61"/>
        <v>290796.68</v>
      </c>
      <c r="AO128" s="23">
        <f t="shared" si="62"/>
        <v>1750</v>
      </c>
      <c r="AP128" s="13">
        <f t="shared" si="63"/>
        <v>-13250</v>
      </c>
      <c r="AQ128" s="13">
        <f t="shared" si="64"/>
        <v>-73566.639999999898</v>
      </c>
      <c r="AR128" s="3" t="str">
        <f t="shared" si="65"/>
        <v>Ok</v>
      </c>
    </row>
    <row r="129" spans="1:44" x14ac:dyDescent="0.3">
      <c r="A129" s="9"/>
      <c r="B129" s="9"/>
      <c r="C129" s="10">
        <f t="shared" si="36"/>
        <v>68000</v>
      </c>
      <c r="D129" s="10">
        <f t="shared" si="37"/>
        <v>816000</v>
      </c>
      <c r="E129" s="10">
        <f>F129*基础参数!$B$18</f>
        <v>544000</v>
      </c>
      <c r="F129" s="10">
        <f>F128+基础参数!$B$17</f>
        <v>1360000</v>
      </c>
      <c r="G129" s="10">
        <f>基础参数!$B$1</f>
        <v>60000</v>
      </c>
      <c r="H129" s="10">
        <f>基础参数!$B$2</f>
        <v>36000</v>
      </c>
      <c r="I129" s="10">
        <f>ROUND(IF(F129/12&gt;基础参数!$B$5,基础参数!$B$5,IF(F129/12&lt;基础参数!$B$4,基础参数!$B$4,F129/12)),2)</f>
        <v>21396</v>
      </c>
      <c r="J129" s="10">
        <f>I129*12*基础参数!$B$3</f>
        <v>32094</v>
      </c>
      <c r="K129" s="10">
        <f>ROUND(IF($F129/12&gt;基础参数!$B$12,基础参数!$B$12,IF($F129/12&lt;基础参数!$B$11,基础参数!$B$11,$F129/12)),2)</f>
        <v>21396</v>
      </c>
      <c r="L129" s="10">
        <f>K129*12*基础参数!$B$10</f>
        <v>17972.640000000003</v>
      </c>
      <c r="M129" s="12">
        <f t="shared" si="33"/>
        <v>669933.36</v>
      </c>
      <c r="N129" s="13">
        <f t="shared" si="34"/>
        <v>544000</v>
      </c>
      <c r="O129" s="13">
        <f t="shared" si="38"/>
        <v>148556.68</v>
      </c>
      <c r="P129" s="13">
        <f t="shared" si="39"/>
        <v>158790</v>
      </c>
      <c r="Q129" s="17">
        <f t="shared" si="40"/>
        <v>307346.68</v>
      </c>
      <c r="R129" s="13">
        <f t="shared" si="41"/>
        <v>913933.3600000001</v>
      </c>
      <c r="S129" s="18">
        <f t="shared" si="42"/>
        <v>300000</v>
      </c>
      <c r="T129" s="13">
        <f t="shared" si="43"/>
        <v>233956.68</v>
      </c>
      <c r="U129" s="13">
        <f t="shared" si="44"/>
        <v>58590</v>
      </c>
      <c r="V129" s="19">
        <f t="shared" si="45"/>
        <v>292546.68</v>
      </c>
      <c r="W129" s="13">
        <f t="shared" si="46"/>
        <v>14800</v>
      </c>
      <c r="X129" s="13">
        <f t="shared" si="47"/>
        <v>71803.330000000016</v>
      </c>
      <c r="Y129" s="13">
        <f t="shared" si="35"/>
        <v>1213933.3600000001</v>
      </c>
      <c r="Z129" s="22">
        <f t="shared" si="48"/>
        <v>364350.01</v>
      </c>
      <c r="AA129" s="13"/>
      <c r="AB129" s="13">
        <f t="shared" si="49"/>
        <v>1069933.3600000001</v>
      </c>
      <c r="AC129" s="13">
        <f t="shared" si="50"/>
        <v>144000</v>
      </c>
      <c r="AD129" s="13">
        <f t="shared" si="51"/>
        <v>299550.01</v>
      </c>
      <c r="AE129" s="13">
        <f t="shared" si="52"/>
        <v>14190</v>
      </c>
      <c r="AF129" s="13">
        <f t="shared" si="53"/>
        <v>313740.01</v>
      </c>
      <c r="AG129" s="23">
        <f t="shared" si="54"/>
        <v>21193.330000000016</v>
      </c>
      <c r="AH129" s="13">
        <f t="shared" si="55"/>
        <v>6393.3300000000163</v>
      </c>
      <c r="AI129" s="13">
        <f t="shared" si="56"/>
        <v>541933.3600000001</v>
      </c>
      <c r="AJ129" s="13">
        <f t="shared" si="57"/>
        <v>793933.3600000001</v>
      </c>
      <c r="AK129" s="13">
        <f t="shared" si="58"/>
        <v>420000</v>
      </c>
      <c r="AL129" s="13">
        <f t="shared" si="59"/>
        <v>191956.68</v>
      </c>
      <c r="AM129" s="13">
        <f t="shared" si="60"/>
        <v>102340</v>
      </c>
      <c r="AN129" s="13">
        <f t="shared" si="61"/>
        <v>294296.68</v>
      </c>
      <c r="AO129" s="23">
        <f t="shared" si="62"/>
        <v>1750</v>
      </c>
      <c r="AP129" s="13">
        <f t="shared" si="63"/>
        <v>-13050</v>
      </c>
      <c r="AQ129" s="13">
        <f t="shared" si="64"/>
        <v>-63566.639999999898</v>
      </c>
      <c r="AR129" s="3" t="str">
        <f t="shared" si="65"/>
        <v>Ok</v>
      </c>
    </row>
    <row r="130" spans="1:44" x14ac:dyDescent="0.3">
      <c r="A130" s="9"/>
      <c r="B130" s="9"/>
      <c r="C130" s="10">
        <f t="shared" si="36"/>
        <v>68500</v>
      </c>
      <c r="D130" s="10">
        <f t="shared" si="37"/>
        <v>822000</v>
      </c>
      <c r="E130" s="10">
        <f>F130*基础参数!$B$18</f>
        <v>548000</v>
      </c>
      <c r="F130" s="10">
        <f>F129+基础参数!$B$17</f>
        <v>1370000</v>
      </c>
      <c r="G130" s="10">
        <f>基础参数!$B$1</f>
        <v>60000</v>
      </c>
      <c r="H130" s="10">
        <f>基础参数!$B$2</f>
        <v>36000</v>
      </c>
      <c r="I130" s="10">
        <f>ROUND(IF(F130/12&gt;基础参数!$B$5,基础参数!$B$5,IF(F130/12&lt;基础参数!$B$4,基础参数!$B$4,F130/12)),2)</f>
        <v>21396</v>
      </c>
      <c r="J130" s="10">
        <f>I130*12*基础参数!$B$3</f>
        <v>32094</v>
      </c>
      <c r="K130" s="10">
        <f>ROUND(IF($F130/12&gt;基础参数!$B$12,基础参数!$B$12,IF($F130/12&lt;基础参数!$B$11,基础参数!$B$11,$F130/12)),2)</f>
        <v>21396</v>
      </c>
      <c r="L130" s="10">
        <f>K130*12*基础参数!$B$10</f>
        <v>17972.640000000003</v>
      </c>
      <c r="M130" s="12">
        <f t="shared" si="33"/>
        <v>675933.36</v>
      </c>
      <c r="N130" s="13">
        <f t="shared" si="34"/>
        <v>548000</v>
      </c>
      <c r="O130" s="13">
        <f t="shared" si="38"/>
        <v>150656.68</v>
      </c>
      <c r="P130" s="13">
        <f t="shared" si="39"/>
        <v>159990</v>
      </c>
      <c r="Q130" s="17">
        <f t="shared" si="40"/>
        <v>310646.68</v>
      </c>
      <c r="R130" s="13">
        <f t="shared" si="41"/>
        <v>923933.3600000001</v>
      </c>
      <c r="S130" s="18">
        <f t="shared" si="42"/>
        <v>300000</v>
      </c>
      <c r="T130" s="13">
        <f t="shared" si="43"/>
        <v>237456.68</v>
      </c>
      <c r="U130" s="13">
        <f t="shared" si="44"/>
        <v>58590</v>
      </c>
      <c r="V130" s="19">
        <f t="shared" si="45"/>
        <v>296046.68</v>
      </c>
      <c r="W130" s="13">
        <f t="shared" si="46"/>
        <v>14600</v>
      </c>
      <c r="X130" s="13">
        <f t="shared" si="47"/>
        <v>72803.330000000016</v>
      </c>
      <c r="Y130" s="13">
        <f t="shared" si="35"/>
        <v>1223933.3600000001</v>
      </c>
      <c r="Z130" s="22">
        <f t="shared" si="48"/>
        <v>368850.01</v>
      </c>
      <c r="AA130" s="13"/>
      <c r="AB130" s="13">
        <f t="shared" si="49"/>
        <v>1079933.3600000001</v>
      </c>
      <c r="AC130" s="13">
        <f t="shared" si="50"/>
        <v>144000</v>
      </c>
      <c r="AD130" s="13">
        <f t="shared" si="51"/>
        <v>304050.01</v>
      </c>
      <c r="AE130" s="13">
        <f t="shared" si="52"/>
        <v>14190</v>
      </c>
      <c r="AF130" s="13">
        <f t="shared" si="53"/>
        <v>318240.01</v>
      </c>
      <c r="AG130" s="23">
        <f t="shared" si="54"/>
        <v>22193.330000000016</v>
      </c>
      <c r="AH130" s="13">
        <f t="shared" si="55"/>
        <v>7593.3300000000163</v>
      </c>
      <c r="AI130" s="13">
        <f t="shared" si="56"/>
        <v>551933.3600000001</v>
      </c>
      <c r="AJ130" s="13">
        <f t="shared" si="57"/>
        <v>803933.3600000001</v>
      </c>
      <c r="AK130" s="13">
        <f t="shared" si="58"/>
        <v>420000</v>
      </c>
      <c r="AL130" s="13">
        <f t="shared" si="59"/>
        <v>195456.68</v>
      </c>
      <c r="AM130" s="13">
        <f t="shared" si="60"/>
        <v>102340</v>
      </c>
      <c r="AN130" s="13">
        <f t="shared" si="61"/>
        <v>297796.68</v>
      </c>
      <c r="AO130" s="23">
        <f t="shared" si="62"/>
        <v>1750</v>
      </c>
      <c r="AP130" s="13">
        <f t="shared" si="63"/>
        <v>-12850</v>
      </c>
      <c r="AQ130" s="13">
        <f t="shared" si="64"/>
        <v>-53566.639999999898</v>
      </c>
      <c r="AR130" s="3" t="str">
        <f t="shared" si="65"/>
        <v>Ok</v>
      </c>
    </row>
    <row r="131" spans="1:44" x14ac:dyDescent="0.3">
      <c r="A131" s="9"/>
      <c r="B131" s="9"/>
      <c r="C131" s="10">
        <f t="shared" si="36"/>
        <v>69000</v>
      </c>
      <c r="D131" s="10">
        <f t="shared" si="37"/>
        <v>828000</v>
      </c>
      <c r="E131" s="10">
        <f>F131*基础参数!$B$18</f>
        <v>552000</v>
      </c>
      <c r="F131" s="10">
        <f>F130+基础参数!$B$17</f>
        <v>1380000</v>
      </c>
      <c r="G131" s="10">
        <f>基础参数!$B$1</f>
        <v>60000</v>
      </c>
      <c r="H131" s="10">
        <f>基础参数!$B$2</f>
        <v>36000</v>
      </c>
      <c r="I131" s="10">
        <f>ROUND(IF(F131/12&gt;基础参数!$B$5,基础参数!$B$5,IF(F131/12&lt;基础参数!$B$4,基础参数!$B$4,F131/12)),2)</f>
        <v>21396</v>
      </c>
      <c r="J131" s="10">
        <f>I131*12*基础参数!$B$3</f>
        <v>32094</v>
      </c>
      <c r="K131" s="10">
        <f>ROUND(IF($F131/12&gt;基础参数!$B$12,基础参数!$B$12,IF($F131/12&lt;基础参数!$B$11,基础参数!$B$11,$F131/12)),2)</f>
        <v>21396</v>
      </c>
      <c r="L131" s="10">
        <f>K131*12*基础参数!$B$10</f>
        <v>17972.640000000003</v>
      </c>
      <c r="M131" s="12">
        <f t="shared" ref="M131:M194" si="66">IF(D131-G131-H131-J131-L131&gt;0,D131-G131-H131-J131-L131,0)</f>
        <v>681933.36</v>
      </c>
      <c r="N131" s="13">
        <f t="shared" ref="N131:N194" si="67">E131</f>
        <v>552000</v>
      </c>
      <c r="O131" s="13">
        <f t="shared" si="38"/>
        <v>152756.68</v>
      </c>
      <c r="P131" s="13">
        <f t="shared" si="39"/>
        <v>161190</v>
      </c>
      <c r="Q131" s="17">
        <f t="shared" si="40"/>
        <v>313946.68</v>
      </c>
      <c r="R131" s="13">
        <f t="shared" si="41"/>
        <v>933933.3600000001</v>
      </c>
      <c r="S131" s="18">
        <f t="shared" si="42"/>
        <v>300000</v>
      </c>
      <c r="T131" s="13">
        <f t="shared" si="43"/>
        <v>240956.68</v>
      </c>
      <c r="U131" s="13">
        <f t="shared" si="44"/>
        <v>58590</v>
      </c>
      <c r="V131" s="19">
        <f t="shared" si="45"/>
        <v>299546.68</v>
      </c>
      <c r="W131" s="13">
        <f t="shared" si="46"/>
        <v>14400</v>
      </c>
      <c r="X131" s="13">
        <f t="shared" si="47"/>
        <v>73803.330000000016</v>
      </c>
      <c r="Y131" s="13">
        <f t="shared" ref="Y131:Y194" si="68">IF(F131-G131-H131-J131-L131&gt;0,F131-G131-H131-J131-L131,0)</f>
        <v>1233933.3600000001</v>
      </c>
      <c r="Z131" s="22">
        <f t="shared" si="48"/>
        <v>373350.01</v>
      </c>
      <c r="AA131" s="13"/>
      <c r="AB131" s="13">
        <f t="shared" si="49"/>
        <v>1089933.3600000001</v>
      </c>
      <c r="AC131" s="13">
        <f t="shared" si="50"/>
        <v>144000</v>
      </c>
      <c r="AD131" s="13">
        <f t="shared" si="51"/>
        <v>308550.01</v>
      </c>
      <c r="AE131" s="13">
        <f t="shared" si="52"/>
        <v>14190</v>
      </c>
      <c r="AF131" s="13">
        <f t="shared" si="53"/>
        <v>322740.01</v>
      </c>
      <c r="AG131" s="23">
        <f t="shared" si="54"/>
        <v>23193.330000000016</v>
      </c>
      <c r="AH131" s="13">
        <f t="shared" si="55"/>
        <v>8793.3300000000163</v>
      </c>
      <c r="AI131" s="13">
        <f t="shared" si="56"/>
        <v>561933.3600000001</v>
      </c>
      <c r="AJ131" s="13">
        <f t="shared" si="57"/>
        <v>813933.3600000001</v>
      </c>
      <c r="AK131" s="13">
        <f t="shared" si="58"/>
        <v>420000</v>
      </c>
      <c r="AL131" s="13">
        <f t="shared" si="59"/>
        <v>198956.68</v>
      </c>
      <c r="AM131" s="13">
        <f t="shared" si="60"/>
        <v>102340</v>
      </c>
      <c r="AN131" s="13">
        <f t="shared" si="61"/>
        <v>301296.68</v>
      </c>
      <c r="AO131" s="23">
        <f t="shared" si="62"/>
        <v>1750</v>
      </c>
      <c r="AP131" s="13">
        <f t="shared" si="63"/>
        <v>-12650</v>
      </c>
      <c r="AQ131" s="13">
        <f t="shared" si="64"/>
        <v>-43566.639999999898</v>
      </c>
      <c r="AR131" s="3" t="str">
        <f t="shared" si="65"/>
        <v>Ok</v>
      </c>
    </row>
    <row r="132" spans="1:44" x14ac:dyDescent="0.3">
      <c r="A132" s="9"/>
      <c r="B132" s="9"/>
      <c r="C132" s="10">
        <f t="shared" ref="C132:C195" si="69">ROUND(D132/12,2)</f>
        <v>69500</v>
      </c>
      <c r="D132" s="10">
        <f t="shared" ref="D132:D195" si="70">F132-E132</f>
        <v>834000</v>
      </c>
      <c r="E132" s="10">
        <f>F132*基础参数!$B$18</f>
        <v>556000</v>
      </c>
      <c r="F132" s="10">
        <f>F131+基础参数!$B$17</f>
        <v>1390000</v>
      </c>
      <c r="G132" s="10">
        <f>基础参数!$B$1</f>
        <v>60000</v>
      </c>
      <c r="H132" s="10">
        <f>基础参数!$B$2</f>
        <v>36000</v>
      </c>
      <c r="I132" s="10">
        <f>ROUND(IF(F132/12&gt;基础参数!$B$5,基础参数!$B$5,IF(F132/12&lt;基础参数!$B$4,基础参数!$B$4,F132/12)),2)</f>
        <v>21396</v>
      </c>
      <c r="J132" s="10">
        <f>I132*12*基础参数!$B$3</f>
        <v>32094</v>
      </c>
      <c r="K132" s="10">
        <f>ROUND(IF($F132/12&gt;基础参数!$B$12,基础参数!$B$12,IF($F132/12&lt;基础参数!$B$11,基础参数!$B$11,$F132/12)),2)</f>
        <v>21396</v>
      </c>
      <c r="L132" s="10">
        <f>K132*12*基础参数!$B$10</f>
        <v>17972.640000000003</v>
      </c>
      <c r="M132" s="12">
        <f t="shared" si="66"/>
        <v>687933.36</v>
      </c>
      <c r="N132" s="13">
        <f t="shared" si="67"/>
        <v>556000</v>
      </c>
      <c r="O132" s="13">
        <f t="shared" ref="O132:O195" si="71">ROUND(IF(M132&gt;36000,IF(M132&gt;144000,IF(M132&gt;300000,IF(M132&gt;420000,IF(M132&gt;660000,IF(M132&gt;960000,IF(M132&gt;960000.0001,(M132*0.45-181920)),(M132*0.35-85920)),(M132*0.3-52920)),(M132*0.25-31920)),(M132*0.2-16920)),(M132*0.1-2520)),(M132*0.03)),2)</f>
        <v>154856.68</v>
      </c>
      <c r="P132" s="13">
        <f t="shared" ref="P132:P195" si="72">ROUND(IF(N132/12&gt;3000,IF(N132/12&gt;12000,IF(N132/12&gt;25000,IF(N132/12&gt;35000,IF(N132/12&gt;55000,IF(N132/12&gt;80000,IF(N132/12&gt;80000.0001,(N132*0.45-15160)),(N132*0.35-7160)),(N132*0.3-4410)),(N132*0.25-2660)),(N132*0.2-1410)),(N132*0.1-210)),(N132*0.03)),2)</f>
        <v>162390</v>
      </c>
      <c r="Q132" s="17">
        <f t="shared" ref="Q132:Q195" si="73">O132+P132</f>
        <v>317246.68</v>
      </c>
      <c r="R132" s="13">
        <f t="shared" ref="R132:R195" si="74">Y132-S132</f>
        <v>943933.3600000001</v>
      </c>
      <c r="S132" s="18">
        <f t="shared" ref="S132:S195" si="75">IF(Y132&gt;1452500,660000,IF(Y132&gt;1277500,420000,IF(Y132&gt;672000,300000,IF(Y132&gt;203100,144000,IF(Y132&gt;36000,36000,0)))))</f>
        <v>300000</v>
      </c>
      <c r="T132" s="13">
        <f t="shared" ref="T132:T195" si="76">ROUND(IF(R132&gt;36000,IF(R132&gt;144000,IF(R132&gt;300000,IF(R132&gt;420000,IF(R132&gt;660000,IF(R132&gt;960000,IF(R132&gt;960000.0001,(R132*0.45-181920)),(R132*0.35-85920)),(R132*0.3-52920)),(R132*0.25-31920)),(R132*0.2-16920)),(R132*0.1-2520)),(R132*0.03)),2)</f>
        <v>244456.68</v>
      </c>
      <c r="U132" s="13">
        <f t="shared" ref="U132:U195" si="77">ROUND(IF(S132/12&gt;3000,IF(S132/12&gt;12000,IF(S132/12&gt;25000,IF(S132/12&gt;35000,IF(S132/12&gt;55000,IF(S132/12&gt;80000,IF(S132/12&gt;80000.0001,(S132*0.45-15160)),(S132*0.35-7160)),(S132*0.3-4410)),(S132*0.25-2660)),(S132*0.2-1410)),(S132*0.1-210)),(S132*0.03)),2)</f>
        <v>58590</v>
      </c>
      <c r="V132" s="19">
        <f t="shared" ref="V132:V195" si="78">T132+U132</f>
        <v>303046.68</v>
      </c>
      <c r="W132" s="13">
        <f t="shared" ref="W132:W195" si="79">Q132-V132</f>
        <v>14200</v>
      </c>
      <c r="X132" s="13">
        <f t="shared" ref="X132:X195" si="80">Z132-V132</f>
        <v>74803.330000000016</v>
      </c>
      <c r="Y132" s="13">
        <f t="shared" si="68"/>
        <v>1243933.3600000001</v>
      </c>
      <c r="Z132" s="22">
        <f t="shared" ref="Z132:Z195" si="81">ROUND(IF(Y132&gt;36000,IF(Y132&gt;144000,IF(Y132&gt;300000,IF(Y132&gt;420000,IF(Y132&gt;660000,IF(Y132&gt;960000,IF(Y132&gt;960000.0001,(Y132*0.45-181920)),(Y132*0.35-85920)),(Y132*0.3-52920)),(Y132*0.25-31920)),(Y132*0.2-16920)),(Y132*0.1-2520)),(Y132*0.03)),2)</f>
        <v>377850.01</v>
      </c>
      <c r="AA132" s="13"/>
      <c r="AB132" s="13">
        <f t="shared" ref="AB132:AB195" si="82">Y132-AC132</f>
        <v>1099933.3600000001</v>
      </c>
      <c r="AC132" s="13">
        <f t="shared" ref="AC132:AC195" si="83">IF($S132=0,0,IF($S132=36000,0,IF($S132=144000,36000,IF($S132=300000,144000,IF($S132=420000,300000,IF($S132=660000,420000))))))</f>
        <v>144000</v>
      </c>
      <c r="AD132" s="13">
        <f t="shared" ref="AD132:AD195" si="84">ROUND(IF(AB132&gt;36000,IF(AB132&gt;144000,IF(AB132&gt;300000,IF(AB132&gt;420000,IF(AB132&gt;660000,IF(AB132&gt;960000,IF(AB132&gt;960000.0001,(AB132*0.45-181920)),(AB132*0.35-85920)),(AB132*0.3-52920)),(AB132*0.25-31920)),(AB132*0.2-16920)),(AB132*0.1-2520)),(AB132*0.03)),2)</f>
        <v>313050.01</v>
      </c>
      <c r="AE132" s="13">
        <f t="shared" ref="AE132:AE195" si="85">ROUND(IF(AC132/12&gt;3000,IF(AC132/12&gt;12000,IF(AC132/12&gt;25000,IF(AC132/12&gt;35000,IF(AC132/12&gt;55000,IF(AC132/12&gt;80000,IF(AC132/12&gt;80000.0001,(AC132*0.45-15160)),(AC132*0.35-7160)),(AC132*0.3-4410)),(AC132*0.25-2660)),(AC132*0.2-1410)),(AC132*0.1-210)),(AC132*0.03)),2)</f>
        <v>14190</v>
      </c>
      <c r="AF132" s="13">
        <f t="shared" ref="AF132:AF195" si="86">AD132+AE132</f>
        <v>327240.01</v>
      </c>
      <c r="AG132" s="23">
        <f t="shared" ref="AG132:AG195" si="87">AF132-$V132</f>
        <v>24193.330000000016</v>
      </c>
      <c r="AH132" s="13">
        <f t="shared" ref="AH132:AH195" si="88">AF132-$Q132</f>
        <v>9993.3300000000163</v>
      </c>
      <c r="AI132" s="13">
        <f t="shared" ref="AI132:AI195" si="89">IF($S132=0,0,IF($S132=36000,Y132-36000,IF($S132=144000,Y132-203100,IF($S132=300000,Y132-672000,IF($S132=420000,Y132-1277500,IF($S132=660000,Y132-1452500))))))</f>
        <v>571933.3600000001</v>
      </c>
      <c r="AJ132" s="13">
        <f t="shared" ref="AJ132:AJ195" si="90">IF(AK132&gt;Y132,0,Y132-AK132)</f>
        <v>823933.3600000001</v>
      </c>
      <c r="AK132" s="13">
        <f t="shared" ref="AK132:AK195" si="91">IF($S132=0,36000,IF($S132=36000,144000,IF($S132=144000,300000,IF($S132=300000,420000,IF($S132=420000,660000,IF($S132=660000,660000))))))</f>
        <v>420000</v>
      </c>
      <c r="AL132" s="13">
        <f t="shared" ref="AL132:AL195" si="92">IF(AK132&gt;Y132,0,ROUND(IF(AJ132&gt;36000,IF(AJ132&gt;144000,IF(AJ132&gt;300000,IF(AJ132&gt;420000,IF(AJ132&gt;660000,IF(AJ132&gt;960000,IF(AJ132&gt;960000.0001,(AJ132*0.45-181920)),(AJ132*0.35-85920)),(AJ132*0.3-52920)),(AJ132*0.25-31920)),(AJ132*0.2-16920)),(AJ132*0.1-2520)),(AJ132*0.03)),2))</f>
        <v>202456.68</v>
      </c>
      <c r="AM132" s="13">
        <f t="shared" ref="AM132:AM195" si="93">IF(AK132&gt;Y132,0,ROUND(IF(AK132/12&gt;3000,IF(AK132/12&gt;12000,IF(AK132/12&gt;25000,IF(AK132/12&gt;35000,IF(AK132/12&gt;55000,IF(AK132/12&gt;80000,IF(AK132/12&gt;80000.0001,(AK132*0.45-15160)),(AK132*0.35-7160)),(AK132*0.3-4410)),(AK132*0.25-2660)),(AK132*0.2-1410)),(AK132*0.1-210)),(AK132*0.03)),2))</f>
        <v>102340</v>
      </c>
      <c r="AN132" s="13">
        <f t="shared" ref="AN132:AN195" si="94">AL132+AM132</f>
        <v>304796.68</v>
      </c>
      <c r="AO132" s="23">
        <f t="shared" ref="AO132:AO195" si="95">IF(AK132&gt;Y132,0,AN132-$V132)</f>
        <v>1750</v>
      </c>
      <c r="AP132" s="13">
        <f t="shared" ref="AP132:AP195" si="96">IF(AK132&gt;Y132,0,AN132-$Q132)</f>
        <v>-12450</v>
      </c>
      <c r="AQ132" s="13">
        <f t="shared" ref="AQ132:AQ195" si="97">IF(AK132&gt;Y132,0,IF($S132=0,Y132-36000,IF($S132=36000,Y132-203100,IF($S132=144000,Y132-672000,IF($S132=300000,Y132-1277500,IF($S132=420000,Y132-1452500,IF($S132=660000,0)))))))</f>
        <v>-33566.639999999898</v>
      </c>
      <c r="AR132" s="3" t="str">
        <f t="shared" ref="AR132:AR195" si="98">IF(AK132&gt;Y132,"高选假设不成立","Ok")</f>
        <v>Ok</v>
      </c>
    </row>
    <row r="133" spans="1:44" x14ac:dyDescent="0.3">
      <c r="A133" s="9"/>
      <c r="B133" s="9"/>
      <c r="C133" s="10">
        <f t="shared" si="69"/>
        <v>70000</v>
      </c>
      <c r="D133" s="10">
        <f t="shared" si="70"/>
        <v>840000</v>
      </c>
      <c r="E133" s="10">
        <f>F133*基础参数!$B$18</f>
        <v>560000</v>
      </c>
      <c r="F133" s="10">
        <f>F132+基础参数!$B$17</f>
        <v>1400000</v>
      </c>
      <c r="G133" s="10">
        <f>基础参数!$B$1</f>
        <v>60000</v>
      </c>
      <c r="H133" s="10">
        <f>基础参数!$B$2</f>
        <v>36000</v>
      </c>
      <c r="I133" s="10">
        <f>ROUND(IF(F133/12&gt;基础参数!$B$5,基础参数!$B$5,IF(F133/12&lt;基础参数!$B$4,基础参数!$B$4,F133/12)),2)</f>
        <v>21396</v>
      </c>
      <c r="J133" s="10">
        <f>I133*12*基础参数!$B$3</f>
        <v>32094</v>
      </c>
      <c r="K133" s="10">
        <f>ROUND(IF($F133/12&gt;基础参数!$B$12,基础参数!$B$12,IF($F133/12&lt;基础参数!$B$11,基础参数!$B$11,$F133/12)),2)</f>
        <v>21396</v>
      </c>
      <c r="L133" s="10">
        <f>K133*12*基础参数!$B$10</f>
        <v>17972.640000000003</v>
      </c>
      <c r="M133" s="12">
        <f t="shared" si="66"/>
        <v>693933.36</v>
      </c>
      <c r="N133" s="13">
        <f t="shared" si="67"/>
        <v>560000</v>
      </c>
      <c r="O133" s="13">
        <f t="shared" si="71"/>
        <v>156956.68</v>
      </c>
      <c r="P133" s="13">
        <f t="shared" si="72"/>
        <v>163590</v>
      </c>
      <c r="Q133" s="17">
        <f t="shared" si="73"/>
        <v>320546.68</v>
      </c>
      <c r="R133" s="13">
        <f t="shared" si="74"/>
        <v>953933.3600000001</v>
      </c>
      <c r="S133" s="18">
        <f t="shared" si="75"/>
        <v>300000</v>
      </c>
      <c r="T133" s="13">
        <f t="shared" si="76"/>
        <v>247956.68</v>
      </c>
      <c r="U133" s="13">
        <f t="shared" si="77"/>
        <v>58590</v>
      </c>
      <c r="V133" s="19">
        <f t="shared" si="78"/>
        <v>306546.68</v>
      </c>
      <c r="W133" s="13">
        <f t="shared" si="79"/>
        <v>14000</v>
      </c>
      <c r="X133" s="13">
        <f t="shared" si="80"/>
        <v>75803.330000000016</v>
      </c>
      <c r="Y133" s="13">
        <f t="shared" si="68"/>
        <v>1253933.3600000001</v>
      </c>
      <c r="Z133" s="22">
        <f t="shared" si="81"/>
        <v>382350.01</v>
      </c>
      <c r="AA133" s="13"/>
      <c r="AB133" s="13">
        <f t="shared" si="82"/>
        <v>1109933.3600000001</v>
      </c>
      <c r="AC133" s="13">
        <f t="shared" si="83"/>
        <v>144000</v>
      </c>
      <c r="AD133" s="13">
        <f t="shared" si="84"/>
        <v>317550.01</v>
      </c>
      <c r="AE133" s="13">
        <f t="shared" si="85"/>
        <v>14190</v>
      </c>
      <c r="AF133" s="13">
        <f t="shared" si="86"/>
        <v>331740.01</v>
      </c>
      <c r="AG133" s="23">
        <f t="shared" si="87"/>
        <v>25193.330000000016</v>
      </c>
      <c r="AH133" s="13">
        <f t="shared" si="88"/>
        <v>11193.330000000016</v>
      </c>
      <c r="AI133" s="13">
        <f t="shared" si="89"/>
        <v>581933.3600000001</v>
      </c>
      <c r="AJ133" s="13">
        <f t="shared" si="90"/>
        <v>833933.3600000001</v>
      </c>
      <c r="AK133" s="13">
        <f t="shared" si="91"/>
        <v>420000</v>
      </c>
      <c r="AL133" s="13">
        <f t="shared" si="92"/>
        <v>205956.68</v>
      </c>
      <c r="AM133" s="13">
        <f t="shared" si="93"/>
        <v>102340</v>
      </c>
      <c r="AN133" s="13">
        <f t="shared" si="94"/>
        <v>308296.68</v>
      </c>
      <c r="AO133" s="23">
        <f t="shared" si="95"/>
        <v>1750</v>
      </c>
      <c r="AP133" s="13">
        <f t="shared" si="96"/>
        <v>-12250</v>
      </c>
      <c r="AQ133" s="13">
        <f t="shared" si="97"/>
        <v>-23566.639999999898</v>
      </c>
      <c r="AR133" s="3" t="str">
        <f t="shared" si="98"/>
        <v>Ok</v>
      </c>
    </row>
    <row r="134" spans="1:44" x14ac:dyDescent="0.3">
      <c r="A134" s="9"/>
      <c r="B134" s="9"/>
      <c r="C134" s="10">
        <f t="shared" si="69"/>
        <v>70500</v>
      </c>
      <c r="D134" s="10">
        <f t="shared" si="70"/>
        <v>846000</v>
      </c>
      <c r="E134" s="10">
        <f>F134*基础参数!$B$18</f>
        <v>564000</v>
      </c>
      <c r="F134" s="10">
        <f>F133+基础参数!$B$17</f>
        <v>1410000</v>
      </c>
      <c r="G134" s="10">
        <f>基础参数!$B$1</f>
        <v>60000</v>
      </c>
      <c r="H134" s="10">
        <f>基础参数!$B$2</f>
        <v>36000</v>
      </c>
      <c r="I134" s="10">
        <f>ROUND(IF(F134/12&gt;基础参数!$B$5,基础参数!$B$5,IF(F134/12&lt;基础参数!$B$4,基础参数!$B$4,F134/12)),2)</f>
        <v>21396</v>
      </c>
      <c r="J134" s="10">
        <f>I134*12*基础参数!$B$3</f>
        <v>32094</v>
      </c>
      <c r="K134" s="10">
        <f>ROUND(IF($F134/12&gt;基础参数!$B$12,基础参数!$B$12,IF($F134/12&lt;基础参数!$B$11,基础参数!$B$11,$F134/12)),2)</f>
        <v>21396</v>
      </c>
      <c r="L134" s="10">
        <f>K134*12*基础参数!$B$10</f>
        <v>17972.640000000003</v>
      </c>
      <c r="M134" s="12">
        <f t="shared" si="66"/>
        <v>699933.36</v>
      </c>
      <c r="N134" s="13">
        <f t="shared" si="67"/>
        <v>564000</v>
      </c>
      <c r="O134" s="13">
        <f t="shared" si="71"/>
        <v>159056.68</v>
      </c>
      <c r="P134" s="13">
        <f t="shared" si="72"/>
        <v>164790</v>
      </c>
      <c r="Q134" s="17">
        <f t="shared" si="73"/>
        <v>323846.68</v>
      </c>
      <c r="R134" s="13">
        <f t="shared" si="74"/>
        <v>963933.3600000001</v>
      </c>
      <c r="S134" s="18">
        <f t="shared" si="75"/>
        <v>300000</v>
      </c>
      <c r="T134" s="13">
        <f t="shared" si="76"/>
        <v>251850.01</v>
      </c>
      <c r="U134" s="13">
        <f t="shared" si="77"/>
        <v>58590</v>
      </c>
      <c r="V134" s="19">
        <f t="shared" si="78"/>
        <v>310440.01</v>
      </c>
      <c r="W134" s="13">
        <f t="shared" si="79"/>
        <v>13406.669999999984</v>
      </c>
      <c r="X134" s="13">
        <f t="shared" si="80"/>
        <v>76410</v>
      </c>
      <c r="Y134" s="13">
        <f t="shared" si="68"/>
        <v>1263933.3600000001</v>
      </c>
      <c r="Z134" s="22">
        <f t="shared" si="81"/>
        <v>386850.01</v>
      </c>
      <c r="AA134" s="13"/>
      <c r="AB134" s="13">
        <f t="shared" si="82"/>
        <v>1119933.3600000001</v>
      </c>
      <c r="AC134" s="13">
        <f t="shared" si="83"/>
        <v>144000</v>
      </c>
      <c r="AD134" s="13">
        <f t="shared" si="84"/>
        <v>322050.01</v>
      </c>
      <c r="AE134" s="13">
        <f t="shared" si="85"/>
        <v>14190</v>
      </c>
      <c r="AF134" s="13">
        <f t="shared" si="86"/>
        <v>336240.01</v>
      </c>
      <c r="AG134" s="23">
        <f t="shared" si="87"/>
        <v>25800</v>
      </c>
      <c r="AH134" s="13">
        <f t="shared" si="88"/>
        <v>12393.330000000016</v>
      </c>
      <c r="AI134" s="13">
        <f t="shared" si="89"/>
        <v>591933.3600000001</v>
      </c>
      <c r="AJ134" s="13">
        <f t="shared" si="90"/>
        <v>843933.3600000001</v>
      </c>
      <c r="AK134" s="13">
        <f t="shared" si="91"/>
        <v>420000</v>
      </c>
      <c r="AL134" s="13">
        <f t="shared" si="92"/>
        <v>209456.68</v>
      </c>
      <c r="AM134" s="13">
        <f t="shared" si="93"/>
        <v>102340</v>
      </c>
      <c r="AN134" s="13">
        <f t="shared" si="94"/>
        <v>311796.68</v>
      </c>
      <c r="AO134" s="23">
        <f t="shared" si="95"/>
        <v>1356.6699999999837</v>
      </c>
      <c r="AP134" s="13">
        <f t="shared" si="96"/>
        <v>-12050</v>
      </c>
      <c r="AQ134" s="13">
        <f t="shared" si="97"/>
        <v>-13566.639999999898</v>
      </c>
      <c r="AR134" s="3" t="str">
        <f t="shared" si="98"/>
        <v>Ok</v>
      </c>
    </row>
    <row r="135" spans="1:44" x14ac:dyDescent="0.3">
      <c r="A135" s="9"/>
      <c r="B135" s="9"/>
      <c r="C135" s="10">
        <f t="shared" si="69"/>
        <v>71000</v>
      </c>
      <c r="D135" s="10">
        <f t="shared" si="70"/>
        <v>852000</v>
      </c>
      <c r="E135" s="10">
        <f>F135*基础参数!$B$18</f>
        <v>568000</v>
      </c>
      <c r="F135" s="10">
        <f>F134+基础参数!$B$17</f>
        <v>1420000</v>
      </c>
      <c r="G135" s="10">
        <f>基础参数!$B$1</f>
        <v>60000</v>
      </c>
      <c r="H135" s="10">
        <f>基础参数!$B$2</f>
        <v>36000</v>
      </c>
      <c r="I135" s="10">
        <f>ROUND(IF(F135/12&gt;基础参数!$B$5,基础参数!$B$5,IF(F135/12&lt;基础参数!$B$4,基础参数!$B$4,F135/12)),2)</f>
        <v>21396</v>
      </c>
      <c r="J135" s="10">
        <f>I135*12*基础参数!$B$3</f>
        <v>32094</v>
      </c>
      <c r="K135" s="10">
        <f>ROUND(IF($F135/12&gt;基础参数!$B$12,基础参数!$B$12,IF($F135/12&lt;基础参数!$B$11,基础参数!$B$11,$F135/12)),2)</f>
        <v>21396</v>
      </c>
      <c r="L135" s="10">
        <f>K135*12*基础参数!$B$10</f>
        <v>17972.640000000003</v>
      </c>
      <c r="M135" s="12">
        <f t="shared" si="66"/>
        <v>705933.36</v>
      </c>
      <c r="N135" s="13">
        <f t="shared" si="67"/>
        <v>568000</v>
      </c>
      <c r="O135" s="13">
        <f t="shared" si="71"/>
        <v>161156.68</v>
      </c>
      <c r="P135" s="13">
        <f t="shared" si="72"/>
        <v>165990</v>
      </c>
      <c r="Q135" s="17">
        <f t="shared" si="73"/>
        <v>327146.68</v>
      </c>
      <c r="R135" s="13">
        <f t="shared" si="74"/>
        <v>973933.3600000001</v>
      </c>
      <c r="S135" s="18">
        <f t="shared" si="75"/>
        <v>300000</v>
      </c>
      <c r="T135" s="13">
        <f t="shared" si="76"/>
        <v>256350.01</v>
      </c>
      <c r="U135" s="13">
        <f t="shared" si="77"/>
        <v>58590</v>
      </c>
      <c r="V135" s="19">
        <f t="shared" si="78"/>
        <v>314940.01</v>
      </c>
      <c r="W135" s="13">
        <f t="shared" si="79"/>
        <v>12206.669999999984</v>
      </c>
      <c r="X135" s="13">
        <f t="shared" si="80"/>
        <v>76410</v>
      </c>
      <c r="Y135" s="13">
        <f t="shared" si="68"/>
        <v>1273933.3600000001</v>
      </c>
      <c r="Z135" s="22">
        <f t="shared" si="81"/>
        <v>391350.01</v>
      </c>
      <c r="AA135" s="13"/>
      <c r="AB135" s="13">
        <f t="shared" si="82"/>
        <v>1129933.3600000001</v>
      </c>
      <c r="AC135" s="13">
        <f t="shared" si="83"/>
        <v>144000</v>
      </c>
      <c r="AD135" s="13">
        <f t="shared" si="84"/>
        <v>326550.01</v>
      </c>
      <c r="AE135" s="13">
        <f t="shared" si="85"/>
        <v>14190</v>
      </c>
      <c r="AF135" s="13">
        <f t="shared" si="86"/>
        <v>340740.01</v>
      </c>
      <c r="AG135" s="23">
        <f t="shared" si="87"/>
        <v>25800</v>
      </c>
      <c r="AH135" s="13">
        <f t="shared" si="88"/>
        <v>13593.330000000016</v>
      </c>
      <c r="AI135" s="13">
        <f t="shared" si="89"/>
        <v>601933.3600000001</v>
      </c>
      <c r="AJ135" s="13">
        <f t="shared" si="90"/>
        <v>853933.3600000001</v>
      </c>
      <c r="AK135" s="13">
        <f t="shared" si="91"/>
        <v>420000</v>
      </c>
      <c r="AL135" s="13">
        <f t="shared" si="92"/>
        <v>212956.68</v>
      </c>
      <c r="AM135" s="13">
        <f t="shared" si="93"/>
        <v>102340</v>
      </c>
      <c r="AN135" s="13">
        <f t="shared" si="94"/>
        <v>315296.68</v>
      </c>
      <c r="AO135" s="23">
        <f t="shared" si="95"/>
        <v>356.6699999999837</v>
      </c>
      <c r="AP135" s="13">
        <f t="shared" si="96"/>
        <v>-11850</v>
      </c>
      <c r="AQ135" s="13">
        <f t="shared" si="97"/>
        <v>-3566.6399999998976</v>
      </c>
      <c r="AR135" s="3" t="str">
        <f t="shared" si="98"/>
        <v>Ok</v>
      </c>
    </row>
    <row r="136" spans="1:44" x14ac:dyDescent="0.3">
      <c r="A136" s="9"/>
      <c r="B136" s="9"/>
      <c r="C136" s="10">
        <f t="shared" si="69"/>
        <v>71500</v>
      </c>
      <c r="D136" s="10">
        <f t="shared" si="70"/>
        <v>858000</v>
      </c>
      <c r="E136" s="10">
        <f>F136*基础参数!$B$18</f>
        <v>572000</v>
      </c>
      <c r="F136" s="10">
        <f>F135+基础参数!$B$17</f>
        <v>1430000</v>
      </c>
      <c r="G136" s="10">
        <f>基础参数!$B$1</f>
        <v>60000</v>
      </c>
      <c r="H136" s="10">
        <f>基础参数!$B$2</f>
        <v>36000</v>
      </c>
      <c r="I136" s="10">
        <f>ROUND(IF(F136/12&gt;基础参数!$B$5,基础参数!$B$5,IF(F136/12&lt;基础参数!$B$4,基础参数!$B$4,F136/12)),2)</f>
        <v>21396</v>
      </c>
      <c r="J136" s="10">
        <f>I136*12*基础参数!$B$3</f>
        <v>32094</v>
      </c>
      <c r="K136" s="10">
        <f>ROUND(IF($F136/12&gt;基础参数!$B$12,基础参数!$B$12,IF($F136/12&lt;基础参数!$B$11,基础参数!$B$11,$F136/12)),2)</f>
        <v>21396</v>
      </c>
      <c r="L136" s="10">
        <f>K136*12*基础参数!$B$10</f>
        <v>17972.640000000003</v>
      </c>
      <c r="M136" s="12">
        <f t="shared" si="66"/>
        <v>711933.36</v>
      </c>
      <c r="N136" s="13">
        <f t="shared" si="67"/>
        <v>572000</v>
      </c>
      <c r="O136" s="13">
        <f t="shared" si="71"/>
        <v>163256.68</v>
      </c>
      <c r="P136" s="13">
        <f t="shared" si="72"/>
        <v>167190</v>
      </c>
      <c r="Q136" s="17">
        <f t="shared" si="73"/>
        <v>330446.68</v>
      </c>
      <c r="R136" s="13">
        <f t="shared" si="74"/>
        <v>863933.3600000001</v>
      </c>
      <c r="S136" s="18">
        <f t="shared" si="75"/>
        <v>420000</v>
      </c>
      <c r="T136" s="13">
        <f t="shared" si="76"/>
        <v>216456.68</v>
      </c>
      <c r="U136" s="13">
        <f t="shared" si="77"/>
        <v>102340</v>
      </c>
      <c r="V136" s="19">
        <f t="shared" si="78"/>
        <v>318796.68</v>
      </c>
      <c r="W136" s="13">
        <f t="shared" si="79"/>
        <v>11650</v>
      </c>
      <c r="X136" s="13">
        <f t="shared" si="80"/>
        <v>77053.330000000016</v>
      </c>
      <c r="Y136" s="13">
        <f t="shared" si="68"/>
        <v>1283933.3600000001</v>
      </c>
      <c r="Z136" s="22">
        <f t="shared" si="81"/>
        <v>395850.01</v>
      </c>
      <c r="AA136" s="13"/>
      <c r="AB136" s="13">
        <f t="shared" si="82"/>
        <v>983933.3600000001</v>
      </c>
      <c r="AC136" s="13">
        <f t="shared" si="83"/>
        <v>300000</v>
      </c>
      <c r="AD136" s="13">
        <f t="shared" si="84"/>
        <v>260850.01</v>
      </c>
      <c r="AE136" s="13">
        <f t="shared" si="85"/>
        <v>58590</v>
      </c>
      <c r="AF136" s="13">
        <f t="shared" si="86"/>
        <v>319440.01</v>
      </c>
      <c r="AG136" s="23">
        <f t="shared" si="87"/>
        <v>643.3300000000163</v>
      </c>
      <c r="AH136" s="13">
        <f t="shared" si="88"/>
        <v>-11006.669999999984</v>
      </c>
      <c r="AI136" s="13">
        <f t="shared" si="89"/>
        <v>6433.3600000001024</v>
      </c>
      <c r="AJ136" s="13">
        <f t="shared" si="90"/>
        <v>623933.3600000001</v>
      </c>
      <c r="AK136" s="13">
        <f t="shared" si="91"/>
        <v>660000</v>
      </c>
      <c r="AL136" s="13">
        <f t="shared" si="92"/>
        <v>134260.01</v>
      </c>
      <c r="AM136" s="13">
        <f t="shared" si="93"/>
        <v>193590</v>
      </c>
      <c r="AN136" s="13">
        <f t="shared" si="94"/>
        <v>327850.01</v>
      </c>
      <c r="AO136" s="23">
        <f t="shared" si="95"/>
        <v>9053.3300000000163</v>
      </c>
      <c r="AP136" s="13">
        <f t="shared" si="96"/>
        <v>-2596.6699999999837</v>
      </c>
      <c r="AQ136" s="13">
        <f t="shared" si="97"/>
        <v>-168566.6399999999</v>
      </c>
      <c r="AR136" s="3" t="str">
        <f t="shared" si="98"/>
        <v>Ok</v>
      </c>
    </row>
    <row r="137" spans="1:44" x14ac:dyDescent="0.3">
      <c r="A137" s="9"/>
      <c r="B137" s="9"/>
      <c r="C137" s="10">
        <f t="shared" si="69"/>
        <v>72000</v>
      </c>
      <c r="D137" s="10">
        <f t="shared" si="70"/>
        <v>864000</v>
      </c>
      <c r="E137" s="10">
        <f>F137*基础参数!$B$18</f>
        <v>576000</v>
      </c>
      <c r="F137" s="10">
        <f>F136+基础参数!$B$17</f>
        <v>1440000</v>
      </c>
      <c r="G137" s="10">
        <f>基础参数!$B$1</f>
        <v>60000</v>
      </c>
      <c r="H137" s="10">
        <f>基础参数!$B$2</f>
        <v>36000</v>
      </c>
      <c r="I137" s="10">
        <f>ROUND(IF(F137/12&gt;基础参数!$B$5,基础参数!$B$5,IF(F137/12&lt;基础参数!$B$4,基础参数!$B$4,F137/12)),2)</f>
        <v>21396</v>
      </c>
      <c r="J137" s="10">
        <f>I137*12*基础参数!$B$3</f>
        <v>32094</v>
      </c>
      <c r="K137" s="10">
        <f>ROUND(IF($F137/12&gt;基础参数!$B$12,基础参数!$B$12,IF($F137/12&lt;基础参数!$B$11,基础参数!$B$11,$F137/12)),2)</f>
        <v>21396</v>
      </c>
      <c r="L137" s="10">
        <f>K137*12*基础参数!$B$10</f>
        <v>17972.640000000003</v>
      </c>
      <c r="M137" s="12">
        <f t="shared" si="66"/>
        <v>717933.36</v>
      </c>
      <c r="N137" s="13">
        <f t="shared" si="67"/>
        <v>576000</v>
      </c>
      <c r="O137" s="13">
        <f t="shared" si="71"/>
        <v>165356.68</v>
      </c>
      <c r="P137" s="13">
        <f t="shared" si="72"/>
        <v>168390</v>
      </c>
      <c r="Q137" s="17">
        <f t="shared" si="73"/>
        <v>333746.68</v>
      </c>
      <c r="R137" s="13">
        <f t="shared" si="74"/>
        <v>873933.3600000001</v>
      </c>
      <c r="S137" s="18">
        <f t="shared" si="75"/>
        <v>420000</v>
      </c>
      <c r="T137" s="13">
        <f t="shared" si="76"/>
        <v>219956.68</v>
      </c>
      <c r="U137" s="13">
        <f t="shared" si="77"/>
        <v>102340</v>
      </c>
      <c r="V137" s="19">
        <f t="shared" si="78"/>
        <v>322296.68</v>
      </c>
      <c r="W137" s="13">
        <f t="shared" si="79"/>
        <v>11450</v>
      </c>
      <c r="X137" s="13">
        <f t="shared" si="80"/>
        <v>78053.330000000016</v>
      </c>
      <c r="Y137" s="13">
        <f t="shared" si="68"/>
        <v>1293933.3600000001</v>
      </c>
      <c r="Z137" s="22">
        <f t="shared" si="81"/>
        <v>400350.01</v>
      </c>
      <c r="AA137" s="13"/>
      <c r="AB137" s="13">
        <f t="shared" si="82"/>
        <v>993933.3600000001</v>
      </c>
      <c r="AC137" s="13">
        <f t="shared" si="83"/>
        <v>300000</v>
      </c>
      <c r="AD137" s="13">
        <f t="shared" si="84"/>
        <v>265350.01</v>
      </c>
      <c r="AE137" s="13">
        <f t="shared" si="85"/>
        <v>58590</v>
      </c>
      <c r="AF137" s="13">
        <f t="shared" si="86"/>
        <v>323940.01</v>
      </c>
      <c r="AG137" s="23">
        <f t="shared" si="87"/>
        <v>1643.3300000000163</v>
      </c>
      <c r="AH137" s="13">
        <f t="shared" si="88"/>
        <v>-9806.6699999999837</v>
      </c>
      <c r="AI137" s="13">
        <f t="shared" si="89"/>
        <v>16433.360000000102</v>
      </c>
      <c r="AJ137" s="13">
        <f t="shared" si="90"/>
        <v>633933.3600000001</v>
      </c>
      <c r="AK137" s="13">
        <f t="shared" si="91"/>
        <v>660000</v>
      </c>
      <c r="AL137" s="13">
        <f t="shared" si="92"/>
        <v>137260.01</v>
      </c>
      <c r="AM137" s="13">
        <f t="shared" si="93"/>
        <v>193590</v>
      </c>
      <c r="AN137" s="13">
        <f t="shared" si="94"/>
        <v>330850.01</v>
      </c>
      <c r="AO137" s="23">
        <f t="shared" si="95"/>
        <v>8553.3300000000163</v>
      </c>
      <c r="AP137" s="13">
        <f t="shared" si="96"/>
        <v>-2896.6699999999837</v>
      </c>
      <c r="AQ137" s="13">
        <f t="shared" si="97"/>
        <v>-158566.6399999999</v>
      </c>
      <c r="AR137" s="3" t="str">
        <f t="shared" si="98"/>
        <v>Ok</v>
      </c>
    </row>
    <row r="138" spans="1:44" x14ac:dyDescent="0.3">
      <c r="A138" s="9"/>
      <c r="B138" s="9"/>
      <c r="C138" s="10">
        <f t="shared" si="69"/>
        <v>72500</v>
      </c>
      <c r="D138" s="10">
        <f t="shared" si="70"/>
        <v>870000</v>
      </c>
      <c r="E138" s="10">
        <f>F138*基础参数!$B$18</f>
        <v>580000</v>
      </c>
      <c r="F138" s="10">
        <f>F137+基础参数!$B$17</f>
        <v>1450000</v>
      </c>
      <c r="G138" s="10">
        <f>基础参数!$B$1</f>
        <v>60000</v>
      </c>
      <c r="H138" s="10">
        <f>基础参数!$B$2</f>
        <v>36000</v>
      </c>
      <c r="I138" s="10">
        <f>ROUND(IF(F138/12&gt;基础参数!$B$5,基础参数!$B$5,IF(F138/12&lt;基础参数!$B$4,基础参数!$B$4,F138/12)),2)</f>
        <v>21396</v>
      </c>
      <c r="J138" s="10">
        <f>I138*12*基础参数!$B$3</f>
        <v>32094</v>
      </c>
      <c r="K138" s="10">
        <f>ROUND(IF($F138/12&gt;基础参数!$B$12,基础参数!$B$12,IF($F138/12&lt;基础参数!$B$11,基础参数!$B$11,$F138/12)),2)</f>
        <v>21396</v>
      </c>
      <c r="L138" s="10">
        <f>K138*12*基础参数!$B$10</f>
        <v>17972.640000000003</v>
      </c>
      <c r="M138" s="12">
        <f t="shared" si="66"/>
        <v>723933.36</v>
      </c>
      <c r="N138" s="13">
        <f t="shared" si="67"/>
        <v>580000</v>
      </c>
      <c r="O138" s="13">
        <f t="shared" si="71"/>
        <v>167456.68</v>
      </c>
      <c r="P138" s="13">
        <f t="shared" si="72"/>
        <v>169590</v>
      </c>
      <c r="Q138" s="17">
        <f t="shared" si="73"/>
        <v>337046.68</v>
      </c>
      <c r="R138" s="13">
        <f t="shared" si="74"/>
        <v>883933.3600000001</v>
      </c>
      <c r="S138" s="18">
        <f t="shared" si="75"/>
        <v>420000</v>
      </c>
      <c r="T138" s="13">
        <f t="shared" si="76"/>
        <v>223456.68</v>
      </c>
      <c r="U138" s="13">
        <f t="shared" si="77"/>
        <v>102340</v>
      </c>
      <c r="V138" s="19">
        <f t="shared" si="78"/>
        <v>325796.68</v>
      </c>
      <c r="W138" s="13">
        <f t="shared" si="79"/>
        <v>11250</v>
      </c>
      <c r="X138" s="13">
        <f t="shared" si="80"/>
        <v>79053.330000000016</v>
      </c>
      <c r="Y138" s="13">
        <f t="shared" si="68"/>
        <v>1303933.3600000001</v>
      </c>
      <c r="Z138" s="22">
        <f t="shared" si="81"/>
        <v>404850.01</v>
      </c>
      <c r="AA138" s="13"/>
      <c r="AB138" s="13">
        <f t="shared" si="82"/>
        <v>1003933.3600000001</v>
      </c>
      <c r="AC138" s="13">
        <f t="shared" si="83"/>
        <v>300000</v>
      </c>
      <c r="AD138" s="13">
        <f t="shared" si="84"/>
        <v>269850.01</v>
      </c>
      <c r="AE138" s="13">
        <f t="shared" si="85"/>
        <v>58590</v>
      </c>
      <c r="AF138" s="13">
        <f t="shared" si="86"/>
        <v>328440.01</v>
      </c>
      <c r="AG138" s="23">
        <f t="shared" si="87"/>
        <v>2643.3300000000163</v>
      </c>
      <c r="AH138" s="13">
        <f t="shared" si="88"/>
        <v>-8606.6699999999837</v>
      </c>
      <c r="AI138" s="13">
        <f t="shared" si="89"/>
        <v>26433.360000000102</v>
      </c>
      <c r="AJ138" s="13">
        <f t="shared" si="90"/>
        <v>643933.3600000001</v>
      </c>
      <c r="AK138" s="13">
        <f t="shared" si="91"/>
        <v>660000</v>
      </c>
      <c r="AL138" s="13">
        <f t="shared" si="92"/>
        <v>140260.01</v>
      </c>
      <c r="AM138" s="13">
        <f t="shared" si="93"/>
        <v>193590</v>
      </c>
      <c r="AN138" s="13">
        <f t="shared" si="94"/>
        <v>333850.01</v>
      </c>
      <c r="AO138" s="23">
        <f t="shared" si="95"/>
        <v>8053.3300000000163</v>
      </c>
      <c r="AP138" s="13">
        <f t="shared" si="96"/>
        <v>-3196.6699999999837</v>
      </c>
      <c r="AQ138" s="13">
        <f t="shared" si="97"/>
        <v>-148566.6399999999</v>
      </c>
      <c r="AR138" s="3" t="str">
        <f t="shared" si="98"/>
        <v>Ok</v>
      </c>
    </row>
    <row r="139" spans="1:44" x14ac:dyDescent="0.3">
      <c r="A139" s="9"/>
      <c r="B139" s="9"/>
      <c r="C139" s="10">
        <f t="shared" si="69"/>
        <v>73000</v>
      </c>
      <c r="D139" s="10">
        <f t="shared" si="70"/>
        <v>876000</v>
      </c>
      <c r="E139" s="10">
        <f>F139*基础参数!$B$18</f>
        <v>584000</v>
      </c>
      <c r="F139" s="10">
        <f>F138+基础参数!$B$17</f>
        <v>1460000</v>
      </c>
      <c r="G139" s="10">
        <f>基础参数!$B$1</f>
        <v>60000</v>
      </c>
      <c r="H139" s="10">
        <f>基础参数!$B$2</f>
        <v>36000</v>
      </c>
      <c r="I139" s="10">
        <f>ROUND(IF(F139/12&gt;基础参数!$B$5,基础参数!$B$5,IF(F139/12&lt;基础参数!$B$4,基础参数!$B$4,F139/12)),2)</f>
        <v>21396</v>
      </c>
      <c r="J139" s="10">
        <f>I139*12*基础参数!$B$3</f>
        <v>32094</v>
      </c>
      <c r="K139" s="10">
        <f>ROUND(IF($F139/12&gt;基础参数!$B$12,基础参数!$B$12,IF($F139/12&lt;基础参数!$B$11,基础参数!$B$11,$F139/12)),2)</f>
        <v>21396</v>
      </c>
      <c r="L139" s="10">
        <f>K139*12*基础参数!$B$10</f>
        <v>17972.640000000003</v>
      </c>
      <c r="M139" s="12">
        <f t="shared" si="66"/>
        <v>729933.36</v>
      </c>
      <c r="N139" s="13">
        <f t="shared" si="67"/>
        <v>584000</v>
      </c>
      <c r="O139" s="13">
        <f t="shared" si="71"/>
        <v>169556.68</v>
      </c>
      <c r="P139" s="13">
        <f t="shared" si="72"/>
        <v>170790</v>
      </c>
      <c r="Q139" s="17">
        <f t="shared" si="73"/>
        <v>340346.68</v>
      </c>
      <c r="R139" s="13">
        <f t="shared" si="74"/>
        <v>893933.3600000001</v>
      </c>
      <c r="S139" s="18">
        <f t="shared" si="75"/>
        <v>420000</v>
      </c>
      <c r="T139" s="13">
        <f t="shared" si="76"/>
        <v>226956.68</v>
      </c>
      <c r="U139" s="13">
        <f t="shared" si="77"/>
        <v>102340</v>
      </c>
      <c r="V139" s="19">
        <f t="shared" si="78"/>
        <v>329296.68</v>
      </c>
      <c r="W139" s="13">
        <f t="shared" si="79"/>
        <v>11050</v>
      </c>
      <c r="X139" s="13">
        <f t="shared" si="80"/>
        <v>80053.330000000016</v>
      </c>
      <c r="Y139" s="13">
        <f t="shared" si="68"/>
        <v>1313933.3600000001</v>
      </c>
      <c r="Z139" s="22">
        <f t="shared" si="81"/>
        <v>409350.01</v>
      </c>
      <c r="AA139" s="13"/>
      <c r="AB139" s="13">
        <f t="shared" si="82"/>
        <v>1013933.3600000001</v>
      </c>
      <c r="AC139" s="13">
        <f t="shared" si="83"/>
        <v>300000</v>
      </c>
      <c r="AD139" s="13">
        <f t="shared" si="84"/>
        <v>274350.01</v>
      </c>
      <c r="AE139" s="13">
        <f t="shared" si="85"/>
        <v>58590</v>
      </c>
      <c r="AF139" s="13">
        <f t="shared" si="86"/>
        <v>332940.01</v>
      </c>
      <c r="AG139" s="23">
        <f t="shared" si="87"/>
        <v>3643.3300000000163</v>
      </c>
      <c r="AH139" s="13">
        <f t="shared" si="88"/>
        <v>-7406.6699999999837</v>
      </c>
      <c r="AI139" s="13">
        <f t="shared" si="89"/>
        <v>36433.360000000102</v>
      </c>
      <c r="AJ139" s="13">
        <f t="shared" si="90"/>
        <v>653933.3600000001</v>
      </c>
      <c r="AK139" s="13">
        <f t="shared" si="91"/>
        <v>660000</v>
      </c>
      <c r="AL139" s="13">
        <f t="shared" si="92"/>
        <v>143260.01</v>
      </c>
      <c r="AM139" s="13">
        <f t="shared" si="93"/>
        <v>193590</v>
      </c>
      <c r="AN139" s="13">
        <f t="shared" si="94"/>
        <v>336850.01</v>
      </c>
      <c r="AO139" s="23">
        <f t="shared" si="95"/>
        <v>7553.3300000000163</v>
      </c>
      <c r="AP139" s="13">
        <f t="shared" si="96"/>
        <v>-3496.6699999999837</v>
      </c>
      <c r="AQ139" s="13">
        <f t="shared" si="97"/>
        <v>-138566.6399999999</v>
      </c>
      <c r="AR139" s="3" t="str">
        <f t="shared" si="98"/>
        <v>Ok</v>
      </c>
    </row>
    <row r="140" spans="1:44" x14ac:dyDescent="0.3">
      <c r="A140" s="9"/>
      <c r="B140" s="9"/>
      <c r="C140" s="10">
        <f t="shared" si="69"/>
        <v>73500</v>
      </c>
      <c r="D140" s="10">
        <f t="shared" si="70"/>
        <v>882000</v>
      </c>
      <c r="E140" s="10">
        <f>F140*基础参数!$B$18</f>
        <v>588000</v>
      </c>
      <c r="F140" s="10">
        <f>F139+基础参数!$B$17</f>
        <v>1470000</v>
      </c>
      <c r="G140" s="10">
        <f>基础参数!$B$1</f>
        <v>60000</v>
      </c>
      <c r="H140" s="10">
        <f>基础参数!$B$2</f>
        <v>36000</v>
      </c>
      <c r="I140" s="10">
        <f>ROUND(IF(F140/12&gt;基础参数!$B$5,基础参数!$B$5,IF(F140/12&lt;基础参数!$B$4,基础参数!$B$4,F140/12)),2)</f>
        <v>21396</v>
      </c>
      <c r="J140" s="10">
        <f>I140*12*基础参数!$B$3</f>
        <v>32094</v>
      </c>
      <c r="K140" s="10">
        <f>ROUND(IF($F140/12&gt;基础参数!$B$12,基础参数!$B$12,IF($F140/12&lt;基础参数!$B$11,基础参数!$B$11,$F140/12)),2)</f>
        <v>21396</v>
      </c>
      <c r="L140" s="10">
        <f>K140*12*基础参数!$B$10</f>
        <v>17972.640000000003</v>
      </c>
      <c r="M140" s="12">
        <f t="shared" si="66"/>
        <v>735933.36</v>
      </c>
      <c r="N140" s="13">
        <f t="shared" si="67"/>
        <v>588000</v>
      </c>
      <c r="O140" s="13">
        <f t="shared" si="71"/>
        <v>171656.68</v>
      </c>
      <c r="P140" s="13">
        <f t="shared" si="72"/>
        <v>171990</v>
      </c>
      <c r="Q140" s="17">
        <f t="shared" si="73"/>
        <v>343646.68</v>
      </c>
      <c r="R140" s="13">
        <f t="shared" si="74"/>
        <v>903933.3600000001</v>
      </c>
      <c r="S140" s="18">
        <f t="shared" si="75"/>
        <v>420000</v>
      </c>
      <c r="T140" s="13">
        <f t="shared" si="76"/>
        <v>230456.68</v>
      </c>
      <c r="U140" s="13">
        <f t="shared" si="77"/>
        <v>102340</v>
      </c>
      <c r="V140" s="19">
        <f t="shared" si="78"/>
        <v>332796.68</v>
      </c>
      <c r="W140" s="13">
        <f t="shared" si="79"/>
        <v>10850</v>
      </c>
      <c r="X140" s="13">
        <f t="shared" si="80"/>
        <v>81053.330000000016</v>
      </c>
      <c r="Y140" s="13">
        <f t="shared" si="68"/>
        <v>1323933.3600000001</v>
      </c>
      <c r="Z140" s="22">
        <f t="shared" si="81"/>
        <v>413850.01</v>
      </c>
      <c r="AA140" s="13"/>
      <c r="AB140" s="13">
        <f t="shared" si="82"/>
        <v>1023933.3600000001</v>
      </c>
      <c r="AC140" s="13">
        <f t="shared" si="83"/>
        <v>300000</v>
      </c>
      <c r="AD140" s="13">
        <f t="shared" si="84"/>
        <v>278850.01</v>
      </c>
      <c r="AE140" s="13">
        <f t="shared" si="85"/>
        <v>58590</v>
      </c>
      <c r="AF140" s="13">
        <f t="shared" si="86"/>
        <v>337440.01</v>
      </c>
      <c r="AG140" s="23">
        <f t="shared" si="87"/>
        <v>4643.3300000000163</v>
      </c>
      <c r="AH140" s="13">
        <f t="shared" si="88"/>
        <v>-6206.6699999999837</v>
      </c>
      <c r="AI140" s="13">
        <f t="shared" si="89"/>
        <v>46433.360000000102</v>
      </c>
      <c r="AJ140" s="13">
        <f t="shared" si="90"/>
        <v>663933.3600000001</v>
      </c>
      <c r="AK140" s="13">
        <f t="shared" si="91"/>
        <v>660000</v>
      </c>
      <c r="AL140" s="13">
        <f t="shared" si="92"/>
        <v>146456.68</v>
      </c>
      <c r="AM140" s="13">
        <f t="shared" si="93"/>
        <v>193590</v>
      </c>
      <c r="AN140" s="13">
        <f t="shared" si="94"/>
        <v>340046.68</v>
      </c>
      <c r="AO140" s="23">
        <f t="shared" si="95"/>
        <v>7250</v>
      </c>
      <c r="AP140" s="13">
        <f t="shared" si="96"/>
        <v>-3600</v>
      </c>
      <c r="AQ140" s="13">
        <f t="shared" si="97"/>
        <v>-128566.6399999999</v>
      </c>
      <c r="AR140" s="3" t="str">
        <f t="shared" si="98"/>
        <v>Ok</v>
      </c>
    </row>
    <row r="141" spans="1:44" x14ac:dyDescent="0.3">
      <c r="A141" s="9"/>
      <c r="B141" s="9"/>
      <c r="C141" s="10">
        <f t="shared" si="69"/>
        <v>74000</v>
      </c>
      <c r="D141" s="10">
        <f t="shared" si="70"/>
        <v>888000</v>
      </c>
      <c r="E141" s="10">
        <f>F141*基础参数!$B$18</f>
        <v>592000</v>
      </c>
      <c r="F141" s="10">
        <f>F140+基础参数!$B$17</f>
        <v>1480000</v>
      </c>
      <c r="G141" s="10">
        <f>基础参数!$B$1</f>
        <v>60000</v>
      </c>
      <c r="H141" s="10">
        <f>基础参数!$B$2</f>
        <v>36000</v>
      </c>
      <c r="I141" s="10">
        <f>ROUND(IF(F141/12&gt;基础参数!$B$5,基础参数!$B$5,IF(F141/12&lt;基础参数!$B$4,基础参数!$B$4,F141/12)),2)</f>
        <v>21396</v>
      </c>
      <c r="J141" s="10">
        <f>I141*12*基础参数!$B$3</f>
        <v>32094</v>
      </c>
      <c r="K141" s="10">
        <f>ROUND(IF($F141/12&gt;基础参数!$B$12,基础参数!$B$12,IF($F141/12&lt;基础参数!$B$11,基础参数!$B$11,$F141/12)),2)</f>
        <v>21396</v>
      </c>
      <c r="L141" s="10">
        <f>K141*12*基础参数!$B$10</f>
        <v>17972.640000000003</v>
      </c>
      <c r="M141" s="12">
        <f t="shared" si="66"/>
        <v>741933.36</v>
      </c>
      <c r="N141" s="13">
        <f t="shared" si="67"/>
        <v>592000</v>
      </c>
      <c r="O141" s="13">
        <f t="shared" si="71"/>
        <v>173756.68</v>
      </c>
      <c r="P141" s="13">
        <f t="shared" si="72"/>
        <v>173190</v>
      </c>
      <c r="Q141" s="17">
        <f t="shared" si="73"/>
        <v>346946.68</v>
      </c>
      <c r="R141" s="13">
        <f t="shared" si="74"/>
        <v>913933.3600000001</v>
      </c>
      <c r="S141" s="18">
        <f t="shared" si="75"/>
        <v>420000</v>
      </c>
      <c r="T141" s="13">
        <f t="shared" si="76"/>
        <v>233956.68</v>
      </c>
      <c r="U141" s="13">
        <f t="shared" si="77"/>
        <v>102340</v>
      </c>
      <c r="V141" s="19">
        <f t="shared" si="78"/>
        <v>336296.68</v>
      </c>
      <c r="W141" s="13">
        <f t="shared" si="79"/>
        <v>10650</v>
      </c>
      <c r="X141" s="13">
        <f t="shared" si="80"/>
        <v>82053.330000000016</v>
      </c>
      <c r="Y141" s="13">
        <f t="shared" si="68"/>
        <v>1333933.3600000001</v>
      </c>
      <c r="Z141" s="22">
        <f t="shared" si="81"/>
        <v>418350.01</v>
      </c>
      <c r="AA141" s="13"/>
      <c r="AB141" s="13">
        <f t="shared" si="82"/>
        <v>1033933.3600000001</v>
      </c>
      <c r="AC141" s="13">
        <f t="shared" si="83"/>
        <v>300000</v>
      </c>
      <c r="AD141" s="13">
        <f t="shared" si="84"/>
        <v>283350.01</v>
      </c>
      <c r="AE141" s="13">
        <f t="shared" si="85"/>
        <v>58590</v>
      </c>
      <c r="AF141" s="13">
        <f t="shared" si="86"/>
        <v>341940.01</v>
      </c>
      <c r="AG141" s="23">
        <f t="shared" si="87"/>
        <v>5643.3300000000163</v>
      </c>
      <c r="AH141" s="13">
        <f t="shared" si="88"/>
        <v>-5006.6699999999837</v>
      </c>
      <c r="AI141" s="13">
        <f t="shared" si="89"/>
        <v>56433.360000000102</v>
      </c>
      <c r="AJ141" s="13">
        <f t="shared" si="90"/>
        <v>673933.3600000001</v>
      </c>
      <c r="AK141" s="13">
        <f t="shared" si="91"/>
        <v>660000</v>
      </c>
      <c r="AL141" s="13">
        <f t="shared" si="92"/>
        <v>149956.68</v>
      </c>
      <c r="AM141" s="13">
        <f t="shared" si="93"/>
        <v>193590</v>
      </c>
      <c r="AN141" s="13">
        <f t="shared" si="94"/>
        <v>343546.68</v>
      </c>
      <c r="AO141" s="23">
        <f t="shared" si="95"/>
        <v>7250</v>
      </c>
      <c r="AP141" s="13">
        <f t="shared" si="96"/>
        <v>-3400</v>
      </c>
      <c r="AQ141" s="13">
        <f t="shared" si="97"/>
        <v>-118566.6399999999</v>
      </c>
      <c r="AR141" s="3" t="str">
        <f t="shared" si="98"/>
        <v>Ok</v>
      </c>
    </row>
    <row r="142" spans="1:44" x14ac:dyDescent="0.3">
      <c r="A142" s="9"/>
      <c r="B142" s="9"/>
      <c r="C142" s="10">
        <f t="shared" si="69"/>
        <v>74500</v>
      </c>
      <c r="D142" s="10">
        <f t="shared" si="70"/>
        <v>894000</v>
      </c>
      <c r="E142" s="10">
        <f>F142*基础参数!$B$18</f>
        <v>596000</v>
      </c>
      <c r="F142" s="10">
        <f>F141+基础参数!$B$17</f>
        <v>1490000</v>
      </c>
      <c r="G142" s="10">
        <f>基础参数!$B$1</f>
        <v>60000</v>
      </c>
      <c r="H142" s="10">
        <f>基础参数!$B$2</f>
        <v>36000</v>
      </c>
      <c r="I142" s="10">
        <f>ROUND(IF(F142/12&gt;基础参数!$B$5,基础参数!$B$5,IF(F142/12&lt;基础参数!$B$4,基础参数!$B$4,F142/12)),2)</f>
        <v>21396</v>
      </c>
      <c r="J142" s="10">
        <f>I142*12*基础参数!$B$3</f>
        <v>32094</v>
      </c>
      <c r="K142" s="10">
        <f>ROUND(IF($F142/12&gt;基础参数!$B$12,基础参数!$B$12,IF($F142/12&lt;基础参数!$B$11,基础参数!$B$11,$F142/12)),2)</f>
        <v>21396</v>
      </c>
      <c r="L142" s="10">
        <f>K142*12*基础参数!$B$10</f>
        <v>17972.640000000003</v>
      </c>
      <c r="M142" s="12">
        <f t="shared" si="66"/>
        <v>747933.36</v>
      </c>
      <c r="N142" s="13">
        <f t="shared" si="67"/>
        <v>596000</v>
      </c>
      <c r="O142" s="13">
        <f t="shared" si="71"/>
        <v>175856.68</v>
      </c>
      <c r="P142" s="13">
        <f t="shared" si="72"/>
        <v>174390</v>
      </c>
      <c r="Q142" s="17">
        <f t="shared" si="73"/>
        <v>350246.68</v>
      </c>
      <c r="R142" s="13">
        <f t="shared" si="74"/>
        <v>923933.3600000001</v>
      </c>
      <c r="S142" s="18">
        <f t="shared" si="75"/>
        <v>420000</v>
      </c>
      <c r="T142" s="13">
        <f t="shared" si="76"/>
        <v>237456.68</v>
      </c>
      <c r="U142" s="13">
        <f t="shared" si="77"/>
        <v>102340</v>
      </c>
      <c r="V142" s="19">
        <f t="shared" si="78"/>
        <v>339796.68</v>
      </c>
      <c r="W142" s="13">
        <f t="shared" si="79"/>
        <v>10450</v>
      </c>
      <c r="X142" s="13">
        <f t="shared" si="80"/>
        <v>83053.330000000016</v>
      </c>
      <c r="Y142" s="13">
        <f t="shared" si="68"/>
        <v>1343933.36</v>
      </c>
      <c r="Z142" s="22">
        <f t="shared" si="81"/>
        <v>422850.01</v>
      </c>
      <c r="AA142" s="13"/>
      <c r="AB142" s="13">
        <f t="shared" si="82"/>
        <v>1043933.3600000001</v>
      </c>
      <c r="AC142" s="13">
        <f t="shared" si="83"/>
        <v>300000</v>
      </c>
      <c r="AD142" s="13">
        <f t="shared" si="84"/>
        <v>287850.01</v>
      </c>
      <c r="AE142" s="13">
        <f t="shared" si="85"/>
        <v>58590</v>
      </c>
      <c r="AF142" s="13">
        <f t="shared" si="86"/>
        <v>346440.01</v>
      </c>
      <c r="AG142" s="23">
        <f t="shared" si="87"/>
        <v>6643.3300000000163</v>
      </c>
      <c r="AH142" s="13">
        <f t="shared" si="88"/>
        <v>-3806.6699999999837</v>
      </c>
      <c r="AI142" s="13">
        <f t="shared" si="89"/>
        <v>66433.360000000102</v>
      </c>
      <c r="AJ142" s="13">
        <f t="shared" si="90"/>
        <v>683933.3600000001</v>
      </c>
      <c r="AK142" s="13">
        <f t="shared" si="91"/>
        <v>660000</v>
      </c>
      <c r="AL142" s="13">
        <f t="shared" si="92"/>
        <v>153456.68</v>
      </c>
      <c r="AM142" s="13">
        <f t="shared" si="93"/>
        <v>193590</v>
      </c>
      <c r="AN142" s="13">
        <f t="shared" si="94"/>
        <v>347046.68</v>
      </c>
      <c r="AO142" s="23">
        <f t="shared" si="95"/>
        <v>7250</v>
      </c>
      <c r="AP142" s="13">
        <f t="shared" si="96"/>
        <v>-3200</v>
      </c>
      <c r="AQ142" s="13">
        <f t="shared" si="97"/>
        <v>-108566.6399999999</v>
      </c>
      <c r="AR142" s="3" t="str">
        <f t="shared" si="98"/>
        <v>Ok</v>
      </c>
    </row>
    <row r="143" spans="1:44" x14ac:dyDescent="0.3">
      <c r="A143" s="9"/>
      <c r="B143" s="9"/>
      <c r="C143" s="10">
        <f t="shared" si="69"/>
        <v>75000</v>
      </c>
      <c r="D143" s="10">
        <f t="shared" si="70"/>
        <v>900000</v>
      </c>
      <c r="E143" s="10">
        <f>F143*基础参数!$B$18</f>
        <v>600000</v>
      </c>
      <c r="F143" s="10">
        <f>F142+基础参数!$B$17</f>
        <v>1500000</v>
      </c>
      <c r="G143" s="10">
        <f>基础参数!$B$1</f>
        <v>60000</v>
      </c>
      <c r="H143" s="10">
        <f>基础参数!$B$2</f>
        <v>36000</v>
      </c>
      <c r="I143" s="10">
        <f>ROUND(IF(F143/12&gt;基础参数!$B$5,基础参数!$B$5,IF(F143/12&lt;基础参数!$B$4,基础参数!$B$4,F143/12)),2)</f>
        <v>21396</v>
      </c>
      <c r="J143" s="10">
        <f>I143*12*基础参数!$B$3</f>
        <v>32094</v>
      </c>
      <c r="K143" s="10">
        <f>ROUND(IF($F143/12&gt;基础参数!$B$12,基础参数!$B$12,IF($F143/12&lt;基础参数!$B$11,基础参数!$B$11,$F143/12)),2)</f>
        <v>21396</v>
      </c>
      <c r="L143" s="10">
        <f>K143*12*基础参数!$B$10</f>
        <v>17972.640000000003</v>
      </c>
      <c r="M143" s="12">
        <f t="shared" si="66"/>
        <v>753933.36</v>
      </c>
      <c r="N143" s="13">
        <f t="shared" si="67"/>
        <v>600000</v>
      </c>
      <c r="O143" s="13">
        <f t="shared" si="71"/>
        <v>177956.68</v>
      </c>
      <c r="P143" s="13">
        <f t="shared" si="72"/>
        <v>175590</v>
      </c>
      <c r="Q143" s="17">
        <f t="shared" si="73"/>
        <v>353546.68</v>
      </c>
      <c r="R143" s="13">
        <f t="shared" si="74"/>
        <v>933933.3600000001</v>
      </c>
      <c r="S143" s="18">
        <f t="shared" si="75"/>
        <v>420000</v>
      </c>
      <c r="T143" s="13">
        <f t="shared" si="76"/>
        <v>240956.68</v>
      </c>
      <c r="U143" s="13">
        <f t="shared" si="77"/>
        <v>102340</v>
      </c>
      <c r="V143" s="19">
        <f t="shared" si="78"/>
        <v>343296.68</v>
      </c>
      <c r="W143" s="13">
        <f t="shared" si="79"/>
        <v>10250</v>
      </c>
      <c r="X143" s="13">
        <f t="shared" si="80"/>
        <v>84053.330000000016</v>
      </c>
      <c r="Y143" s="13">
        <f t="shared" si="68"/>
        <v>1353933.36</v>
      </c>
      <c r="Z143" s="22">
        <f t="shared" si="81"/>
        <v>427350.01</v>
      </c>
      <c r="AA143" s="13"/>
      <c r="AB143" s="13">
        <f t="shared" si="82"/>
        <v>1053933.3600000001</v>
      </c>
      <c r="AC143" s="13">
        <f t="shared" si="83"/>
        <v>300000</v>
      </c>
      <c r="AD143" s="13">
        <f t="shared" si="84"/>
        <v>292350.01</v>
      </c>
      <c r="AE143" s="13">
        <f t="shared" si="85"/>
        <v>58590</v>
      </c>
      <c r="AF143" s="13">
        <f t="shared" si="86"/>
        <v>350940.01</v>
      </c>
      <c r="AG143" s="23">
        <f t="shared" si="87"/>
        <v>7643.3300000000163</v>
      </c>
      <c r="AH143" s="13">
        <f t="shared" si="88"/>
        <v>-2606.6699999999837</v>
      </c>
      <c r="AI143" s="13">
        <f t="shared" si="89"/>
        <v>76433.360000000102</v>
      </c>
      <c r="AJ143" s="13">
        <f t="shared" si="90"/>
        <v>693933.3600000001</v>
      </c>
      <c r="AK143" s="13">
        <f t="shared" si="91"/>
        <v>660000</v>
      </c>
      <c r="AL143" s="13">
        <f t="shared" si="92"/>
        <v>156956.68</v>
      </c>
      <c r="AM143" s="13">
        <f t="shared" si="93"/>
        <v>193590</v>
      </c>
      <c r="AN143" s="13">
        <f t="shared" si="94"/>
        <v>350546.68</v>
      </c>
      <c r="AO143" s="23">
        <f t="shared" si="95"/>
        <v>7250</v>
      </c>
      <c r="AP143" s="13">
        <f t="shared" si="96"/>
        <v>-3000</v>
      </c>
      <c r="AQ143" s="13">
        <f t="shared" si="97"/>
        <v>-98566.639999999898</v>
      </c>
      <c r="AR143" s="3" t="str">
        <f t="shared" si="98"/>
        <v>Ok</v>
      </c>
    </row>
    <row r="144" spans="1:44" x14ac:dyDescent="0.3">
      <c r="A144" s="9"/>
      <c r="B144" s="9"/>
      <c r="C144" s="10">
        <f t="shared" si="69"/>
        <v>75500</v>
      </c>
      <c r="D144" s="10">
        <f t="shared" si="70"/>
        <v>906000</v>
      </c>
      <c r="E144" s="10">
        <f>F144*基础参数!$B$18</f>
        <v>604000</v>
      </c>
      <c r="F144" s="10">
        <f>F143+基础参数!$B$17</f>
        <v>1510000</v>
      </c>
      <c r="G144" s="10">
        <f>基础参数!$B$1</f>
        <v>60000</v>
      </c>
      <c r="H144" s="10">
        <f>基础参数!$B$2</f>
        <v>36000</v>
      </c>
      <c r="I144" s="10">
        <f>ROUND(IF(F144/12&gt;基础参数!$B$5,基础参数!$B$5,IF(F144/12&lt;基础参数!$B$4,基础参数!$B$4,F144/12)),2)</f>
        <v>21396</v>
      </c>
      <c r="J144" s="10">
        <f>I144*12*基础参数!$B$3</f>
        <v>32094</v>
      </c>
      <c r="K144" s="10">
        <f>ROUND(IF($F144/12&gt;基础参数!$B$12,基础参数!$B$12,IF($F144/12&lt;基础参数!$B$11,基础参数!$B$11,$F144/12)),2)</f>
        <v>21396</v>
      </c>
      <c r="L144" s="10">
        <f>K144*12*基础参数!$B$10</f>
        <v>17972.640000000003</v>
      </c>
      <c r="M144" s="12">
        <f t="shared" si="66"/>
        <v>759933.36</v>
      </c>
      <c r="N144" s="13">
        <f t="shared" si="67"/>
        <v>604000</v>
      </c>
      <c r="O144" s="13">
        <f t="shared" si="71"/>
        <v>180056.68</v>
      </c>
      <c r="P144" s="13">
        <f t="shared" si="72"/>
        <v>176790</v>
      </c>
      <c r="Q144" s="17">
        <f t="shared" si="73"/>
        <v>356846.68</v>
      </c>
      <c r="R144" s="13">
        <f t="shared" si="74"/>
        <v>943933.3600000001</v>
      </c>
      <c r="S144" s="18">
        <f t="shared" si="75"/>
        <v>420000</v>
      </c>
      <c r="T144" s="13">
        <f t="shared" si="76"/>
        <v>244456.68</v>
      </c>
      <c r="U144" s="13">
        <f t="shared" si="77"/>
        <v>102340</v>
      </c>
      <c r="V144" s="19">
        <f t="shared" si="78"/>
        <v>346796.68</v>
      </c>
      <c r="W144" s="13">
        <f t="shared" si="79"/>
        <v>10050</v>
      </c>
      <c r="X144" s="13">
        <f t="shared" si="80"/>
        <v>85053.330000000016</v>
      </c>
      <c r="Y144" s="13">
        <f t="shared" si="68"/>
        <v>1363933.36</v>
      </c>
      <c r="Z144" s="22">
        <f t="shared" si="81"/>
        <v>431850.01</v>
      </c>
      <c r="AA144" s="13"/>
      <c r="AB144" s="13">
        <f t="shared" si="82"/>
        <v>1063933.3600000001</v>
      </c>
      <c r="AC144" s="13">
        <f t="shared" si="83"/>
        <v>300000</v>
      </c>
      <c r="AD144" s="13">
        <f t="shared" si="84"/>
        <v>296850.01</v>
      </c>
      <c r="AE144" s="13">
        <f t="shared" si="85"/>
        <v>58590</v>
      </c>
      <c r="AF144" s="13">
        <f t="shared" si="86"/>
        <v>355440.01</v>
      </c>
      <c r="AG144" s="23">
        <f t="shared" si="87"/>
        <v>8643.3300000000163</v>
      </c>
      <c r="AH144" s="13">
        <f t="shared" si="88"/>
        <v>-1406.6699999999837</v>
      </c>
      <c r="AI144" s="13">
        <f t="shared" si="89"/>
        <v>86433.360000000102</v>
      </c>
      <c r="AJ144" s="13">
        <f t="shared" si="90"/>
        <v>703933.3600000001</v>
      </c>
      <c r="AK144" s="13">
        <f t="shared" si="91"/>
        <v>660000</v>
      </c>
      <c r="AL144" s="13">
        <f t="shared" si="92"/>
        <v>160456.68</v>
      </c>
      <c r="AM144" s="13">
        <f t="shared" si="93"/>
        <v>193590</v>
      </c>
      <c r="AN144" s="13">
        <f t="shared" si="94"/>
        <v>354046.68</v>
      </c>
      <c r="AO144" s="23">
        <f t="shared" si="95"/>
        <v>7250</v>
      </c>
      <c r="AP144" s="13">
        <f t="shared" si="96"/>
        <v>-2800</v>
      </c>
      <c r="AQ144" s="13">
        <f t="shared" si="97"/>
        <v>-88566.639999999898</v>
      </c>
      <c r="AR144" s="3" t="str">
        <f t="shared" si="98"/>
        <v>Ok</v>
      </c>
    </row>
    <row r="145" spans="1:44" x14ac:dyDescent="0.3">
      <c r="A145" s="9"/>
      <c r="B145" s="9"/>
      <c r="C145" s="10">
        <f t="shared" si="69"/>
        <v>76000</v>
      </c>
      <c r="D145" s="10">
        <f t="shared" si="70"/>
        <v>912000</v>
      </c>
      <c r="E145" s="10">
        <f>F145*基础参数!$B$18</f>
        <v>608000</v>
      </c>
      <c r="F145" s="10">
        <f>F144+基础参数!$B$17</f>
        <v>1520000</v>
      </c>
      <c r="G145" s="10">
        <f>基础参数!$B$1</f>
        <v>60000</v>
      </c>
      <c r="H145" s="10">
        <f>基础参数!$B$2</f>
        <v>36000</v>
      </c>
      <c r="I145" s="10">
        <f>ROUND(IF(F145/12&gt;基础参数!$B$5,基础参数!$B$5,IF(F145/12&lt;基础参数!$B$4,基础参数!$B$4,F145/12)),2)</f>
        <v>21396</v>
      </c>
      <c r="J145" s="10">
        <f>I145*12*基础参数!$B$3</f>
        <v>32094</v>
      </c>
      <c r="K145" s="10">
        <f>ROUND(IF($F145/12&gt;基础参数!$B$12,基础参数!$B$12,IF($F145/12&lt;基础参数!$B$11,基础参数!$B$11,$F145/12)),2)</f>
        <v>21396</v>
      </c>
      <c r="L145" s="10">
        <f>K145*12*基础参数!$B$10</f>
        <v>17972.640000000003</v>
      </c>
      <c r="M145" s="12">
        <f t="shared" si="66"/>
        <v>765933.36</v>
      </c>
      <c r="N145" s="13">
        <f t="shared" si="67"/>
        <v>608000</v>
      </c>
      <c r="O145" s="13">
        <f t="shared" si="71"/>
        <v>182156.68</v>
      </c>
      <c r="P145" s="13">
        <f t="shared" si="72"/>
        <v>177990</v>
      </c>
      <c r="Q145" s="17">
        <f t="shared" si="73"/>
        <v>360146.68</v>
      </c>
      <c r="R145" s="13">
        <f t="shared" si="74"/>
        <v>953933.3600000001</v>
      </c>
      <c r="S145" s="18">
        <f t="shared" si="75"/>
        <v>420000</v>
      </c>
      <c r="T145" s="13">
        <f t="shared" si="76"/>
        <v>247956.68</v>
      </c>
      <c r="U145" s="13">
        <f t="shared" si="77"/>
        <v>102340</v>
      </c>
      <c r="V145" s="19">
        <f t="shared" si="78"/>
        <v>350296.68</v>
      </c>
      <c r="W145" s="13">
        <f t="shared" si="79"/>
        <v>9850</v>
      </c>
      <c r="X145" s="13">
        <f t="shared" si="80"/>
        <v>86053.330000000016</v>
      </c>
      <c r="Y145" s="13">
        <f t="shared" si="68"/>
        <v>1373933.36</v>
      </c>
      <c r="Z145" s="22">
        <f t="shared" si="81"/>
        <v>436350.01</v>
      </c>
      <c r="AA145" s="13"/>
      <c r="AB145" s="13">
        <f t="shared" si="82"/>
        <v>1073933.3600000001</v>
      </c>
      <c r="AC145" s="13">
        <f t="shared" si="83"/>
        <v>300000</v>
      </c>
      <c r="AD145" s="13">
        <f t="shared" si="84"/>
        <v>301350.01</v>
      </c>
      <c r="AE145" s="13">
        <f t="shared" si="85"/>
        <v>58590</v>
      </c>
      <c r="AF145" s="13">
        <f t="shared" si="86"/>
        <v>359940.01</v>
      </c>
      <c r="AG145" s="23">
        <f t="shared" si="87"/>
        <v>9643.3300000000163</v>
      </c>
      <c r="AH145" s="13">
        <f t="shared" si="88"/>
        <v>-206.6699999999837</v>
      </c>
      <c r="AI145" s="13">
        <f t="shared" si="89"/>
        <v>96433.360000000102</v>
      </c>
      <c r="AJ145" s="13">
        <f t="shared" si="90"/>
        <v>713933.3600000001</v>
      </c>
      <c r="AK145" s="13">
        <f t="shared" si="91"/>
        <v>660000</v>
      </c>
      <c r="AL145" s="13">
        <f t="shared" si="92"/>
        <v>163956.68</v>
      </c>
      <c r="AM145" s="13">
        <f t="shared" si="93"/>
        <v>193590</v>
      </c>
      <c r="AN145" s="13">
        <f t="shared" si="94"/>
        <v>357546.68</v>
      </c>
      <c r="AO145" s="23">
        <f t="shared" si="95"/>
        <v>7250</v>
      </c>
      <c r="AP145" s="13">
        <f t="shared" si="96"/>
        <v>-2600</v>
      </c>
      <c r="AQ145" s="13">
        <f t="shared" si="97"/>
        <v>-78566.639999999898</v>
      </c>
      <c r="AR145" s="3" t="str">
        <f t="shared" si="98"/>
        <v>Ok</v>
      </c>
    </row>
    <row r="146" spans="1:44" x14ac:dyDescent="0.3">
      <c r="A146" s="9"/>
      <c r="B146" s="9"/>
      <c r="C146" s="10">
        <f t="shared" si="69"/>
        <v>76500</v>
      </c>
      <c r="D146" s="10">
        <f t="shared" si="70"/>
        <v>918000</v>
      </c>
      <c r="E146" s="10">
        <f>F146*基础参数!$B$18</f>
        <v>612000</v>
      </c>
      <c r="F146" s="10">
        <f>F145+基础参数!$B$17</f>
        <v>1530000</v>
      </c>
      <c r="G146" s="10">
        <f>基础参数!$B$1</f>
        <v>60000</v>
      </c>
      <c r="H146" s="10">
        <f>基础参数!$B$2</f>
        <v>36000</v>
      </c>
      <c r="I146" s="10">
        <f>ROUND(IF(F146/12&gt;基础参数!$B$5,基础参数!$B$5,IF(F146/12&lt;基础参数!$B$4,基础参数!$B$4,F146/12)),2)</f>
        <v>21396</v>
      </c>
      <c r="J146" s="10">
        <f>I146*12*基础参数!$B$3</f>
        <v>32094</v>
      </c>
      <c r="K146" s="10">
        <f>ROUND(IF($F146/12&gt;基础参数!$B$12,基础参数!$B$12,IF($F146/12&lt;基础参数!$B$11,基础参数!$B$11,$F146/12)),2)</f>
        <v>21396</v>
      </c>
      <c r="L146" s="10">
        <f>K146*12*基础参数!$B$10</f>
        <v>17972.640000000003</v>
      </c>
      <c r="M146" s="12">
        <f t="shared" si="66"/>
        <v>771933.36</v>
      </c>
      <c r="N146" s="13">
        <f t="shared" si="67"/>
        <v>612000</v>
      </c>
      <c r="O146" s="13">
        <f t="shared" si="71"/>
        <v>184256.68</v>
      </c>
      <c r="P146" s="13">
        <f t="shared" si="72"/>
        <v>179190</v>
      </c>
      <c r="Q146" s="17">
        <f t="shared" si="73"/>
        <v>363446.68</v>
      </c>
      <c r="R146" s="13">
        <f t="shared" si="74"/>
        <v>963933.3600000001</v>
      </c>
      <c r="S146" s="18">
        <f t="shared" si="75"/>
        <v>420000</v>
      </c>
      <c r="T146" s="13">
        <f t="shared" si="76"/>
        <v>251850.01</v>
      </c>
      <c r="U146" s="13">
        <f t="shared" si="77"/>
        <v>102340</v>
      </c>
      <c r="V146" s="19">
        <f t="shared" si="78"/>
        <v>354190.01</v>
      </c>
      <c r="W146" s="13">
        <f t="shared" si="79"/>
        <v>9256.6699999999837</v>
      </c>
      <c r="X146" s="13">
        <f t="shared" si="80"/>
        <v>86660</v>
      </c>
      <c r="Y146" s="13">
        <f t="shared" si="68"/>
        <v>1383933.36</v>
      </c>
      <c r="Z146" s="22">
        <f t="shared" si="81"/>
        <v>440850.01</v>
      </c>
      <c r="AA146" s="13"/>
      <c r="AB146" s="13">
        <f t="shared" si="82"/>
        <v>1083933.3600000001</v>
      </c>
      <c r="AC146" s="13">
        <f t="shared" si="83"/>
        <v>300000</v>
      </c>
      <c r="AD146" s="13">
        <f t="shared" si="84"/>
        <v>305850.01</v>
      </c>
      <c r="AE146" s="13">
        <f t="shared" si="85"/>
        <v>58590</v>
      </c>
      <c r="AF146" s="13">
        <f t="shared" si="86"/>
        <v>364440.01</v>
      </c>
      <c r="AG146" s="23">
        <f t="shared" si="87"/>
        <v>10250</v>
      </c>
      <c r="AH146" s="13">
        <f t="shared" si="88"/>
        <v>993.3300000000163</v>
      </c>
      <c r="AI146" s="13">
        <f t="shared" si="89"/>
        <v>106433.3600000001</v>
      </c>
      <c r="AJ146" s="13">
        <f t="shared" si="90"/>
        <v>723933.3600000001</v>
      </c>
      <c r="AK146" s="13">
        <f t="shared" si="91"/>
        <v>660000</v>
      </c>
      <c r="AL146" s="13">
        <f t="shared" si="92"/>
        <v>167456.68</v>
      </c>
      <c r="AM146" s="13">
        <f t="shared" si="93"/>
        <v>193590</v>
      </c>
      <c r="AN146" s="13">
        <f t="shared" si="94"/>
        <v>361046.68</v>
      </c>
      <c r="AO146" s="23">
        <f t="shared" si="95"/>
        <v>6856.6699999999837</v>
      </c>
      <c r="AP146" s="13">
        <f t="shared" si="96"/>
        <v>-2400</v>
      </c>
      <c r="AQ146" s="13">
        <f t="shared" si="97"/>
        <v>-68566.639999999898</v>
      </c>
      <c r="AR146" s="3" t="str">
        <f t="shared" si="98"/>
        <v>Ok</v>
      </c>
    </row>
    <row r="147" spans="1:44" x14ac:dyDescent="0.3">
      <c r="A147" s="9"/>
      <c r="B147" s="9"/>
      <c r="C147" s="10">
        <f t="shared" si="69"/>
        <v>77000</v>
      </c>
      <c r="D147" s="10">
        <f t="shared" si="70"/>
        <v>924000</v>
      </c>
      <c r="E147" s="10">
        <f>F147*基础参数!$B$18</f>
        <v>616000</v>
      </c>
      <c r="F147" s="10">
        <f>F146+基础参数!$B$17</f>
        <v>1540000</v>
      </c>
      <c r="G147" s="10">
        <f>基础参数!$B$1</f>
        <v>60000</v>
      </c>
      <c r="H147" s="10">
        <f>基础参数!$B$2</f>
        <v>36000</v>
      </c>
      <c r="I147" s="10">
        <f>ROUND(IF(F147/12&gt;基础参数!$B$5,基础参数!$B$5,IF(F147/12&lt;基础参数!$B$4,基础参数!$B$4,F147/12)),2)</f>
        <v>21396</v>
      </c>
      <c r="J147" s="10">
        <f>I147*12*基础参数!$B$3</f>
        <v>32094</v>
      </c>
      <c r="K147" s="10">
        <f>ROUND(IF($F147/12&gt;基础参数!$B$12,基础参数!$B$12,IF($F147/12&lt;基础参数!$B$11,基础参数!$B$11,$F147/12)),2)</f>
        <v>21396</v>
      </c>
      <c r="L147" s="10">
        <f>K147*12*基础参数!$B$10</f>
        <v>17972.640000000003</v>
      </c>
      <c r="M147" s="12">
        <f t="shared" si="66"/>
        <v>777933.36</v>
      </c>
      <c r="N147" s="13">
        <f t="shared" si="67"/>
        <v>616000</v>
      </c>
      <c r="O147" s="13">
        <f t="shared" si="71"/>
        <v>186356.68</v>
      </c>
      <c r="P147" s="13">
        <f t="shared" si="72"/>
        <v>180390</v>
      </c>
      <c r="Q147" s="17">
        <f t="shared" si="73"/>
        <v>366746.68</v>
      </c>
      <c r="R147" s="13">
        <f t="shared" si="74"/>
        <v>973933.3600000001</v>
      </c>
      <c r="S147" s="18">
        <f t="shared" si="75"/>
        <v>420000</v>
      </c>
      <c r="T147" s="13">
        <f t="shared" si="76"/>
        <v>256350.01</v>
      </c>
      <c r="U147" s="13">
        <f t="shared" si="77"/>
        <v>102340</v>
      </c>
      <c r="V147" s="19">
        <f t="shared" si="78"/>
        <v>358690.01</v>
      </c>
      <c r="W147" s="13">
        <f t="shared" si="79"/>
        <v>8056.6699999999837</v>
      </c>
      <c r="X147" s="13">
        <f t="shared" si="80"/>
        <v>86660</v>
      </c>
      <c r="Y147" s="13">
        <f t="shared" si="68"/>
        <v>1393933.36</v>
      </c>
      <c r="Z147" s="22">
        <f t="shared" si="81"/>
        <v>445350.01</v>
      </c>
      <c r="AA147" s="13"/>
      <c r="AB147" s="13">
        <f t="shared" si="82"/>
        <v>1093933.3600000001</v>
      </c>
      <c r="AC147" s="13">
        <f t="shared" si="83"/>
        <v>300000</v>
      </c>
      <c r="AD147" s="13">
        <f t="shared" si="84"/>
        <v>310350.01</v>
      </c>
      <c r="AE147" s="13">
        <f t="shared" si="85"/>
        <v>58590</v>
      </c>
      <c r="AF147" s="13">
        <f t="shared" si="86"/>
        <v>368940.01</v>
      </c>
      <c r="AG147" s="23">
        <f t="shared" si="87"/>
        <v>10250</v>
      </c>
      <c r="AH147" s="13">
        <f t="shared" si="88"/>
        <v>2193.3300000000163</v>
      </c>
      <c r="AI147" s="13">
        <f t="shared" si="89"/>
        <v>116433.3600000001</v>
      </c>
      <c r="AJ147" s="13">
        <f t="shared" si="90"/>
        <v>733933.3600000001</v>
      </c>
      <c r="AK147" s="13">
        <f t="shared" si="91"/>
        <v>660000</v>
      </c>
      <c r="AL147" s="13">
        <f t="shared" si="92"/>
        <v>170956.68</v>
      </c>
      <c r="AM147" s="13">
        <f t="shared" si="93"/>
        <v>193590</v>
      </c>
      <c r="AN147" s="13">
        <f t="shared" si="94"/>
        <v>364546.68</v>
      </c>
      <c r="AO147" s="23">
        <f t="shared" si="95"/>
        <v>5856.6699999999837</v>
      </c>
      <c r="AP147" s="13">
        <f t="shared" si="96"/>
        <v>-2200</v>
      </c>
      <c r="AQ147" s="13">
        <f t="shared" si="97"/>
        <v>-58566.639999999898</v>
      </c>
      <c r="AR147" s="3" t="str">
        <f t="shared" si="98"/>
        <v>Ok</v>
      </c>
    </row>
    <row r="148" spans="1:44" x14ac:dyDescent="0.3">
      <c r="A148" s="9"/>
      <c r="B148" s="9"/>
      <c r="C148" s="10">
        <f t="shared" si="69"/>
        <v>77500</v>
      </c>
      <c r="D148" s="10">
        <f t="shared" si="70"/>
        <v>930000</v>
      </c>
      <c r="E148" s="10">
        <f>F148*基础参数!$B$18</f>
        <v>620000</v>
      </c>
      <c r="F148" s="10">
        <f>F147+基础参数!$B$17</f>
        <v>1550000</v>
      </c>
      <c r="G148" s="10">
        <f>基础参数!$B$1</f>
        <v>60000</v>
      </c>
      <c r="H148" s="10">
        <f>基础参数!$B$2</f>
        <v>36000</v>
      </c>
      <c r="I148" s="10">
        <f>ROUND(IF(F148/12&gt;基础参数!$B$5,基础参数!$B$5,IF(F148/12&lt;基础参数!$B$4,基础参数!$B$4,F148/12)),2)</f>
        <v>21396</v>
      </c>
      <c r="J148" s="10">
        <f>I148*12*基础参数!$B$3</f>
        <v>32094</v>
      </c>
      <c r="K148" s="10">
        <f>ROUND(IF($F148/12&gt;基础参数!$B$12,基础参数!$B$12,IF($F148/12&lt;基础参数!$B$11,基础参数!$B$11,$F148/12)),2)</f>
        <v>21396</v>
      </c>
      <c r="L148" s="10">
        <f>K148*12*基础参数!$B$10</f>
        <v>17972.640000000003</v>
      </c>
      <c r="M148" s="12">
        <f t="shared" si="66"/>
        <v>783933.36</v>
      </c>
      <c r="N148" s="13">
        <f t="shared" si="67"/>
        <v>620000</v>
      </c>
      <c r="O148" s="13">
        <f t="shared" si="71"/>
        <v>188456.68</v>
      </c>
      <c r="P148" s="13">
        <f t="shared" si="72"/>
        <v>181590</v>
      </c>
      <c r="Q148" s="17">
        <f t="shared" si="73"/>
        <v>370046.68</v>
      </c>
      <c r="R148" s="13">
        <f t="shared" si="74"/>
        <v>983933.3600000001</v>
      </c>
      <c r="S148" s="18">
        <f t="shared" si="75"/>
        <v>420000</v>
      </c>
      <c r="T148" s="13">
        <f t="shared" si="76"/>
        <v>260850.01</v>
      </c>
      <c r="U148" s="13">
        <f t="shared" si="77"/>
        <v>102340</v>
      </c>
      <c r="V148" s="19">
        <f t="shared" si="78"/>
        <v>363190.01</v>
      </c>
      <c r="W148" s="13">
        <f t="shared" si="79"/>
        <v>6856.6699999999837</v>
      </c>
      <c r="X148" s="13">
        <f t="shared" si="80"/>
        <v>86660</v>
      </c>
      <c r="Y148" s="13">
        <f t="shared" si="68"/>
        <v>1403933.36</v>
      </c>
      <c r="Z148" s="22">
        <f t="shared" si="81"/>
        <v>449850.01</v>
      </c>
      <c r="AA148" s="13"/>
      <c r="AB148" s="13">
        <f t="shared" si="82"/>
        <v>1103933.3600000001</v>
      </c>
      <c r="AC148" s="13">
        <f t="shared" si="83"/>
        <v>300000</v>
      </c>
      <c r="AD148" s="13">
        <f t="shared" si="84"/>
        <v>314850.01</v>
      </c>
      <c r="AE148" s="13">
        <f t="shared" si="85"/>
        <v>58590</v>
      </c>
      <c r="AF148" s="13">
        <f t="shared" si="86"/>
        <v>373440.01</v>
      </c>
      <c r="AG148" s="23">
        <f t="shared" si="87"/>
        <v>10250</v>
      </c>
      <c r="AH148" s="13">
        <f t="shared" si="88"/>
        <v>3393.3300000000163</v>
      </c>
      <c r="AI148" s="13">
        <f t="shared" si="89"/>
        <v>126433.3600000001</v>
      </c>
      <c r="AJ148" s="13">
        <f t="shared" si="90"/>
        <v>743933.3600000001</v>
      </c>
      <c r="AK148" s="13">
        <f t="shared" si="91"/>
        <v>660000</v>
      </c>
      <c r="AL148" s="13">
        <f t="shared" si="92"/>
        <v>174456.68</v>
      </c>
      <c r="AM148" s="13">
        <f t="shared" si="93"/>
        <v>193590</v>
      </c>
      <c r="AN148" s="13">
        <f t="shared" si="94"/>
        <v>368046.68</v>
      </c>
      <c r="AO148" s="23">
        <f t="shared" si="95"/>
        <v>4856.6699999999837</v>
      </c>
      <c r="AP148" s="13">
        <f t="shared" si="96"/>
        <v>-2000</v>
      </c>
      <c r="AQ148" s="13">
        <f t="shared" si="97"/>
        <v>-48566.639999999898</v>
      </c>
      <c r="AR148" s="3" t="str">
        <f t="shared" si="98"/>
        <v>Ok</v>
      </c>
    </row>
    <row r="149" spans="1:44" x14ac:dyDescent="0.3">
      <c r="A149" s="9"/>
      <c r="B149" s="9"/>
      <c r="C149" s="10">
        <f t="shared" si="69"/>
        <v>78000</v>
      </c>
      <c r="D149" s="10">
        <f t="shared" si="70"/>
        <v>936000</v>
      </c>
      <c r="E149" s="10">
        <f>F149*基础参数!$B$18</f>
        <v>624000</v>
      </c>
      <c r="F149" s="10">
        <f>F148+基础参数!$B$17</f>
        <v>1560000</v>
      </c>
      <c r="G149" s="10">
        <f>基础参数!$B$1</f>
        <v>60000</v>
      </c>
      <c r="H149" s="10">
        <f>基础参数!$B$2</f>
        <v>36000</v>
      </c>
      <c r="I149" s="10">
        <f>ROUND(IF(F149/12&gt;基础参数!$B$5,基础参数!$B$5,IF(F149/12&lt;基础参数!$B$4,基础参数!$B$4,F149/12)),2)</f>
        <v>21396</v>
      </c>
      <c r="J149" s="10">
        <f>I149*12*基础参数!$B$3</f>
        <v>32094</v>
      </c>
      <c r="K149" s="10">
        <f>ROUND(IF($F149/12&gt;基础参数!$B$12,基础参数!$B$12,IF($F149/12&lt;基础参数!$B$11,基础参数!$B$11,$F149/12)),2)</f>
        <v>21396</v>
      </c>
      <c r="L149" s="10">
        <f>K149*12*基础参数!$B$10</f>
        <v>17972.640000000003</v>
      </c>
      <c r="M149" s="12">
        <f t="shared" si="66"/>
        <v>789933.36</v>
      </c>
      <c r="N149" s="13">
        <f t="shared" si="67"/>
        <v>624000</v>
      </c>
      <c r="O149" s="13">
        <f t="shared" si="71"/>
        <v>190556.68</v>
      </c>
      <c r="P149" s="13">
        <f t="shared" si="72"/>
        <v>182790</v>
      </c>
      <c r="Q149" s="17">
        <f t="shared" si="73"/>
        <v>373346.68</v>
      </c>
      <c r="R149" s="13">
        <f t="shared" si="74"/>
        <v>993933.3600000001</v>
      </c>
      <c r="S149" s="18">
        <f t="shared" si="75"/>
        <v>420000</v>
      </c>
      <c r="T149" s="13">
        <f t="shared" si="76"/>
        <v>265350.01</v>
      </c>
      <c r="U149" s="13">
        <f t="shared" si="77"/>
        <v>102340</v>
      </c>
      <c r="V149" s="19">
        <f t="shared" si="78"/>
        <v>367690.01</v>
      </c>
      <c r="W149" s="13">
        <f t="shared" si="79"/>
        <v>5656.6699999999837</v>
      </c>
      <c r="X149" s="13">
        <f t="shared" si="80"/>
        <v>86660</v>
      </c>
      <c r="Y149" s="13">
        <f t="shared" si="68"/>
        <v>1413933.36</v>
      </c>
      <c r="Z149" s="22">
        <f t="shared" si="81"/>
        <v>454350.01</v>
      </c>
      <c r="AA149" s="13"/>
      <c r="AB149" s="13">
        <f t="shared" si="82"/>
        <v>1113933.3600000001</v>
      </c>
      <c r="AC149" s="13">
        <f t="shared" si="83"/>
        <v>300000</v>
      </c>
      <c r="AD149" s="13">
        <f t="shared" si="84"/>
        <v>319350.01</v>
      </c>
      <c r="AE149" s="13">
        <f t="shared" si="85"/>
        <v>58590</v>
      </c>
      <c r="AF149" s="13">
        <f t="shared" si="86"/>
        <v>377940.01</v>
      </c>
      <c r="AG149" s="23">
        <f t="shared" si="87"/>
        <v>10250</v>
      </c>
      <c r="AH149" s="13">
        <f t="shared" si="88"/>
        <v>4593.3300000000163</v>
      </c>
      <c r="AI149" s="13">
        <f t="shared" si="89"/>
        <v>136433.3600000001</v>
      </c>
      <c r="AJ149" s="13">
        <f t="shared" si="90"/>
        <v>753933.3600000001</v>
      </c>
      <c r="AK149" s="13">
        <f t="shared" si="91"/>
        <v>660000</v>
      </c>
      <c r="AL149" s="13">
        <f t="shared" si="92"/>
        <v>177956.68</v>
      </c>
      <c r="AM149" s="13">
        <f t="shared" si="93"/>
        <v>193590</v>
      </c>
      <c r="AN149" s="13">
        <f t="shared" si="94"/>
        <v>371546.68</v>
      </c>
      <c r="AO149" s="23">
        <f t="shared" si="95"/>
        <v>3856.6699999999837</v>
      </c>
      <c r="AP149" s="13">
        <f t="shared" si="96"/>
        <v>-1800</v>
      </c>
      <c r="AQ149" s="13">
        <f t="shared" si="97"/>
        <v>-38566.639999999898</v>
      </c>
      <c r="AR149" s="3" t="str">
        <f t="shared" si="98"/>
        <v>Ok</v>
      </c>
    </row>
    <row r="150" spans="1:44" x14ac:dyDescent="0.3">
      <c r="A150" s="9"/>
      <c r="B150" s="9"/>
      <c r="C150" s="10">
        <f t="shared" si="69"/>
        <v>78500</v>
      </c>
      <c r="D150" s="10">
        <f t="shared" si="70"/>
        <v>942000</v>
      </c>
      <c r="E150" s="10">
        <f>F150*基础参数!$B$18</f>
        <v>628000</v>
      </c>
      <c r="F150" s="10">
        <f>F149+基础参数!$B$17</f>
        <v>1570000</v>
      </c>
      <c r="G150" s="10">
        <f>基础参数!$B$1</f>
        <v>60000</v>
      </c>
      <c r="H150" s="10">
        <f>基础参数!$B$2</f>
        <v>36000</v>
      </c>
      <c r="I150" s="10">
        <f>ROUND(IF(F150/12&gt;基础参数!$B$5,基础参数!$B$5,IF(F150/12&lt;基础参数!$B$4,基础参数!$B$4,F150/12)),2)</f>
        <v>21396</v>
      </c>
      <c r="J150" s="10">
        <f>I150*12*基础参数!$B$3</f>
        <v>32094</v>
      </c>
      <c r="K150" s="10">
        <f>ROUND(IF($F150/12&gt;基础参数!$B$12,基础参数!$B$12,IF($F150/12&lt;基础参数!$B$11,基础参数!$B$11,$F150/12)),2)</f>
        <v>21396</v>
      </c>
      <c r="L150" s="10">
        <f>K150*12*基础参数!$B$10</f>
        <v>17972.640000000003</v>
      </c>
      <c r="M150" s="12">
        <f t="shared" si="66"/>
        <v>795933.36</v>
      </c>
      <c r="N150" s="13">
        <f t="shared" si="67"/>
        <v>628000</v>
      </c>
      <c r="O150" s="13">
        <f t="shared" si="71"/>
        <v>192656.68</v>
      </c>
      <c r="P150" s="13">
        <f t="shared" si="72"/>
        <v>183990</v>
      </c>
      <c r="Q150" s="17">
        <f t="shared" si="73"/>
        <v>376646.68</v>
      </c>
      <c r="R150" s="13">
        <f t="shared" si="74"/>
        <v>1003933.3600000001</v>
      </c>
      <c r="S150" s="18">
        <f t="shared" si="75"/>
        <v>420000</v>
      </c>
      <c r="T150" s="13">
        <f t="shared" si="76"/>
        <v>269850.01</v>
      </c>
      <c r="U150" s="13">
        <f t="shared" si="77"/>
        <v>102340</v>
      </c>
      <c r="V150" s="19">
        <f t="shared" si="78"/>
        <v>372190.01</v>
      </c>
      <c r="W150" s="13">
        <f t="shared" si="79"/>
        <v>4456.6699999999837</v>
      </c>
      <c r="X150" s="13">
        <f t="shared" si="80"/>
        <v>86660</v>
      </c>
      <c r="Y150" s="13">
        <f t="shared" si="68"/>
        <v>1423933.36</v>
      </c>
      <c r="Z150" s="22">
        <f t="shared" si="81"/>
        <v>458850.01</v>
      </c>
      <c r="AA150" s="13"/>
      <c r="AB150" s="13">
        <f t="shared" si="82"/>
        <v>1123933.3600000001</v>
      </c>
      <c r="AC150" s="13">
        <f t="shared" si="83"/>
        <v>300000</v>
      </c>
      <c r="AD150" s="13">
        <f t="shared" si="84"/>
        <v>323850.01</v>
      </c>
      <c r="AE150" s="13">
        <f t="shared" si="85"/>
        <v>58590</v>
      </c>
      <c r="AF150" s="13">
        <f t="shared" si="86"/>
        <v>382440.01</v>
      </c>
      <c r="AG150" s="23">
        <f t="shared" si="87"/>
        <v>10250</v>
      </c>
      <c r="AH150" s="13">
        <f t="shared" si="88"/>
        <v>5793.3300000000163</v>
      </c>
      <c r="AI150" s="13">
        <f t="shared" si="89"/>
        <v>146433.3600000001</v>
      </c>
      <c r="AJ150" s="13">
        <f t="shared" si="90"/>
        <v>763933.3600000001</v>
      </c>
      <c r="AK150" s="13">
        <f t="shared" si="91"/>
        <v>660000</v>
      </c>
      <c r="AL150" s="13">
        <f t="shared" si="92"/>
        <v>181456.68</v>
      </c>
      <c r="AM150" s="13">
        <f t="shared" si="93"/>
        <v>193590</v>
      </c>
      <c r="AN150" s="13">
        <f t="shared" si="94"/>
        <v>375046.68</v>
      </c>
      <c r="AO150" s="23">
        <f t="shared" si="95"/>
        <v>2856.6699999999837</v>
      </c>
      <c r="AP150" s="13">
        <f t="shared" si="96"/>
        <v>-1600</v>
      </c>
      <c r="AQ150" s="13">
        <f t="shared" si="97"/>
        <v>-28566.639999999898</v>
      </c>
      <c r="AR150" s="3" t="str">
        <f t="shared" si="98"/>
        <v>Ok</v>
      </c>
    </row>
    <row r="151" spans="1:44" x14ac:dyDescent="0.3">
      <c r="A151" s="9"/>
      <c r="B151" s="9"/>
      <c r="C151" s="10">
        <f t="shared" si="69"/>
        <v>79000</v>
      </c>
      <c r="D151" s="10">
        <f t="shared" si="70"/>
        <v>948000</v>
      </c>
      <c r="E151" s="10">
        <f>F151*基础参数!$B$18</f>
        <v>632000</v>
      </c>
      <c r="F151" s="10">
        <f>F150+基础参数!$B$17</f>
        <v>1580000</v>
      </c>
      <c r="G151" s="10">
        <f>基础参数!$B$1</f>
        <v>60000</v>
      </c>
      <c r="H151" s="10">
        <f>基础参数!$B$2</f>
        <v>36000</v>
      </c>
      <c r="I151" s="10">
        <f>ROUND(IF(F151/12&gt;基础参数!$B$5,基础参数!$B$5,IF(F151/12&lt;基础参数!$B$4,基础参数!$B$4,F151/12)),2)</f>
        <v>21396</v>
      </c>
      <c r="J151" s="10">
        <f>I151*12*基础参数!$B$3</f>
        <v>32094</v>
      </c>
      <c r="K151" s="10">
        <f>ROUND(IF($F151/12&gt;基础参数!$B$12,基础参数!$B$12,IF($F151/12&lt;基础参数!$B$11,基础参数!$B$11,$F151/12)),2)</f>
        <v>21396</v>
      </c>
      <c r="L151" s="10">
        <f>K151*12*基础参数!$B$10</f>
        <v>17972.640000000003</v>
      </c>
      <c r="M151" s="12">
        <f t="shared" si="66"/>
        <v>801933.36</v>
      </c>
      <c r="N151" s="13">
        <f t="shared" si="67"/>
        <v>632000</v>
      </c>
      <c r="O151" s="13">
        <f t="shared" si="71"/>
        <v>194756.68</v>
      </c>
      <c r="P151" s="13">
        <f t="shared" si="72"/>
        <v>185190</v>
      </c>
      <c r="Q151" s="17">
        <f t="shared" si="73"/>
        <v>379946.68</v>
      </c>
      <c r="R151" s="13">
        <f t="shared" si="74"/>
        <v>1013933.3600000001</v>
      </c>
      <c r="S151" s="18">
        <f t="shared" si="75"/>
        <v>420000</v>
      </c>
      <c r="T151" s="13">
        <f t="shared" si="76"/>
        <v>274350.01</v>
      </c>
      <c r="U151" s="13">
        <f t="shared" si="77"/>
        <v>102340</v>
      </c>
      <c r="V151" s="19">
        <f t="shared" si="78"/>
        <v>376690.01</v>
      </c>
      <c r="W151" s="13">
        <f t="shared" si="79"/>
        <v>3256.6699999999837</v>
      </c>
      <c r="X151" s="13">
        <f t="shared" si="80"/>
        <v>86660</v>
      </c>
      <c r="Y151" s="13">
        <f t="shared" si="68"/>
        <v>1433933.36</v>
      </c>
      <c r="Z151" s="22">
        <f t="shared" si="81"/>
        <v>463350.01</v>
      </c>
      <c r="AA151" s="13"/>
      <c r="AB151" s="13">
        <f t="shared" si="82"/>
        <v>1133933.3600000001</v>
      </c>
      <c r="AC151" s="13">
        <f t="shared" si="83"/>
        <v>300000</v>
      </c>
      <c r="AD151" s="13">
        <f t="shared" si="84"/>
        <v>328350.01</v>
      </c>
      <c r="AE151" s="13">
        <f t="shared" si="85"/>
        <v>58590</v>
      </c>
      <c r="AF151" s="13">
        <f t="shared" si="86"/>
        <v>386940.01</v>
      </c>
      <c r="AG151" s="23">
        <f t="shared" si="87"/>
        <v>10250</v>
      </c>
      <c r="AH151" s="13">
        <f t="shared" si="88"/>
        <v>6993.3300000000163</v>
      </c>
      <c r="AI151" s="13">
        <f t="shared" si="89"/>
        <v>156433.3600000001</v>
      </c>
      <c r="AJ151" s="13">
        <f t="shared" si="90"/>
        <v>773933.3600000001</v>
      </c>
      <c r="AK151" s="13">
        <f t="shared" si="91"/>
        <v>660000</v>
      </c>
      <c r="AL151" s="13">
        <f t="shared" si="92"/>
        <v>184956.68</v>
      </c>
      <c r="AM151" s="13">
        <f t="shared" si="93"/>
        <v>193590</v>
      </c>
      <c r="AN151" s="13">
        <f t="shared" si="94"/>
        <v>378546.68</v>
      </c>
      <c r="AO151" s="23">
        <f t="shared" si="95"/>
        <v>1856.6699999999837</v>
      </c>
      <c r="AP151" s="13">
        <f t="shared" si="96"/>
        <v>-1400</v>
      </c>
      <c r="AQ151" s="13">
        <f t="shared" si="97"/>
        <v>-18566.639999999898</v>
      </c>
      <c r="AR151" s="3" t="str">
        <f t="shared" si="98"/>
        <v>Ok</v>
      </c>
    </row>
    <row r="152" spans="1:44" x14ac:dyDescent="0.3">
      <c r="A152" s="9"/>
      <c r="B152" s="9"/>
      <c r="C152" s="10">
        <f t="shared" si="69"/>
        <v>79500</v>
      </c>
      <c r="D152" s="10">
        <f t="shared" si="70"/>
        <v>954000</v>
      </c>
      <c r="E152" s="10">
        <f>F152*基础参数!$B$18</f>
        <v>636000</v>
      </c>
      <c r="F152" s="10">
        <f>F151+基础参数!$B$17</f>
        <v>1590000</v>
      </c>
      <c r="G152" s="10">
        <f>基础参数!$B$1</f>
        <v>60000</v>
      </c>
      <c r="H152" s="10">
        <f>基础参数!$B$2</f>
        <v>36000</v>
      </c>
      <c r="I152" s="10">
        <f>ROUND(IF(F152/12&gt;基础参数!$B$5,基础参数!$B$5,IF(F152/12&lt;基础参数!$B$4,基础参数!$B$4,F152/12)),2)</f>
        <v>21396</v>
      </c>
      <c r="J152" s="10">
        <f>I152*12*基础参数!$B$3</f>
        <v>32094</v>
      </c>
      <c r="K152" s="10">
        <f>ROUND(IF($F152/12&gt;基础参数!$B$12,基础参数!$B$12,IF($F152/12&lt;基础参数!$B$11,基础参数!$B$11,$F152/12)),2)</f>
        <v>21396</v>
      </c>
      <c r="L152" s="10">
        <f>K152*12*基础参数!$B$10</f>
        <v>17972.640000000003</v>
      </c>
      <c r="M152" s="12">
        <f t="shared" si="66"/>
        <v>807933.36</v>
      </c>
      <c r="N152" s="13">
        <f t="shared" si="67"/>
        <v>636000</v>
      </c>
      <c r="O152" s="13">
        <f t="shared" si="71"/>
        <v>196856.68</v>
      </c>
      <c r="P152" s="13">
        <f t="shared" si="72"/>
        <v>186390</v>
      </c>
      <c r="Q152" s="17">
        <f t="shared" si="73"/>
        <v>383246.68</v>
      </c>
      <c r="R152" s="13">
        <f t="shared" si="74"/>
        <v>1023933.3600000001</v>
      </c>
      <c r="S152" s="18">
        <f t="shared" si="75"/>
        <v>420000</v>
      </c>
      <c r="T152" s="13">
        <f t="shared" si="76"/>
        <v>278850.01</v>
      </c>
      <c r="U152" s="13">
        <f t="shared" si="77"/>
        <v>102340</v>
      </c>
      <c r="V152" s="19">
        <f t="shared" si="78"/>
        <v>381190.01</v>
      </c>
      <c r="W152" s="13">
        <f t="shared" si="79"/>
        <v>2056.6699999999837</v>
      </c>
      <c r="X152" s="13">
        <f t="shared" si="80"/>
        <v>86660</v>
      </c>
      <c r="Y152" s="13">
        <f t="shared" si="68"/>
        <v>1443933.36</v>
      </c>
      <c r="Z152" s="22">
        <f t="shared" si="81"/>
        <v>467850.01</v>
      </c>
      <c r="AA152" s="13"/>
      <c r="AB152" s="13">
        <f t="shared" si="82"/>
        <v>1143933.3600000001</v>
      </c>
      <c r="AC152" s="13">
        <f t="shared" si="83"/>
        <v>300000</v>
      </c>
      <c r="AD152" s="13">
        <f t="shared" si="84"/>
        <v>332850.01</v>
      </c>
      <c r="AE152" s="13">
        <f t="shared" si="85"/>
        <v>58590</v>
      </c>
      <c r="AF152" s="13">
        <f t="shared" si="86"/>
        <v>391440.01</v>
      </c>
      <c r="AG152" s="23">
        <f t="shared" si="87"/>
        <v>10250</v>
      </c>
      <c r="AH152" s="13">
        <f t="shared" si="88"/>
        <v>8193.3300000000163</v>
      </c>
      <c r="AI152" s="13">
        <f t="shared" si="89"/>
        <v>166433.3600000001</v>
      </c>
      <c r="AJ152" s="13">
        <f t="shared" si="90"/>
        <v>783933.3600000001</v>
      </c>
      <c r="AK152" s="13">
        <f t="shared" si="91"/>
        <v>660000</v>
      </c>
      <c r="AL152" s="13">
        <f t="shared" si="92"/>
        <v>188456.68</v>
      </c>
      <c r="AM152" s="13">
        <f t="shared" si="93"/>
        <v>193590</v>
      </c>
      <c r="AN152" s="13">
        <f t="shared" si="94"/>
        <v>382046.68</v>
      </c>
      <c r="AO152" s="23">
        <f t="shared" si="95"/>
        <v>856.6699999999837</v>
      </c>
      <c r="AP152" s="13">
        <f t="shared" si="96"/>
        <v>-1200</v>
      </c>
      <c r="AQ152" s="13">
        <f t="shared" si="97"/>
        <v>-8566.6399999998976</v>
      </c>
      <c r="AR152" s="3" t="str">
        <f t="shared" si="98"/>
        <v>Ok</v>
      </c>
    </row>
    <row r="153" spans="1:44" x14ac:dyDescent="0.3">
      <c r="A153" s="9"/>
      <c r="B153" s="9"/>
      <c r="C153" s="10">
        <f t="shared" si="69"/>
        <v>80000</v>
      </c>
      <c r="D153" s="10">
        <f t="shared" si="70"/>
        <v>960000</v>
      </c>
      <c r="E153" s="10">
        <f>F153*基础参数!$B$18</f>
        <v>640000</v>
      </c>
      <c r="F153" s="10">
        <f>F152+基础参数!$B$17</f>
        <v>1600000</v>
      </c>
      <c r="G153" s="10">
        <f>基础参数!$B$1</f>
        <v>60000</v>
      </c>
      <c r="H153" s="10">
        <f>基础参数!$B$2</f>
        <v>36000</v>
      </c>
      <c r="I153" s="10">
        <f>ROUND(IF(F153/12&gt;基础参数!$B$5,基础参数!$B$5,IF(F153/12&lt;基础参数!$B$4,基础参数!$B$4,F153/12)),2)</f>
        <v>21396</v>
      </c>
      <c r="J153" s="10">
        <f>I153*12*基础参数!$B$3</f>
        <v>32094</v>
      </c>
      <c r="K153" s="10">
        <f>ROUND(IF($F153/12&gt;基础参数!$B$12,基础参数!$B$12,IF($F153/12&lt;基础参数!$B$11,基础参数!$B$11,$F153/12)),2)</f>
        <v>21396</v>
      </c>
      <c r="L153" s="10">
        <f>K153*12*基础参数!$B$10</f>
        <v>17972.640000000003</v>
      </c>
      <c r="M153" s="12">
        <f t="shared" si="66"/>
        <v>813933.36</v>
      </c>
      <c r="N153" s="13">
        <f t="shared" si="67"/>
        <v>640000</v>
      </c>
      <c r="O153" s="13">
        <f t="shared" si="71"/>
        <v>198956.68</v>
      </c>
      <c r="P153" s="13">
        <f t="shared" si="72"/>
        <v>187590</v>
      </c>
      <c r="Q153" s="17">
        <f t="shared" si="73"/>
        <v>386546.68</v>
      </c>
      <c r="R153" s="13">
        <f t="shared" si="74"/>
        <v>793933.3600000001</v>
      </c>
      <c r="S153" s="18">
        <f t="shared" si="75"/>
        <v>660000</v>
      </c>
      <c r="T153" s="13">
        <f t="shared" si="76"/>
        <v>191956.68</v>
      </c>
      <c r="U153" s="13">
        <f t="shared" si="77"/>
        <v>193590</v>
      </c>
      <c r="V153" s="19">
        <f t="shared" si="78"/>
        <v>385546.68</v>
      </c>
      <c r="W153" s="13">
        <f t="shared" si="79"/>
        <v>1000</v>
      </c>
      <c r="X153" s="13">
        <f t="shared" si="80"/>
        <v>86803.330000000016</v>
      </c>
      <c r="Y153" s="13">
        <f t="shared" si="68"/>
        <v>1453933.36</v>
      </c>
      <c r="Z153" s="22">
        <f t="shared" si="81"/>
        <v>472350.01</v>
      </c>
      <c r="AA153" s="13"/>
      <c r="AB153" s="13">
        <f t="shared" si="82"/>
        <v>1033933.3600000001</v>
      </c>
      <c r="AC153" s="13">
        <f t="shared" si="83"/>
        <v>420000</v>
      </c>
      <c r="AD153" s="13">
        <f t="shared" si="84"/>
        <v>283350.01</v>
      </c>
      <c r="AE153" s="13">
        <f t="shared" si="85"/>
        <v>102340</v>
      </c>
      <c r="AF153" s="13">
        <f t="shared" si="86"/>
        <v>385690.01</v>
      </c>
      <c r="AG153" s="23">
        <f t="shared" si="87"/>
        <v>143.3300000000163</v>
      </c>
      <c r="AH153" s="13">
        <f t="shared" si="88"/>
        <v>-856.6699999999837</v>
      </c>
      <c r="AI153" s="13">
        <f t="shared" si="89"/>
        <v>1433.3600000001024</v>
      </c>
      <c r="AJ153" s="13">
        <f t="shared" si="90"/>
        <v>793933.3600000001</v>
      </c>
      <c r="AK153" s="13">
        <f t="shared" si="91"/>
        <v>660000</v>
      </c>
      <c r="AL153" s="13">
        <f t="shared" si="92"/>
        <v>191956.68</v>
      </c>
      <c r="AM153" s="13">
        <f t="shared" si="93"/>
        <v>193590</v>
      </c>
      <c r="AN153" s="13">
        <f t="shared" si="94"/>
        <v>385546.68</v>
      </c>
      <c r="AO153" s="23">
        <f t="shared" si="95"/>
        <v>0</v>
      </c>
      <c r="AP153" s="13">
        <f t="shared" si="96"/>
        <v>-1000</v>
      </c>
      <c r="AQ153" s="13">
        <f t="shared" si="97"/>
        <v>0</v>
      </c>
      <c r="AR153" s="3" t="str">
        <f t="shared" si="98"/>
        <v>Ok</v>
      </c>
    </row>
    <row r="154" spans="1:44" x14ac:dyDescent="0.3">
      <c r="A154" s="9"/>
      <c r="B154" s="9"/>
      <c r="C154" s="10">
        <f t="shared" si="69"/>
        <v>80500</v>
      </c>
      <c r="D154" s="10">
        <f t="shared" si="70"/>
        <v>966000</v>
      </c>
      <c r="E154" s="10">
        <f>F154*基础参数!$B$18</f>
        <v>644000</v>
      </c>
      <c r="F154" s="10">
        <f>F153+基础参数!$B$17</f>
        <v>1610000</v>
      </c>
      <c r="G154" s="10">
        <f>基础参数!$B$1</f>
        <v>60000</v>
      </c>
      <c r="H154" s="10">
        <f>基础参数!$B$2</f>
        <v>36000</v>
      </c>
      <c r="I154" s="10">
        <f>ROUND(IF(F154/12&gt;基础参数!$B$5,基础参数!$B$5,IF(F154/12&lt;基础参数!$B$4,基础参数!$B$4,F154/12)),2)</f>
        <v>21396</v>
      </c>
      <c r="J154" s="10">
        <f>I154*12*基础参数!$B$3</f>
        <v>32094</v>
      </c>
      <c r="K154" s="10">
        <f>ROUND(IF($F154/12&gt;基础参数!$B$12,基础参数!$B$12,IF($F154/12&lt;基础参数!$B$11,基础参数!$B$11,$F154/12)),2)</f>
        <v>21396</v>
      </c>
      <c r="L154" s="10">
        <f>K154*12*基础参数!$B$10</f>
        <v>17972.640000000003</v>
      </c>
      <c r="M154" s="12">
        <f t="shared" si="66"/>
        <v>819933.36</v>
      </c>
      <c r="N154" s="13">
        <f t="shared" si="67"/>
        <v>644000</v>
      </c>
      <c r="O154" s="13">
        <f t="shared" si="71"/>
        <v>201056.68</v>
      </c>
      <c r="P154" s="13">
        <f t="shared" si="72"/>
        <v>188790</v>
      </c>
      <c r="Q154" s="17">
        <f t="shared" si="73"/>
        <v>389846.68</v>
      </c>
      <c r="R154" s="13">
        <f t="shared" si="74"/>
        <v>803933.3600000001</v>
      </c>
      <c r="S154" s="18">
        <f t="shared" si="75"/>
        <v>660000</v>
      </c>
      <c r="T154" s="13">
        <f t="shared" si="76"/>
        <v>195456.68</v>
      </c>
      <c r="U154" s="13">
        <f t="shared" si="77"/>
        <v>193590</v>
      </c>
      <c r="V154" s="19">
        <f t="shared" si="78"/>
        <v>389046.68</v>
      </c>
      <c r="W154" s="13">
        <f t="shared" si="79"/>
        <v>800</v>
      </c>
      <c r="X154" s="13">
        <f t="shared" si="80"/>
        <v>87803.330000000016</v>
      </c>
      <c r="Y154" s="13">
        <f t="shared" si="68"/>
        <v>1463933.36</v>
      </c>
      <c r="Z154" s="22">
        <f t="shared" si="81"/>
        <v>476850.01</v>
      </c>
      <c r="AA154" s="13"/>
      <c r="AB154" s="13">
        <f t="shared" si="82"/>
        <v>1043933.3600000001</v>
      </c>
      <c r="AC154" s="13">
        <f t="shared" si="83"/>
        <v>420000</v>
      </c>
      <c r="AD154" s="13">
        <f t="shared" si="84"/>
        <v>287850.01</v>
      </c>
      <c r="AE154" s="13">
        <f t="shared" si="85"/>
        <v>102340</v>
      </c>
      <c r="AF154" s="13">
        <f t="shared" si="86"/>
        <v>390190.01</v>
      </c>
      <c r="AG154" s="23">
        <f t="shared" si="87"/>
        <v>1143.3300000000163</v>
      </c>
      <c r="AH154" s="13">
        <f t="shared" si="88"/>
        <v>343.3300000000163</v>
      </c>
      <c r="AI154" s="13">
        <f t="shared" si="89"/>
        <v>11433.360000000102</v>
      </c>
      <c r="AJ154" s="13">
        <f t="shared" si="90"/>
        <v>803933.3600000001</v>
      </c>
      <c r="AK154" s="13">
        <f t="shared" si="91"/>
        <v>660000</v>
      </c>
      <c r="AL154" s="13">
        <f t="shared" si="92"/>
        <v>195456.68</v>
      </c>
      <c r="AM154" s="13">
        <f t="shared" si="93"/>
        <v>193590</v>
      </c>
      <c r="AN154" s="13">
        <f t="shared" si="94"/>
        <v>389046.68</v>
      </c>
      <c r="AO154" s="23">
        <f t="shared" si="95"/>
        <v>0</v>
      </c>
      <c r="AP154" s="13">
        <f t="shared" si="96"/>
        <v>-800</v>
      </c>
      <c r="AQ154" s="13">
        <f t="shared" si="97"/>
        <v>0</v>
      </c>
      <c r="AR154" s="3" t="str">
        <f t="shared" si="98"/>
        <v>Ok</v>
      </c>
    </row>
    <row r="155" spans="1:44" x14ac:dyDescent="0.3">
      <c r="A155" s="9"/>
      <c r="B155" s="9"/>
      <c r="C155" s="10">
        <f t="shared" si="69"/>
        <v>81000</v>
      </c>
      <c r="D155" s="10">
        <f t="shared" si="70"/>
        <v>972000</v>
      </c>
      <c r="E155" s="10">
        <f>F155*基础参数!$B$18</f>
        <v>648000</v>
      </c>
      <c r="F155" s="10">
        <f>F154+基础参数!$B$17</f>
        <v>1620000</v>
      </c>
      <c r="G155" s="10">
        <f>基础参数!$B$1</f>
        <v>60000</v>
      </c>
      <c r="H155" s="10">
        <f>基础参数!$B$2</f>
        <v>36000</v>
      </c>
      <c r="I155" s="10">
        <f>ROUND(IF(F155/12&gt;基础参数!$B$5,基础参数!$B$5,IF(F155/12&lt;基础参数!$B$4,基础参数!$B$4,F155/12)),2)</f>
        <v>21396</v>
      </c>
      <c r="J155" s="10">
        <f>I155*12*基础参数!$B$3</f>
        <v>32094</v>
      </c>
      <c r="K155" s="10">
        <f>ROUND(IF($F155/12&gt;基础参数!$B$12,基础参数!$B$12,IF($F155/12&lt;基础参数!$B$11,基础参数!$B$11,$F155/12)),2)</f>
        <v>21396</v>
      </c>
      <c r="L155" s="10">
        <f>K155*12*基础参数!$B$10</f>
        <v>17972.640000000003</v>
      </c>
      <c r="M155" s="12">
        <f t="shared" si="66"/>
        <v>825933.36</v>
      </c>
      <c r="N155" s="13">
        <f t="shared" si="67"/>
        <v>648000</v>
      </c>
      <c r="O155" s="13">
        <f t="shared" si="71"/>
        <v>203156.68</v>
      </c>
      <c r="P155" s="13">
        <f t="shared" si="72"/>
        <v>189990</v>
      </c>
      <c r="Q155" s="17">
        <f t="shared" si="73"/>
        <v>393146.68</v>
      </c>
      <c r="R155" s="13">
        <f t="shared" si="74"/>
        <v>813933.3600000001</v>
      </c>
      <c r="S155" s="18">
        <f t="shared" si="75"/>
        <v>660000</v>
      </c>
      <c r="T155" s="13">
        <f t="shared" si="76"/>
        <v>198956.68</v>
      </c>
      <c r="U155" s="13">
        <f t="shared" si="77"/>
        <v>193590</v>
      </c>
      <c r="V155" s="19">
        <f t="shared" si="78"/>
        <v>392546.68</v>
      </c>
      <c r="W155" s="13">
        <f t="shared" si="79"/>
        <v>600</v>
      </c>
      <c r="X155" s="13">
        <f t="shared" si="80"/>
        <v>88803.330000000016</v>
      </c>
      <c r="Y155" s="13">
        <f t="shared" si="68"/>
        <v>1473933.36</v>
      </c>
      <c r="Z155" s="22">
        <f t="shared" si="81"/>
        <v>481350.01</v>
      </c>
      <c r="AA155" s="13"/>
      <c r="AB155" s="13">
        <f t="shared" si="82"/>
        <v>1053933.3600000001</v>
      </c>
      <c r="AC155" s="13">
        <f t="shared" si="83"/>
        <v>420000</v>
      </c>
      <c r="AD155" s="13">
        <f t="shared" si="84"/>
        <v>292350.01</v>
      </c>
      <c r="AE155" s="13">
        <f t="shared" si="85"/>
        <v>102340</v>
      </c>
      <c r="AF155" s="13">
        <f t="shared" si="86"/>
        <v>394690.01</v>
      </c>
      <c r="AG155" s="23">
        <f t="shared" si="87"/>
        <v>2143.3300000000163</v>
      </c>
      <c r="AH155" s="13">
        <f t="shared" si="88"/>
        <v>1543.3300000000163</v>
      </c>
      <c r="AI155" s="13">
        <f t="shared" si="89"/>
        <v>21433.360000000102</v>
      </c>
      <c r="AJ155" s="13">
        <f t="shared" si="90"/>
        <v>813933.3600000001</v>
      </c>
      <c r="AK155" s="13">
        <f t="shared" si="91"/>
        <v>660000</v>
      </c>
      <c r="AL155" s="13">
        <f t="shared" si="92"/>
        <v>198956.68</v>
      </c>
      <c r="AM155" s="13">
        <f t="shared" si="93"/>
        <v>193590</v>
      </c>
      <c r="AN155" s="13">
        <f t="shared" si="94"/>
        <v>392546.68</v>
      </c>
      <c r="AO155" s="23">
        <f t="shared" si="95"/>
        <v>0</v>
      </c>
      <c r="AP155" s="13">
        <f t="shared" si="96"/>
        <v>-600</v>
      </c>
      <c r="AQ155" s="13">
        <f t="shared" si="97"/>
        <v>0</v>
      </c>
      <c r="AR155" s="3" t="str">
        <f t="shared" si="98"/>
        <v>Ok</v>
      </c>
    </row>
    <row r="156" spans="1:44" x14ac:dyDescent="0.3">
      <c r="A156" s="9"/>
      <c r="B156" s="9"/>
      <c r="C156" s="10">
        <f t="shared" si="69"/>
        <v>81500</v>
      </c>
      <c r="D156" s="10">
        <f t="shared" si="70"/>
        <v>978000</v>
      </c>
      <c r="E156" s="10">
        <f>F156*基础参数!$B$18</f>
        <v>652000</v>
      </c>
      <c r="F156" s="10">
        <f>F155+基础参数!$B$17</f>
        <v>1630000</v>
      </c>
      <c r="G156" s="10">
        <f>基础参数!$B$1</f>
        <v>60000</v>
      </c>
      <c r="H156" s="10">
        <f>基础参数!$B$2</f>
        <v>36000</v>
      </c>
      <c r="I156" s="10">
        <f>ROUND(IF(F156/12&gt;基础参数!$B$5,基础参数!$B$5,IF(F156/12&lt;基础参数!$B$4,基础参数!$B$4,F156/12)),2)</f>
        <v>21396</v>
      </c>
      <c r="J156" s="10">
        <f>I156*12*基础参数!$B$3</f>
        <v>32094</v>
      </c>
      <c r="K156" s="10">
        <f>ROUND(IF($F156/12&gt;基础参数!$B$12,基础参数!$B$12,IF($F156/12&lt;基础参数!$B$11,基础参数!$B$11,$F156/12)),2)</f>
        <v>21396</v>
      </c>
      <c r="L156" s="10">
        <f>K156*12*基础参数!$B$10</f>
        <v>17972.640000000003</v>
      </c>
      <c r="M156" s="12">
        <f t="shared" si="66"/>
        <v>831933.36</v>
      </c>
      <c r="N156" s="13">
        <f t="shared" si="67"/>
        <v>652000</v>
      </c>
      <c r="O156" s="13">
        <f t="shared" si="71"/>
        <v>205256.68</v>
      </c>
      <c r="P156" s="13">
        <f t="shared" si="72"/>
        <v>191190</v>
      </c>
      <c r="Q156" s="17">
        <f t="shared" si="73"/>
        <v>396446.68</v>
      </c>
      <c r="R156" s="13">
        <f t="shared" si="74"/>
        <v>823933.3600000001</v>
      </c>
      <c r="S156" s="18">
        <f t="shared" si="75"/>
        <v>660000</v>
      </c>
      <c r="T156" s="13">
        <f t="shared" si="76"/>
        <v>202456.68</v>
      </c>
      <c r="U156" s="13">
        <f t="shared" si="77"/>
        <v>193590</v>
      </c>
      <c r="V156" s="19">
        <f t="shared" si="78"/>
        <v>396046.68</v>
      </c>
      <c r="W156" s="13">
        <f t="shared" si="79"/>
        <v>400</v>
      </c>
      <c r="X156" s="13">
        <f t="shared" si="80"/>
        <v>89803.330000000016</v>
      </c>
      <c r="Y156" s="13">
        <f t="shared" si="68"/>
        <v>1483933.36</v>
      </c>
      <c r="Z156" s="22">
        <f t="shared" si="81"/>
        <v>485850.01</v>
      </c>
      <c r="AA156" s="13"/>
      <c r="AB156" s="13">
        <f t="shared" si="82"/>
        <v>1063933.3600000001</v>
      </c>
      <c r="AC156" s="13">
        <f t="shared" si="83"/>
        <v>420000</v>
      </c>
      <c r="AD156" s="13">
        <f t="shared" si="84"/>
        <v>296850.01</v>
      </c>
      <c r="AE156" s="13">
        <f t="shared" si="85"/>
        <v>102340</v>
      </c>
      <c r="AF156" s="13">
        <f t="shared" si="86"/>
        <v>399190.01</v>
      </c>
      <c r="AG156" s="23">
        <f t="shared" si="87"/>
        <v>3143.3300000000163</v>
      </c>
      <c r="AH156" s="13">
        <f t="shared" si="88"/>
        <v>2743.3300000000163</v>
      </c>
      <c r="AI156" s="13">
        <f t="shared" si="89"/>
        <v>31433.360000000102</v>
      </c>
      <c r="AJ156" s="13">
        <f t="shared" si="90"/>
        <v>823933.3600000001</v>
      </c>
      <c r="AK156" s="13">
        <f t="shared" si="91"/>
        <v>660000</v>
      </c>
      <c r="AL156" s="13">
        <f t="shared" si="92"/>
        <v>202456.68</v>
      </c>
      <c r="AM156" s="13">
        <f t="shared" si="93"/>
        <v>193590</v>
      </c>
      <c r="AN156" s="13">
        <f t="shared" si="94"/>
        <v>396046.68</v>
      </c>
      <c r="AO156" s="23">
        <f t="shared" si="95"/>
        <v>0</v>
      </c>
      <c r="AP156" s="13">
        <f t="shared" si="96"/>
        <v>-400</v>
      </c>
      <c r="AQ156" s="13">
        <f t="shared" si="97"/>
        <v>0</v>
      </c>
      <c r="AR156" s="3" t="str">
        <f t="shared" si="98"/>
        <v>Ok</v>
      </c>
    </row>
    <row r="157" spans="1:44" x14ac:dyDescent="0.3">
      <c r="A157" s="9"/>
      <c r="B157" s="9"/>
      <c r="C157" s="10">
        <f t="shared" si="69"/>
        <v>82000</v>
      </c>
      <c r="D157" s="10">
        <f t="shared" si="70"/>
        <v>984000</v>
      </c>
      <c r="E157" s="10">
        <f>F157*基础参数!$B$18</f>
        <v>656000</v>
      </c>
      <c r="F157" s="10">
        <f>F156+基础参数!$B$17</f>
        <v>1640000</v>
      </c>
      <c r="G157" s="10">
        <f>基础参数!$B$1</f>
        <v>60000</v>
      </c>
      <c r="H157" s="10">
        <f>基础参数!$B$2</f>
        <v>36000</v>
      </c>
      <c r="I157" s="10">
        <f>ROUND(IF(F157/12&gt;基础参数!$B$5,基础参数!$B$5,IF(F157/12&lt;基础参数!$B$4,基础参数!$B$4,F157/12)),2)</f>
        <v>21396</v>
      </c>
      <c r="J157" s="10">
        <f>I157*12*基础参数!$B$3</f>
        <v>32094</v>
      </c>
      <c r="K157" s="10">
        <f>ROUND(IF($F157/12&gt;基础参数!$B$12,基础参数!$B$12,IF($F157/12&lt;基础参数!$B$11,基础参数!$B$11,$F157/12)),2)</f>
        <v>21396</v>
      </c>
      <c r="L157" s="10">
        <f>K157*12*基础参数!$B$10</f>
        <v>17972.640000000003</v>
      </c>
      <c r="M157" s="12">
        <f t="shared" si="66"/>
        <v>837933.36</v>
      </c>
      <c r="N157" s="13">
        <f t="shared" si="67"/>
        <v>656000</v>
      </c>
      <c r="O157" s="13">
        <f t="shared" si="71"/>
        <v>207356.68</v>
      </c>
      <c r="P157" s="13">
        <f t="shared" si="72"/>
        <v>192390</v>
      </c>
      <c r="Q157" s="17">
        <f t="shared" si="73"/>
        <v>399746.68</v>
      </c>
      <c r="R157" s="13">
        <f t="shared" si="74"/>
        <v>833933.3600000001</v>
      </c>
      <c r="S157" s="18">
        <f t="shared" si="75"/>
        <v>660000</v>
      </c>
      <c r="T157" s="13">
        <f t="shared" si="76"/>
        <v>205956.68</v>
      </c>
      <c r="U157" s="13">
        <f t="shared" si="77"/>
        <v>193590</v>
      </c>
      <c r="V157" s="19">
        <f t="shared" si="78"/>
        <v>399546.68</v>
      </c>
      <c r="W157" s="13">
        <f t="shared" si="79"/>
        <v>200</v>
      </c>
      <c r="X157" s="13">
        <f t="shared" si="80"/>
        <v>90803.330000000016</v>
      </c>
      <c r="Y157" s="13">
        <f t="shared" si="68"/>
        <v>1493933.36</v>
      </c>
      <c r="Z157" s="22">
        <f t="shared" si="81"/>
        <v>490350.01</v>
      </c>
      <c r="AA157" s="13"/>
      <c r="AB157" s="13">
        <f t="shared" si="82"/>
        <v>1073933.3600000001</v>
      </c>
      <c r="AC157" s="13">
        <f t="shared" si="83"/>
        <v>420000</v>
      </c>
      <c r="AD157" s="13">
        <f t="shared" si="84"/>
        <v>301350.01</v>
      </c>
      <c r="AE157" s="13">
        <f t="shared" si="85"/>
        <v>102340</v>
      </c>
      <c r="AF157" s="13">
        <f t="shared" si="86"/>
        <v>403690.01</v>
      </c>
      <c r="AG157" s="23">
        <f t="shared" si="87"/>
        <v>4143.3300000000163</v>
      </c>
      <c r="AH157" s="13">
        <f t="shared" si="88"/>
        <v>3943.3300000000163</v>
      </c>
      <c r="AI157" s="13">
        <f t="shared" si="89"/>
        <v>41433.360000000102</v>
      </c>
      <c r="AJ157" s="13">
        <f t="shared" si="90"/>
        <v>833933.3600000001</v>
      </c>
      <c r="AK157" s="13">
        <f t="shared" si="91"/>
        <v>660000</v>
      </c>
      <c r="AL157" s="13">
        <f t="shared" si="92"/>
        <v>205956.68</v>
      </c>
      <c r="AM157" s="13">
        <f t="shared" si="93"/>
        <v>193590</v>
      </c>
      <c r="AN157" s="13">
        <f t="shared" si="94"/>
        <v>399546.68</v>
      </c>
      <c r="AO157" s="23">
        <f t="shared" si="95"/>
        <v>0</v>
      </c>
      <c r="AP157" s="13">
        <f t="shared" si="96"/>
        <v>-200</v>
      </c>
      <c r="AQ157" s="13">
        <f t="shared" si="97"/>
        <v>0</v>
      </c>
      <c r="AR157" s="3" t="str">
        <f t="shared" si="98"/>
        <v>Ok</v>
      </c>
    </row>
    <row r="158" spans="1:44" x14ac:dyDescent="0.3">
      <c r="A158" s="9"/>
      <c r="B158" s="9"/>
      <c r="C158" s="10">
        <f t="shared" si="69"/>
        <v>82500</v>
      </c>
      <c r="D158" s="10">
        <f t="shared" si="70"/>
        <v>990000</v>
      </c>
      <c r="E158" s="10">
        <f>F158*基础参数!$B$18</f>
        <v>660000</v>
      </c>
      <c r="F158" s="10">
        <f>F157+基础参数!$B$17</f>
        <v>1650000</v>
      </c>
      <c r="G158" s="10">
        <f>基础参数!$B$1</f>
        <v>60000</v>
      </c>
      <c r="H158" s="10">
        <f>基础参数!$B$2</f>
        <v>36000</v>
      </c>
      <c r="I158" s="10">
        <f>ROUND(IF(F158/12&gt;基础参数!$B$5,基础参数!$B$5,IF(F158/12&lt;基础参数!$B$4,基础参数!$B$4,F158/12)),2)</f>
        <v>21396</v>
      </c>
      <c r="J158" s="10">
        <f>I158*12*基础参数!$B$3</f>
        <v>32094</v>
      </c>
      <c r="K158" s="10">
        <f>ROUND(IF($F158/12&gt;基础参数!$B$12,基础参数!$B$12,IF($F158/12&lt;基础参数!$B$11,基础参数!$B$11,$F158/12)),2)</f>
        <v>21396</v>
      </c>
      <c r="L158" s="10">
        <f>K158*12*基础参数!$B$10</f>
        <v>17972.640000000003</v>
      </c>
      <c r="M158" s="12">
        <f t="shared" si="66"/>
        <v>843933.36</v>
      </c>
      <c r="N158" s="13">
        <f t="shared" si="67"/>
        <v>660000</v>
      </c>
      <c r="O158" s="13">
        <f t="shared" si="71"/>
        <v>209456.68</v>
      </c>
      <c r="P158" s="13">
        <f t="shared" si="72"/>
        <v>193590</v>
      </c>
      <c r="Q158" s="17">
        <f t="shared" si="73"/>
        <v>403046.68</v>
      </c>
      <c r="R158" s="13">
        <f t="shared" si="74"/>
        <v>843933.3600000001</v>
      </c>
      <c r="S158" s="18">
        <f t="shared" si="75"/>
        <v>660000</v>
      </c>
      <c r="T158" s="13">
        <f t="shared" si="76"/>
        <v>209456.68</v>
      </c>
      <c r="U158" s="13">
        <f t="shared" si="77"/>
        <v>193590</v>
      </c>
      <c r="V158" s="19">
        <f t="shared" si="78"/>
        <v>403046.68</v>
      </c>
      <c r="W158" s="13">
        <f t="shared" si="79"/>
        <v>0</v>
      </c>
      <c r="X158" s="13">
        <f t="shared" si="80"/>
        <v>91803.330000000016</v>
      </c>
      <c r="Y158" s="13">
        <f t="shared" si="68"/>
        <v>1503933.36</v>
      </c>
      <c r="Z158" s="22">
        <f t="shared" si="81"/>
        <v>494850.01</v>
      </c>
      <c r="AA158" s="13"/>
      <c r="AB158" s="13">
        <f t="shared" si="82"/>
        <v>1083933.3600000001</v>
      </c>
      <c r="AC158" s="13">
        <f t="shared" si="83"/>
        <v>420000</v>
      </c>
      <c r="AD158" s="13">
        <f t="shared" si="84"/>
        <v>305850.01</v>
      </c>
      <c r="AE158" s="13">
        <f t="shared" si="85"/>
        <v>102340</v>
      </c>
      <c r="AF158" s="13">
        <f t="shared" si="86"/>
        <v>408190.01</v>
      </c>
      <c r="AG158" s="23">
        <f t="shared" si="87"/>
        <v>5143.3300000000163</v>
      </c>
      <c r="AH158" s="13">
        <f t="shared" si="88"/>
        <v>5143.3300000000163</v>
      </c>
      <c r="AI158" s="13">
        <f t="shared" si="89"/>
        <v>51433.360000000102</v>
      </c>
      <c r="AJ158" s="13">
        <f t="shared" si="90"/>
        <v>843933.3600000001</v>
      </c>
      <c r="AK158" s="13">
        <f t="shared" si="91"/>
        <v>660000</v>
      </c>
      <c r="AL158" s="13">
        <f t="shared" si="92"/>
        <v>209456.68</v>
      </c>
      <c r="AM158" s="13">
        <f t="shared" si="93"/>
        <v>193590</v>
      </c>
      <c r="AN158" s="13">
        <f t="shared" si="94"/>
        <v>403046.68</v>
      </c>
      <c r="AO158" s="23">
        <f t="shared" si="95"/>
        <v>0</v>
      </c>
      <c r="AP158" s="13">
        <f t="shared" si="96"/>
        <v>0</v>
      </c>
      <c r="AQ158" s="13">
        <f t="shared" si="97"/>
        <v>0</v>
      </c>
      <c r="AR158" s="3" t="str">
        <f t="shared" si="98"/>
        <v>Ok</v>
      </c>
    </row>
    <row r="159" spans="1:44" x14ac:dyDescent="0.3">
      <c r="A159" s="9"/>
      <c r="B159" s="9"/>
      <c r="C159" s="10">
        <f t="shared" si="69"/>
        <v>83000</v>
      </c>
      <c r="D159" s="10">
        <f t="shared" si="70"/>
        <v>996000</v>
      </c>
      <c r="E159" s="10">
        <f>F159*基础参数!$B$18</f>
        <v>664000</v>
      </c>
      <c r="F159" s="10">
        <f>F158+基础参数!$B$17</f>
        <v>1660000</v>
      </c>
      <c r="G159" s="10">
        <f>基础参数!$B$1</f>
        <v>60000</v>
      </c>
      <c r="H159" s="10">
        <f>基础参数!$B$2</f>
        <v>36000</v>
      </c>
      <c r="I159" s="10">
        <f>ROUND(IF(F159/12&gt;基础参数!$B$5,基础参数!$B$5,IF(F159/12&lt;基础参数!$B$4,基础参数!$B$4,F159/12)),2)</f>
        <v>21396</v>
      </c>
      <c r="J159" s="10">
        <f>I159*12*基础参数!$B$3</f>
        <v>32094</v>
      </c>
      <c r="K159" s="10">
        <f>ROUND(IF($F159/12&gt;基础参数!$B$12,基础参数!$B$12,IF($F159/12&lt;基础参数!$B$11,基础参数!$B$11,$F159/12)),2)</f>
        <v>21396</v>
      </c>
      <c r="L159" s="10">
        <f>K159*12*基础参数!$B$10</f>
        <v>17972.640000000003</v>
      </c>
      <c r="M159" s="12">
        <f t="shared" si="66"/>
        <v>849933.36</v>
      </c>
      <c r="N159" s="13">
        <f t="shared" si="67"/>
        <v>664000</v>
      </c>
      <c r="O159" s="13">
        <f t="shared" si="71"/>
        <v>211556.68</v>
      </c>
      <c r="P159" s="13">
        <f t="shared" si="72"/>
        <v>225240</v>
      </c>
      <c r="Q159" s="17">
        <f t="shared" si="73"/>
        <v>436796.68</v>
      </c>
      <c r="R159" s="13">
        <f t="shared" si="74"/>
        <v>853933.3600000001</v>
      </c>
      <c r="S159" s="18">
        <f t="shared" si="75"/>
        <v>660000</v>
      </c>
      <c r="T159" s="13">
        <f t="shared" si="76"/>
        <v>212956.68</v>
      </c>
      <c r="U159" s="13">
        <f t="shared" si="77"/>
        <v>193590</v>
      </c>
      <c r="V159" s="19">
        <f t="shared" si="78"/>
        <v>406546.68</v>
      </c>
      <c r="W159" s="13">
        <f t="shared" si="79"/>
        <v>30250</v>
      </c>
      <c r="X159" s="13">
        <f t="shared" si="80"/>
        <v>92803.330000000016</v>
      </c>
      <c r="Y159" s="13">
        <f t="shared" si="68"/>
        <v>1513933.36</v>
      </c>
      <c r="Z159" s="22">
        <f t="shared" si="81"/>
        <v>499350.01</v>
      </c>
      <c r="AA159" s="13"/>
      <c r="AB159" s="13">
        <f t="shared" si="82"/>
        <v>1093933.3600000001</v>
      </c>
      <c r="AC159" s="13">
        <f t="shared" si="83"/>
        <v>420000</v>
      </c>
      <c r="AD159" s="13">
        <f t="shared" si="84"/>
        <v>310350.01</v>
      </c>
      <c r="AE159" s="13">
        <f t="shared" si="85"/>
        <v>102340</v>
      </c>
      <c r="AF159" s="13">
        <f t="shared" si="86"/>
        <v>412690.01</v>
      </c>
      <c r="AG159" s="23">
        <f t="shared" si="87"/>
        <v>6143.3300000000163</v>
      </c>
      <c r="AH159" s="13">
        <f t="shared" si="88"/>
        <v>-24106.669999999984</v>
      </c>
      <c r="AI159" s="13">
        <f t="shared" si="89"/>
        <v>61433.360000000102</v>
      </c>
      <c r="AJ159" s="13">
        <f t="shared" si="90"/>
        <v>853933.3600000001</v>
      </c>
      <c r="AK159" s="13">
        <f t="shared" si="91"/>
        <v>660000</v>
      </c>
      <c r="AL159" s="13">
        <f t="shared" si="92"/>
        <v>212956.68</v>
      </c>
      <c r="AM159" s="13">
        <f t="shared" si="93"/>
        <v>193590</v>
      </c>
      <c r="AN159" s="13">
        <f t="shared" si="94"/>
        <v>406546.68</v>
      </c>
      <c r="AO159" s="23">
        <f t="shared" si="95"/>
        <v>0</v>
      </c>
      <c r="AP159" s="13">
        <f t="shared" si="96"/>
        <v>-30250</v>
      </c>
      <c r="AQ159" s="13">
        <f t="shared" si="97"/>
        <v>0</v>
      </c>
      <c r="AR159" s="3" t="str">
        <f t="shared" si="98"/>
        <v>Ok</v>
      </c>
    </row>
    <row r="160" spans="1:44" x14ac:dyDescent="0.3">
      <c r="A160" s="9"/>
      <c r="B160" s="9"/>
      <c r="C160" s="10">
        <f t="shared" si="69"/>
        <v>83500</v>
      </c>
      <c r="D160" s="10">
        <f t="shared" si="70"/>
        <v>1002000</v>
      </c>
      <c r="E160" s="10">
        <f>F160*基础参数!$B$18</f>
        <v>668000</v>
      </c>
      <c r="F160" s="10">
        <f>F159+基础参数!$B$17</f>
        <v>1670000</v>
      </c>
      <c r="G160" s="10">
        <f>基础参数!$B$1</f>
        <v>60000</v>
      </c>
      <c r="H160" s="10">
        <f>基础参数!$B$2</f>
        <v>36000</v>
      </c>
      <c r="I160" s="10">
        <f>ROUND(IF(F160/12&gt;基础参数!$B$5,基础参数!$B$5,IF(F160/12&lt;基础参数!$B$4,基础参数!$B$4,F160/12)),2)</f>
        <v>21396</v>
      </c>
      <c r="J160" s="10">
        <f>I160*12*基础参数!$B$3</f>
        <v>32094</v>
      </c>
      <c r="K160" s="10">
        <f>ROUND(IF($F160/12&gt;基础参数!$B$12,基础参数!$B$12,IF($F160/12&lt;基础参数!$B$11,基础参数!$B$11,$F160/12)),2)</f>
        <v>21396</v>
      </c>
      <c r="L160" s="10">
        <f>K160*12*基础参数!$B$10</f>
        <v>17972.640000000003</v>
      </c>
      <c r="M160" s="12">
        <f t="shared" si="66"/>
        <v>855933.36</v>
      </c>
      <c r="N160" s="13">
        <f t="shared" si="67"/>
        <v>668000</v>
      </c>
      <c r="O160" s="13">
        <f t="shared" si="71"/>
        <v>213656.68</v>
      </c>
      <c r="P160" s="13">
        <f t="shared" si="72"/>
        <v>226640</v>
      </c>
      <c r="Q160" s="17">
        <f t="shared" si="73"/>
        <v>440296.68</v>
      </c>
      <c r="R160" s="13">
        <f t="shared" si="74"/>
        <v>863933.3600000001</v>
      </c>
      <c r="S160" s="18">
        <f t="shared" si="75"/>
        <v>660000</v>
      </c>
      <c r="T160" s="13">
        <f t="shared" si="76"/>
        <v>216456.68</v>
      </c>
      <c r="U160" s="13">
        <f t="shared" si="77"/>
        <v>193590</v>
      </c>
      <c r="V160" s="19">
        <f t="shared" si="78"/>
        <v>410046.68</v>
      </c>
      <c r="W160" s="13">
        <f t="shared" si="79"/>
        <v>30250</v>
      </c>
      <c r="X160" s="13">
        <f t="shared" si="80"/>
        <v>93803.330000000016</v>
      </c>
      <c r="Y160" s="13">
        <f t="shared" si="68"/>
        <v>1523933.36</v>
      </c>
      <c r="Z160" s="22">
        <f t="shared" si="81"/>
        <v>503850.01</v>
      </c>
      <c r="AA160" s="13"/>
      <c r="AB160" s="13">
        <f t="shared" si="82"/>
        <v>1103933.3600000001</v>
      </c>
      <c r="AC160" s="13">
        <f t="shared" si="83"/>
        <v>420000</v>
      </c>
      <c r="AD160" s="13">
        <f t="shared" si="84"/>
        <v>314850.01</v>
      </c>
      <c r="AE160" s="13">
        <f t="shared" si="85"/>
        <v>102340</v>
      </c>
      <c r="AF160" s="13">
        <f t="shared" si="86"/>
        <v>417190.01</v>
      </c>
      <c r="AG160" s="23">
        <f t="shared" si="87"/>
        <v>7143.3300000000163</v>
      </c>
      <c r="AH160" s="13">
        <f t="shared" si="88"/>
        <v>-23106.669999999984</v>
      </c>
      <c r="AI160" s="13">
        <f t="shared" si="89"/>
        <v>71433.360000000102</v>
      </c>
      <c r="AJ160" s="13">
        <f t="shared" si="90"/>
        <v>863933.3600000001</v>
      </c>
      <c r="AK160" s="13">
        <f t="shared" si="91"/>
        <v>660000</v>
      </c>
      <c r="AL160" s="13">
        <f t="shared" si="92"/>
        <v>216456.68</v>
      </c>
      <c r="AM160" s="13">
        <f t="shared" si="93"/>
        <v>193590</v>
      </c>
      <c r="AN160" s="13">
        <f t="shared" si="94"/>
        <v>410046.68</v>
      </c>
      <c r="AO160" s="23">
        <f t="shared" si="95"/>
        <v>0</v>
      </c>
      <c r="AP160" s="13">
        <f t="shared" si="96"/>
        <v>-30250</v>
      </c>
      <c r="AQ160" s="13">
        <f t="shared" si="97"/>
        <v>0</v>
      </c>
      <c r="AR160" s="3" t="str">
        <f t="shared" si="98"/>
        <v>Ok</v>
      </c>
    </row>
    <row r="161" spans="1:44" x14ac:dyDescent="0.3">
      <c r="A161" s="9"/>
      <c r="B161" s="9"/>
      <c r="C161" s="10">
        <f t="shared" si="69"/>
        <v>84000</v>
      </c>
      <c r="D161" s="10">
        <f t="shared" si="70"/>
        <v>1008000</v>
      </c>
      <c r="E161" s="10">
        <f>F161*基础参数!$B$18</f>
        <v>672000</v>
      </c>
      <c r="F161" s="10">
        <f>F160+基础参数!$B$17</f>
        <v>1680000</v>
      </c>
      <c r="G161" s="10">
        <f>基础参数!$B$1</f>
        <v>60000</v>
      </c>
      <c r="H161" s="10">
        <f>基础参数!$B$2</f>
        <v>36000</v>
      </c>
      <c r="I161" s="10">
        <f>ROUND(IF(F161/12&gt;基础参数!$B$5,基础参数!$B$5,IF(F161/12&lt;基础参数!$B$4,基础参数!$B$4,F161/12)),2)</f>
        <v>21396</v>
      </c>
      <c r="J161" s="10">
        <f>I161*12*基础参数!$B$3</f>
        <v>32094</v>
      </c>
      <c r="K161" s="10">
        <f>ROUND(IF($F161/12&gt;基础参数!$B$12,基础参数!$B$12,IF($F161/12&lt;基础参数!$B$11,基础参数!$B$11,$F161/12)),2)</f>
        <v>21396</v>
      </c>
      <c r="L161" s="10">
        <f>K161*12*基础参数!$B$10</f>
        <v>17972.640000000003</v>
      </c>
      <c r="M161" s="12">
        <f t="shared" si="66"/>
        <v>861933.36</v>
      </c>
      <c r="N161" s="13">
        <f t="shared" si="67"/>
        <v>672000</v>
      </c>
      <c r="O161" s="13">
        <f t="shared" si="71"/>
        <v>215756.68</v>
      </c>
      <c r="P161" s="13">
        <f t="shared" si="72"/>
        <v>228040</v>
      </c>
      <c r="Q161" s="17">
        <f t="shared" si="73"/>
        <v>443796.68</v>
      </c>
      <c r="R161" s="13">
        <f t="shared" si="74"/>
        <v>873933.3600000001</v>
      </c>
      <c r="S161" s="18">
        <f t="shared" si="75"/>
        <v>660000</v>
      </c>
      <c r="T161" s="13">
        <f t="shared" si="76"/>
        <v>219956.68</v>
      </c>
      <c r="U161" s="13">
        <f t="shared" si="77"/>
        <v>193590</v>
      </c>
      <c r="V161" s="19">
        <f t="shared" si="78"/>
        <v>413546.68</v>
      </c>
      <c r="W161" s="13">
        <f t="shared" si="79"/>
        <v>30250</v>
      </c>
      <c r="X161" s="13">
        <f t="shared" si="80"/>
        <v>94803.330000000016</v>
      </c>
      <c r="Y161" s="13">
        <f t="shared" si="68"/>
        <v>1533933.36</v>
      </c>
      <c r="Z161" s="22">
        <f t="shared" si="81"/>
        <v>508350.01</v>
      </c>
      <c r="AA161" s="13"/>
      <c r="AB161" s="13">
        <f t="shared" si="82"/>
        <v>1113933.3600000001</v>
      </c>
      <c r="AC161" s="13">
        <f t="shared" si="83"/>
        <v>420000</v>
      </c>
      <c r="AD161" s="13">
        <f t="shared" si="84"/>
        <v>319350.01</v>
      </c>
      <c r="AE161" s="13">
        <f t="shared" si="85"/>
        <v>102340</v>
      </c>
      <c r="AF161" s="13">
        <f t="shared" si="86"/>
        <v>421690.01</v>
      </c>
      <c r="AG161" s="23">
        <f t="shared" si="87"/>
        <v>8143.3300000000163</v>
      </c>
      <c r="AH161" s="13">
        <f t="shared" si="88"/>
        <v>-22106.669999999984</v>
      </c>
      <c r="AI161" s="13">
        <f t="shared" si="89"/>
        <v>81433.360000000102</v>
      </c>
      <c r="AJ161" s="13">
        <f t="shared" si="90"/>
        <v>873933.3600000001</v>
      </c>
      <c r="AK161" s="13">
        <f t="shared" si="91"/>
        <v>660000</v>
      </c>
      <c r="AL161" s="13">
        <f t="shared" si="92"/>
        <v>219956.68</v>
      </c>
      <c r="AM161" s="13">
        <f t="shared" si="93"/>
        <v>193590</v>
      </c>
      <c r="AN161" s="13">
        <f t="shared" si="94"/>
        <v>413546.68</v>
      </c>
      <c r="AO161" s="23">
        <f t="shared" si="95"/>
        <v>0</v>
      </c>
      <c r="AP161" s="13">
        <f t="shared" si="96"/>
        <v>-30250</v>
      </c>
      <c r="AQ161" s="13">
        <f t="shared" si="97"/>
        <v>0</v>
      </c>
      <c r="AR161" s="3" t="str">
        <f t="shared" si="98"/>
        <v>Ok</v>
      </c>
    </row>
    <row r="162" spans="1:44" x14ac:dyDescent="0.3">
      <c r="A162" s="9"/>
      <c r="B162" s="9"/>
      <c r="C162" s="10">
        <f t="shared" si="69"/>
        <v>84500</v>
      </c>
      <c r="D162" s="10">
        <f t="shared" si="70"/>
        <v>1014000</v>
      </c>
      <c r="E162" s="10">
        <f>F162*基础参数!$B$18</f>
        <v>676000</v>
      </c>
      <c r="F162" s="10">
        <f>F161+基础参数!$B$17</f>
        <v>1690000</v>
      </c>
      <c r="G162" s="10">
        <f>基础参数!$B$1</f>
        <v>60000</v>
      </c>
      <c r="H162" s="10">
        <f>基础参数!$B$2</f>
        <v>36000</v>
      </c>
      <c r="I162" s="10">
        <f>ROUND(IF(F162/12&gt;基础参数!$B$5,基础参数!$B$5,IF(F162/12&lt;基础参数!$B$4,基础参数!$B$4,F162/12)),2)</f>
        <v>21396</v>
      </c>
      <c r="J162" s="10">
        <f>I162*12*基础参数!$B$3</f>
        <v>32094</v>
      </c>
      <c r="K162" s="10">
        <f>ROUND(IF($F162/12&gt;基础参数!$B$12,基础参数!$B$12,IF($F162/12&lt;基础参数!$B$11,基础参数!$B$11,$F162/12)),2)</f>
        <v>21396</v>
      </c>
      <c r="L162" s="10">
        <f>K162*12*基础参数!$B$10</f>
        <v>17972.640000000003</v>
      </c>
      <c r="M162" s="12">
        <f t="shared" si="66"/>
        <v>867933.36</v>
      </c>
      <c r="N162" s="13">
        <f t="shared" si="67"/>
        <v>676000</v>
      </c>
      <c r="O162" s="13">
        <f t="shared" si="71"/>
        <v>217856.68</v>
      </c>
      <c r="P162" s="13">
        <f t="shared" si="72"/>
        <v>229440</v>
      </c>
      <c r="Q162" s="17">
        <f t="shared" si="73"/>
        <v>447296.68</v>
      </c>
      <c r="R162" s="13">
        <f t="shared" si="74"/>
        <v>883933.3600000001</v>
      </c>
      <c r="S162" s="18">
        <f t="shared" si="75"/>
        <v>660000</v>
      </c>
      <c r="T162" s="13">
        <f t="shared" si="76"/>
        <v>223456.68</v>
      </c>
      <c r="U162" s="13">
        <f t="shared" si="77"/>
        <v>193590</v>
      </c>
      <c r="V162" s="19">
        <f t="shared" si="78"/>
        <v>417046.68</v>
      </c>
      <c r="W162" s="13">
        <f t="shared" si="79"/>
        <v>30250</v>
      </c>
      <c r="X162" s="13">
        <f t="shared" si="80"/>
        <v>95803.330000000016</v>
      </c>
      <c r="Y162" s="13">
        <f t="shared" si="68"/>
        <v>1543933.36</v>
      </c>
      <c r="Z162" s="22">
        <f t="shared" si="81"/>
        <v>512850.01</v>
      </c>
      <c r="AA162" s="13"/>
      <c r="AB162" s="13">
        <f t="shared" si="82"/>
        <v>1123933.3600000001</v>
      </c>
      <c r="AC162" s="13">
        <f t="shared" si="83"/>
        <v>420000</v>
      </c>
      <c r="AD162" s="13">
        <f t="shared" si="84"/>
        <v>323850.01</v>
      </c>
      <c r="AE162" s="13">
        <f t="shared" si="85"/>
        <v>102340</v>
      </c>
      <c r="AF162" s="13">
        <f t="shared" si="86"/>
        <v>426190.01</v>
      </c>
      <c r="AG162" s="23">
        <f t="shared" si="87"/>
        <v>9143.3300000000163</v>
      </c>
      <c r="AH162" s="13">
        <f t="shared" si="88"/>
        <v>-21106.669999999984</v>
      </c>
      <c r="AI162" s="13">
        <f t="shared" si="89"/>
        <v>91433.360000000102</v>
      </c>
      <c r="AJ162" s="13">
        <f t="shared" si="90"/>
        <v>883933.3600000001</v>
      </c>
      <c r="AK162" s="13">
        <f t="shared" si="91"/>
        <v>660000</v>
      </c>
      <c r="AL162" s="13">
        <f t="shared" si="92"/>
        <v>223456.68</v>
      </c>
      <c r="AM162" s="13">
        <f t="shared" si="93"/>
        <v>193590</v>
      </c>
      <c r="AN162" s="13">
        <f t="shared" si="94"/>
        <v>417046.68</v>
      </c>
      <c r="AO162" s="23">
        <f t="shared" si="95"/>
        <v>0</v>
      </c>
      <c r="AP162" s="13">
        <f t="shared" si="96"/>
        <v>-30250</v>
      </c>
      <c r="AQ162" s="13">
        <f t="shared" si="97"/>
        <v>0</v>
      </c>
      <c r="AR162" s="3" t="str">
        <f t="shared" si="98"/>
        <v>Ok</v>
      </c>
    </row>
    <row r="163" spans="1:44" x14ac:dyDescent="0.3">
      <c r="A163" s="9"/>
      <c r="B163" s="9"/>
      <c r="C163" s="10">
        <f t="shared" si="69"/>
        <v>85000</v>
      </c>
      <c r="D163" s="10">
        <f t="shared" si="70"/>
        <v>1020000</v>
      </c>
      <c r="E163" s="10">
        <f>F163*基础参数!$B$18</f>
        <v>680000</v>
      </c>
      <c r="F163" s="10">
        <f>F162+基础参数!$B$17</f>
        <v>1700000</v>
      </c>
      <c r="G163" s="10">
        <f>基础参数!$B$1</f>
        <v>60000</v>
      </c>
      <c r="H163" s="10">
        <f>基础参数!$B$2</f>
        <v>36000</v>
      </c>
      <c r="I163" s="10">
        <f>ROUND(IF(F163/12&gt;基础参数!$B$5,基础参数!$B$5,IF(F163/12&lt;基础参数!$B$4,基础参数!$B$4,F163/12)),2)</f>
        <v>21396</v>
      </c>
      <c r="J163" s="10">
        <f>I163*12*基础参数!$B$3</f>
        <v>32094</v>
      </c>
      <c r="K163" s="10">
        <f>ROUND(IF($F163/12&gt;基础参数!$B$12,基础参数!$B$12,IF($F163/12&lt;基础参数!$B$11,基础参数!$B$11,$F163/12)),2)</f>
        <v>21396</v>
      </c>
      <c r="L163" s="10">
        <f>K163*12*基础参数!$B$10</f>
        <v>17972.640000000003</v>
      </c>
      <c r="M163" s="12">
        <f t="shared" si="66"/>
        <v>873933.36</v>
      </c>
      <c r="N163" s="13">
        <f t="shared" si="67"/>
        <v>680000</v>
      </c>
      <c r="O163" s="13">
        <f t="shared" si="71"/>
        <v>219956.68</v>
      </c>
      <c r="P163" s="13">
        <f t="shared" si="72"/>
        <v>230840</v>
      </c>
      <c r="Q163" s="17">
        <f t="shared" si="73"/>
        <v>450796.68</v>
      </c>
      <c r="R163" s="13">
        <f t="shared" si="74"/>
        <v>893933.3600000001</v>
      </c>
      <c r="S163" s="18">
        <f t="shared" si="75"/>
        <v>660000</v>
      </c>
      <c r="T163" s="13">
        <f t="shared" si="76"/>
        <v>226956.68</v>
      </c>
      <c r="U163" s="13">
        <f t="shared" si="77"/>
        <v>193590</v>
      </c>
      <c r="V163" s="19">
        <f t="shared" si="78"/>
        <v>420546.68</v>
      </c>
      <c r="W163" s="13">
        <f t="shared" si="79"/>
        <v>30250</v>
      </c>
      <c r="X163" s="13">
        <f t="shared" si="80"/>
        <v>96803.330000000016</v>
      </c>
      <c r="Y163" s="13">
        <f t="shared" si="68"/>
        <v>1553933.36</v>
      </c>
      <c r="Z163" s="22">
        <f t="shared" si="81"/>
        <v>517350.01</v>
      </c>
      <c r="AA163" s="13"/>
      <c r="AB163" s="13">
        <f t="shared" si="82"/>
        <v>1133933.3600000001</v>
      </c>
      <c r="AC163" s="13">
        <f t="shared" si="83"/>
        <v>420000</v>
      </c>
      <c r="AD163" s="13">
        <f t="shared" si="84"/>
        <v>328350.01</v>
      </c>
      <c r="AE163" s="13">
        <f t="shared" si="85"/>
        <v>102340</v>
      </c>
      <c r="AF163" s="13">
        <f t="shared" si="86"/>
        <v>430690.01</v>
      </c>
      <c r="AG163" s="23">
        <f t="shared" si="87"/>
        <v>10143.330000000016</v>
      </c>
      <c r="AH163" s="13">
        <f t="shared" si="88"/>
        <v>-20106.669999999984</v>
      </c>
      <c r="AI163" s="13">
        <f t="shared" si="89"/>
        <v>101433.3600000001</v>
      </c>
      <c r="AJ163" s="13">
        <f t="shared" si="90"/>
        <v>893933.3600000001</v>
      </c>
      <c r="AK163" s="13">
        <f t="shared" si="91"/>
        <v>660000</v>
      </c>
      <c r="AL163" s="13">
        <f t="shared" si="92"/>
        <v>226956.68</v>
      </c>
      <c r="AM163" s="13">
        <f t="shared" si="93"/>
        <v>193590</v>
      </c>
      <c r="AN163" s="13">
        <f t="shared" si="94"/>
        <v>420546.68</v>
      </c>
      <c r="AO163" s="23">
        <f t="shared" si="95"/>
        <v>0</v>
      </c>
      <c r="AP163" s="13">
        <f t="shared" si="96"/>
        <v>-30250</v>
      </c>
      <c r="AQ163" s="13">
        <f t="shared" si="97"/>
        <v>0</v>
      </c>
      <c r="AR163" s="3" t="str">
        <f t="shared" si="98"/>
        <v>Ok</v>
      </c>
    </row>
    <row r="164" spans="1:44" x14ac:dyDescent="0.3">
      <c r="A164" s="9"/>
      <c r="B164" s="9"/>
      <c r="C164" s="10">
        <f t="shared" si="69"/>
        <v>85500</v>
      </c>
      <c r="D164" s="10">
        <f t="shared" si="70"/>
        <v>1026000</v>
      </c>
      <c r="E164" s="10">
        <f>F164*基础参数!$B$18</f>
        <v>684000</v>
      </c>
      <c r="F164" s="10">
        <f>F163+基础参数!$B$17</f>
        <v>1710000</v>
      </c>
      <c r="G164" s="10">
        <f>基础参数!$B$1</f>
        <v>60000</v>
      </c>
      <c r="H164" s="10">
        <f>基础参数!$B$2</f>
        <v>36000</v>
      </c>
      <c r="I164" s="10">
        <f>ROUND(IF(F164/12&gt;基础参数!$B$5,基础参数!$B$5,IF(F164/12&lt;基础参数!$B$4,基础参数!$B$4,F164/12)),2)</f>
        <v>21396</v>
      </c>
      <c r="J164" s="10">
        <f>I164*12*基础参数!$B$3</f>
        <v>32094</v>
      </c>
      <c r="K164" s="10">
        <f>ROUND(IF($F164/12&gt;基础参数!$B$12,基础参数!$B$12,IF($F164/12&lt;基础参数!$B$11,基础参数!$B$11,$F164/12)),2)</f>
        <v>21396</v>
      </c>
      <c r="L164" s="10">
        <f>K164*12*基础参数!$B$10</f>
        <v>17972.640000000003</v>
      </c>
      <c r="M164" s="12">
        <f t="shared" si="66"/>
        <v>879933.36</v>
      </c>
      <c r="N164" s="13">
        <f t="shared" si="67"/>
        <v>684000</v>
      </c>
      <c r="O164" s="13">
        <f t="shared" si="71"/>
        <v>222056.68</v>
      </c>
      <c r="P164" s="13">
        <f t="shared" si="72"/>
        <v>232240</v>
      </c>
      <c r="Q164" s="17">
        <f t="shared" si="73"/>
        <v>454296.68</v>
      </c>
      <c r="R164" s="13">
        <f t="shared" si="74"/>
        <v>903933.3600000001</v>
      </c>
      <c r="S164" s="18">
        <f t="shared" si="75"/>
        <v>660000</v>
      </c>
      <c r="T164" s="13">
        <f t="shared" si="76"/>
        <v>230456.68</v>
      </c>
      <c r="U164" s="13">
        <f t="shared" si="77"/>
        <v>193590</v>
      </c>
      <c r="V164" s="19">
        <f t="shared" si="78"/>
        <v>424046.68</v>
      </c>
      <c r="W164" s="13">
        <f t="shared" si="79"/>
        <v>30250</v>
      </c>
      <c r="X164" s="13">
        <f t="shared" si="80"/>
        <v>97803.330000000016</v>
      </c>
      <c r="Y164" s="13">
        <f t="shared" si="68"/>
        <v>1563933.36</v>
      </c>
      <c r="Z164" s="22">
        <f t="shared" si="81"/>
        <v>521850.01</v>
      </c>
      <c r="AA164" s="13"/>
      <c r="AB164" s="13">
        <f t="shared" si="82"/>
        <v>1143933.3600000001</v>
      </c>
      <c r="AC164" s="13">
        <f t="shared" si="83"/>
        <v>420000</v>
      </c>
      <c r="AD164" s="13">
        <f t="shared" si="84"/>
        <v>332850.01</v>
      </c>
      <c r="AE164" s="13">
        <f t="shared" si="85"/>
        <v>102340</v>
      </c>
      <c r="AF164" s="13">
        <f t="shared" si="86"/>
        <v>435190.01</v>
      </c>
      <c r="AG164" s="23">
        <f t="shared" si="87"/>
        <v>11143.330000000016</v>
      </c>
      <c r="AH164" s="13">
        <f t="shared" si="88"/>
        <v>-19106.669999999984</v>
      </c>
      <c r="AI164" s="13">
        <f t="shared" si="89"/>
        <v>111433.3600000001</v>
      </c>
      <c r="AJ164" s="13">
        <f t="shared" si="90"/>
        <v>903933.3600000001</v>
      </c>
      <c r="AK164" s="13">
        <f t="shared" si="91"/>
        <v>660000</v>
      </c>
      <c r="AL164" s="13">
        <f t="shared" si="92"/>
        <v>230456.68</v>
      </c>
      <c r="AM164" s="13">
        <f t="shared" si="93"/>
        <v>193590</v>
      </c>
      <c r="AN164" s="13">
        <f t="shared" si="94"/>
        <v>424046.68</v>
      </c>
      <c r="AO164" s="23">
        <f t="shared" si="95"/>
        <v>0</v>
      </c>
      <c r="AP164" s="13">
        <f t="shared" si="96"/>
        <v>-30250</v>
      </c>
      <c r="AQ164" s="13">
        <f t="shared" si="97"/>
        <v>0</v>
      </c>
      <c r="AR164" s="3" t="str">
        <f t="shared" si="98"/>
        <v>Ok</v>
      </c>
    </row>
    <row r="165" spans="1:44" x14ac:dyDescent="0.3">
      <c r="A165" s="9"/>
      <c r="B165" s="9"/>
      <c r="C165" s="10">
        <f t="shared" si="69"/>
        <v>86000</v>
      </c>
      <c r="D165" s="10">
        <f t="shared" si="70"/>
        <v>1032000</v>
      </c>
      <c r="E165" s="10">
        <f>F165*基础参数!$B$18</f>
        <v>688000</v>
      </c>
      <c r="F165" s="10">
        <f>F164+基础参数!$B$17</f>
        <v>1720000</v>
      </c>
      <c r="G165" s="10">
        <f>基础参数!$B$1</f>
        <v>60000</v>
      </c>
      <c r="H165" s="10">
        <f>基础参数!$B$2</f>
        <v>36000</v>
      </c>
      <c r="I165" s="10">
        <f>ROUND(IF(F165/12&gt;基础参数!$B$5,基础参数!$B$5,IF(F165/12&lt;基础参数!$B$4,基础参数!$B$4,F165/12)),2)</f>
        <v>21396</v>
      </c>
      <c r="J165" s="10">
        <f>I165*12*基础参数!$B$3</f>
        <v>32094</v>
      </c>
      <c r="K165" s="10">
        <f>ROUND(IF($F165/12&gt;基础参数!$B$12,基础参数!$B$12,IF($F165/12&lt;基础参数!$B$11,基础参数!$B$11,$F165/12)),2)</f>
        <v>21396</v>
      </c>
      <c r="L165" s="10">
        <f>K165*12*基础参数!$B$10</f>
        <v>17972.640000000003</v>
      </c>
      <c r="M165" s="12">
        <f t="shared" si="66"/>
        <v>885933.36</v>
      </c>
      <c r="N165" s="13">
        <f t="shared" si="67"/>
        <v>688000</v>
      </c>
      <c r="O165" s="13">
        <f t="shared" si="71"/>
        <v>224156.68</v>
      </c>
      <c r="P165" s="13">
        <f t="shared" si="72"/>
        <v>233640</v>
      </c>
      <c r="Q165" s="17">
        <f t="shared" si="73"/>
        <v>457796.68</v>
      </c>
      <c r="R165" s="13">
        <f t="shared" si="74"/>
        <v>913933.3600000001</v>
      </c>
      <c r="S165" s="18">
        <f t="shared" si="75"/>
        <v>660000</v>
      </c>
      <c r="T165" s="13">
        <f t="shared" si="76"/>
        <v>233956.68</v>
      </c>
      <c r="U165" s="13">
        <f t="shared" si="77"/>
        <v>193590</v>
      </c>
      <c r="V165" s="19">
        <f t="shared" si="78"/>
        <v>427546.68</v>
      </c>
      <c r="W165" s="13">
        <f t="shared" si="79"/>
        <v>30250</v>
      </c>
      <c r="X165" s="13">
        <f t="shared" si="80"/>
        <v>98803.330000000016</v>
      </c>
      <c r="Y165" s="13">
        <f t="shared" si="68"/>
        <v>1573933.36</v>
      </c>
      <c r="Z165" s="22">
        <f t="shared" si="81"/>
        <v>526350.01</v>
      </c>
      <c r="AA165" s="13"/>
      <c r="AB165" s="13">
        <f t="shared" si="82"/>
        <v>1153933.3600000001</v>
      </c>
      <c r="AC165" s="13">
        <f t="shared" si="83"/>
        <v>420000</v>
      </c>
      <c r="AD165" s="13">
        <f t="shared" si="84"/>
        <v>337350.01</v>
      </c>
      <c r="AE165" s="13">
        <f t="shared" si="85"/>
        <v>102340</v>
      </c>
      <c r="AF165" s="13">
        <f t="shared" si="86"/>
        <v>439690.01</v>
      </c>
      <c r="AG165" s="23">
        <f t="shared" si="87"/>
        <v>12143.330000000016</v>
      </c>
      <c r="AH165" s="13">
        <f t="shared" si="88"/>
        <v>-18106.669999999984</v>
      </c>
      <c r="AI165" s="13">
        <f t="shared" si="89"/>
        <v>121433.3600000001</v>
      </c>
      <c r="AJ165" s="13">
        <f t="shared" si="90"/>
        <v>913933.3600000001</v>
      </c>
      <c r="AK165" s="13">
        <f t="shared" si="91"/>
        <v>660000</v>
      </c>
      <c r="AL165" s="13">
        <f t="shared" si="92"/>
        <v>233956.68</v>
      </c>
      <c r="AM165" s="13">
        <f t="shared" si="93"/>
        <v>193590</v>
      </c>
      <c r="AN165" s="13">
        <f t="shared" si="94"/>
        <v>427546.68</v>
      </c>
      <c r="AO165" s="23">
        <f t="shared" si="95"/>
        <v>0</v>
      </c>
      <c r="AP165" s="13">
        <f t="shared" si="96"/>
        <v>-30250</v>
      </c>
      <c r="AQ165" s="13">
        <f t="shared" si="97"/>
        <v>0</v>
      </c>
      <c r="AR165" s="3" t="str">
        <f t="shared" si="98"/>
        <v>Ok</v>
      </c>
    </row>
    <row r="166" spans="1:44" x14ac:dyDescent="0.3">
      <c r="A166" s="9"/>
      <c r="B166" s="9"/>
      <c r="C166" s="10">
        <f t="shared" si="69"/>
        <v>86500</v>
      </c>
      <c r="D166" s="10">
        <f t="shared" si="70"/>
        <v>1038000</v>
      </c>
      <c r="E166" s="10">
        <f>F166*基础参数!$B$18</f>
        <v>692000</v>
      </c>
      <c r="F166" s="10">
        <f>F165+基础参数!$B$17</f>
        <v>1730000</v>
      </c>
      <c r="G166" s="10">
        <f>基础参数!$B$1</f>
        <v>60000</v>
      </c>
      <c r="H166" s="10">
        <f>基础参数!$B$2</f>
        <v>36000</v>
      </c>
      <c r="I166" s="10">
        <f>ROUND(IF(F166/12&gt;基础参数!$B$5,基础参数!$B$5,IF(F166/12&lt;基础参数!$B$4,基础参数!$B$4,F166/12)),2)</f>
        <v>21396</v>
      </c>
      <c r="J166" s="10">
        <f>I166*12*基础参数!$B$3</f>
        <v>32094</v>
      </c>
      <c r="K166" s="10">
        <f>ROUND(IF($F166/12&gt;基础参数!$B$12,基础参数!$B$12,IF($F166/12&lt;基础参数!$B$11,基础参数!$B$11,$F166/12)),2)</f>
        <v>21396</v>
      </c>
      <c r="L166" s="10">
        <f>K166*12*基础参数!$B$10</f>
        <v>17972.640000000003</v>
      </c>
      <c r="M166" s="12">
        <f t="shared" si="66"/>
        <v>891933.36</v>
      </c>
      <c r="N166" s="13">
        <f t="shared" si="67"/>
        <v>692000</v>
      </c>
      <c r="O166" s="13">
        <f t="shared" si="71"/>
        <v>226256.68</v>
      </c>
      <c r="P166" s="13">
        <f t="shared" si="72"/>
        <v>235040</v>
      </c>
      <c r="Q166" s="17">
        <f t="shared" si="73"/>
        <v>461296.68</v>
      </c>
      <c r="R166" s="13">
        <f t="shared" si="74"/>
        <v>923933.3600000001</v>
      </c>
      <c r="S166" s="18">
        <f t="shared" si="75"/>
        <v>660000</v>
      </c>
      <c r="T166" s="13">
        <f t="shared" si="76"/>
        <v>237456.68</v>
      </c>
      <c r="U166" s="13">
        <f t="shared" si="77"/>
        <v>193590</v>
      </c>
      <c r="V166" s="19">
        <f t="shared" si="78"/>
        <v>431046.68</v>
      </c>
      <c r="W166" s="13">
        <f t="shared" si="79"/>
        <v>30250</v>
      </c>
      <c r="X166" s="13">
        <f t="shared" si="80"/>
        <v>99803.330000000016</v>
      </c>
      <c r="Y166" s="13">
        <f t="shared" si="68"/>
        <v>1583933.36</v>
      </c>
      <c r="Z166" s="22">
        <f t="shared" si="81"/>
        <v>530850.01</v>
      </c>
      <c r="AA166" s="13"/>
      <c r="AB166" s="13">
        <f t="shared" si="82"/>
        <v>1163933.3600000001</v>
      </c>
      <c r="AC166" s="13">
        <f t="shared" si="83"/>
        <v>420000</v>
      </c>
      <c r="AD166" s="13">
        <f t="shared" si="84"/>
        <v>341850.01</v>
      </c>
      <c r="AE166" s="13">
        <f t="shared" si="85"/>
        <v>102340</v>
      </c>
      <c r="AF166" s="13">
        <f t="shared" si="86"/>
        <v>444190.01</v>
      </c>
      <c r="AG166" s="23">
        <f t="shared" si="87"/>
        <v>13143.330000000016</v>
      </c>
      <c r="AH166" s="13">
        <f t="shared" si="88"/>
        <v>-17106.669999999984</v>
      </c>
      <c r="AI166" s="13">
        <f t="shared" si="89"/>
        <v>131433.3600000001</v>
      </c>
      <c r="AJ166" s="13">
        <f t="shared" si="90"/>
        <v>923933.3600000001</v>
      </c>
      <c r="AK166" s="13">
        <f t="shared" si="91"/>
        <v>660000</v>
      </c>
      <c r="AL166" s="13">
        <f t="shared" si="92"/>
        <v>237456.68</v>
      </c>
      <c r="AM166" s="13">
        <f t="shared" si="93"/>
        <v>193590</v>
      </c>
      <c r="AN166" s="13">
        <f t="shared" si="94"/>
        <v>431046.68</v>
      </c>
      <c r="AO166" s="23">
        <f t="shared" si="95"/>
        <v>0</v>
      </c>
      <c r="AP166" s="13">
        <f t="shared" si="96"/>
        <v>-30250</v>
      </c>
      <c r="AQ166" s="13">
        <f t="shared" si="97"/>
        <v>0</v>
      </c>
      <c r="AR166" s="3" t="str">
        <f t="shared" si="98"/>
        <v>Ok</v>
      </c>
    </row>
    <row r="167" spans="1:44" x14ac:dyDescent="0.3">
      <c r="A167" s="9"/>
      <c r="B167" s="9"/>
      <c r="C167" s="10">
        <f t="shared" si="69"/>
        <v>87000</v>
      </c>
      <c r="D167" s="10">
        <f t="shared" si="70"/>
        <v>1044000</v>
      </c>
      <c r="E167" s="10">
        <f>F167*基础参数!$B$18</f>
        <v>696000</v>
      </c>
      <c r="F167" s="10">
        <f>F166+基础参数!$B$17</f>
        <v>1740000</v>
      </c>
      <c r="G167" s="10">
        <f>基础参数!$B$1</f>
        <v>60000</v>
      </c>
      <c r="H167" s="10">
        <f>基础参数!$B$2</f>
        <v>36000</v>
      </c>
      <c r="I167" s="10">
        <f>ROUND(IF(F167/12&gt;基础参数!$B$5,基础参数!$B$5,IF(F167/12&lt;基础参数!$B$4,基础参数!$B$4,F167/12)),2)</f>
        <v>21396</v>
      </c>
      <c r="J167" s="10">
        <f>I167*12*基础参数!$B$3</f>
        <v>32094</v>
      </c>
      <c r="K167" s="10">
        <f>ROUND(IF($F167/12&gt;基础参数!$B$12,基础参数!$B$12,IF($F167/12&lt;基础参数!$B$11,基础参数!$B$11,$F167/12)),2)</f>
        <v>21396</v>
      </c>
      <c r="L167" s="10">
        <f>K167*12*基础参数!$B$10</f>
        <v>17972.640000000003</v>
      </c>
      <c r="M167" s="12">
        <f t="shared" si="66"/>
        <v>897933.36</v>
      </c>
      <c r="N167" s="13">
        <f t="shared" si="67"/>
        <v>696000</v>
      </c>
      <c r="O167" s="13">
        <f t="shared" si="71"/>
        <v>228356.68</v>
      </c>
      <c r="P167" s="13">
        <f t="shared" si="72"/>
        <v>236440</v>
      </c>
      <c r="Q167" s="17">
        <f t="shared" si="73"/>
        <v>464796.68</v>
      </c>
      <c r="R167" s="13">
        <f t="shared" si="74"/>
        <v>933933.3600000001</v>
      </c>
      <c r="S167" s="18">
        <f t="shared" si="75"/>
        <v>660000</v>
      </c>
      <c r="T167" s="13">
        <f t="shared" si="76"/>
        <v>240956.68</v>
      </c>
      <c r="U167" s="13">
        <f t="shared" si="77"/>
        <v>193590</v>
      </c>
      <c r="V167" s="19">
        <f t="shared" si="78"/>
        <v>434546.68</v>
      </c>
      <c r="W167" s="13">
        <f t="shared" si="79"/>
        <v>30250</v>
      </c>
      <c r="X167" s="13">
        <f t="shared" si="80"/>
        <v>100803.33000000002</v>
      </c>
      <c r="Y167" s="13">
        <f t="shared" si="68"/>
        <v>1593933.36</v>
      </c>
      <c r="Z167" s="22">
        <f t="shared" si="81"/>
        <v>535350.01</v>
      </c>
      <c r="AA167" s="13"/>
      <c r="AB167" s="13">
        <f t="shared" si="82"/>
        <v>1173933.3600000001</v>
      </c>
      <c r="AC167" s="13">
        <f t="shared" si="83"/>
        <v>420000</v>
      </c>
      <c r="AD167" s="13">
        <f t="shared" si="84"/>
        <v>346350.01</v>
      </c>
      <c r="AE167" s="13">
        <f t="shared" si="85"/>
        <v>102340</v>
      </c>
      <c r="AF167" s="13">
        <f t="shared" si="86"/>
        <v>448690.01</v>
      </c>
      <c r="AG167" s="23">
        <f t="shared" si="87"/>
        <v>14143.330000000016</v>
      </c>
      <c r="AH167" s="13">
        <f t="shared" si="88"/>
        <v>-16106.669999999984</v>
      </c>
      <c r="AI167" s="13">
        <f t="shared" si="89"/>
        <v>141433.3600000001</v>
      </c>
      <c r="AJ167" s="13">
        <f t="shared" si="90"/>
        <v>933933.3600000001</v>
      </c>
      <c r="AK167" s="13">
        <f t="shared" si="91"/>
        <v>660000</v>
      </c>
      <c r="AL167" s="13">
        <f t="shared" si="92"/>
        <v>240956.68</v>
      </c>
      <c r="AM167" s="13">
        <f t="shared" si="93"/>
        <v>193590</v>
      </c>
      <c r="AN167" s="13">
        <f t="shared" si="94"/>
        <v>434546.68</v>
      </c>
      <c r="AO167" s="23">
        <f t="shared" si="95"/>
        <v>0</v>
      </c>
      <c r="AP167" s="13">
        <f t="shared" si="96"/>
        <v>-30250</v>
      </c>
      <c r="AQ167" s="13">
        <f t="shared" si="97"/>
        <v>0</v>
      </c>
      <c r="AR167" s="3" t="str">
        <f t="shared" si="98"/>
        <v>Ok</v>
      </c>
    </row>
    <row r="168" spans="1:44" x14ac:dyDescent="0.3">
      <c r="A168" s="9"/>
      <c r="B168" s="9"/>
      <c r="C168" s="10">
        <f t="shared" si="69"/>
        <v>87500</v>
      </c>
      <c r="D168" s="10">
        <f t="shared" si="70"/>
        <v>1050000</v>
      </c>
      <c r="E168" s="10">
        <f>F168*基础参数!$B$18</f>
        <v>700000</v>
      </c>
      <c r="F168" s="10">
        <f>F167+基础参数!$B$17</f>
        <v>1750000</v>
      </c>
      <c r="G168" s="10">
        <f>基础参数!$B$1</f>
        <v>60000</v>
      </c>
      <c r="H168" s="10">
        <f>基础参数!$B$2</f>
        <v>36000</v>
      </c>
      <c r="I168" s="10">
        <f>ROUND(IF(F168/12&gt;基础参数!$B$5,基础参数!$B$5,IF(F168/12&lt;基础参数!$B$4,基础参数!$B$4,F168/12)),2)</f>
        <v>21396</v>
      </c>
      <c r="J168" s="10">
        <f>I168*12*基础参数!$B$3</f>
        <v>32094</v>
      </c>
      <c r="K168" s="10">
        <f>ROUND(IF($F168/12&gt;基础参数!$B$12,基础参数!$B$12,IF($F168/12&lt;基础参数!$B$11,基础参数!$B$11,$F168/12)),2)</f>
        <v>21396</v>
      </c>
      <c r="L168" s="10">
        <f>K168*12*基础参数!$B$10</f>
        <v>17972.640000000003</v>
      </c>
      <c r="M168" s="12">
        <f t="shared" si="66"/>
        <v>903933.36</v>
      </c>
      <c r="N168" s="13">
        <f t="shared" si="67"/>
        <v>700000</v>
      </c>
      <c r="O168" s="13">
        <f t="shared" si="71"/>
        <v>230456.68</v>
      </c>
      <c r="P168" s="13">
        <f t="shared" si="72"/>
        <v>237840</v>
      </c>
      <c r="Q168" s="17">
        <f t="shared" si="73"/>
        <v>468296.68</v>
      </c>
      <c r="R168" s="13">
        <f t="shared" si="74"/>
        <v>943933.3600000001</v>
      </c>
      <c r="S168" s="18">
        <f t="shared" si="75"/>
        <v>660000</v>
      </c>
      <c r="T168" s="13">
        <f t="shared" si="76"/>
        <v>244456.68</v>
      </c>
      <c r="U168" s="13">
        <f t="shared" si="77"/>
        <v>193590</v>
      </c>
      <c r="V168" s="19">
        <f t="shared" si="78"/>
        <v>438046.68</v>
      </c>
      <c r="W168" s="13">
        <f t="shared" si="79"/>
        <v>30250</v>
      </c>
      <c r="X168" s="13">
        <f t="shared" si="80"/>
        <v>101803.33000000002</v>
      </c>
      <c r="Y168" s="13">
        <f t="shared" si="68"/>
        <v>1603933.36</v>
      </c>
      <c r="Z168" s="22">
        <f t="shared" si="81"/>
        <v>539850.01</v>
      </c>
      <c r="AA168" s="13"/>
      <c r="AB168" s="13">
        <f t="shared" si="82"/>
        <v>1183933.3600000001</v>
      </c>
      <c r="AC168" s="13">
        <f t="shared" si="83"/>
        <v>420000</v>
      </c>
      <c r="AD168" s="13">
        <f t="shared" si="84"/>
        <v>350850.01</v>
      </c>
      <c r="AE168" s="13">
        <f t="shared" si="85"/>
        <v>102340</v>
      </c>
      <c r="AF168" s="13">
        <f t="shared" si="86"/>
        <v>453190.01</v>
      </c>
      <c r="AG168" s="23">
        <f t="shared" si="87"/>
        <v>15143.330000000016</v>
      </c>
      <c r="AH168" s="13">
        <f t="shared" si="88"/>
        <v>-15106.669999999984</v>
      </c>
      <c r="AI168" s="13">
        <f t="shared" si="89"/>
        <v>151433.3600000001</v>
      </c>
      <c r="AJ168" s="13">
        <f t="shared" si="90"/>
        <v>943933.3600000001</v>
      </c>
      <c r="AK168" s="13">
        <f t="shared" si="91"/>
        <v>660000</v>
      </c>
      <c r="AL168" s="13">
        <f t="shared" si="92"/>
        <v>244456.68</v>
      </c>
      <c r="AM168" s="13">
        <f t="shared" si="93"/>
        <v>193590</v>
      </c>
      <c r="AN168" s="13">
        <f t="shared" si="94"/>
        <v>438046.68</v>
      </c>
      <c r="AO168" s="23">
        <f t="shared" si="95"/>
        <v>0</v>
      </c>
      <c r="AP168" s="13">
        <f t="shared" si="96"/>
        <v>-30250</v>
      </c>
      <c r="AQ168" s="13">
        <f t="shared" si="97"/>
        <v>0</v>
      </c>
      <c r="AR168" s="3" t="str">
        <f t="shared" si="98"/>
        <v>Ok</v>
      </c>
    </row>
    <row r="169" spans="1:44" x14ac:dyDescent="0.3">
      <c r="A169" s="9"/>
      <c r="B169" s="9"/>
      <c r="C169" s="10">
        <f t="shared" si="69"/>
        <v>88000</v>
      </c>
      <c r="D169" s="10">
        <f t="shared" si="70"/>
        <v>1056000</v>
      </c>
      <c r="E169" s="10">
        <f>F169*基础参数!$B$18</f>
        <v>704000</v>
      </c>
      <c r="F169" s="10">
        <f>F168+基础参数!$B$17</f>
        <v>1760000</v>
      </c>
      <c r="G169" s="10">
        <f>基础参数!$B$1</f>
        <v>60000</v>
      </c>
      <c r="H169" s="10">
        <f>基础参数!$B$2</f>
        <v>36000</v>
      </c>
      <c r="I169" s="10">
        <f>ROUND(IF(F169/12&gt;基础参数!$B$5,基础参数!$B$5,IF(F169/12&lt;基础参数!$B$4,基础参数!$B$4,F169/12)),2)</f>
        <v>21396</v>
      </c>
      <c r="J169" s="10">
        <f>I169*12*基础参数!$B$3</f>
        <v>32094</v>
      </c>
      <c r="K169" s="10">
        <f>ROUND(IF($F169/12&gt;基础参数!$B$12,基础参数!$B$12,IF($F169/12&lt;基础参数!$B$11,基础参数!$B$11,$F169/12)),2)</f>
        <v>21396</v>
      </c>
      <c r="L169" s="10">
        <f>K169*12*基础参数!$B$10</f>
        <v>17972.640000000003</v>
      </c>
      <c r="M169" s="12">
        <f t="shared" si="66"/>
        <v>909933.36</v>
      </c>
      <c r="N169" s="13">
        <f t="shared" si="67"/>
        <v>704000</v>
      </c>
      <c r="O169" s="13">
        <f t="shared" si="71"/>
        <v>232556.68</v>
      </c>
      <c r="P169" s="13">
        <f t="shared" si="72"/>
        <v>239240</v>
      </c>
      <c r="Q169" s="17">
        <f t="shared" si="73"/>
        <v>471796.68</v>
      </c>
      <c r="R169" s="13">
        <f t="shared" si="74"/>
        <v>953933.3600000001</v>
      </c>
      <c r="S169" s="18">
        <f t="shared" si="75"/>
        <v>660000</v>
      </c>
      <c r="T169" s="13">
        <f t="shared" si="76"/>
        <v>247956.68</v>
      </c>
      <c r="U169" s="13">
        <f t="shared" si="77"/>
        <v>193590</v>
      </c>
      <c r="V169" s="19">
        <f t="shared" si="78"/>
        <v>441546.68</v>
      </c>
      <c r="W169" s="13">
        <f t="shared" si="79"/>
        <v>30250</v>
      </c>
      <c r="X169" s="13">
        <f t="shared" si="80"/>
        <v>102803.33000000002</v>
      </c>
      <c r="Y169" s="13">
        <f t="shared" si="68"/>
        <v>1613933.36</v>
      </c>
      <c r="Z169" s="22">
        <f t="shared" si="81"/>
        <v>544350.01</v>
      </c>
      <c r="AA169" s="13"/>
      <c r="AB169" s="13">
        <f t="shared" si="82"/>
        <v>1193933.3600000001</v>
      </c>
      <c r="AC169" s="13">
        <f t="shared" si="83"/>
        <v>420000</v>
      </c>
      <c r="AD169" s="13">
        <f t="shared" si="84"/>
        <v>355350.01</v>
      </c>
      <c r="AE169" s="13">
        <f t="shared" si="85"/>
        <v>102340</v>
      </c>
      <c r="AF169" s="13">
        <f t="shared" si="86"/>
        <v>457690.01</v>
      </c>
      <c r="AG169" s="23">
        <f t="shared" si="87"/>
        <v>16143.330000000016</v>
      </c>
      <c r="AH169" s="13">
        <f t="shared" si="88"/>
        <v>-14106.669999999984</v>
      </c>
      <c r="AI169" s="13">
        <f t="shared" si="89"/>
        <v>161433.3600000001</v>
      </c>
      <c r="AJ169" s="13">
        <f t="shared" si="90"/>
        <v>953933.3600000001</v>
      </c>
      <c r="AK169" s="13">
        <f t="shared" si="91"/>
        <v>660000</v>
      </c>
      <c r="AL169" s="13">
        <f t="shared" si="92"/>
        <v>247956.68</v>
      </c>
      <c r="AM169" s="13">
        <f t="shared" si="93"/>
        <v>193590</v>
      </c>
      <c r="AN169" s="13">
        <f t="shared" si="94"/>
        <v>441546.68</v>
      </c>
      <c r="AO169" s="23">
        <f t="shared" si="95"/>
        <v>0</v>
      </c>
      <c r="AP169" s="13">
        <f t="shared" si="96"/>
        <v>-30250</v>
      </c>
      <c r="AQ169" s="13">
        <f t="shared" si="97"/>
        <v>0</v>
      </c>
      <c r="AR169" s="3" t="str">
        <f t="shared" si="98"/>
        <v>Ok</v>
      </c>
    </row>
    <row r="170" spans="1:44" x14ac:dyDescent="0.3">
      <c r="A170" s="9"/>
      <c r="B170" s="9"/>
      <c r="C170" s="10">
        <f t="shared" si="69"/>
        <v>88500</v>
      </c>
      <c r="D170" s="10">
        <f t="shared" si="70"/>
        <v>1062000</v>
      </c>
      <c r="E170" s="10">
        <f>F170*基础参数!$B$18</f>
        <v>708000</v>
      </c>
      <c r="F170" s="10">
        <f>F169+基础参数!$B$17</f>
        <v>1770000</v>
      </c>
      <c r="G170" s="10">
        <f>基础参数!$B$1</f>
        <v>60000</v>
      </c>
      <c r="H170" s="10">
        <f>基础参数!$B$2</f>
        <v>36000</v>
      </c>
      <c r="I170" s="10">
        <f>ROUND(IF(F170/12&gt;基础参数!$B$5,基础参数!$B$5,IF(F170/12&lt;基础参数!$B$4,基础参数!$B$4,F170/12)),2)</f>
        <v>21396</v>
      </c>
      <c r="J170" s="10">
        <f>I170*12*基础参数!$B$3</f>
        <v>32094</v>
      </c>
      <c r="K170" s="10">
        <f>ROUND(IF($F170/12&gt;基础参数!$B$12,基础参数!$B$12,IF($F170/12&lt;基础参数!$B$11,基础参数!$B$11,$F170/12)),2)</f>
        <v>21396</v>
      </c>
      <c r="L170" s="10">
        <f>K170*12*基础参数!$B$10</f>
        <v>17972.640000000003</v>
      </c>
      <c r="M170" s="12">
        <f t="shared" si="66"/>
        <v>915933.36</v>
      </c>
      <c r="N170" s="13">
        <f t="shared" si="67"/>
        <v>708000</v>
      </c>
      <c r="O170" s="13">
        <f t="shared" si="71"/>
        <v>234656.68</v>
      </c>
      <c r="P170" s="13">
        <f t="shared" si="72"/>
        <v>240640</v>
      </c>
      <c r="Q170" s="17">
        <f t="shared" si="73"/>
        <v>475296.68</v>
      </c>
      <c r="R170" s="13">
        <f t="shared" si="74"/>
        <v>963933.3600000001</v>
      </c>
      <c r="S170" s="18">
        <f t="shared" si="75"/>
        <v>660000</v>
      </c>
      <c r="T170" s="13">
        <f t="shared" si="76"/>
        <v>251850.01</v>
      </c>
      <c r="U170" s="13">
        <f t="shared" si="77"/>
        <v>193590</v>
      </c>
      <c r="V170" s="19">
        <f t="shared" si="78"/>
        <v>445440.01</v>
      </c>
      <c r="W170" s="13">
        <f t="shared" si="79"/>
        <v>29856.669999999984</v>
      </c>
      <c r="X170" s="13">
        <f t="shared" si="80"/>
        <v>103410</v>
      </c>
      <c r="Y170" s="13">
        <f t="shared" si="68"/>
        <v>1623933.36</v>
      </c>
      <c r="Z170" s="22">
        <f t="shared" si="81"/>
        <v>548850.01</v>
      </c>
      <c r="AA170" s="13"/>
      <c r="AB170" s="13">
        <f t="shared" si="82"/>
        <v>1203933.3600000001</v>
      </c>
      <c r="AC170" s="13">
        <f t="shared" si="83"/>
        <v>420000</v>
      </c>
      <c r="AD170" s="13">
        <f t="shared" si="84"/>
        <v>359850.01</v>
      </c>
      <c r="AE170" s="13">
        <f t="shared" si="85"/>
        <v>102340</v>
      </c>
      <c r="AF170" s="13">
        <f t="shared" si="86"/>
        <v>462190.01</v>
      </c>
      <c r="AG170" s="23">
        <f t="shared" si="87"/>
        <v>16750</v>
      </c>
      <c r="AH170" s="13">
        <f t="shared" si="88"/>
        <v>-13106.669999999984</v>
      </c>
      <c r="AI170" s="13">
        <f t="shared" si="89"/>
        <v>171433.3600000001</v>
      </c>
      <c r="AJ170" s="13">
        <f t="shared" si="90"/>
        <v>963933.3600000001</v>
      </c>
      <c r="AK170" s="13">
        <f t="shared" si="91"/>
        <v>660000</v>
      </c>
      <c r="AL170" s="13">
        <f t="shared" si="92"/>
        <v>251850.01</v>
      </c>
      <c r="AM170" s="13">
        <f t="shared" si="93"/>
        <v>193590</v>
      </c>
      <c r="AN170" s="13">
        <f t="shared" si="94"/>
        <v>445440.01</v>
      </c>
      <c r="AO170" s="23">
        <f t="shared" si="95"/>
        <v>0</v>
      </c>
      <c r="AP170" s="13">
        <f t="shared" si="96"/>
        <v>-29856.669999999984</v>
      </c>
      <c r="AQ170" s="13">
        <f t="shared" si="97"/>
        <v>0</v>
      </c>
      <c r="AR170" s="3" t="str">
        <f t="shared" si="98"/>
        <v>Ok</v>
      </c>
    </row>
    <row r="171" spans="1:44" x14ac:dyDescent="0.3">
      <c r="A171" s="9"/>
      <c r="B171" s="9"/>
      <c r="C171" s="10">
        <f t="shared" si="69"/>
        <v>89000</v>
      </c>
      <c r="D171" s="10">
        <f t="shared" si="70"/>
        <v>1068000</v>
      </c>
      <c r="E171" s="10">
        <f>F171*基础参数!$B$18</f>
        <v>712000</v>
      </c>
      <c r="F171" s="10">
        <f>F170+基础参数!$B$17</f>
        <v>1780000</v>
      </c>
      <c r="G171" s="10">
        <f>基础参数!$B$1</f>
        <v>60000</v>
      </c>
      <c r="H171" s="10">
        <f>基础参数!$B$2</f>
        <v>36000</v>
      </c>
      <c r="I171" s="10">
        <f>ROUND(IF(F171/12&gt;基础参数!$B$5,基础参数!$B$5,IF(F171/12&lt;基础参数!$B$4,基础参数!$B$4,F171/12)),2)</f>
        <v>21396</v>
      </c>
      <c r="J171" s="10">
        <f>I171*12*基础参数!$B$3</f>
        <v>32094</v>
      </c>
      <c r="K171" s="10">
        <f>ROUND(IF($F171/12&gt;基础参数!$B$12,基础参数!$B$12,IF($F171/12&lt;基础参数!$B$11,基础参数!$B$11,$F171/12)),2)</f>
        <v>21396</v>
      </c>
      <c r="L171" s="10">
        <f>K171*12*基础参数!$B$10</f>
        <v>17972.640000000003</v>
      </c>
      <c r="M171" s="12">
        <f t="shared" si="66"/>
        <v>921933.36</v>
      </c>
      <c r="N171" s="13">
        <f t="shared" si="67"/>
        <v>712000</v>
      </c>
      <c r="O171" s="13">
        <f t="shared" si="71"/>
        <v>236756.68</v>
      </c>
      <c r="P171" s="13">
        <f t="shared" si="72"/>
        <v>242040</v>
      </c>
      <c r="Q171" s="17">
        <f t="shared" si="73"/>
        <v>478796.68</v>
      </c>
      <c r="R171" s="13">
        <f t="shared" si="74"/>
        <v>973933.3600000001</v>
      </c>
      <c r="S171" s="18">
        <f t="shared" si="75"/>
        <v>660000</v>
      </c>
      <c r="T171" s="13">
        <f t="shared" si="76"/>
        <v>256350.01</v>
      </c>
      <c r="U171" s="13">
        <f t="shared" si="77"/>
        <v>193590</v>
      </c>
      <c r="V171" s="19">
        <f t="shared" si="78"/>
        <v>449940.01</v>
      </c>
      <c r="W171" s="13">
        <f t="shared" si="79"/>
        <v>28856.669999999984</v>
      </c>
      <c r="X171" s="13">
        <f t="shared" si="80"/>
        <v>103410</v>
      </c>
      <c r="Y171" s="13">
        <f t="shared" si="68"/>
        <v>1633933.36</v>
      </c>
      <c r="Z171" s="22">
        <f t="shared" si="81"/>
        <v>553350.01</v>
      </c>
      <c r="AA171" s="13"/>
      <c r="AB171" s="13">
        <f t="shared" si="82"/>
        <v>1213933.3600000001</v>
      </c>
      <c r="AC171" s="13">
        <f t="shared" si="83"/>
        <v>420000</v>
      </c>
      <c r="AD171" s="13">
        <f t="shared" si="84"/>
        <v>364350.01</v>
      </c>
      <c r="AE171" s="13">
        <f t="shared" si="85"/>
        <v>102340</v>
      </c>
      <c r="AF171" s="13">
        <f t="shared" si="86"/>
        <v>466690.01</v>
      </c>
      <c r="AG171" s="23">
        <f t="shared" si="87"/>
        <v>16750</v>
      </c>
      <c r="AH171" s="13">
        <f t="shared" si="88"/>
        <v>-12106.669999999984</v>
      </c>
      <c r="AI171" s="13">
        <f t="shared" si="89"/>
        <v>181433.3600000001</v>
      </c>
      <c r="AJ171" s="13">
        <f t="shared" si="90"/>
        <v>973933.3600000001</v>
      </c>
      <c r="AK171" s="13">
        <f t="shared" si="91"/>
        <v>660000</v>
      </c>
      <c r="AL171" s="13">
        <f t="shared" si="92"/>
        <v>256350.01</v>
      </c>
      <c r="AM171" s="13">
        <f t="shared" si="93"/>
        <v>193590</v>
      </c>
      <c r="AN171" s="13">
        <f t="shared" si="94"/>
        <v>449940.01</v>
      </c>
      <c r="AO171" s="23">
        <f t="shared" si="95"/>
        <v>0</v>
      </c>
      <c r="AP171" s="13">
        <f t="shared" si="96"/>
        <v>-28856.669999999984</v>
      </c>
      <c r="AQ171" s="13">
        <f t="shared" si="97"/>
        <v>0</v>
      </c>
      <c r="AR171" s="3" t="str">
        <f t="shared" si="98"/>
        <v>Ok</v>
      </c>
    </row>
    <row r="172" spans="1:44" x14ac:dyDescent="0.3">
      <c r="A172" s="9"/>
      <c r="B172" s="9"/>
      <c r="C172" s="10">
        <f t="shared" si="69"/>
        <v>89500</v>
      </c>
      <c r="D172" s="10">
        <f t="shared" si="70"/>
        <v>1074000</v>
      </c>
      <c r="E172" s="10">
        <f>F172*基础参数!$B$18</f>
        <v>716000</v>
      </c>
      <c r="F172" s="10">
        <f>F171+基础参数!$B$17</f>
        <v>1790000</v>
      </c>
      <c r="G172" s="10">
        <f>基础参数!$B$1</f>
        <v>60000</v>
      </c>
      <c r="H172" s="10">
        <f>基础参数!$B$2</f>
        <v>36000</v>
      </c>
      <c r="I172" s="10">
        <f>ROUND(IF(F172/12&gt;基础参数!$B$5,基础参数!$B$5,IF(F172/12&lt;基础参数!$B$4,基础参数!$B$4,F172/12)),2)</f>
        <v>21396</v>
      </c>
      <c r="J172" s="10">
        <f>I172*12*基础参数!$B$3</f>
        <v>32094</v>
      </c>
      <c r="K172" s="10">
        <f>ROUND(IF($F172/12&gt;基础参数!$B$12,基础参数!$B$12,IF($F172/12&lt;基础参数!$B$11,基础参数!$B$11,$F172/12)),2)</f>
        <v>21396</v>
      </c>
      <c r="L172" s="10">
        <f>K172*12*基础参数!$B$10</f>
        <v>17972.640000000003</v>
      </c>
      <c r="M172" s="12">
        <f t="shared" si="66"/>
        <v>927933.36</v>
      </c>
      <c r="N172" s="13">
        <f t="shared" si="67"/>
        <v>716000</v>
      </c>
      <c r="O172" s="13">
        <f t="shared" si="71"/>
        <v>238856.68</v>
      </c>
      <c r="P172" s="13">
        <f t="shared" si="72"/>
        <v>243440</v>
      </c>
      <c r="Q172" s="17">
        <f t="shared" si="73"/>
        <v>482296.68</v>
      </c>
      <c r="R172" s="13">
        <f t="shared" si="74"/>
        <v>983933.3600000001</v>
      </c>
      <c r="S172" s="18">
        <f t="shared" si="75"/>
        <v>660000</v>
      </c>
      <c r="T172" s="13">
        <f t="shared" si="76"/>
        <v>260850.01</v>
      </c>
      <c r="U172" s="13">
        <f t="shared" si="77"/>
        <v>193590</v>
      </c>
      <c r="V172" s="19">
        <f t="shared" si="78"/>
        <v>454440.01</v>
      </c>
      <c r="W172" s="13">
        <f t="shared" si="79"/>
        <v>27856.669999999984</v>
      </c>
      <c r="X172" s="13">
        <f t="shared" si="80"/>
        <v>103410</v>
      </c>
      <c r="Y172" s="13">
        <f t="shared" si="68"/>
        <v>1643933.36</v>
      </c>
      <c r="Z172" s="22">
        <f t="shared" si="81"/>
        <v>557850.01</v>
      </c>
      <c r="AA172" s="13"/>
      <c r="AB172" s="13">
        <f t="shared" si="82"/>
        <v>1223933.3600000001</v>
      </c>
      <c r="AC172" s="13">
        <f t="shared" si="83"/>
        <v>420000</v>
      </c>
      <c r="AD172" s="13">
        <f t="shared" si="84"/>
        <v>368850.01</v>
      </c>
      <c r="AE172" s="13">
        <f t="shared" si="85"/>
        <v>102340</v>
      </c>
      <c r="AF172" s="13">
        <f t="shared" si="86"/>
        <v>471190.01</v>
      </c>
      <c r="AG172" s="23">
        <f t="shared" si="87"/>
        <v>16750</v>
      </c>
      <c r="AH172" s="13">
        <f t="shared" si="88"/>
        <v>-11106.669999999984</v>
      </c>
      <c r="AI172" s="13">
        <f t="shared" si="89"/>
        <v>191433.3600000001</v>
      </c>
      <c r="AJ172" s="13">
        <f t="shared" si="90"/>
        <v>983933.3600000001</v>
      </c>
      <c r="AK172" s="13">
        <f t="shared" si="91"/>
        <v>660000</v>
      </c>
      <c r="AL172" s="13">
        <f t="shared" si="92"/>
        <v>260850.01</v>
      </c>
      <c r="AM172" s="13">
        <f t="shared" si="93"/>
        <v>193590</v>
      </c>
      <c r="AN172" s="13">
        <f t="shared" si="94"/>
        <v>454440.01</v>
      </c>
      <c r="AO172" s="23">
        <f t="shared" si="95"/>
        <v>0</v>
      </c>
      <c r="AP172" s="13">
        <f t="shared" si="96"/>
        <v>-27856.669999999984</v>
      </c>
      <c r="AQ172" s="13">
        <f t="shared" si="97"/>
        <v>0</v>
      </c>
      <c r="AR172" s="3" t="str">
        <f t="shared" si="98"/>
        <v>Ok</v>
      </c>
    </row>
    <row r="173" spans="1:44" x14ac:dyDescent="0.3">
      <c r="A173" s="9"/>
      <c r="B173" s="9"/>
      <c r="C173" s="10">
        <f t="shared" si="69"/>
        <v>90000</v>
      </c>
      <c r="D173" s="10">
        <f t="shared" si="70"/>
        <v>1080000</v>
      </c>
      <c r="E173" s="10">
        <f>F173*基础参数!$B$18</f>
        <v>720000</v>
      </c>
      <c r="F173" s="10">
        <f>F172+基础参数!$B$17</f>
        <v>1800000</v>
      </c>
      <c r="G173" s="10">
        <f>基础参数!$B$1</f>
        <v>60000</v>
      </c>
      <c r="H173" s="10">
        <f>基础参数!$B$2</f>
        <v>36000</v>
      </c>
      <c r="I173" s="10">
        <f>ROUND(IF(F173/12&gt;基础参数!$B$5,基础参数!$B$5,IF(F173/12&lt;基础参数!$B$4,基础参数!$B$4,F173/12)),2)</f>
        <v>21396</v>
      </c>
      <c r="J173" s="10">
        <f>I173*12*基础参数!$B$3</f>
        <v>32094</v>
      </c>
      <c r="K173" s="10">
        <f>ROUND(IF($F173/12&gt;基础参数!$B$12,基础参数!$B$12,IF($F173/12&lt;基础参数!$B$11,基础参数!$B$11,$F173/12)),2)</f>
        <v>21396</v>
      </c>
      <c r="L173" s="10">
        <f>K173*12*基础参数!$B$10</f>
        <v>17972.640000000003</v>
      </c>
      <c r="M173" s="12">
        <f t="shared" si="66"/>
        <v>933933.36</v>
      </c>
      <c r="N173" s="13">
        <f t="shared" si="67"/>
        <v>720000</v>
      </c>
      <c r="O173" s="13">
        <f t="shared" si="71"/>
        <v>240956.68</v>
      </c>
      <c r="P173" s="13">
        <f t="shared" si="72"/>
        <v>244840</v>
      </c>
      <c r="Q173" s="17">
        <f t="shared" si="73"/>
        <v>485796.68</v>
      </c>
      <c r="R173" s="13">
        <f t="shared" si="74"/>
        <v>993933.3600000001</v>
      </c>
      <c r="S173" s="18">
        <f t="shared" si="75"/>
        <v>660000</v>
      </c>
      <c r="T173" s="13">
        <f t="shared" si="76"/>
        <v>265350.01</v>
      </c>
      <c r="U173" s="13">
        <f t="shared" si="77"/>
        <v>193590</v>
      </c>
      <c r="V173" s="19">
        <f t="shared" si="78"/>
        <v>458940.01</v>
      </c>
      <c r="W173" s="13">
        <f t="shared" si="79"/>
        <v>26856.669999999984</v>
      </c>
      <c r="X173" s="13">
        <f t="shared" si="80"/>
        <v>103410</v>
      </c>
      <c r="Y173" s="13">
        <f t="shared" si="68"/>
        <v>1653933.36</v>
      </c>
      <c r="Z173" s="22">
        <f t="shared" si="81"/>
        <v>562350.01</v>
      </c>
      <c r="AA173" s="13"/>
      <c r="AB173" s="13">
        <f t="shared" si="82"/>
        <v>1233933.3600000001</v>
      </c>
      <c r="AC173" s="13">
        <f t="shared" si="83"/>
        <v>420000</v>
      </c>
      <c r="AD173" s="13">
        <f t="shared" si="84"/>
        <v>373350.01</v>
      </c>
      <c r="AE173" s="13">
        <f t="shared" si="85"/>
        <v>102340</v>
      </c>
      <c r="AF173" s="13">
        <f t="shared" si="86"/>
        <v>475690.01</v>
      </c>
      <c r="AG173" s="23">
        <f t="shared" si="87"/>
        <v>16750</v>
      </c>
      <c r="AH173" s="13">
        <f t="shared" si="88"/>
        <v>-10106.669999999984</v>
      </c>
      <c r="AI173" s="13">
        <f t="shared" si="89"/>
        <v>201433.3600000001</v>
      </c>
      <c r="AJ173" s="13">
        <f t="shared" si="90"/>
        <v>993933.3600000001</v>
      </c>
      <c r="AK173" s="13">
        <f t="shared" si="91"/>
        <v>660000</v>
      </c>
      <c r="AL173" s="13">
        <f t="shared" si="92"/>
        <v>265350.01</v>
      </c>
      <c r="AM173" s="13">
        <f t="shared" si="93"/>
        <v>193590</v>
      </c>
      <c r="AN173" s="13">
        <f t="shared" si="94"/>
        <v>458940.01</v>
      </c>
      <c r="AO173" s="23">
        <f t="shared" si="95"/>
        <v>0</v>
      </c>
      <c r="AP173" s="13">
        <f t="shared" si="96"/>
        <v>-26856.669999999984</v>
      </c>
      <c r="AQ173" s="13">
        <f t="shared" si="97"/>
        <v>0</v>
      </c>
      <c r="AR173" s="3" t="str">
        <f t="shared" si="98"/>
        <v>Ok</v>
      </c>
    </row>
    <row r="174" spans="1:44" x14ac:dyDescent="0.3">
      <c r="A174" s="9"/>
      <c r="B174" s="9"/>
      <c r="C174" s="10">
        <f t="shared" si="69"/>
        <v>90500</v>
      </c>
      <c r="D174" s="10">
        <f t="shared" si="70"/>
        <v>1086000</v>
      </c>
      <c r="E174" s="10">
        <f>F174*基础参数!$B$18</f>
        <v>724000</v>
      </c>
      <c r="F174" s="10">
        <f>F173+基础参数!$B$17</f>
        <v>1810000</v>
      </c>
      <c r="G174" s="10">
        <f>基础参数!$B$1</f>
        <v>60000</v>
      </c>
      <c r="H174" s="10">
        <f>基础参数!$B$2</f>
        <v>36000</v>
      </c>
      <c r="I174" s="10">
        <f>ROUND(IF(F174/12&gt;基础参数!$B$5,基础参数!$B$5,IF(F174/12&lt;基础参数!$B$4,基础参数!$B$4,F174/12)),2)</f>
        <v>21396</v>
      </c>
      <c r="J174" s="10">
        <f>I174*12*基础参数!$B$3</f>
        <v>32094</v>
      </c>
      <c r="K174" s="10">
        <f>ROUND(IF($F174/12&gt;基础参数!$B$12,基础参数!$B$12,IF($F174/12&lt;基础参数!$B$11,基础参数!$B$11,$F174/12)),2)</f>
        <v>21396</v>
      </c>
      <c r="L174" s="10">
        <f>K174*12*基础参数!$B$10</f>
        <v>17972.640000000003</v>
      </c>
      <c r="M174" s="12">
        <f t="shared" si="66"/>
        <v>939933.36</v>
      </c>
      <c r="N174" s="13">
        <f t="shared" si="67"/>
        <v>724000</v>
      </c>
      <c r="O174" s="13">
        <f t="shared" si="71"/>
        <v>243056.68</v>
      </c>
      <c r="P174" s="13">
        <f t="shared" si="72"/>
        <v>246240</v>
      </c>
      <c r="Q174" s="17">
        <f t="shared" si="73"/>
        <v>489296.68</v>
      </c>
      <c r="R174" s="13">
        <f t="shared" si="74"/>
        <v>1003933.3600000001</v>
      </c>
      <c r="S174" s="18">
        <f t="shared" si="75"/>
        <v>660000</v>
      </c>
      <c r="T174" s="13">
        <f t="shared" si="76"/>
        <v>269850.01</v>
      </c>
      <c r="U174" s="13">
        <f t="shared" si="77"/>
        <v>193590</v>
      </c>
      <c r="V174" s="19">
        <f t="shared" si="78"/>
        <v>463440.01</v>
      </c>
      <c r="W174" s="13">
        <f t="shared" si="79"/>
        <v>25856.669999999984</v>
      </c>
      <c r="X174" s="13">
        <f t="shared" si="80"/>
        <v>103410</v>
      </c>
      <c r="Y174" s="13">
        <f t="shared" si="68"/>
        <v>1663933.36</v>
      </c>
      <c r="Z174" s="22">
        <f t="shared" si="81"/>
        <v>566850.01</v>
      </c>
      <c r="AA174" s="13"/>
      <c r="AB174" s="13">
        <f t="shared" si="82"/>
        <v>1243933.3600000001</v>
      </c>
      <c r="AC174" s="13">
        <f t="shared" si="83"/>
        <v>420000</v>
      </c>
      <c r="AD174" s="13">
        <f t="shared" si="84"/>
        <v>377850.01</v>
      </c>
      <c r="AE174" s="13">
        <f t="shared" si="85"/>
        <v>102340</v>
      </c>
      <c r="AF174" s="13">
        <f t="shared" si="86"/>
        <v>480190.01</v>
      </c>
      <c r="AG174" s="23">
        <f t="shared" si="87"/>
        <v>16750</v>
      </c>
      <c r="AH174" s="13">
        <f t="shared" si="88"/>
        <v>-9106.6699999999837</v>
      </c>
      <c r="AI174" s="13">
        <f t="shared" si="89"/>
        <v>211433.3600000001</v>
      </c>
      <c r="AJ174" s="13">
        <f t="shared" si="90"/>
        <v>1003933.3600000001</v>
      </c>
      <c r="AK174" s="13">
        <f t="shared" si="91"/>
        <v>660000</v>
      </c>
      <c r="AL174" s="13">
        <f t="shared" si="92"/>
        <v>269850.01</v>
      </c>
      <c r="AM174" s="13">
        <f t="shared" si="93"/>
        <v>193590</v>
      </c>
      <c r="AN174" s="13">
        <f t="shared" si="94"/>
        <v>463440.01</v>
      </c>
      <c r="AO174" s="23">
        <f t="shared" si="95"/>
        <v>0</v>
      </c>
      <c r="AP174" s="13">
        <f t="shared" si="96"/>
        <v>-25856.669999999984</v>
      </c>
      <c r="AQ174" s="13">
        <f t="shared" si="97"/>
        <v>0</v>
      </c>
      <c r="AR174" s="3" t="str">
        <f t="shared" si="98"/>
        <v>Ok</v>
      </c>
    </row>
    <row r="175" spans="1:44" x14ac:dyDescent="0.3">
      <c r="A175" s="9"/>
      <c r="B175" s="9"/>
      <c r="C175" s="10">
        <f t="shared" si="69"/>
        <v>91000</v>
      </c>
      <c r="D175" s="10">
        <f t="shared" si="70"/>
        <v>1092000</v>
      </c>
      <c r="E175" s="10">
        <f>F175*基础参数!$B$18</f>
        <v>728000</v>
      </c>
      <c r="F175" s="10">
        <f>F174+基础参数!$B$17</f>
        <v>1820000</v>
      </c>
      <c r="G175" s="10">
        <f>基础参数!$B$1</f>
        <v>60000</v>
      </c>
      <c r="H175" s="10">
        <f>基础参数!$B$2</f>
        <v>36000</v>
      </c>
      <c r="I175" s="10">
        <f>ROUND(IF(F175/12&gt;基础参数!$B$5,基础参数!$B$5,IF(F175/12&lt;基础参数!$B$4,基础参数!$B$4,F175/12)),2)</f>
        <v>21396</v>
      </c>
      <c r="J175" s="10">
        <f>I175*12*基础参数!$B$3</f>
        <v>32094</v>
      </c>
      <c r="K175" s="10">
        <f>ROUND(IF($F175/12&gt;基础参数!$B$12,基础参数!$B$12,IF($F175/12&lt;基础参数!$B$11,基础参数!$B$11,$F175/12)),2)</f>
        <v>21396</v>
      </c>
      <c r="L175" s="10">
        <f>K175*12*基础参数!$B$10</f>
        <v>17972.640000000003</v>
      </c>
      <c r="M175" s="12">
        <f t="shared" si="66"/>
        <v>945933.36</v>
      </c>
      <c r="N175" s="13">
        <f t="shared" si="67"/>
        <v>728000</v>
      </c>
      <c r="O175" s="13">
        <f t="shared" si="71"/>
        <v>245156.68</v>
      </c>
      <c r="P175" s="13">
        <f t="shared" si="72"/>
        <v>247640</v>
      </c>
      <c r="Q175" s="17">
        <f t="shared" si="73"/>
        <v>492796.68</v>
      </c>
      <c r="R175" s="13">
        <f t="shared" si="74"/>
        <v>1013933.3600000001</v>
      </c>
      <c r="S175" s="18">
        <f t="shared" si="75"/>
        <v>660000</v>
      </c>
      <c r="T175" s="13">
        <f t="shared" si="76"/>
        <v>274350.01</v>
      </c>
      <c r="U175" s="13">
        <f t="shared" si="77"/>
        <v>193590</v>
      </c>
      <c r="V175" s="19">
        <f t="shared" si="78"/>
        <v>467940.01</v>
      </c>
      <c r="W175" s="13">
        <f t="shared" si="79"/>
        <v>24856.669999999984</v>
      </c>
      <c r="X175" s="13">
        <f t="shared" si="80"/>
        <v>103410</v>
      </c>
      <c r="Y175" s="13">
        <f t="shared" si="68"/>
        <v>1673933.36</v>
      </c>
      <c r="Z175" s="22">
        <f t="shared" si="81"/>
        <v>571350.01</v>
      </c>
      <c r="AA175" s="13"/>
      <c r="AB175" s="13">
        <f t="shared" si="82"/>
        <v>1253933.3600000001</v>
      </c>
      <c r="AC175" s="13">
        <f t="shared" si="83"/>
        <v>420000</v>
      </c>
      <c r="AD175" s="13">
        <f t="shared" si="84"/>
        <v>382350.01</v>
      </c>
      <c r="AE175" s="13">
        <f t="shared" si="85"/>
        <v>102340</v>
      </c>
      <c r="AF175" s="13">
        <f t="shared" si="86"/>
        <v>484690.01</v>
      </c>
      <c r="AG175" s="23">
        <f t="shared" si="87"/>
        <v>16750</v>
      </c>
      <c r="AH175" s="13">
        <f t="shared" si="88"/>
        <v>-8106.6699999999837</v>
      </c>
      <c r="AI175" s="13">
        <f t="shared" si="89"/>
        <v>221433.3600000001</v>
      </c>
      <c r="AJ175" s="13">
        <f t="shared" si="90"/>
        <v>1013933.3600000001</v>
      </c>
      <c r="AK175" s="13">
        <f t="shared" si="91"/>
        <v>660000</v>
      </c>
      <c r="AL175" s="13">
        <f t="shared" si="92"/>
        <v>274350.01</v>
      </c>
      <c r="AM175" s="13">
        <f t="shared" si="93"/>
        <v>193590</v>
      </c>
      <c r="AN175" s="13">
        <f t="shared" si="94"/>
        <v>467940.01</v>
      </c>
      <c r="AO175" s="23">
        <f t="shared" si="95"/>
        <v>0</v>
      </c>
      <c r="AP175" s="13">
        <f t="shared" si="96"/>
        <v>-24856.669999999984</v>
      </c>
      <c r="AQ175" s="13">
        <f t="shared" si="97"/>
        <v>0</v>
      </c>
      <c r="AR175" s="3" t="str">
        <f t="shared" si="98"/>
        <v>Ok</v>
      </c>
    </row>
    <row r="176" spans="1:44" x14ac:dyDescent="0.3">
      <c r="A176" s="9"/>
      <c r="B176" s="9"/>
      <c r="C176" s="10">
        <f t="shared" si="69"/>
        <v>91500</v>
      </c>
      <c r="D176" s="10">
        <f t="shared" si="70"/>
        <v>1098000</v>
      </c>
      <c r="E176" s="10">
        <f>F176*基础参数!$B$18</f>
        <v>732000</v>
      </c>
      <c r="F176" s="10">
        <f>F175+基础参数!$B$17</f>
        <v>1830000</v>
      </c>
      <c r="G176" s="10">
        <f>基础参数!$B$1</f>
        <v>60000</v>
      </c>
      <c r="H176" s="10">
        <f>基础参数!$B$2</f>
        <v>36000</v>
      </c>
      <c r="I176" s="10">
        <f>ROUND(IF(F176/12&gt;基础参数!$B$5,基础参数!$B$5,IF(F176/12&lt;基础参数!$B$4,基础参数!$B$4,F176/12)),2)</f>
        <v>21396</v>
      </c>
      <c r="J176" s="10">
        <f>I176*12*基础参数!$B$3</f>
        <v>32094</v>
      </c>
      <c r="K176" s="10">
        <f>ROUND(IF($F176/12&gt;基础参数!$B$12,基础参数!$B$12,IF($F176/12&lt;基础参数!$B$11,基础参数!$B$11,$F176/12)),2)</f>
        <v>21396</v>
      </c>
      <c r="L176" s="10">
        <f>K176*12*基础参数!$B$10</f>
        <v>17972.640000000003</v>
      </c>
      <c r="M176" s="12">
        <f t="shared" si="66"/>
        <v>951933.36</v>
      </c>
      <c r="N176" s="13">
        <f t="shared" si="67"/>
        <v>732000</v>
      </c>
      <c r="O176" s="13">
        <f t="shared" si="71"/>
        <v>247256.68</v>
      </c>
      <c r="P176" s="13">
        <f t="shared" si="72"/>
        <v>249040</v>
      </c>
      <c r="Q176" s="17">
        <f t="shared" si="73"/>
        <v>496296.68</v>
      </c>
      <c r="R176" s="13">
        <f t="shared" si="74"/>
        <v>1023933.3600000001</v>
      </c>
      <c r="S176" s="18">
        <f t="shared" si="75"/>
        <v>660000</v>
      </c>
      <c r="T176" s="13">
        <f t="shared" si="76"/>
        <v>278850.01</v>
      </c>
      <c r="U176" s="13">
        <f t="shared" si="77"/>
        <v>193590</v>
      </c>
      <c r="V176" s="19">
        <f t="shared" si="78"/>
        <v>472440.01</v>
      </c>
      <c r="W176" s="13">
        <f t="shared" si="79"/>
        <v>23856.669999999984</v>
      </c>
      <c r="X176" s="13">
        <f t="shared" si="80"/>
        <v>103410</v>
      </c>
      <c r="Y176" s="13">
        <f t="shared" si="68"/>
        <v>1683933.36</v>
      </c>
      <c r="Z176" s="22">
        <f t="shared" si="81"/>
        <v>575850.01</v>
      </c>
      <c r="AA176" s="13"/>
      <c r="AB176" s="13">
        <f t="shared" si="82"/>
        <v>1263933.3600000001</v>
      </c>
      <c r="AC176" s="13">
        <f t="shared" si="83"/>
        <v>420000</v>
      </c>
      <c r="AD176" s="13">
        <f t="shared" si="84"/>
        <v>386850.01</v>
      </c>
      <c r="AE176" s="13">
        <f t="shared" si="85"/>
        <v>102340</v>
      </c>
      <c r="AF176" s="13">
        <f t="shared" si="86"/>
        <v>489190.01</v>
      </c>
      <c r="AG176" s="23">
        <f t="shared" si="87"/>
        <v>16750</v>
      </c>
      <c r="AH176" s="13">
        <f t="shared" si="88"/>
        <v>-7106.6699999999837</v>
      </c>
      <c r="AI176" s="13">
        <f t="shared" si="89"/>
        <v>231433.3600000001</v>
      </c>
      <c r="AJ176" s="13">
        <f t="shared" si="90"/>
        <v>1023933.3600000001</v>
      </c>
      <c r="AK176" s="13">
        <f t="shared" si="91"/>
        <v>660000</v>
      </c>
      <c r="AL176" s="13">
        <f t="shared" si="92"/>
        <v>278850.01</v>
      </c>
      <c r="AM176" s="13">
        <f t="shared" si="93"/>
        <v>193590</v>
      </c>
      <c r="AN176" s="13">
        <f t="shared" si="94"/>
        <v>472440.01</v>
      </c>
      <c r="AO176" s="23">
        <f t="shared" si="95"/>
        <v>0</v>
      </c>
      <c r="AP176" s="13">
        <f t="shared" si="96"/>
        <v>-23856.669999999984</v>
      </c>
      <c r="AQ176" s="13">
        <f t="shared" si="97"/>
        <v>0</v>
      </c>
      <c r="AR176" s="3" t="str">
        <f t="shared" si="98"/>
        <v>Ok</v>
      </c>
    </row>
    <row r="177" spans="1:44" x14ac:dyDescent="0.3">
      <c r="A177" s="9"/>
      <c r="B177" s="9"/>
      <c r="C177" s="10">
        <f t="shared" si="69"/>
        <v>92000</v>
      </c>
      <c r="D177" s="10">
        <f t="shared" si="70"/>
        <v>1104000</v>
      </c>
      <c r="E177" s="10">
        <f>F177*基础参数!$B$18</f>
        <v>736000</v>
      </c>
      <c r="F177" s="10">
        <f>F176+基础参数!$B$17</f>
        <v>1840000</v>
      </c>
      <c r="G177" s="10">
        <f>基础参数!$B$1</f>
        <v>60000</v>
      </c>
      <c r="H177" s="10">
        <f>基础参数!$B$2</f>
        <v>36000</v>
      </c>
      <c r="I177" s="10">
        <f>ROUND(IF(F177/12&gt;基础参数!$B$5,基础参数!$B$5,IF(F177/12&lt;基础参数!$B$4,基础参数!$B$4,F177/12)),2)</f>
        <v>21396</v>
      </c>
      <c r="J177" s="10">
        <f>I177*12*基础参数!$B$3</f>
        <v>32094</v>
      </c>
      <c r="K177" s="10">
        <f>ROUND(IF($F177/12&gt;基础参数!$B$12,基础参数!$B$12,IF($F177/12&lt;基础参数!$B$11,基础参数!$B$11,$F177/12)),2)</f>
        <v>21396</v>
      </c>
      <c r="L177" s="10">
        <f>K177*12*基础参数!$B$10</f>
        <v>17972.640000000003</v>
      </c>
      <c r="M177" s="12">
        <f t="shared" si="66"/>
        <v>957933.36</v>
      </c>
      <c r="N177" s="13">
        <f t="shared" si="67"/>
        <v>736000</v>
      </c>
      <c r="O177" s="13">
        <f t="shared" si="71"/>
        <v>249356.68</v>
      </c>
      <c r="P177" s="13">
        <f t="shared" si="72"/>
        <v>250440</v>
      </c>
      <c r="Q177" s="17">
        <f t="shared" si="73"/>
        <v>499796.68</v>
      </c>
      <c r="R177" s="13">
        <f t="shared" si="74"/>
        <v>1033933.3600000001</v>
      </c>
      <c r="S177" s="18">
        <f t="shared" si="75"/>
        <v>660000</v>
      </c>
      <c r="T177" s="13">
        <f t="shared" si="76"/>
        <v>283350.01</v>
      </c>
      <c r="U177" s="13">
        <f t="shared" si="77"/>
        <v>193590</v>
      </c>
      <c r="V177" s="19">
        <f t="shared" si="78"/>
        <v>476940.01</v>
      </c>
      <c r="W177" s="13">
        <f t="shared" si="79"/>
        <v>22856.669999999984</v>
      </c>
      <c r="X177" s="13">
        <f t="shared" si="80"/>
        <v>103410</v>
      </c>
      <c r="Y177" s="13">
        <f t="shared" si="68"/>
        <v>1693933.36</v>
      </c>
      <c r="Z177" s="22">
        <f t="shared" si="81"/>
        <v>580350.01</v>
      </c>
      <c r="AA177" s="13"/>
      <c r="AB177" s="13">
        <f t="shared" si="82"/>
        <v>1273933.3600000001</v>
      </c>
      <c r="AC177" s="13">
        <f t="shared" si="83"/>
        <v>420000</v>
      </c>
      <c r="AD177" s="13">
        <f t="shared" si="84"/>
        <v>391350.01</v>
      </c>
      <c r="AE177" s="13">
        <f t="shared" si="85"/>
        <v>102340</v>
      </c>
      <c r="AF177" s="13">
        <f t="shared" si="86"/>
        <v>493690.01</v>
      </c>
      <c r="AG177" s="23">
        <f t="shared" si="87"/>
        <v>16750</v>
      </c>
      <c r="AH177" s="13">
        <f t="shared" si="88"/>
        <v>-6106.6699999999837</v>
      </c>
      <c r="AI177" s="13">
        <f t="shared" si="89"/>
        <v>241433.3600000001</v>
      </c>
      <c r="AJ177" s="13">
        <f t="shared" si="90"/>
        <v>1033933.3600000001</v>
      </c>
      <c r="AK177" s="13">
        <f t="shared" si="91"/>
        <v>660000</v>
      </c>
      <c r="AL177" s="13">
        <f t="shared" si="92"/>
        <v>283350.01</v>
      </c>
      <c r="AM177" s="13">
        <f t="shared" si="93"/>
        <v>193590</v>
      </c>
      <c r="AN177" s="13">
        <f t="shared" si="94"/>
        <v>476940.01</v>
      </c>
      <c r="AO177" s="23">
        <f t="shared" si="95"/>
        <v>0</v>
      </c>
      <c r="AP177" s="13">
        <f t="shared" si="96"/>
        <v>-22856.669999999984</v>
      </c>
      <c r="AQ177" s="13">
        <f t="shared" si="97"/>
        <v>0</v>
      </c>
      <c r="AR177" s="3" t="str">
        <f t="shared" si="98"/>
        <v>Ok</v>
      </c>
    </row>
    <row r="178" spans="1:44" x14ac:dyDescent="0.3">
      <c r="A178" s="9"/>
      <c r="B178" s="9"/>
      <c r="C178" s="10">
        <f t="shared" si="69"/>
        <v>92500</v>
      </c>
      <c r="D178" s="10">
        <f t="shared" si="70"/>
        <v>1110000</v>
      </c>
      <c r="E178" s="10">
        <f>F178*基础参数!$B$18</f>
        <v>740000</v>
      </c>
      <c r="F178" s="10">
        <f>F177+基础参数!$B$17</f>
        <v>1850000</v>
      </c>
      <c r="G178" s="10">
        <f>基础参数!$B$1</f>
        <v>60000</v>
      </c>
      <c r="H178" s="10">
        <f>基础参数!$B$2</f>
        <v>36000</v>
      </c>
      <c r="I178" s="10">
        <f>ROUND(IF(F178/12&gt;基础参数!$B$5,基础参数!$B$5,IF(F178/12&lt;基础参数!$B$4,基础参数!$B$4,F178/12)),2)</f>
        <v>21396</v>
      </c>
      <c r="J178" s="10">
        <f>I178*12*基础参数!$B$3</f>
        <v>32094</v>
      </c>
      <c r="K178" s="10">
        <f>ROUND(IF($F178/12&gt;基础参数!$B$12,基础参数!$B$12,IF($F178/12&lt;基础参数!$B$11,基础参数!$B$11,$F178/12)),2)</f>
        <v>21396</v>
      </c>
      <c r="L178" s="10">
        <f>K178*12*基础参数!$B$10</f>
        <v>17972.640000000003</v>
      </c>
      <c r="M178" s="12">
        <f t="shared" si="66"/>
        <v>963933.36</v>
      </c>
      <c r="N178" s="13">
        <f t="shared" si="67"/>
        <v>740000</v>
      </c>
      <c r="O178" s="13">
        <f t="shared" si="71"/>
        <v>251850.01</v>
      </c>
      <c r="P178" s="13">
        <f t="shared" si="72"/>
        <v>251840</v>
      </c>
      <c r="Q178" s="17">
        <f t="shared" si="73"/>
        <v>503690.01</v>
      </c>
      <c r="R178" s="13">
        <f t="shared" si="74"/>
        <v>1043933.3600000001</v>
      </c>
      <c r="S178" s="18">
        <f t="shared" si="75"/>
        <v>660000</v>
      </c>
      <c r="T178" s="13">
        <f t="shared" si="76"/>
        <v>287850.01</v>
      </c>
      <c r="U178" s="13">
        <f t="shared" si="77"/>
        <v>193590</v>
      </c>
      <c r="V178" s="19">
        <f t="shared" si="78"/>
        <v>481440.01</v>
      </c>
      <c r="W178" s="13">
        <f t="shared" si="79"/>
        <v>22250</v>
      </c>
      <c r="X178" s="13">
        <f t="shared" si="80"/>
        <v>103410</v>
      </c>
      <c r="Y178" s="13">
        <f t="shared" si="68"/>
        <v>1703933.36</v>
      </c>
      <c r="Z178" s="22">
        <f t="shared" si="81"/>
        <v>584850.01</v>
      </c>
      <c r="AA178" s="13"/>
      <c r="AB178" s="13">
        <f t="shared" si="82"/>
        <v>1283933.3600000001</v>
      </c>
      <c r="AC178" s="13">
        <f t="shared" si="83"/>
        <v>420000</v>
      </c>
      <c r="AD178" s="13">
        <f t="shared" si="84"/>
        <v>395850.01</v>
      </c>
      <c r="AE178" s="13">
        <f t="shared" si="85"/>
        <v>102340</v>
      </c>
      <c r="AF178" s="13">
        <f t="shared" si="86"/>
        <v>498190.01</v>
      </c>
      <c r="AG178" s="23">
        <f t="shared" si="87"/>
        <v>16750</v>
      </c>
      <c r="AH178" s="13">
        <f t="shared" si="88"/>
        <v>-5500</v>
      </c>
      <c r="AI178" s="13">
        <f t="shared" si="89"/>
        <v>251433.3600000001</v>
      </c>
      <c r="AJ178" s="13">
        <f t="shared" si="90"/>
        <v>1043933.3600000001</v>
      </c>
      <c r="AK178" s="13">
        <f t="shared" si="91"/>
        <v>660000</v>
      </c>
      <c r="AL178" s="13">
        <f t="shared" si="92"/>
        <v>287850.01</v>
      </c>
      <c r="AM178" s="13">
        <f t="shared" si="93"/>
        <v>193590</v>
      </c>
      <c r="AN178" s="13">
        <f t="shared" si="94"/>
        <v>481440.01</v>
      </c>
      <c r="AO178" s="23">
        <f t="shared" si="95"/>
        <v>0</v>
      </c>
      <c r="AP178" s="13">
        <f t="shared" si="96"/>
        <v>-22250</v>
      </c>
      <c r="AQ178" s="13">
        <f t="shared" si="97"/>
        <v>0</v>
      </c>
      <c r="AR178" s="3" t="str">
        <f t="shared" si="98"/>
        <v>Ok</v>
      </c>
    </row>
    <row r="179" spans="1:44" x14ac:dyDescent="0.3">
      <c r="A179" s="9"/>
      <c r="B179" s="9"/>
      <c r="C179" s="10">
        <f t="shared" si="69"/>
        <v>93000</v>
      </c>
      <c r="D179" s="10">
        <f t="shared" si="70"/>
        <v>1116000</v>
      </c>
      <c r="E179" s="10">
        <f>F179*基础参数!$B$18</f>
        <v>744000</v>
      </c>
      <c r="F179" s="10">
        <f>F178+基础参数!$B$17</f>
        <v>1860000</v>
      </c>
      <c r="G179" s="10">
        <f>基础参数!$B$1</f>
        <v>60000</v>
      </c>
      <c r="H179" s="10">
        <f>基础参数!$B$2</f>
        <v>36000</v>
      </c>
      <c r="I179" s="10">
        <f>ROUND(IF(F179/12&gt;基础参数!$B$5,基础参数!$B$5,IF(F179/12&lt;基础参数!$B$4,基础参数!$B$4,F179/12)),2)</f>
        <v>21396</v>
      </c>
      <c r="J179" s="10">
        <f>I179*12*基础参数!$B$3</f>
        <v>32094</v>
      </c>
      <c r="K179" s="10">
        <f>ROUND(IF($F179/12&gt;基础参数!$B$12,基础参数!$B$12,IF($F179/12&lt;基础参数!$B$11,基础参数!$B$11,$F179/12)),2)</f>
        <v>21396</v>
      </c>
      <c r="L179" s="10">
        <f>K179*12*基础参数!$B$10</f>
        <v>17972.640000000003</v>
      </c>
      <c r="M179" s="12">
        <f t="shared" si="66"/>
        <v>969933.36</v>
      </c>
      <c r="N179" s="13">
        <f t="shared" si="67"/>
        <v>744000</v>
      </c>
      <c r="O179" s="13">
        <f t="shared" si="71"/>
        <v>254550.01</v>
      </c>
      <c r="P179" s="13">
        <f t="shared" si="72"/>
        <v>253240</v>
      </c>
      <c r="Q179" s="17">
        <f t="shared" si="73"/>
        <v>507790.01</v>
      </c>
      <c r="R179" s="13">
        <f t="shared" si="74"/>
        <v>1053933.3600000001</v>
      </c>
      <c r="S179" s="18">
        <f t="shared" si="75"/>
        <v>660000</v>
      </c>
      <c r="T179" s="13">
        <f t="shared" si="76"/>
        <v>292350.01</v>
      </c>
      <c r="U179" s="13">
        <f t="shared" si="77"/>
        <v>193590</v>
      </c>
      <c r="V179" s="19">
        <f t="shared" si="78"/>
        <v>485940.01</v>
      </c>
      <c r="W179" s="13">
        <f t="shared" si="79"/>
        <v>21850</v>
      </c>
      <c r="X179" s="13">
        <f t="shared" si="80"/>
        <v>103410</v>
      </c>
      <c r="Y179" s="13">
        <f t="shared" si="68"/>
        <v>1713933.36</v>
      </c>
      <c r="Z179" s="22">
        <f t="shared" si="81"/>
        <v>589350.01</v>
      </c>
      <c r="AA179" s="13"/>
      <c r="AB179" s="13">
        <f t="shared" si="82"/>
        <v>1293933.3600000001</v>
      </c>
      <c r="AC179" s="13">
        <f t="shared" si="83"/>
        <v>420000</v>
      </c>
      <c r="AD179" s="13">
        <f t="shared" si="84"/>
        <v>400350.01</v>
      </c>
      <c r="AE179" s="13">
        <f t="shared" si="85"/>
        <v>102340</v>
      </c>
      <c r="AF179" s="13">
        <f t="shared" si="86"/>
        <v>502690.01</v>
      </c>
      <c r="AG179" s="23">
        <f t="shared" si="87"/>
        <v>16750</v>
      </c>
      <c r="AH179" s="13">
        <f t="shared" si="88"/>
        <v>-5100</v>
      </c>
      <c r="AI179" s="13">
        <f t="shared" si="89"/>
        <v>261433.3600000001</v>
      </c>
      <c r="AJ179" s="13">
        <f t="shared" si="90"/>
        <v>1053933.3600000001</v>
      </c>
      <c r="AK179" s="13">
        <f t="shared" si="91"/>
        <v>660000</v>
      </c>
      <c r="AL179" s="13">
        <f t="shared" si="92"/>
        <v>292350.01</v>
      </c>
      <c r="AM179" s="13">
        <f t="shared" si="93"/>
        <v>193590</v>
      </c>
      <c r="AN179" s="13">
        <f t="shared" si="94"/>
        <v>485940.01</v>
      </c>
      <c r="AO179" s="23">
        <f t="shared" si="95"/>
        <v>0</v>
      </c>
      <c r="AP179" s="13">
        <f t="shared" si="96"/>
        <v>-21850</v>
      </c>
      <c r="AQ179" s="13">
        <f t="shared" si="97"/>
        <v>0</v>
      </c>
      <c r="AR179" s="3" t="str">
        <f t="shared" si="98"/>
        <v>Ok</v>
      </c>
    </row>
    <row r="180" spans="1:44" x14ac:dyDescent="0.3">
      <c r="A180" s="9"/>
      <c r="B180" s="9"/>
      <c r="C180" s="10">
        <f t="shared" si="69"/>
        <v>93500</v>
      </c>
      <c r="D180" s="10">
        <f t="shared" si="70"/>
        <v>1122000</v>
      </c>
      <c r="E180" s="10">
        <f>F180*基础参数!$B$18</f>
        <v>748000</v>
      </c>
      <c r="F180" s="10">
        <f>F179+基础参数!$B$17</f>
        <v>1870000</v>
      </c>
      <c r="G180" s="10">
        <f>基础参数!$B$1</f>
        <v>60000</v>
      </c>
      <c r="H180" s="10">
        <f>基础参数!$B$2</f>
        <v>36000</v>
      </c>
      <c r="I180" s="10">
        <f>ROUND(IF(F180/12&gt;基础参数!$B$5,基础参数!$B$5,IF(F180/12&lt;基础参数!$B$4,基础参数!$B$4,F180/12)),2)</f>
        <v>21396</v>
      </c>
      <c r="J180" s="10">
        <f>I180*12*基础参数!$B$3</f>
        <v>32094</v>
      </c>
      <c r="K180" s="10">
        <f>ROUND(IF($F180/12&gt;基础参数!$B$12,基础参数!$B$12,IF($F180/12&lt;基础参数!$B$11,基础参数!$B$11,$F180/12)),2)</f>
        <v>21396</v>
      </c>
      <c r="L180" s="10">
        <f>K180*12*基础参数!$B$10</f>
        <v>17972.640000000003</v>
      </c>
      <c r="M180" s="12">
        <f t="shared" si="66"/>
        <v>975933.36</v>
      </c>
      <c r="N180" s="13">
        <f t="shared" si="67"/>
        <v>748000</v>
      </c>
      <c r="O180" s="13">
        <f t="shared" si="71"/>
        <v>257250.01</v>
      </c>
      <c r="P180" s="13">
        <f t="shared" si="72"/>
        <v>254640</v>
      </c>
      <c r="Q180" s="17">
        <f t="shared" si="73"/>
        <v>511890.01</v>
      </c>
      <c r="R180" s="13">
        <f t="shared" si="74"/>
        <v>1063933.3600000001</v>
      </c>
      <c r="S180" s="18">
        <f t="shared" si="75"/>
        <v>660000</v>
      </c>
      <c r="T180" s="13">
        <f t="shared" si="76"/>
        <v>296850.01</v>
      </c>
      <c r="U180" s="13">
        <f t="shared" si="77"/>
        <v>193590</v>
      </c>
      <c r="V180" s="19">
        <f t="shared" si="78"/>
        <v>490440.01</v>
      </c>
      <c r="W180" s="13">
        <f t="shared" si="79"/>
        <v>21450</v>
      </c>
      <c r="X180" s="13">
        <f t="shared" si="80"/>
        <v>103410</v>
      </c>
      <c r="Y180" s="13">
        <f t="shared" si="68"/>
        <v>1723933.36</v>
      </c>
      <c r="Z180" s="22">
        <f t="shared" si="81"/>
        <v>593850.01</v>
      </c>
      <c r="AA180" s="13"/>
      <c r="AB180" s="13">
        <f t="shared" si="82"/>
        <v>1303933.3600000001</v>
      </c>
      <c r="AC180" s="13">
        <f t="shared" si="83"/>
        <v>420000</v>
      </c>
      <c r="AD180" s="13">
        <f t="shared" si="84"/>
        <v>404850.01</v>
      </c>
      <c r="AE180" s="13">
        <f t="shared" si="85"/>
        <v>102340</v>
      </c>
      <c r="AF180" s="13">
        <f t="shared" si="86"/>
        <v>507190.01</v>
      </c>
      <c r="AG180" s="23">
        <f t="shared" si="87"/>
        <v>16750</v>
      </c>
      <c r="AH180" s="13">
        <f t="shared" si="88"/>
        <v>-4700</v>
      </c>
      <c r="AI180" s="13">
        <f t="shared" si="89"/>
        <v>271433.3600000001</v>
      </c>
      <c r="AJ180" s="13">
        <f t="shared" si="90"/>
        <v>1063933.3600000001</v>
      </c>
      <c r="AK180" s="13">
        <f t="shared" si="91"/>
        <v>660000</v>
      </c>
      <c r="AL180" s="13">
        <f t="shared" si="92"/>
        <v>296850.01</v>
      </c>
      <c r="AM180" s="13">
        <f t="shared" si="93"/>
        <v>193590</v>
      </c>
      <c r="AN180" s="13">
        <f t="shared" si="94"/>
        <v>490440.01</v>
      </c>
      <c r="AO180" s="23">
        <f t="shared" si="95"/>
        <v>0</v>
      </c>
      <c r="AP180" s="13">
        <f t="shared" si="96"/>
        <v>-21450</v>
      </c>
      <c r="AQ180" s="13">
        <f t="shared" si="97"/>
        <v>0</v>
      </c>
      <c r="AR180" s="3" t="str">
        <f t="shared" si="98"/>
        <v>Ok</v>
      </c>
    </row>
    <row r="181" spans="1:44" x14ac:dyDescent="0.3">
      <c r="A181" s="9"/>
      <c r="B181" s="9"/>
      <c r="C181" s="10">
        <f t="shared" si="69"/>
        <v>94000</v>
      </c>
      <c r="D181" s="10">
        <f t="shared" si="70"/>
        <v>1128000</v>
      </c>
      <c r="E181" s="10">
        <f>F181*基础参数!$B$18</f>
        <v>752000</v>
      </c>
      <c r="F181" s="10">
        <f>F180+基础参数!$B$17</f>
        <v>1880000</v>
      </c>
      <c r="G181" s="10">
        <f>基础参数!$B$1</f>
        <v>60000</v>
      </c>
      <c r="H181" s="10">
        <f>基础参数!$B$2</f>
        <v>36000</v>
      </c>
      <c r="I181" s="10">
        <f>ROUND(IF(F181/12&gt;基础参数!$B$5,基础参数!$B$5,IF(F181/12&lt;基础参数!$B$4,基础参数!$B$4,F181/12)),2)</f>
        <v>21396</v>
      </c>
      <c r="J181" s="10">
        <f>I181*12*基础参数!$B$3</f>
        <v>32094</v>
      </c>
      <c r="K181" s="10">
        <f>ROUND(IF($F181/12&gt;基础参数!$B$12,基础参数!$B$12,IF($F181/12&lt;基础参数!$B$11,基础参数!$B$11,$F181/12)),2)</f>
        <v>21396</v>
      </c>
      <c r="L181" s="10">
        <f>K181*12*基础参数!$B$10</f>
        <v>17972.640000000003</v>
      </c>
      <c r="M181" s="12">
        <f t="shared" si="66"/>
        <v>981933.36</v>
      </c>
      <c r="N181" s="13">
        <f t="shared" si="67"/>
        <v>752000</v>
      </c>
      <c r="O181" s="13">
        <f t="shared" si="71"/>
        <v>259950.01</v>
      </c>
      <c r="P181" s="13">
        <f t="shared" si="72"/>
        <v>256040</v>
      </c>
      <c r="Q181" s="17">
        <f t="shared" si="73"/>
        <v>515990.01</v>
      </c>
      <c r="R181" s="13">
        <f t="shared" si="74"/>
        <v>1073933.3600000001</v>
      </c>
      <c r="S181" s="18">
        <f t="shared" si="75"/>
        <v>660000</v>
      </c>
      <c r="T181" s="13">
        <f t="shared" si="76"/>
        <v>301350.01</v>
      </c>
      <c r="U181" s="13">
        <f t="shared" si="77"/>
        <v>193590</v>
      </c>
      <c r="V181" s="19">
        <f t="shared" si="78"/>
        <v>494940.01</v>
      </c>
      <c r="W181" s="13">
        <f t="shared" si="79"/>
        <v>21050</v>
      </c>
      <c r="X181" s="13">
        <f t="shared" si="80"/>
        <v>103410</v>
      </c>
      <c r="Y181" s="13">
        <f t="shared" si="68"/>
        <v>1733933.36</v>
      </c>
      <c r="Z181" s="22">
        <f t="shared" si="81"/>
        <v>598350.01</v>
      </c>
      <c r="AA181" s="13"/>
      <c r="AB181" s="13">
        <f t="shared" si="82"/>
        <v>1313933.3600000001</v>
      </c>
      <c r="AC181" s="13">
        <f t="shared" si="83"/>
        <v>420000</v>
      </c>
      <c r="AD181" s="13">
        <f t="shared" si="84"/>
        <v>409350.01</v>
      </c>
      <c r="AE181" s="13">
        <f t="shared" si="85"/>
        <v>102340</v>
      </c>
      <c r="AF181" s="13">
        <f t="shared" si="86"/>
        <v>511690.01</v>
      </c>
      <c r="AG181" s="23">
        <f t="shared" si="87"/>
        <v>16750</v>
      </c>
      <c r="AH181" s="13">
        <f t="shared" si="88"/>
        <v>-4300</v>
      </c>
      <c r="AI181" s="13">
        <f t="shared" si="89"/>
        <v>281433.3600000001</v>
      </c>
      <c r="AJ181" s="13">
        <f t="shared" si="90"/>
        <v>1073933.3600000001</v>
      </c>
      <c r="AK181" s="13">
        <f t="shared" si="91"/>
        <v>660000</v>
      </c>
      <c r="AL181" s="13">
        <f t="shared" si="92"/>
        <v>301350.01</v>
      </c>
      <c r="AM181" s="13">
        <f t="shared" si="93"/>
        <v>193590</v>
      </c>
      <c r="AN181" s="13">
        <f t="shared" si="94"/>
        <v>494940.01</v>
      </c>
      <c r="AO181" s="23">
        <f t="shared" si="95"/>
        <v>0</v>
      </c>
      <c r="AP181" s="13">
        <f t="shared" si="96"/>
        <v>-21050</v>
      </c>
      <c r="AQ181" s="13">
        <f t="shared" si="97"/>
        <v>0</v>
      </c>
      <c r="AR181" s="3" t="str">
        <f t="shared" si="98"/>
        <v>Ok</v>
      </c>
    </row>
    <row r="182" spans="1:44" x14ac:dyDescent="0.3">
      <c r="A182" s="9"/>
      <c r="B182" s="9"/>
      <c r="C182" s="10">
        <f t="shared" si="69"/>
        <v>94500</v>
      </c>
      <c r="D182" s="10">
        <f t="shared" si="70"/>
        <v>1134000</v>
      </c>
      <c r="E182" s="10">
        <f>F182*基础参数!$B$18</f>
        <v>756000</v>
      </c>
      <c r="F182" s="10">
        <f>F181+基础参数!$B$17</f>
        <v>1890000</v>
      </c>
      <c r="G182" s="10">
        <f>基础参数!$B$1</f>
        <v>60000</v>
      </c>
      <c r="H182" s="10">
        <f>基础参数!$B$2</f>
        <v>36000</v>
      </c>
      <c r="I182" s="10">
        <f>ROUND(IF(F182/12&gt;基础参数!$B$5,基础参数!$B$5,IF(F182/12&lt;基础参数!$B$4,基础参数!$B$4,F182/12)),2)</f>
        <v>21396</v>
      </c>
      <c r="J182" s="10">
        <f>I182*12*基础参数!$B$3</f>
        <v>32094</v>
      </c>
      <c r="K182" s="10">
        <f>ROUND(IF($F182/12&gt;基础参数!$B$12,基础参数!$B$12,IF($F182/12&lt;基础参数!$B$11,基础参数!$B$11,$F182/12)),2)</f>
        <v>21396</v>
      </c>
      <c r="L182" s="10">
        <f>K182*12*基础参数!$B$10</f>
        <v>17972.640000000003</v>
      </c>
      <c r="M182" s="12">
        <f t="shared" si="66"/>
        <v>987933.36</v>
      </c>
      <c r="N182" s="13">
        <f t="shared" si="67"/>
        <v>756000</v>
      </c>
      <c r="O182" s="13">
        <f t="shared" si="71"/>
        <v>262650.01</v>
      </c>
      <c r="P182" s="13">
        <f t="shared" si="72"/>
        <v>257440</v>
      </c>
      <c r="Q182" s="17">
        <f t="shared" si="73"/>
        <v>520090.01</v>
      </c>
      <c r="R182" s="13">
        <f t="shared" si="74"/>
        <v>1083933.3600000001</v>
      </c>
      <c r="S182" s="18">
        <f t="shared" si="75"/>
        <v>660000</v>
      </c>
      <c r="T182" s="13">
        <f t="shared" si="76"/>
        <v>305850.01</v>
      </c>
      <c r="U182" s="13">
        <f t="shared" si="77"/>
        <v>193590</v>
      </c>
      <c r="V182" s="19">
        <f t="shared" si="78"/>
        <v>499440.01</v>
      </c>
      <c r="W182" s="13">
        <f t="shared" si="79"/>
        <v>20650</v>
      </c>
      <c r="X182" s="13">
        <f t="shared" si="80"/>
        <v>103410</v>
      </c>
      <c r="Y182" s="13">
        <f t="shared" si="68"/>
        <v>1743933.36</v>
      </c>
      <c r="Z182" s="22">
        <f t="shared" si="81"/>
        <v>602850.01</v>
      </c>
      <c r="AA182" s="13"/>
      <c r="AB182" s="13">
        <f t="shared" si="82"/>
        <v>1323933.3600000001</v>
      </c>
      <c r="AC182" s="13">
        <f t="shared" si="83"/>
        <v>420000</v>
      </c>
      <c r="AD182" s="13">
        <f t="shared" si="84"/>
        <v>413850.01</v>
      </c>
      <c r="AE182" s="13">
        <f t="shared" si="85"/>
        <v>102340</v>
      </c>
      <c r="AF182" s="13">
        <f t="shared" si="86"/>
        <v>516190.01</v>
      </c>
      <c r="AG182" s="23">
        <f t="shared" si="87"/>
        <v>16750</v>
      </c>
      <c r="AH182" s="13">
        <f t="shared" si="88"/>
        <v>-3900</v>
      </c>
      <c r="AI182" s="13">
        <f t="shared" si="89"/>
        <v>291433.3600000001</v>
      </c>
      <c r="AJ182" s="13">
        <f t="shared" si="90"/>
        <v>1083933.3600000001</v>
      </c>
      <c r="AK182" s="13">
        <f t="shared" si="91"/>
        <v>660000</v>
      </c>
      <c r="AL182" s="13">
        <f t="shared" si="92"/>
        <v>305850.01</v>
      </c>
      <c r="AM182" s="13">
        <f t="shared" si="93"/>
        <v>193590</v>
      </c>
      <c r="AN182" s="13">
        <f t="shared" si="94"/>
        <v>499440.01</v>
      </c>
      <c r="AO182" s="23">
        <f t="shared" si="95"/>
        <v>0</v>
      </c>
      <c r="AP182" s="13">
        <f t="shared" si="96"/>
        <v>-20650</v>
      </c>
      <c r="AQ182" s="13">
        <f t="shared" si="97"/>
        <v>0</v>
      </c>
      <c r="AR182" s="3" t="str">
        <f t="shared" si="98"/>
        <v>Ok</v>
      </c>
    </row>
    <row r="183" spans="1:44" x14ac:dyDescent="0.3">
      <c r="A183" s="9"/>
      <c r="B183" s="9"/>
      <c r="C183" s="10">
        <f t="shared" si="69"/>
        <v>95000</v>
      </c>
      <c r="D183" s="10">
        <f t="shared" si="70"/>
        <v>1140000</v>
      </c>
      <c r="E183" s="10">
        <f>F183*基础参数!$B$18</f>
        <v>760000</v>
      </c>
      <c r="F183" s="10">
        <f>F182+基础参数!$B$17</f>
        <v>1900000</v>
      </c>
      <c r="G183" s="10">
        <f>基础参数!$B$1</f>
        <v>60000</v>
      </c>
      <c r="H183" s="10">
        <f>基础参数!$B$2</f>
        <v>36000</v>
      </c>
      <c r="I183" s="10">
        <f>ROUND(IF(F183/12&gt;基础参数!$B$5,基础参数!$B$5,IF(F183/12&lt;基础参数!$B$4,基础参数!$B$4,F183/12)),2)</f>
        <v>21396</v>
      </c>
      <c r="J183" s="10">
        <f>I183*12*基础参数!$B$3</f>
        <v>32094</v>
      </c>
      <c r="K183" s="10">
        <f>ROUND(IF($F183/12&gt;基础参数!$B$12,基础参数!$B$12,IF($F183/12&lt;基础参数!$B$11,基础参数!$B$11,$F183/12)),2)</f>
        <v>21396</v>
      </c>
      <c r="L183" s="10">
        <f>K183*12*基础参数!$B$10</f>
        <v>17972.640000000003</v>
      </c>
      <c r="M183" s="12">
        <f t="shared" si="66"/>
        <v>993933.36</v>
      </c>
      <c r="N183" s="13">
        <f t="shared" si="67"/>
        <v>760000</v>
      </c>
      <c r="O183" s="13">
        <f t="shared" si="71"/>
        <v>265350.01</v>
      </c>
      <c r="P183" s="13">
        <f t="shared" si="72"/>
        <v>258840</v>
      </c>
      <c r="Q183" s="17">
        <f t="shared" si="73"/>
        <v>524190.01</v>
      </c>
      <c r="R183" s="13">
        <f t="shared" si="74"/>
        <v>1093933.3600000001</v>
      </c>
      <c r="S183" s="18">
        <f t="shared" si="75"/>
        <v>660000</v>
      </c>
      <c r="T183" s="13">
        <f t="shared" si="76"/>
        <v>310350.01</v>
      </c>
      <c r="U183" s="13">
        <f t="shared" si="77"/>
        <v>193590</v>
      </c>
      <c r="V183" s="19">
        <f t="shared" si="78"/>
        <v>503940.01</v>
      </c>
      <c r="W183" s="13">
        <f t="shared" si="79"/>
        <v>20250</v>
      </c>
      <c r="X183" s="13">
        <f t="shared" si="80"/>
        <v>103410</v>
      </c>
      <c r="Y183" s="13">
        <f t="shared" si="68"/>
        <v>1753933.36</v>
      </c>
      <c r="Z183" s="22">
        <f t="shared" si="81"/>
        <v>607350.01</v>
      </c>
      <c r="AA183" s="13"/>
      <c r="AB183" s="13">
        <f t="shared" si="82"/>
        <v>1333933.3600000001</v>
      </c>
      <c r="AC183" s="13">
        <f t="shared" si="83"/>
        <v>420000</v>
      </c>
      <c r="AD183" s="13">
        <f t="shared" si="84"/>
        <v>418350.01</v>
      </c>
      <c r="AE183" s="13">
        <f t="shared" si="85"/>
        <v>102340</v>
      </c>
      <c r="AF183" s="13">
        <f t="shared" si="86"/>
        <v>520690.01</v>
      </c>
      <c r="AG183" s="23">
        <f t="shared" si="87"/>
        <v>16750</v>
      </c>
      <c r="AH183" s="13">
        <f t="shared" si="88"/>
        <v>-3500</v>
      </c>
      <c r="AI183" s="13">
        <f t="shared" si="89"/>
        <v>301433.3600000001</v>
      </c>
      <c r="AJ183" s="13">
        <f t="shared" si="90"/>
        <v>1093933.3600000001</v>
      </c>
      <c r="AK183" s="13">
        <f t="shared" si="91"/>
        <v>660000</v>
      </c>
      <c r="AL183" s="13">
        <f t="shared" si="92"/>
        <v>310350.01</v>
      </c>
      <c r="AM183" s="13">
        <f t="shared" si="93"/>
        <v>193590</v>
      </c>
      <c r="AN183" s="13">
        <f t="shared" si="94"/>
        <v>503940.01</v>
      </c>
      <c r="AO183" s="23">
        <f t="shared" si="95"/>
        <v>0</v>
      </c>
      <c r="AP183" s="13">
        <f t="shared" si="96"/>
        <v>-20250</v>
      </c>
      <c r="AQ183" s="13">
        <f t="shared" si="97"/>
        <v>0</v>
      </c>
      <c r="AR183" s="3" t="str">
        <f t="shared" si="98"/>
        <v>Ok</v>
      </c>
    </row>
    <row r="184" spans="1:44" x14ac:dyDescent="0.3">
      <c r="A184" s="9"/>
      <c r="B184" s="9"/>
      <c r="C184" s="10">
        <f t="shared" si="69"/>
        <v>95500</v>
      </c>
      <c r="D184" s="10">
        <f t="shared" si="70"/>
        <v>1146000</v>
      </c>
      <c r="E184" s="10">
        <f>F184*基础参数!$B$18</f>
        <v>764000</v>
      </c>
      <c r="F184" s="10">
        <f>F183+基础参数!$B$17</f>
        <v>1910000</v>
      </c>
      <c r="G184" s="10">
        <f>基础参数!$B$1</f>
        <v>60000</v>
      </c>
      <c r="H184" s="10">
        <f>基础参数!$B$2</f>
        <v>36000</v>
      </c>
      <c r="I184" s="10">
        <f>ROUND(IF(F184/12&gt;基础参数!$B$5,基础参数!$B$5,IF(F184/12&lt;基础参数!$B$4,基础参数!$B$4,F184/12)),2)</f>
        <v>21396</v>
      </c>
      <c r="J184" s="10">
        <f>I184*12*基础参数!$B$3</f>
        <v>32094</v>
      </c>
      <c r="K184" s="10">
        <f>ROUND(IF($F184/12&gt;基础参数!$B$12,基础参数!$B$12,IF($F184/12&lt;基础参数!$B$11,基础参数!$B$11,$F184/12)),2)</f>
        <v>21396</v>
      </c>
      <c r="L184" s="10">
        <f>K184*12*基础参数!$B$10</f>
        <v>17972.640000000003</v>
      </c>
      <c r="M184" s="12">
        <f t="shared" si="66"/>
        <v>999933.36</v>
      </c>
      <c r="N184" s="13">
        <f t="shared" si="67"/>
        <v>764000</v>
      </c>
      <c r="O184" s="13">
        <f t="shared" si="71"/>
        <v>268050.01</v>
      </c>
      <c r="P184" s="13">
        <f t="shared" si="72"/>
        <v>260240</v>
      </c>
      <c r="Q184" s="17">
        <f t="shared" si="73"/>
        <v>528290.01</v>
      </c>
      <c r="R184" s="13">
        <f t="shared" si="74"/>
        <v>1103933.3600000001</v>
      </c>
      <c r="S184" s="18">
        <f t="shared" si="75"/>
        <v>660000</v>
      </c>
      <c r="T184" s="13">
        <f t="shared" si="76"/>
        <v>314850.01</v>
      </c>
      <c r="U184" s="13">
        <f t="shared" si="77"/>
        <v>193590</v>
      </c>
      <c r="V184" s="19">
        <f t="shared" si="78"/>
        <v>508440.01</v>
      </c>
      <c r="W184" s="13">
        <f t="shared" si="79"/>
        <v>19850</v>
      </c>
      <c r="X184" s="13">
        <f t="shared" si="80"/>
        <v>103410</v>
      </c>
      <c r="Y184" s="13">
        <f t="shared" si="68"/>
        <v>1763933.36</v>
      </c>
      <c r="Z184" s="22">
        <f t="shared" si="81"/>
        <v>611850.01</v>
      </c>
      <c r="AA184" s="13"/>
      <c r="AB184" s="13">
        <f t="shared" si="82"/>
        <v>1343933.36</v>
      </c>
      <c r="AC184" s="13">
        <f t="shared" si="83"/>
        <v>420000</v>
      </c>
      <c r="AD184" s="13">
        <f t="shared" si="84"/>
        <v>422850.01</v>
      </c>
      <c r="AE184" s="13">
        <f t="shared" si="85"/>
        <v>102340</v>
      </c>
      <c r="AF184" s="13">
        <f t="shared" si="86"/>
        <v>525190.01</v>
      </c>
      <c r="AG184" s="23">
        <f t="shared" si="87"/>
        <v>16750</v>
      </c>
      <c r="AH184" s="13">
        <f t="shared" si="88"/>
        <v>-3100</v>
      </c>
      <c r="AI184" s="13">
        <f t="shared" si="89"/>
        <v>311433.3600000001</v>
      </c>
      <c r="AJ184" s="13">
        <f t="shared" si="90"/>
        <v>1103933.3600000001</v>
      </c>
      <c r="AK184" s="13">
        <f t="shared" si="91"/>
        <v>660000</v>
      </c>
      <c r="AL184" s="13">
        <f t="shared" si="92"/>
        <v>314850.01</v>
      </c>
      <c r="AM184" s="13">
        <f t="shared" si="93"/>
        <v>193590</v>
      </c>
      <c r="AN184" s="13">
        <f t="shared" si="94"/>
        <v>508440.01</v>
      </c>
      <c r="AO184" s="23">
        <f t="shared" si="95"/>
        <v>0</v>
      </c>
      <c r="AP184" s="13">
        <f t="shared" si="96"/>
        <v>-19850</v>
      </c>
      <c r="AQ184" s="13">
        <f t="shared" si="97"/>
        <v>0</v>
      </c>
      <c r="AR184" s="3" t="str">
        <f t="shared" si="98"/>
        <v>Ok</v>
      </c>
    </row>
    <row r="185" spans="1:44" x14ac:dyDescent="0.3">
      <c r="A185" s="9"/>
      <c r="B185" s="9"/>
      <c r="C185" s="10">
        <f t="shared" si="69"/>
        <v>96000</v>
      </c>
      <c r="D185" s="10">
        <f t="shared" si="70"/>
        <v>1152000</v>
      </c>
      <c r="E185" s="10">
        <f>F185*基础参数!$B$18</f>
        <v>768000</v>
      </c>
      <c r="F185" s="10">
        <f>F184+基础参数!$B$17</f>
        <v>1920000</v>
      </c>
      <c r="G185" s="10">
        <f>基础参数!$B$1</f>
        <v>60000</v>
      </c>
      <c r="H185" s="10">
        <f>基础参数!$B$2</f>
        <v>36000</v>
      </c>
      <c r="I185" s="10">
        <f>ROUND(IF(F185/12&gt;基础参数!$B$5,基础参数!$B$5,IF(F185/12&lt;基础参数!$B$4,基础参数!$B$4,F185/12)),2)</f>
        <v>21396</v>
      </c>
      <c r="J185" s="10">
        <f>I185*12*基础参数!$B$3</f>
        <v>32094</v>
      </c>
      <c r="K185" s="10">
        <f>ROUND(IF($F185/12&gt;基础参数!$B$12,基础参数!$B$12,IF($F185/12&lt;基础参数!$B$11,基础参数!$B$11,$F185/12)),2)</f>
        <v>21396</v>
      </c>
      <c r="L185" s="10">
        <f>K185*12*基础参数!$B$10</f>
        <v>17972.640000000003</v>
      </c>
      <c r="M185" s="12">
        <f t="shared" si="66"/>
        <v>1005933.36</v>
      </c>
      <c r="N185" s="13">
        <f t="shared" si="67"/>
        <v>768000</v>
      </c>
      <c r="O185" s="13">
        <f t="shared" si="71"/>
        <v>270750.01</v>
      </c>
      <c r="P185" s="13">
        <f t="shared" si="72"/>
        <v>261640</v>
      </c>
      <c r="Q185" s="17">
        <f t="shared" si="73"/>
        <v>532390.01</v>
      </c>
      <c r="R185" s="13">
        <f t="shared" si="74"/>
        <v>1113933.3600000001</v>
      </c>
      <c r="S185" s="18">
        <f t="shared" si="75"/>
        <v>660000</v>
      </c>
      <c r="T185" s="13">
        <f t="shared" si="76"/>
        <v>319350.01</v>
      </c>
      <c r="U185" s="13">
        <f t="shared" si="77"/>
        <v>193590</v>
      </c>
      <c r="V185" s="19">
        <f t="shared" si="78"/>
        <v>512940.01</v>
      </c>
      <c r="W185" s="13">
        <f t="shared" si="79"/>
        <v>19450</v>
      </c>
      <c r="X185" s="13">
        <f t="shared" si="80"/>
        <v>103410</v>
      </c>
      <c r="Y185" s="13">
        <f t="shared" si="68"/>
        <v>1773933.36</v>
      </c>
      <c r="Z185" s="22">
        <f t="shared" si="81"/>
        <v>616350.01</v>
      </c>
      <c r="AA185" s="13"/>
      <c r="AB185" s="13">
        <f t="shared" si="82"/>
        <v>1353933.36</v>
      </c>
      <c r="AC185" s="13">
        <f t="shared" si="83"/>
        <v>420000</v>
      </c>
      <c r="AD185" s="13">
        <f t="shared" si="84"/>
        <v>427350.01</v>
      </c>
      <c r="AE185" s="13">
        <f t="shared" si="85"/>
        <v>102340</v>
      </c>
      <c r="AF185" s="13">
        <f t="shared" si="86"/>
        <v>529690.01</v>
      </c>
      <c r="AG185" s="23">
        <f t="shared" si="87"/>
        <v>16750</v>
      </c>
      <c r="AH185" s="13">
        <f t="shared" si="88"/>
        <v>-2700</v>
      </c>
      <c r="AI185" s="13">
        <f t="shared" si="89"/>
        <v>321433.3600000001</v>
      </c>
      <c r="AJ185" s="13">
        <f t="shared" si="90"/>
        <v>1113933.3600000001</v>
      </c>
      <c r="AK185" s="13">
        <f t="shared" si="91"/>
        <v>660000</v>
      </c>
      <c r="AL185" s="13">
        <f t="shared" si="92"/>
        <v>319350.01</v>
      </c>
      <c r="AM185" s="13">
        <f t="shared" si="93"/>
        <v>193590</v>
      </c>
      <c r="AN185" s="13">
        <f t="shared" si="94"/>
        <v>512940.01</v>
      </c>
      <c r="AO185" s="23">
        <f t="shared" si="95"/>
        <v>0</v>
      </c>
      <c r="AP185" s="13">
        <f t="shared" si="96"/>
        <v>-19450</v>
      </c>
      <c r="AQ185" s="13">
        <f t="shared" si="97"/>
        <v>0</v>
      </c>
      <c r="AR185" s="3" t="str">
        <f t="shared" si="98"/>
        <v>Ok</v>
      </c>
    </row>
    <row r="186" spans="1:44" x14ac:dyDescent="0.3">
      <c r="A186" s="9"/>
      <c r="B186" s="9"/>
      <c r="C186" s="10">
        <f t="shared" si="69"/>
        <v>96500</v>
      </c>
      <c r="D186" s="10">
        <f t="shared" si="70"/>
        <v>1158000</v>
      </c>
      <c r="E186" s="10">
        <f>F186*基础参数!$B$18</f>
        <v>772000</v>
      </c>
      <c r="F186" s="10">
        <f>F185+基础参数!$B$17</f>
        <v>1930000</v>
      </c>
      <c r="G186" s="10">
        <f>基础参数!$B$1</f>
        <v>60000</v>
      </c>
      <c r="H186" s="10">
        <f>基础参数!$B$2</f>
        <v>36000</v>
      </c>
      <c r="I186" s="10">
        <f>ROUND(IF(F186/12&gt;基础参数!$B$5,基础参数!$B$5,IF(F186/12&lt;基础参数!$B$4,基础参数!$B$4,F186/12)),2)</f>
        <v>21396</v>
      </c>
      <c r="J186" s="10">
        <f>I186*12*基础参数!$B$3</f>
        <v>32094</v>
      </c>
      <c r="K186" s="10">
        <f>ROUND(IF($F186/12&gt;基础参数!$B$12,基础参数!$B$12,IF($F186/12&lt;基础参数!$B$11,基础参数!$B$11,$F186/12)),2)</f>
        <v>21396</v>
      </c>
      <c r="L186" s="10">
        <f>K186*12*基础参数!$B$10</f>
        <v>17972.640000000003</v>
      </c>
      <c r="M186" s="12">
        <f t="shared" si="66"/>
        <v>1011933.36</v>
      </c>
      <c r="N186" s="13">
        <f t="shared" si="67"/>
        <v>772000</v>
      </c>
      <c r="O186" s="13">
        <f t="shared" si="71"/>
        <v>273450.01</v>
      </c>
      <c r="P186" s="13">
        <f t="shared" si="72"/>
        <v>263040</v>
      </c>
      <c r="Q186" s="17">
        <f t="shared" si="73"/>
        <v>536490.01</v>
      </c>
      <c r="R186" s="13">
        <f t="shared" si="74"/>
        <v>1123933.3600000001</v>
      </c>
      <c r="S186" s="18">
        <f t="shared" si="75"/>
        <v>660000</v>
      </c>
      <c r="T186" s="13">
        <f t="shared" si="76"/>
        <v>323850.01</v>
      </c>
      <c r="U186" s="13">
        <f t="shared" si="77"/>
        <v>193590</v>
      </c>
      <c r="V186" s="19">
        <f t="shared" si="78"/>
        <v>517440.01</v>
      </c>
      <c r="W186" s="13">
        <f t="shared" si="79"/>
        <v>19050</v>
      </c>
      <c r="X186" s="13">
        <f t="shared" si="80"/>
        <v>103410</v>
      </c>
      <c r="Y186" s="13">
        <f t="shared" si="68"/>
        <v>1783933.36</v>
      </c>
      <c r="Z186" s="22">
        <f t="shared" si="81"/>
        <v>620850.01</v>
      </c>
      <c r="AA186" s="13"/>
      <c r="AB186" s="13">
        <f t="shared" si="82"/>
        <v>1363933.36</v>
      </c>
      <c r="AC186" s="13">
        <f t="shared" si="83"/>
        <v>420000</v>
      </c>
      <c r="AD186" s="13">
        <f t="shared" si="84"/>
        <v>431850.01</v>
      </c>
      <c r="AE186" s="13">
        <f t="shared" si="85"/>
        <v>102340</v>
      </c>
      <c r="AF186" s="13">
        <f t="shared" si="86"/>
        <v>534190.01</v>
      </c>
      <c r="AG186" s="23">
        <f t="shared" si="87"/>
        <v>16750</v>
      </c>
      <c r="AH186" s="13">
        <f t="shared" si="88"/>
        <v>-2300</v>
      </c>
      <c r="AI186" s="13">
        <f t="shared" si="89"/>
        <v>331433.3600000001</v>
      </c>
      <c r="AJ186" s="13">
        <f t="shared" si="90"/>
        <v>1123933.3600000001</v>
      </c>
      <c r="AK186" s="13">
        <f t="shared" si="91"/>
        <v>660000</v>
      </c>
      <c r="AL186" s="13">
        <f t="shared" si="92"/>
        <v>323850.01</v>
      </c>
      <c r="AM186" s="13">
        <f t="shared" si="93"/>
        <v>193590</v>
      </c>
      <c r="AN186" s="13">
        <f t="shared" si="94"/>
        <v>517440.01</v>
      </c>
      <c r="AO186" s="23">
        <f t="shared" si="95"/>
        <v>0</v>
      </c>
      <c r="AP186" s="13">
        <f t="shared" si="96"/>
        <v>-19050</v>
      </c>
      <c r="AQ186" s="13">
        <f t="shared" si="97"/>
        <v>0</v>
      </c>
      <c r="AR186" s="3" t="str">
        <f t="shared" si="98"/>
        <v>Ok</v>
      </c>
    </row>
    <row r="187" spans="1:44" x14ac:dyDescent="0.3">
      <c r="A187" s="9"/>
      <c r="B187" s="9"/>
      <c r="C187" s="10">
        <f t="shared" si="69"/>
        <v>97000</v>
      </c>
      <c r="D187" s="10">
        <f t="shared" si="70"/>
        <v>1164000</v>
      </c>
      <c r="E187" s="10">
        <f>F187*基础参数!$B$18</f>
        <v>776000</v>
      </c>
      <c r="F187" s="10">
        <f>F186+基础参数!$B$17</f>
        <v>1940000</v>
      </c>
      <c r="G187" s="10">
        <f>基础参数!$B$1</f>
        <v>60000</v>
      </c>
      <c r="H187" s="10">
        <f>基础参数!$B$2</f>
        <v>36000</v>
      </c>
      <c r="I187" s="10">
        <f>ROUND(IF(F187/12&gt;基础参数!$B$5,基础参数!$B$5,IF(F187/12&lt;基础参数!$B$4,基础参数!$B$4,F187/12)),2)</f>
        <v>21396</v>
      </c>
      <c r="J187" s="10">
        <f>I187*12*基础参数!$B$3</f>
        <v>32094</v>
      </c>
      <c r="K187" s="10">
        <f>ROUND(IF($F187/12&gt;基础参数!$B$12,基础参数!$B$12,IF($F187/12&lt;基础参数!$B$11,基础参数!$B$11,$F187/12)),2)</f>
        <v>21396</v>
      </c>
      <c r="L187" s="10">
        <f>K187*12*基础参数!$B$10</f>
        <v>17972.640000000003</v>
      </c>
      <c r="M187" s="12">
        <f t="shared" si="66"/>
        <v>1017933.36</v>
      </c>
      <c r="N187" s="13">
        <f t="shared" si="67"/>
        <v>776000</v>
      </c>
      <c r="O187" s="13">
        <f t="shared" si="71"/>
        <v>276150.01</v>
      </c>
      <c r="P187" s="13">
        <f t="shared" si="72"/>
        <v>264440</v>
      </c>
      <c r="Q187" s="17">
        <f t="shared" si="73"/>
        <v>540590.01</v>
      </c>
      <c r="R187" s="13">
        <f t="shared" si="74"/>
        <v>1133933.3600000001</v>
      </c>
      <c r="S187" s="18">
        <f t="shared" si="75"/>
        <v>660000</v>
      </c>
      <c r="T187" s="13">
        <f t="shared" si="76"/>
        <v>328350.01</v>
      </c>
      <c r="U187" s="13">
        <f t="shared" si="77"/>
        <v>193590</v>
      </c>
      <c r="V187" s="19">
        <f t="shared" si="78"/>
        <v>521940.01</v>
      </c>
      <c r="W187" s="13">
        <f t="shared" si="79"/>
        <v>18650</v>
      </c>
      <c r="X187" s="13">
        <f t="shared" si="80"/>
        <v>103410</v>
      </c>
      <c r="Y187" s="13">
        <f t="shared" si="68"/>
        <v>1793933.36</v>
      </c>
      <c r="Z187" s="22">
        <f t="shared" si="81"/>
        <v>625350.01</v>
      </c>
      <c r="AA187" s="13"/>
      <c r="AB187" s="13">
        <f t="shared" si="82"/>
        <v>1373933.36</v>
      </c>
      <c r="AC187" s="13">
        <f t="shared" si="83"/>
        <v>420000</v>
      </c>
      <c r="AD187" s="13">
        <f t="shared" si="84"/>
        <v>436350.01</v>
      </c>
      <c r="AE187" s="13">
        <f t="shared" si="85"/>
        <v>102340</v>
      </c>
      <c r="AF187" s="13">
        <f t="shared" si="86"/>
        <v>538690.01</v>
      </c>
      <c r="AG187" s="23">
        <f t="shared" si="87"/>
        <v>16750</v>
      </c>
      <c r="AH187" s="13">
        <f t="shared" si="88"/>
        <v>-1900</v>
      </c>
      <c r="AI187" s="13">
        <f t="shared" si="89"/>
        <v>341433.3600000001</v>
      </c>
      <c r="AJ187" s="13">
        <f t="shared" si="90"/>
        <v>1133933.3600000001</v>
      </c>
      <c r="AK187" s="13">
        <f t="shared" si="91"/>
        <v>660000</v>
      </c>
      <c r="AL187" s="13">
        <f t="shared" si="92"/>
        <v>328350.01</v>
      </c>
      <c r="AM187" s="13">
        <f t="shared" si="93"/>
        <v>193590</v>
      </c>
      <c r="AN187" s="13">
        <f t="shared" si="94"/>
        <v>521940.01</v>
      </c>
      <c r="AO187" s="23">
        <f t="shared" si="95"/>
        <v>0</v>
      </c>
      <c r="AP187" s="13">
        <f t="shared" si="96"/>
        <v>-18650</v>
      </c>
      <c r="AQ187" s="13">
        <f t="shared" si="97"/>
        <v>0</v>
      </c>
      <c r="AR187" s="3" t="str">
        <f t="shared" si="98"/>
        <v>Ok</v>
      </c>
    </row>
    <row r="188" spans="1:44" x14ac:dyDescent="0.3">
      <c r="A188" s="9"/>
      <c r="B188" s="9"/>
      <c r="C188" s="10">
        <f t="shared" si="69"/>
        <v>97500</v>
      </c>
      <c r="D188" s="10">
        <f t="shared" si="70"/>
        <v>1170000</v>
      </c>
      <c r="E188" s="10">
        <f>F188*基础参数!$B$18</f>
        <v>780000</v>
      </c>
      <c r="F188" s="10">
        <f>F187+基础参数!$B$17</f>
        <v>1950000</v>
      </c>
      <c r="G188" s="10">
        <f>基础参数!$B$1</f>
        <v>60000</v>
      </c>
      <c r="H188" s="10">
        <f>基础参数!$B$2</f>
        <v>36000</v>
      </c>
      <c r="I188" s="10">
        <f>ROUND(IF(F188/12&gt;基础参数!$B$5,基础参数!$B$5,IF(F188/12&lt;基础参数!$B$4,基础参数!$B$4,F188/12)),2)</f>
        <v>21396</v>
      </c>
      <c r="J188" s="10">
        <f>I188*12*基础参数!$B$3</f>
        <v>32094</v>
      </c>
      <c r="K188" s="10">
        <f>ROUND(IF($F188/12&gt;基础参数!$B$12,基础参数!$B$12,IF($F188/12&lt;基础参数!$B$11,基础参数!$B$11,$F188/12)),2)</f>
        <v>21396</v>
      </c>
      <c r="L188" s="10">
        <f>K188*12*基础参数!$B$10</f>
        <v>17972.640000000003</v>
      </c>
      <c r="M188" s="12">
        <f t="shared" si="66"/>
        <v>1023933.36</v>
      </c>
      <c r="N188" s="13">
        <f t="shared" si="67"/>
        <v>780000</v>
      </c>
      <c r="O188" s="13">
        <f t="shared" si="71"/>
        <v>278850.01</v>
      </c>
      <c r="P188" s="13">
        <f t="shared" si="72"/>
        <v>265840</v>
      </c>
      <c r="Q188" s="17">
        <f t="shared" si="73"/>
        <v>544690.01</v>
      </c>
      <c r="R188" s="13">
        <f t="shared" si="74"/>
        <v>1143933.3600000001</v>
      </c>
      <c r="S188" s="18">
        <f t="shared" si="75"/>
        <v>660000</v>
      </c>
      <c r="T188" s="13">
        <f t="shared" si="76"/>
        <v>332850.01</v>
      </c>
      <c r="U188" s="13">
        <f t="shared" si="77"/>
        <v>193590</v>
      </c>
      <c r="V188" s="19">
        <f t="shared" si="78"/>
        <v>526440.01</v>
      </c>
      <c r="W188" s="13">
        <f t="shared" si="79"/>
        <v>18250</v>
      </c>
      <c r="X188" s="13">
        <f t="shared" si="80"/>
        <v>103410</v>
      </c>
      <c r="Y188" s="13">
        <f t="shared" si="68"/>
        <v>1803933.36</v>
      </c>
      <c r="Z188" s="22">
        <f t="shared" si="81"/>
        <v>629850.01</v>
      </c>
      <c r="AA188" s="13"/>
      <c r="AB188" s="13">
        <f t="shared" si="82"/>
        <v>1383933.36</v>
      </c>
      <c r="AC188" s="13">
        <f t="shared" si="83"/>
        <v>420000</v>
      </c>
      <c r="AD188" s="13">
        <f t="shared" si="84"/>
        <v>440850.01</v>
      </c>
      <c r="AE188" s="13">
        <f t="shared" si="85"/>
        <v>102340</v>
      </c>
      <c r="AF188" s="13">
        <f t="shared" si="86"/>
        <v>543190.01</v>
      </c>
      <c r="AG188" s="23">
        <f t="shared" si="87"/>
        <v>16750</v>
      </c>
      <c r="AH188" s="13">
        <f t="shared" si="88"/>
        <v>-1500</v>
      </c>
      <c r="AI188" s="13">
        <f t="shared" si="89"/>
        <v>351433.3600000001</v>
      </c>
      <c r="AJ188" s="13">
        <f t="shared" si="90"/>
        <v>1143933.3600000001</v>
      </c>
      <c r="AK188" s="13">
        <f t="shared" si="91"/>
        <v>660000</v>
      </c>
      <c r="AL188" s="13">
        <f t="shared" si="92"/>
        <v>332850.01</v>
      </c>
      <c r="AM188" s="13">
        <f t="shared" si="93"/>
        <v>193590</v>
      </c>
      <c r="AN188" s="13">
        <f t="shared" si="94"/>
        <v>526440.01</v>
      </c>
      <c r="AO188" s="23">
        <f t="shared" si="95"/>
        <v>0</v>
      </c>
      <c r="AP188" s="13">
        <f t="shared" si="96"/>
        <v>-18250</v>
      </c>
      <c r="AQ188" s="13">
        <f t="shared" si="97"/>
        <v>0</v>
      </c>
      <c r="AR188" s="3" t="str">
        <f t="shared" si="98"/>
        <v>Ok</v>
      </c>
    </row>
    <row r="189" spans="1:44" x14ac:dyDescent="0.3">
      <c r="A189" s="9"/>
      <c r="B189" s="9"/>
      <c r="C189" s="10">
        <f t="shared" si="69"/>
        <v>98000</v>
      </c>
      <c r="D189" s="10">
        <f t="shared" si="70"/>
        <v>1176000</v>
      </c>
      <c r="E189" s="10">
        <f>F189*基础参数!$B$18</f>
        <v>784000</v>
      </c>
      <c r="F189" s="10">
        <f>F188+基础参数!$B$17</f>
        <v>1960000</v>
      </c>
      <c r="G189" s="10">
        <f>基础参数!$B$1</f>
        <v>60000</v>
      </c>
      <c r="H189" s="10">
        <f>基础参数!$B$2</f>
        <v>36000</v>
      </c>
      <c r="I189" s="10">
        <f>ROUND(IF(F189/12&gt;基础参数!$B$5,基础参数!$B$5,IF(F189/12&lt;基础参数!$B$4,基础参数!$B$4,F189/12)),2)</f>
        <v>21396</v>
      </c>
      <c r="J189" s="10">
        <f>I189*12*基础参数!$B$3</f>
        <v>32094</v>
      </c>
      <c r="K189" s="10">
        <f>ROUND(IF($F189/12&gt;基础参数!$B$12,基础参数!$B$12,IF($F189/12&lt;基础参数!$B$11,基础参数!$B$11,$F189/12)),2)</f>
        <v>21396</v>
      </c>
      <c r="L189" s="10">
        <f>K189*12*基础参数!$B$10</f>
        <v>17972.640000000003</v>
      </c>
      <c r="M189" s="12">
        <f t="shared" si="66"/>
        <v>1029933.36</v>
      </c>
      <c r="N189" s="13">
        <f t="shared" si="67"/>
        <v>784000</v>
      </c>
      <c r="O189" s="13">
        <f t="shared" si="71"/>
        <v>281550.01</v>
      </c>
      <c r="P189" s="13">
        <f t="shared" si="72"/>
        <v>267240</v>
      </c>
      <c r="Q189" s="17">
        <f t="shared" si="73"/>
        <v>548790.01</v>
      </c>
      <c r="R189" s="13">
        <f t="shared" si="74"/>
        <v>1153933.3600000001</v>
      </c>
      <c r="S189" s="18">
        <f t="shared" si="75"/>
        <v>660000</v>
      </c>
      <c r="T189" s="13">
        <f t="shared" si="76"/>
        <v>337350.01</v>
      </c>
      <c r="U189" s="13">
        <f t="shared" si="77"/>
        <v>193590</v>
      </c>
      <c r="V189" s="19">
        <f t="shared" si="78"/>
        <v>530940.01</v>
      </c>
      <c r="W189" s="13">
        <f t="shared" si="79"/>
        <v>17850</v>
      </c>
      <c r="X189" s="13">
        <f t="shared" si="80"/>
        <v>103410</v>
      </c>
      <c r="Y189" s="13">
        <f t="shared" si="68"/>
        <v>1813933.36</v>
      </c>
      <c r="Z189" s="22">
        <f t="shared" si="81"/>
        <v>634350.01</v>
      </c>
      <c r="AA189" s="13"/>
      <c r="AB189" s="13">
        <f t="shared" si="82"/>
        <v>1393933.36</v>
      </c>
      <c r="AC189" s="13">
        <f t="shared" si="83"/>
        <v>420000</v>
      </c>
      <c r="AD189" s="13">
        <f t="shared" si="84"/>
        <v>445350.01</v>
      </c>
      <c r="AE189" s="13">
        <f t="shared" si="85"/>
        <v>102340</v>
      </c>
      <c r="AF189" s="13">
        <f t="shared" si="86"/>
        <v>547690.01</v>
      </c>
      <c r="AG189" s="23">
        <f t="shared" si="87"/>
        <v>16750</v>
      </c>
      <c r="AH189" s="13">
        <f t="shared" si="88"/>
        <v>-1100</v>
      </c>
      <c r="AI189" s="13">
        <f t="shared" si="89"/>
        <v>361433.3600000001</v>
      </c>
      <c r="AJ189" s="13">
        <f t="shared" si="90"/>
        <v>1153933.3600000001</v>
      </c>
      <c r="AK189" s="13">
        <f t="shared" si="91"/>
        <v>660000</v>
      </c>
      <c r="AL189" s="13">
        <f t="shared" si="92"/>
        <v>337350.01</v>
      </c>
      <c r="AM189" s="13">
        <f t="shared" si="93"/>
        <v>193590</v>
      </c>
      <c r="AN189" s="13">
        <f t="shared" si="94"/>
        <v>530940.01</v>
      </c>
      <c r="AO189" s="23">
        <f t="shared" si="95"/>
        <v>0</v>
      </c>
      <c r="AP189" s="13">
        <f t="shared" si="96"/>
        <v>-17850</v>
      </c>
      <c r="AQ189" s="13">
        <f t="shared" si="97"/>
        <v>0</v>
      </c>
      <c r="AR189" s="3" t="str">
        <f t="shared" si="98"/>
        <v>Ok</v>
      </c>
    </row>
    <row r="190" spans="1:44" x14ac:dyDescent="0.3">
      <c r="A190" s="9"/>
      <c r="B190" s="9"/>
      <c r="C190" s="10">
        <f t="shared" si="69"/>
        <v>98500</v>
      </c>
      <c r="D190" s="10">
        <f t="shared" si="70"/>
        <v>1182000</v>
      </c>
      <c r="E190" s="10">
        <f>F190*基础参数!$B$18</f>
        <v>788000</v>
      </c>
      <c r="F190" s="10">
        <f>F189+基础参数!$B$17</f>
        <v>1970000</v>
      </c>
      <c r="G190" s="10">
        <f>基础参数!$B$1</f>
        <v>60000</v>
      </c>
      <c r="H190" s="10">
        <f>基础参数!$B$2</f>
        <v>36000</v>
      </c>
      <c r="I190" s="10">
        <f>ROUND(IF(F190/12&gt;基础参数!$B$5,基础参数!$B$5,IF(F190/12&lt;基础参数!$B$4,基础参数!$B$4,F190/12)),2)</f>
        <v>21396</v>
      </c>
      <c r="J190" s="10">
        <f>I190*12*基础参数!$B$3</f>
        <v>32094</v>
      </c>
      <c r="K190" s="10">
        <f>ROUND(IF($F190/12&gt;基础参数!$B$12,基础参数!$B$12,IF($F190/12&lt;基础参数!$B$11,基础参数!$B$11,$F190/12)),2)</f>
        <v>21396</v>
      </c>
      <c r="L190" s="10">
        <f>K190*12*基础参数!$B$10</f>
        <v>17972.640000000003</v>
      </c>
      <c r="M190" s="12">
        <f t="shared" si="66"/>
        <v>1035933.36</v>
      </c>
      <c r="N190" s="13">
        <f t="shared" si="67"/>
        <v>788000</v>
      </c>
      <c r="O190" s="13">
        <f t="shared" si="71"/>
        <v>284250.01</v>
      </c>
      <c r="P190" s="13">
        <f t="shared" si="72"/>
        <v>268640</v>
      </c>
      <c r="Q190" s="17">
        <f t="shared" si="73"/>
        <v>552890.01</v>
      </c>
      <c r="R190" s="13">
        <f t="shared" si="74"/>
        <v>1163933.3600000001</v>
      </c>
      <c r="S190" s="18">
        <f t="shared" si="75"/>
        <v>660000</v>
      </c>
      <c r="T190" s="13">
        <f t="shared" si="76"/>
        <v>341850.01</v>
      </c>
      <c r="U190" s="13">
        <f t="shared" si="77"/>
        <v>193590</v>
      </c>
      <c r="V190" s="19">
        <f t="shared" si="78"/>
        <v>535440.01</v>
      </c>
      <c r="W190" s="13">
        <f t="shared" si="79"/>
        <v>17450</v>
      </c>
      <c r="X190" s="13">
        <f t="shared" si="80"/>
        <v>103410</v>
      </c>
      <c r="Y190" s="13">
        <f t="shared" si="68"/>
        <v>1823933.36</v>
      </c>
      <c r="Z190" s="22">
        <f t="shared" si="81"/>
        <v>638850.01</v>
      </c>
      <c r="AA190" s="13"/>
      <c r="AB190" s="13">
        <f t="shared" si="82"/>
        <v>1403933.36</v>
      </c>
      <c r="AC190" s="13">
        <f t="shared" si="83"/>
        <v>420000</v>
      </c>
      <c r="AD190" s="13">
        <f t="shared" si="84"/>
        <v>449850.01</v>
      </c>
      <c r="AE190" s="13">
        <f t="shared" si="85"/>
        <v>102340</v>
      </c>
      <c r="AF190" s="13">
        <f t="shared" si="86"/>
        <v>552190.01</v>
      </c>
      <c r="AG190" s="23">
        <f t="shared" si="87"/>
        <v>16750</v>
      </c>
      <c r="AH190" s="13">
        <f t="shared" si="88"/>
        <v>-700</v>
      </c>
      <c r="AI190" s="13">
        <f t="shared" si="89"/>
        <v>371433.3600000001</v>
      </c>
      <c r="AJ190" s="13">
        <f t="shared" si="90"/>
        <v>1163933.3600000001</v>
      </c>
      <c r="AK190" s="13">
        <f t="shared" si="91"/>
        <v>660000</v>
      </c>
      <c r="AL190" s="13">
        <f t="shared" si="92"/>
        <v>341850.01</v>
      </c>
      <c r="AM190" s="13">
        <f t="shared" si="93"/>
        <v>193590</v>
      </c>
      <c r="AN190" s="13">
        <f t="shared" si="94"/>
        <v>535440.01</v>
      </c>
      <c r="AO190" s="23">
        <f t="shared" si="95"/>
        <v>0</v>
      </c>
      <c r="AP190" s="13">
        <f t="shared" si="96"/>
        <v>-17450</v>
      </c>
      <c r="AQ190" s="13">
        <f t="shared" si="97"/>
        <v>0</v>
      </c>
      <c r="AR190" s="3" t="str">
        <f t="shared" si="98"/>
        <v>Ok</v>
      </c>
    </row>
    <row r="191" spans="1:44" x14ac:dyDescent="0.3">
      <c r="A191" s="9"/>
      <c r="B191" s="9"/>
      <c r="C191" s="10">
        <f t="shared" si="69"/>
        <v>99000</v>
      </c>
      <c r="D191" s="10">
        <f t="shared" si="70"/>
        <v>1188000</v>
      </c>
      <c r="E191" s="10">
        <f>F191*基础参数!$B$18</f>
        <v>792000</v>
      </c>
      <c r="F191" s="10">
        <f>F190+基础参数!$B$17</f>
        <v>1980000</v>
      </c>
      <c r="G191" s="10">
        <f>基础参数!$B$1</f>
        <v>60000</v>
      </c>
      <c r="H191" s="10">
        <f>基础参数!$B$2</f>
        <v>36000</v>
      </c>
      <c r="I191" s="10">
        <f>ROUND(IF(F191/12&gt;基础参数!$B$5,基础参数!$B$5,IF(F191/12&lt;基础参数!$B$4,基础参数!$B$4,F191/12)),2)</f>
        <v>21396</v>
      </c>
      <c r="J191" s="10">
        <f>I191*12*基础参数!$B$3</f>
        <v>32094</v>
      </c>
      <c r="K191" s="10">
        <f>ROUND(IF($F191/12&gt;基础参数!$B$12,基础参数!$B$12,IF($F191/12&lt;基础参数!$B$11,基础参数!$B$11,$F191/12)),2)</f>
        <v>21396</v>
      </c>
      <c r="L191" s="10">
        <f>K191*12*基础参数!$B$10</f>
        <v>17972.640000000003</v>
      </c>
      <c r="M191" s="12">
        <f t="shared" si="66"/>
        <v>1041933.36</v>
      </c>
      <c r="N191" s="13">
        <f t="shared" si="67"/>
        <v>792000</v>
      </c>
      <c r="O191" s="13">
        <f t="shared" si="71"/>
        <v>286950.01</v>
      </c>
      <c r="P191" s="13">
        <f t="shared" si="72"/>
        <v>270040</v>
      </c>
      <c r="Q191" s="17">
        <f t="shared" si="73"/>
        <v>556990.01</v>
      </c>
      <c r="R191" s="13">
        <f t="shared" si="74"/>
        <v>1173933.3600000001</v>
      </c>
      <c r="S191" s="18">
        <f t="shared" si="75"/>
        <v>660000</v>
      </c>
      <c r="T191" s="13">
        <f t="shared" si="76"/>
        <v>346350.01</v>
      </c>
      <c r="U191" s="13">
        <f t="shared" si="77"/>
        <v>193590</v>
      </c>
      <c r="V191" s="19">
        <f t="shared" si="78"/>
        <v>539940.01</v>
      </c>
      <c r="W191" s="13">
        <f t="shared" si="79"/>
        <v>17050</v>
      </c>
      <c r="X191" s="13">
        <f t="shared" si="80"/>
        <v>103410</v>
      </c>
      <c r="Y191" s="13">
        <f t="shared" si="68"/>
        <v>1833933.36</v>
      </c>
      <c r="Z191" s="22">
        <f t="shared" si="81"/>
        <v>643350.01</v>
      </c>
      <c r="AA191" s="13"/>
      <c r="AB191" s="13">
        <f t="shared" si="82"/>
        <v>1413933.36</v>
      </c>
      <c r="AC191" s="13">
        <f t="shared" si="83"/>
        <v>420000</v>
      </c>
      <c r="AD191" s="13">
        <f t="shared" si="84"/>
        <v>454350.01</v>
      </c>
      <c r="AE191" s="13">
        <f t="shared" si="85"/>
        <v>102340</v>
      </c>
      <c r="AF191" s="13">
        <f t="shared" si="86"/>
        <v>556690.01</v>
      </c>
      <c r="AG191" s="23">
        <f t="shared" si="87"/>
        <v>16750</v>
      </c>
      <c r="AH191" s="13">
        <f t="shared" si="88"/>
        <v>-300</v>
      </c>
      <c r="AI191" s="13">
        <f t="shared" si="89"/>
        <v>381433.3600000001</v>
      </c>
      <c r="AJ191" s="13">
        <f t="shared" si="90"/>
        <v>1173933.3600000001</v>
      </c>
      <c r="AK191" s="13">
        <f t="shared" si="91"/>
        <v>660000</v>
      </c>
      <c r="AL191" s="13">
        <f t="shared" si="92"/>
        <v>346350.01</v>
      </c>
      <c r="AM191" s="13">
        <f t="shared" si="93"/>
        <v>193590</v>
      </c>
      <c r="AN191" s="13">
        <f t="shared" si="94"/>
        <v>539940.01</v>
      </c>
      <c r="AO191" s="23">
        <f t="shared" si="95"/>
        <v>0</v>
      </c>
      <c r="AP191" s="13">
        <f t="shared" si="96"/>
        <v>-17050</v>
      </c>
      <c r="AQ191" s="13">
        <f t="shared" si="97"/>
        <v>0</v>
      </c>
      <c r="AR191" s="3" t="str">
        <f t="shared" si="98"/>
        <v>Ok</v>
      </c>
    </row>
    <row r="192" spans="1:44" x14ac:dyDescent="0.3">
      <c r="A192" s="9"/>
      <c r="B192" s="9"/>
      <c r="C192" s="10">
        <f t="shared" si="69"/>
        <v>99500</v>
      </c>
      <c r="D192" s="10">
        <f t="shared" si="70"/>
        <v>1194000</v>
      </c>
      <c r="E192" s="10">
        <f>F192*基础参数!$B$18</f>
        <v>796000</v>
      </c>
      <c r="F192" s="10">
        <f>F191+基础参数!$B$17</f>
        <v>1990000</v>
      </c>
      <c r="G192" s="10">
        <f>基础参数!$B$1</f>
        <v>60000</v>
      </c>
      <c r="H192" s="10">
        <f>基础参数!$B$2</f>
        <v>36000</v>
      </c>
      <c r="I192" s="10">
        <f>ROUND(IF(F192/12&gt;基础参数!$B$5,基础参数!$B$5,IF(F192/12&lt;基础参数!$B$4,基础参数!$B$4,F192/12)),2)</f>
        <v>21396</v>
      </c>
      <c r="J192" s="10">
        <f>I192*12*基础参数!$B$3</f>
        <v>32094</v>
      </c>
      <c r="K192" s="10">
        <f>ROUND(IF($F192/12&gt;基础参数!$B$12,基础参数!$B$12,IF($F192/12&lt;基础参数!$B$11,基础参数!$B$11,$F192/12)),2)</f>
        <v>21396</v>
      </c>
      <c r="L192" s="10">
        <f>K192*12*基础参数!$B$10</f>
        <v>17972.640000000003</v>
      </c>
      <c r="M192" s="12">
        <f t="shared" si="66"/>
        <v>1047933.36</v>
      </c>
      <c r="N192" s="13">
        <f t="shared" si="67"/>
        <v>796000</v>
      </c>
      <c r="O192" s="13">
        <f t="shared" si="71"/>
        <v>289650.01</v>
      </c>
      <c r="P192" s="13">
        <f t="shared" si="72"/>
        <v>271440</v>
      </c>
      <c r="Q192" s="17">
        <f t="shared" si="73"/>
        <v>561090.01</v>
      </c>
      <c r="R192" s="13">
        <f t="shared" si="74"/>
        <v>1183933.3600000001</v>
      </c>
      <c r="S192" s="18">
        <f t="shared" si="75"/>
        <v>660000</v>
      </c>
      <c r="T192" s="13">
        <f t="shared" si="76"/>
        <v>350850.01</v>
      </c>
      <c r="U192" s="13">
        <f t="shared" si="77"/>
        <v>193590</v>
      </c>
      <c r="V192" s="19">
        <f t="shared" si="78"/>
        <v>544440.01</v>
      </c>
      <c r="W192" s="13">
        <f t="shared" si="79"/>
        <v>16650</v>
      </c>
      <c r="X192" s="13">
        <f t="shared" si="80"/>
        <v>103410</v>
      </c>
      <c r="Y192" s="13">
        <f t="shared" si="68"/>
        <v>1843933.36</v>
      </c>
      <c r="Z192" s="22">
        <f t="shared" si="81"/>
        <v>647850.01</v>
      </c>
      <c r="AA192" s="13"/>
      <c r="AB192" s="13">
        <f t="shared" si="82"/>
        <v>1423933.36</v>
      </c>
      <c r="AC192" s="13">
        <f t="shared" si="83"/>
        <v>420000</v>
      </c>
      <c r="AD192" s="13">
        <f t="shared" si="84"/>
        <v>458850.01</v>
      </c>
      <c r="AE192" s="13">
        <f t="shared" si="85"/>
        <v>102340</v>
      </c>
      <c r="AF192" s="13">
        <f t="shared" si="86"/>
        <v>561190.01</v>
      </c>
      <c r="AG192" s="23">
        <f t="shared" si="87"/>
        <v>16750</v>
      </c>
      <c r="AH192" s="13">
        <f t="shared" si="88"/>
        <v>100</v>
      </c>
      <c r="AI192" s="13">
        <f t="shared" si="89"/>
        <v>391433.3600000001</v>
      </c>
      <c r="AJ192" s="13">
        <f t="shared" si="90"/>
        <v>1183933.3600000001</v>
      </c>
      <c r="AK192" s="13">
        <f t="shared" si="91"/>
        <v>660000</v>
      </c>
      <c r="AL192" s="13">
        <f t="shared" si="92"/>
        <v>350850.01</v>
      </c>
      <c r="AM192" s="13">
        <f t="shared" si="93"/>
        <v>193590</v>
      </c>
      <c r="AN192" s="13">
        <f t="shared" si="94"/>
        <v>544440.01</v>
      </c>
      <c r="AO192" s="23">
        <f t="shared" si="95"/>
        <v>0</v>
      </c>
      <c r="AP192" s="13">
        <f t="shared" si="96"/>
        <v>-16650</v>
      </c>
      <c r="AQ192" s="13">
        <f t="shared" si="97"/>
        <v>0</v>
      </c>
      <c r="AR192" s="3" t="str">
        <f t="shared" si="98"/>
        <v>Ok</v>
      </c>
    </row>
    <row r="193" spans="1:44" x14ac:dyDescent="0.3">
      <c r="A193" s="9"/>
      <c r="B193" s="9"/>
      <c r="C193" s="10">
        <f t="shared" si="69"/>
        <v>100000</v>
      </c>
      <c r="D193" s="10">
        <f t="shared" si="70"/>
        <v>1200000</v>
      </c>
      <c r="E193" s="10">
        <f>F193*基础参数!$B$18</f>
        <v>800000</v>
      </c>
      <c r="F193" s="10">
        <f>F192+基础参数!$B$17</f>
        <v>2000000</v>
      </c>
      <c r="G193" s="10">
        <f>基础参数!$B$1</f>
        <v>60000</v>
      </c>
      <c r="H193" s="10">
        <f>基础参数!$B$2</f>
        <v>36000</v>
      </c>
      <c r="I193" s="10">
        <f>ROUND(IF(F193/12&gt;基础参数!$B$5,基础参数!$B$5,IF(F193/12&lt;基础参数!$B$4,基础参数!$B$4,F193/12)),2)</f>
        <v>21396</v>
      </c>
      <c r="J193" s="10">
        <f>I193*12*基础参数!$B$3</f>
        <v>32094</v>
      </c>
      <c r="K193" s="10">
        <f>ROUND(IF($F193/12&gt;基础参数!$B$12,基础参数!$B$12,IF($F193/12&lt;基础参数!$B$11,基础参数!$B$11,$F193/12)),2)</f>
        <v>21396</v>
      </c>
      <c r="L193" s="10">
        <f>K193*12*基础参数!$B$10</f>
        <v>17972.640000000003</v>
      </c>
      <c r="M193" s="12">
        <f t="shared" si="66"/>
        <v>1053933.3600000001</v>
      </c>
      <c r="N193" s="13">
        <f t="shared" si="67"/>
        <v>800000</v>
      </c>
      <c r="O193" s="13">
        <f t="shared" si="71"/>
        <v>292350.01</v>
      </c>
      <c r="P193" s="13">
        <f t="shared" si="72"/>
        <v>272840</v>
      </c>
      <c r="Q193" s="17">
        <f t="shared" si="73"/>
        <v>565190.01</v>
      </c>
      <c r="R193" s="13">
        <f t="shared" si="74"/>
        <v>1193933.3600000001</v>
      </c>
      <c r="S193" s="18">
        <f t="shared" si="75"/>
        <v>660000</v>
      </c>
      <c r="T193" s="13">
        <f t="shared" si="76"/>
        <v>355350.01</v>
      </c>
      <c r="U193" s="13">
        <f t="shared" si="77"/>
        <v>193590</v>
      </c>
      <c r="V193" s="19">
        <f t="shared" si="78"/>
        <v>548940.01</v>
      </c>
      <c r="W193" s="13">
        <f t="shared" si="79"/>
        <v>16250</v>
      </c>
      <c r="X193" s="13">
        <f t="shared" si="80"/>
        <v>103410</v>
      </c>
      <c r="Y193" s="13">
        <f t="shared" si="68"/>
        <v>1853933.36</v>
      </c>
      <c r="Z193" s="22">
        <f t="shared" si="81"/>
        <v>652350.01</v>
      </c>
      <c r="AA193" s="13"/>
      <c r="AB193" s="13">
        <f t="shared" si="82"/>
        <v>1433933.36</v>
      </c>
      <c r="AC193" s="13">
        <f t="shared" si="83"/>
        <v>420000</v>
      </c>
      <c r="AD193" s="13">
        <f t="shared" si="84"/>
        <v>463350.01</v>
      </c>
      <c r="AE193" s="13">
        <f t="shared" si="85"/>
        <v>102340</v>
      </c>
      <c r="AF193" s="13">
        <f t="shared" si="86"/>
        <v>565690.01</v>
      </c>
      <c r="AG193" s="23">
        <f t="shared" si="87"/>
        <v>16750</v>
      </c>
      <c r="AH193" s="13">
        <f t="shared" si="88"/>
        <v>500</v>
      </c>
      <c r="AI193" s="13">
        <f t="shared" si="89"/>
        <v>401433.3600000001</v>
      </c>
      <c r="AJ193" s="13">
        <f t="shared" si="90"/>
        <v>1193933.3600000001</v>
      </c>
      <c r="AK193" s="13">
        <f t="shared" si="91"/>
        <v>660000</v>
      </c>
      <c r="AL193" s="13">
        <f t="shared" si="92"/>
        <v>355350.01</v>
      </c>
      <c r="AM193" s="13">
        <f t="shared" si="93"/>
        <v>193590</v>
      </c>
      <c r="AN193" s="13">
        <f t="shared" si="94"/>
        <v>548940.01</v>
      </c>
      <c r="AO193" s="23">
        <f t="shared" si="95"/>
        <v>0</v>
      </c>
      <c r="AP193" s="13">
        <f t="shared" si="96"/>
        <v>-16250</v>
      </c>
      <c r="AQ193" s="13">
        <f t="shared" si="97"/>
        <v>0</v>
      </c>
      <c r="AR193" s="3" t="str">
        <f t="shared" si="98"/>
        <v>Ok</v>
      </c>
    </row>
    <row r="194" spans="1:44" x14ac:dyDescent="0.3">
      <c r="A194" s="9"/>
      <c r="B194" s="9"/>
      <c r="C194" s="10">
        <f t="shared" si="69"/>
        <v>100500</v>
      </c>
      <c r="D194" s="10">
        <f t="shared" si="70"/>
        <v>1206000</v>
      </c>
      <c r="E194" s="10">
        <f>F194*基础参数!$B$18</f>
        <v>804000</v>
      </c>
      <c r="F194" s="10">
        <f>F193+基础参数!$B$17</f>
        <v>2010000</v>
      </c>
      <c r="G194" s="10">
        <f>基础参数!$B$1</f>
        <v>60000</v>
      </c>
      <c r="H194" s="10">
        <f>基础参数!$B$2</f>
        <v>36000</v>
      </c>
      <c r="I194" s="10">
        <f>ROUND(IF(F194/12&gt;基础参数!$B$5,基础参数!$B$5,IF(F194/12&lt;基础参数!$B$4,基础参数!$B$4,F194/12)),2)</f>
        <v>21396</v>
      </c>
      <c r="J194" s="10">
        <f>I194*12*基础参数!$B$3</f>
        <v>32094</v>
      </c>
      <c r="K194" s="10">
        <f>ROUND(IF($F194/12&gt;基础参数!$B$12,基础参数!$B$12,IF($F194/12&lt;基础参数!$B$11,基础参数!$B$11,$F194/12)),2)</f>
        <v>21396</v>
      </c>
      <c r="L194" s="10">
        <f>K194*12*基础参数!$B$10</f>
        <v>17972.640000000003</v>
      </c>
      <c r="M194" s="12">
        <f t="shared" si="66"/>
        <v>1059933.3600000001</v>
      </c>
      <c r="N194" s="13">
        <f t="shared" si="67"/>
        <v>804000</v>
      </c>
      <c r="O194" s="13">
        <f t="shared" si="71"/>
        <v>295050.01</v>
      </c>
      <c r="P194" s="13">
        <f t="shared" si="72"/>
        <v>274240</v>
      </c>
      <c r="Q194" s="17">
        <f t="shared" si="73"/>
        <v>569290.01</v>
      </c>
      <c r="R194" s="13">
        <f t="shared" si="74"/>
        <v>1203933.3600000001</v>
      </c>
      <c r="S194" s="18">
        <f t="shared" si="75"/>
        <v>660000</v>
      </c>
      <c r="T194" s="13">
        <f t="shared" si="76"/>
        <v>359850.01</v>
      </c>
      <c r="U194" s="13">
        <f t="shared" si="77"/>
        <v>193590</v>
      </c>
      <c r="V194" s="19">
        <f t="shared" si="78"/>
        <v>553440.01</v>
      </c>
      <c r="W194" s="13">
        <f t="shared" si="79"/>
        <v>15850</v>
      </c>
      <c r="X194" s="13">
        <f t="shared" si="80"/>
        <v>103410</v>
      </c>
      <c r="Y194" s="13">
        <f t="shared" si="68"/>
        <v>1863933.36</v>
      </c>
      <c r="Z194" s="22">
        <f t="shared" si="81"/>
        <v>656850.01</v>
      </c>
      <c r="AA194" s="13"/>
      <c r="AB194" s="13">
        <f t="shared" si="82"/>
        <v>1443933.36</v>
      </c>
      <c r="AC194" s="13">
        <f t="shared" si="83"/>
        <v>420000</v>
      </c>
      <c r="AD194" s="13">
        <f t="shared" si="84"/>
        <v>467850.01</v>
      </c>
      <c r="AE194" s="13">
        <f t="shared" si="85"/>
        <v>102340</v>
      </c>
      <c r="AF194" s="13">
        <f t="shared" si="86"/>
        <v>570190.01</v>
      </c>
      <c r="AG194" s="23">
        <f t="shared" si="87"/>
        <v>16750</v>
      </c>
      <c r="AH194" s="13">
        <f t="shared" si="88"/>
        <v>900</v>
      </c>
      <c r="AI194" s="13">
        <f t="shared" si="89"/>
        <v>411433.3600000001</v>
      </c>
      <c r="AJ194" s="13">
        <f t="shared" si="90"/>
        <v>1203933.3600000001</v>
      </c>
      <c r="AK194" s="13">
        <f t="shared" si="91"/>
        <v>660000</v>
      </c>
      <c r="AL194" s="13">
        <f t="shared" si="92"/>
        <v>359850.01</v>
      </c>
      <c r="AM194" s="13">
        <f t="shared" si="93"/>
        <v>193590</v>
      </c>
      <c r="AN194" s="13">
        <f t="shared" si="94"/>
        <v>553440.01</v>
      </c>
      <c r="AO194" s="23">
        <f t="shared" si="95"/>
        <v>0</v>
      </c>
      <c r="AP194" s="13">
        <f t="shared" si="96"/>
        <v>-15850</v>
      </c>
      <c r="AQ194" s="13">
        <f t="shared" si="97"/>
        <v>0</v>
      </c>
      <c r="AR194" s="3" t="str">
        <f t="shared" si="98"/>
        <v>Ok</v>
      </c>
    </row>
    <row r="195" spans="1:44" x14ac:dyDescent="0.3">
      <c r="A195" s="9"/>
      <c r="B195" s="9"/>
      <c r="C195" s="10">
        <f t="shared" si="69"/>
        <v>101000</v>
      </c>
      <c r="D195" s="10">
        <f t="shared" si="70"/>
        <v>1212000</v>
      </c>
      <c r="E195" s="10">
        <f>F195*基础参数!$B$18</f>
        <v>808000</v>
      </c>
      <c r="F195" s="10">
        <f>F194+基础参数!$B$17</f>
        <v>2020000</v>
      </c>
      <c r="G195" s="10">
        <f>基础参数!$B$1</f>
        <v>60000</v>
      </c>
      <c r="H195" s="10">
        <f>基础参数!$B$2</f>
        <v>36000</v>
      </c>
      <c r="I195" s="10">
        <f>ROUND(IF(F195/12&gt;基础参数!$B$5,基础参数!$B$5,IF(F195/12&lt;基础参数!$B$4,基础参数!$B$4,F195/12)),2)</f>
        <v>21396</v>
      </c>
      <c r="J195" s="10">
        <f>I195*12*基础参数!$B$3</f>
        <v>32094</v>
      </c>
      <c r="K195" s="10">
        <f>ROUND(IF($F195/12&gt;基础参数!$B$12,基础参数!$B$12,IF($F195/12&lt;基础参数!$B$11,基础参数!$B$11,$F195/12)),2)</f>
        <v>21396</v>
      </c>
      <c r="L195" s="10">
        <f>K195*12*基础参数!$B$10</f>
        <v>17972.640000000003</v>
      </c>
      <c r="M195" s="12">
        <f t="shared" ref="M195:M258" si="99">IF(D195-G195-H195-J195-L195&gt;0,D195-G195-H195-J195-L195,0)</f>
        <v>1065933.3600000001</v>
      </c>
      <c r="N195" s="13">
        <f t="shared" ref="N195:N258" si="100">E195</f>
        <v>808000</v>
      </c>
      <c r="O195" s="13">
        <f t="shared" si="71"/>
        <v>297750.01</v>
      </c>
      <c r="P195" s="13">
        <f t="shared" si="72"/>
        <v>275640</v>
      </c>
      <c r="Q195" s="17">
        <f t="shared" si="73"/>
        <v>573390.01</v>
      </c>
      <c r="R195" s="13">
        <f t="shared" si="74"/>
        <v>1213933.3600000001</v>
      </c>
      <c r="S195" s="18">
        <f t="shared" si="75"/>
        <v>660000</v>
      </c>
      <c r="T195" s="13">
        <f t="shared" si="76"/>
        <v>364350.01</v>
      </c>
      <c r="U195" s="13">
        <f t="shared" si="77"/>
        <v>193590</v>
      </c>
      <c r="V195" s="19">
        <f t="shared" si="78"/>
        <v>557940.01</v>
      </c>
      <c r="W195" s="13">
        <f t="shared" si="79"/>
        <v>15450</v>
      </c>
      <c r="X195" s="13">
        <f t="shared" si="80"/>
        <v>103410</v>
      </c>
      <c r="Y195" s="13">
        <f t="shared" ref="Y195:Y258" si="101">IF(F195-G195-H195-J195-L195&gt;0,F195-G195-H195-J195-L195,0)</f>
        <v>1873933.36</v>
      </c>
      <c r="Z195" s="22">
        <f t="shared" si="81"/>
        <v>661350.01</v>
      </c>
      <c r="AA195" s="13"/>
      <c r="AB195" s="13">
        <f t="shared" si="82"/>
        <v>1453933.36</v>
      </c>
      <c r="AC195" s="13">
        <f t="shared" si="83"/>
        <v>420000</v>
      </c>
      <c r="AD195" s="13">
        <f t="shared" si="84"/>
        <v>472350.01</v>
      </c>
      <c r="AE195" s="13">
        <f t="shared" si="85"/>
        <v>102340</v>
      </c>
      <c r="AF195" s="13">
        <f t="shared" si="86"/>
        <v>574690.01</v>
      </c>
      <c r="AG195" s="23">
        <f t="shared" si="87"/>
        <v>16750</v>
      </c>
      <c r="AH195" s="13">
        <f t="shared" si="88"/>
        <v>1300</v>
      </c>
      <c r="AI195" s="13">
        <f t="shared" si="89"/>
        <v>421433.3600000001</v>
      </c>
      <c r="AJ195" s="13">
        <f t="shared" si="90"/>
        <v>1213933.3600000001</v>
      </c>
      <c r="AK195" s="13">
        <f t="shared" si="91"/>
        <v>660000</v>
      </c>
      <c r="AL195" s="13">
        <f t="shared" si="92"/>
        <v>364350.01</v>
      </c>
      <c r="AM195" s="13">
        <f t="shared" si="93"/>
        <v>193590</v>
      </c>
      <c r="AN195" s="13">
        <f t="shared" si="94"/>
        <v>557940.01</v>
      </c>
      <c r="AO195" s="23">
        <f t="shared" si="95"/>
        <v>0</v>
      </c>
      <c r="AP195" s="13">
        <f t="shared" si="96"/>
        <v>-15450</v>
      </c>
      <c r="AQ195" s="13">
        <f t="shared" si="97"/>
        <v>0</v>
      </c>
      <c r="AR195" s="3" t="str">
        <f t="shared" si="98"/>
        <v>Ok</v>
      </c>
    </row>
    <row r="196" spans="1:44" x14ac:dyDescent="0.3">
      <c r="A196" s="9"/>
      <c r="B196" s="9"/>
      <c r="C196" s="10">
        <f t="shared" ref="C196:C259" si="102">ROUND(D196/12,2)</f>
        <v>101500</v>
      </c>
      <c r="D196" s="10">
        <f t="shared" ref="D196:D259" si="103">F196-E196</f>
        <v>1218000</v>
      </c>
      <c r="E196" s="10">
        <f>F196*基础参数!$B$18</f>
        <v>812000</v>
      </c>
      <c r="F196" s="10">
        <f>F195+基础参数!$B$17</f>
        <v>2030000</v>
      </c>
      <c r="G196" s="10">
        <f>基础参数!$B$1</f>
        <v>60000</v>
      </c>
      <c r="H196" s="10">
        <f>基础参数!$B$2</f>
        <v>36000</v>
      </c>
      <c r="I196" s="10">
        <f>ROUND(IF(F196/12&gt;基础参数!$B$5,基础参数!$B$5,IF(F196/12&lt;基础参数!$B$4,基础参数!$B$4,F196/12)),2)</f>
        <v>21396</v>
      </c>
      <c r="J196" s="10">
        <f>I196*12*基础参数!$B$3</f>
        <v>32094</v>
      </c>
      <c r="K196" s="10">
        <f>ROUND(IF($F196/12&gt;基础参数!$B$12,基础参数!$B$12,IF($F196/12&lt;基础参数!$B$11,基础参数!$B$11,$F196/12)),2)</f>
        <v>21396</v>
      </c>
      <c r="L196" s="10">
        <f>K196*12*基础参数!$B$10</f>
        <v>17972.640000000003</v>
      </c>
      <c r="M196" s="12">
        <f t="shared" si="99"/>
        <v>1071933.3600000001</v>
      </c>
      <c r="N196" s="13">
        <f t="shared" si="100"/>
        <v>812000</v>
      </c>
      <c r="O196" s="13">
        <f t="shared" ref="O196:O259" si="104">ROUND(IF(M196&gt;36000,IF(M196&gt;144000,IF(M196&gt;300000,IF(M196&gt;420000,IF(M196&gt;660000,IF(M196&gt;960000,IF(M196&gt;960000.0001,(M196*0.45-181920)),(M196*0.35-85920)),(M196*0.3-52920)),(M196*0.25-31920)),(M196*0.2-16920)),(M196*0.1-2520)),(M196*0.03)),2)</f>
        <v>300450.01</v>
      </c>
      <c r="P196" s="13">
        <f t="shared" ref="P196:P259" si="105">ROUND(IF(N196/12&gt;3000,IF(N196/12&gt;12000,IF(N196/12&gt;25000,IF(N196/12&gt;35000,IF(N196/12&gt;55000,IF(N196/12&gt;80000,IF(N196/12&gt;80000.0001,(N196*0.45-15160)),(N196*0.35-7160)),(N196*0.3-4410)),(N196*0.25-2660)),(N196*0.2-1410)),(N196*0.1-210)),(N196*0.03)),2)</f>
        <v>277040</v>
      </c>
      <c r="Q196" s="17">
        <f t="shared" ref="Q196:Q259" si="106">O196+P196</f>
        <v>577490.01</v>
      </c>
      <c r="R196" s="13">
        <f t="shared" ref="R196:R259" si="107">Y196-S196</f>
        <v>1223933.3600000001</v>
      </c>
      <c r="S196" s="18">
        <f t="shared" ref="S196:S259" si="108">IF(Y196&gt;1452500,660000,IF(Y196&gt;1277500,420000,IF(Y196&gt;672000,300000,IF(Y196&gt;203100,144000,IF(Y196&gt;36000,36000,0)))))</f>
        <v>660000</v>
      </c>
      <c r="T196" s="13">
        <f t="shared" ref="T196:T259" si="109">ROUND(IF(R196&gt;36000,IF(R196&gt;144000,IF(R196&gt;300000,IF(R196&gt;420000,IF(R196&gt;660000,IF(R196&gt;960000,IF(R196&gt;960000.0001,(R196*0.45-181920)),(R196*0.35-85920)),(R196*0.3-52920)),(R196*0.25-31920)),(R196*0.2-16920)),(R196*0.1-2520)),(R196*0.03)),2)</f>
        <v>368850.01</v>
      </c>
      <c r="U196" s="13">
        <f t="shared" ref="U196:U259" si="110">ROUND(IF(S196/12&gt;3000,IF(S196/12&gt;12000,IF(S196/12&gt;25000,IF(S196/12&gt;35000,IF(S196/12&gt;55000,IF(S196/12&gt;80000,IF(S196/12&gt;80000.0001,(S196*0.45-15160)),(S196*0.35-7160)),(S196*0.3-4410)),(S196*0.25-2660)),(S196*0.2-1410)),(S196*0.1-210)),(S196*0.03)),2)</f>
        <v>193590</v>
      </c>
      <c r="V196" s="19">
        <f t="shared" ref="V196:V259" si="111">T196+U196</f>
        <v>562440.01</v>
      </c>
      <c r="W196" s="13">
        <f t="shared" ref="W196:W259" si="112">Q196-V196</f>
        <v>15050</v>
      </c>
      <c r="X196" s="13">
        <f t="shared" ref="X196:X259" si="113">Z196-V196</f>
        <v>103410</v>
      </c>
      <c r="Y196" s="13">
        <f t="shared" si="101"/>
        <v>1883933.36</v>
      </c>
      <c r="Z196" s="22">
        <f t="shared" ref="Z196:Z259" si="114">ROUND(IF(Y196&gt;36000,IF(Y196&gt;144000,IF(Y196&gt;300000,IF(Y196&gt;420000,IF(Y196&gt;660000,IF(Y196&gt;960000,IF(Y196&gt;960000.0001,(Y196*0.45-181920)),(Y196*0.35-85920)),(Y196*0.3-52920)),(Y196*0.25-31920)),(Y196*0.2-16920)),(Y196*0.1-2520)),(Y196*0.03)),2)</f>
        <v>665850.01</v>
      </c>
      <c r="AA196" s="13"/>
      <c r="AB196" s="13">
        <f t="shared" ref="AB196:AB259" si="115">Y196-AC196</f>
        <v>1463933.36</v>
      </c>
      <c r="AC196" s="13">
        <f t="shared" ref="AC196:AC259" si="116">IF($S196=0,0,IF($S196=36000,0,IF($S196=144000,36000,IF($S196=300000,144000,IF($S196=420000,300000,IF($S196=660000,420000))))))</f>
        <v>420000</v>
      </c>
      <c r="AD196" s="13">
        <f t="shared" ref="AD196:AD259" si="117">ROUND(IF(AB196&gt;36000,IF(AB196&gt;144000,IF(AB196&gt;300000,IF(AB196&gt;420000,IF(AB196&gt;660000,IF(AB196&gt;960000,IF(AB196&gt;960000.0001,(AB196*0.45-181920)),(AB196*0.35-85920)),(AB196*0.3-52920)),(AB196*0.25-31920)),(AB196*0.2-16920)),(AB196*0.1-2520)),(AB196*0.03)),2)</f>
        <v>476850.01</v>
      </c>
      <c r="AE196" s="13">
        <f t="shared" ref="AE196:AE259" si="118">ROUND(IF(AC196/12&gt;3000,IF(AC196/12&gt;12000,IF(AC196/12&gt;25000,IF(AC196/12&gt;35000,IF(AC196/12&gt;55000,IF(AC196/12&gt;80000,IF(AC196/12&gt;80000.0001,(AC196*0.45-15160)),(AC196*0.35-7160)),(AC196*0.3-4410)),(AC196*0.25-2660)),(AC196*0.2-1410)),(AC196*0.1-210)),(AC196*0.03)),2)</f>
        <v>102340</v>
      </c>
      <c r="AF196" s="13">
        <f t="shared" ref="AF196:AF259" si="119">AD196+AE196</f>
        <v>579190.01</v>
      </c>
      <c r="AG196" s="23">
        <f t="shared" ref="AG196:AG259" si="120">AF196-$V196</f>
        <v>16750</v>
      </c>
      <c r="AH196" s="13">
        <f t="shared" ref="AH196:AH259" si="121">AF196-$Q196</f>
        <v>1700</v>
      </c>
      <c r="AI196" s="13">
        <f t="shared" ref="AI196:AI259" si="122">IF($S196=0,0,IF($S196=36000,Y196-36000,IF($S196=144000,Y196-203100,IF($S196=300000,Y196-672000,IF($S196=420000,Y196-1277500,IF($S196=660000,Y196-1452500))))))</f>
        <v>431433.3600000001</v>
      </c>
      <c r="AJ196" s="13">
        <f t="shared" ref="AJ196:AJ259" si="123">IF(AK196&gt;Y196,0,Y196-AK196)</f>
        <v>1223933.3600000001</v>
      </c>
      <c r="AK196" s="13">
        <f t="shared" ref="AK196:AK259" si="124">IF($S196=0,36000,IF($S196=36000,144000,IF($S196=144000,300000,IF($S196=300000,420000,IF($S196=420000,660000,IF($S196=660000,660000))))))</f>
        <v>660000</v>
      </c>
      <c r="AL196" s="13">
        <f t="shared" ref="AL196:AL259" si="125">IF(AK196&gt;Y196,0,ROUND(IF(AJ196&gt;36000,IF(AJ196&gt;144000,IF(AJ196&gt;300000,IF(AJ196&gt;420000,IF(AJ196&gt;660000,IF(AJ196&gt;960000,IF(AJ196&gt;960000.0001,(AJ196*0.45-181920)),(AJ196*0.35-85920)),(AJ196*0.3-52920)),(AJ196*0.25-31920)),(AJ196*0.2-16920)),(AJ196*0.1-2520)),(AJ196*0.03)),2))</f>
        <v>368850.01</v>
      </c>
      <c r="AM196" s="13">
        <f t="shared" ref="AM196:AM259" si="126">IF(AK196&gt;Y196,0,ROUND(IF(AK196/12&gt;3000,IF(AK196/12&gt;12000,IF(AK196/12&gt;25000,IF(AK196/12&gt;35000,IF(AK196/12&gt;55000,IF(AK196/12&gt;80000,IF(AK196/12&gt;80000.0001,(AK196*0.45-15160)),(AK196*0.35-7160)),(AK196*0.3-4410)),(AK196*0.25-2660)),(AK196*0.2-1410)),(AK196*0.1-210)),(AK196*0.03)),2))</f>
        <v>193590</v>
      </c>
      <c r="AN196" s="13">
        <f t="shared" ref="AN196:AN259" si="127">AL196+AM196</f>
        <v>562440.01</v>
      </c>
      <c r="AO196" s="23">
        <f t="shared" ref="AO196:AO259" si="128">IF(AK196&gt;Y196,0,AN196-$V196)</f>
        <v>0</v>
      </c>
      <c r="AP196" s="13">
        <f t="shared" ref="AP196:AP259" si="129">IF(AK196&gt;Y196,0,AN196-$Q196)</f>
        <v>-15050</v>
      </c>
      <c r="AQ196" s="13">
        <f t="shared" ref="AQ196:AQ259" si="130">IF(AK196&gt;Y196,0,IF($S196=0,Y196-36000,IF($S196=36000,Y196-203100,IF($S196=144000,Y196-672000,IF($S196=300000,Y196-1277500,IF($S196=420000,Y196-1452500,IF($S196=660000,0)))))))</f>
        <v>0</v>
      </c>
      <c r="AR196" s="3" t="str">
        <f t="shared" ref="AR196:AR259" si="131">IF(AK196&gt;Y196,"高选假设不成立","Ok")</f>
        <v>Ok</v>
      </c>
    </row>
    <row r="197" spans="1:44" x14ac:dyDescent="0.3">
      <c r="A197" s="9"/>
      <c r="B197" s="9"/>
      <c r="C197" s="10">
        <f t="shared" si="102"/>
        <v>102000</v>
      </c>
      <c r="D197" s="10">
        <f t="shared" si="103"/>
        <v>1224000</v>
      </c>
      <c r="E197" s="10">
        <f>F197*基础参数!$B$18</f>
        <v>816000</v>
      </c>
      <c r="F197" s="10">
        <f>F196+基础参数!$B$17</f>
        <v>2040000</v>
      </c>
      <c r="G197" s="10">
        <f>基础参数!$B$1</f>
        <v>60000</v>
      </c>
      <c r="H197" s="10">
        <f>基础参数!$B$2</f>
        <v>36000</v>
      </c>
      <c r="I197" s="10">
        <f>ROUND(IF(F197/12&gt;基础参数!$B$5,基础参数!$B$5,IF(F197/12&lt;基础参数!$B$4,基础参数!$B$4,F197/12)),2)</f>
        <v>21396</v>
      </c>
      <c r="J197" s="10">
        <f>I197*12*基础参数!$B$3</f>
        <v>32094</v>
      </c>
      <c r="K197" s="10">
        <f>ROUND(IF($F197/12&gt;基础参数!$B$12,基础参数!$B$12,IF($F197/12&lt;基础参数!$B$11,基础参数!$B$11,$F197/12)),2)</f>
        <v>21396</v>
      </c>
      <c r="L197" s="10">
        <f>K197*12*基础参数!$B$10</f>
        <v>17972.640000000003</v>
      </c>
      <c r="M197" s="12">
        <f t="shared" si="99"/>
        <v>1077933.3600000001</v>
      </c>
      <c r="N197" s="13">
        <f t="shared" si="100"/>
        <v>816000</v>
      </c>
      <c r="O197" s="13">
        <f t="shared" si="104"/>
        <v>303150.01</v>
      </c>
      <c r="P197" s="13">
        <f t="shared" si="105"/>
        <v>278440</v>
      </c>
      <c r="Q197" s="17">
        <f t="shared" si="106"/>
        <v>581590.01</v>
      </c>
      <c r="R197" s="13">
        <f t="shared" si="107"/>
        <v>1233933.3600000001</v>
      </c>
      <c r="S197" s="18">
        <f t="shared" si="108"/>
        <v>660000</v>
      </c>
      <c r="T197" s="13">
        <f t="shared" si="109"/>
        <v>373350.01</v>
      </c>
      <c r="U197" s="13">
        <f t="shared" si="110"/>
        <v>193590</v>
      </c>
      <c r="V197" s="19">
        <f t="shared" si="111"/>
        <v>566940.01</v>
      </c>
      <c r="W197" s="13">
        <f t="shared" si="112"/>
        <v>14650</v>
      </c>
      <c r="X197" s="13">
        <f t="shared" si="113"/>
        <v>103410</v>
      </c>
      <c r="Y197" s="13">
        <f t="shared" si="101"/>
        <v>1893933.36</v>
      </c>
      <c r="Z197" s="22">
        <f t="shared" si="114"/>
        <v>670350.01</v>
      </c>
      <c r="AA197" s="13"/>
      <c r="AB197" s="13">
        <f t="shared" si="115"/>
        <v>1473933.36</v>
      </c>
      <c r="AC197" s="13">
        <f t="shared" si="116"/>
        <v>420000</v>
      </c>
      <c r="AD197" s="13">
        <f t="shared" si="117"/>
        <v>481350.01</v>
      </c>
      <c r="AE197" s="13">
        <f t="shared" si="118"/>
        <v>102340</v>
      </c>
      <c r="AF197" s="13">
        <f t="shared" si="119"/>
        <v>583690.01</v>
      </c>
      <c r="AG197" s="23">
        <f t="shared" si="120"/>
        <v>16750</v>
      </c>
      <c r="AH197" s="13">
        <f t="shared" si="121"/>
        <v>2100</v>
      </c>
      <c r="AI197" s="13">
        <f t="shared" si="122"/>
        <v>441433.3600000001</v>
      </c>
      <c r="AJ197" s="13">
        <f t="shared" si="123"/>
        <v>1233933.3600000001</v>
      </c>
      <c r="AK197" s="13">
        <f t="shared" si="124"/>
        <v>660000</v>
      </c>
      <c r="AL197" s="13">
        <f t="shared" si="125"/>
        <v>373350.01</v>
      </c>
      <c r="AM197" s="13">
        <f t="shared" si="126"/>
        <v>193590</v>
      </c>
      <c r="AN197" s="13">
        <f t="shared" si="127"/>
        <v>566940.01</v>
      </c>
      <c r="AO197" s="23">
        <f t="shared" si="128"/>
        <v>0</v>
      </c>
      <c r="AP197" s="13">
        <f t="shared" si="129"/>
        <v>-14650</v>
      </c>
      <c r="AQ197" s="13">
        <f t="shared" si="130"/>
        <v>0</v>
      </c>
      <c r="AR197" s="3" t="str">
        <f t="shared" si="131"/>
        <v>Ok</v>
      </c>
    </row>
    <row r="198" spans="1:44" x14ac:dyDescent="0.3">
      <c r="A198" s="9"/>
      <c r="B198" s="9"/>
      <c r="C198" s="10">
        <f t="shared" si="102"/>
        <v>102500</v>
      </c>
      <c r="D198" s="10">
        <f t="shared" si="103"/>
        <v>1230000</v>
      </c>
      <c r="E198" s="10">
        <f>F198*基础参数!$B$18</f>
        <v>820000</v>
      </c>
      <c r="F198" s="10">
        <f>F197+基础参数!$B$17</f>
        <v>2050000</v>
      </c>
      <c r="G198" s="10">
        <f>基础参数!$B$1</f>
        <v>60000</v>
      </c>
      <c r="H198" s="10">
        <f>基础参数!$B$2</f>
        <v>36000</v>
      </c>
      <c r="I198" s="10">
        <f>ROUND(IF(F198/12&gt;基础参数!$B$5,基础参数!$B$5,IF(F198/12&lt;基础参数!$B$4,基础参数!$B$4,F198/12)),2)</f>
        <v>21396</v>
      </c>
      <c r="J198" s="10">
        <f>I198*12*基础参数!$B$3</f>
        <v>32094</v>
      </c>
      <c r="K198" s="10">
        <f>ROUND(IF($F198/12&gt;基础参数!$B$12,基础参数!$B$12,IF($F198/12&lt;基础参数!$B$11,基础参数!$B$11,$F198/12)),2)</f>
        <v>21396</v>
      </c>
      <c r="L198" s="10">
        <f>K198*12*基础参数!$B$10</f>
        <v>17972.640000000003</v>
      </c>
      <c r="M198" s="12">
        <f t="shared" si="99"/>
        <v>1083933.3600000001</v>
      </c>
      <c r="N198" s="13">
        <f t="shared" si="100"/>
        <v>820000</v>
      </c>
      <c r="O198" s="13">
        <f t="shared" si="104"/>
        <v>305850.01</v>
      </c>
      <c r="P198" s="13">
        <f t="shared" si="105"/>
        <v>279840</v>
      </c>
      <c r="Q198" s="17">
        <f t="shared" si="106"/>
        <v>585690.01</v>
      </c>
      <c r="R198" s="13">
        <f t="shared" si="107"/>
        <v>1243933.3600000001</v>
      </c>
      <c r="S198" s="18">
        <f t="shared" si="108"/>
        <v>660000</v>
      </c>
      <c r="T198" s="13">
        <f t="shared" si="109"/>
        <v>377850.01</v>
      </c>
      <c r="U198" s="13">
        <f t="shared" si="110"/>
        <v>193590</v>
      </c>
      <c r="V198" s="19">
        <f t="shared" si="111"/>
        <v>571440.01</v>
      </c>
      <c r="W198" s="13">
        <f t="shared" si="112"/>
        <v>14250</v>
      </c>
      <c r="X198" s="13">
        <f t="shared" si="113"/>
        <v>103410</v>
      </c>
      <c r="Y198" s="13">
        <f t="shared" si="101"/>
        <v>1903933.36</v>
      </c>
      <c r="Z198" s="22">
        <f t="shared" si="114"/>
        <v>674850.01</v>
      </c>
      <c r="AA198" s="13"/>
      <c r="AB198" s="13">
        <f t="shared" si="115"/>
        <v>1483933.36</v>
      </c>
      <c r="AC198" s="13">
        <f t="shared" si="116"/>
        <v>420000</v>
      </c>
      <c r="AD198" s="13">
        <f t="shared" si="117"/>
        <v>485850.01</v>
      </c>
      <c r="AE198" s="13">
        <f t="shared" si="118"/>
        <v>102340</v>
      </c>
      <c r="AF198" s="13">
        <f t="shared" si="119"/>
        <v>588190.01</v>
      </c>
      <c r="AG198" s="23">
        <f t="shared" si="120"/>
        <v>16750</v>
      </c>
      <c r="AH198" s="13">
        <f t="shared" si="121"/>
        <v>2500</v>
      </c>
      <c r="AI198" s="13">
        <f t="shared" si="122"/>
        <v>451433.3600000001</v>
      </c>
      <c r="AJ198" s="13">
        <f t="shared" si="123"/>
        <v>1243933.3600000001</v>
      </c>
      <c r="AK198" s="13">
        <f t="shared" si="124"/>
        <v>660000</v>
      </c>
      <c r="AL198" s="13">
        <f t="shared" si="125"/>
        <v>377850.01</v>
      </c>
      <c r="AM198" s="13">
        <f t="shared" si="126"/>
        <v>193590</v>
      </c>
      <c r="AN198" s="13">
        <f t="shared" si="127"/>
        <v>571440.01</v>
      </c>
      <c r="AO198" s="23">
        <f t="shared" si="128"/>
        <v>0</v>
      </c>
      <c r="AP198" s="13">
        <f t="shared" si="129"/>
        <v>-14250</v>
      </c>
      <c r="AQ198" s="13">
        <f t="shared" si="130"/>
        <v>0</v>
      </c>
      <c r="AR198" s="3" t="str">
        <f t="shared" si="131"/>
        <v>Ok</v>
      </c>
    </row>
    <row r="199" spans="1:44" x14ac:dyDescent="0.3">
      <c r="A199" s="9"/>
      <c r="B199" s="9"/>
      <c r="C199" s="10">
        <f t="shared" si="102"/>
        <v>103000</v>
      </c>
      <c r="D199" s="10">
        <f t="shared" si="103"/>
        <v>1236000</v>
      </c>
      <c r="E199" s="10">
        <f>F199*基础参数!$B$18</f>
        <v>824000</v>
      </c>
      <c r="F199" s="10">
        <f>F198+基础参数!$B$17</f>
        <v>2060000</v>
      </c>
      <c r="G199" s="10">
        <f>基础参数!$B$1</f>
        <v>60000</v>
      </c>
      <c r="H199" s="10">
        <f>基础参数!$B$2</f>
        <v>36000</v>
      </c>
      <c r="I199" s="10">
        <f>ROUND(IF(F199/12&gt;基础参数!$B$5,基础参数!$B$5,IF(F199/12&lt;基础参数!$B$4,基础参数!$B$4,F199/12)),2)</f>
        <v>21396</v>
      </c>
      <c r="J199" s="10">
        <f>I199*12*基础参数!$B$3</f>
        <v>32094</v>
      </c>
      <c r="K199" s="10">
        <f>ROUND(IF($F199/12&gt;基础参数!$B$12,基础参数!$B$12,IF($F199/12&lt;基础参数!$B$11,基础参数!$B$11,$F199/12)),2)</f>
        <v>21396</v>
      </c>
      <c r="L199" s="10">
        <f>K199*12*基础参数!$B$10</f>
        <v>17972.640000000003</v>
      </c>
      <c r="M199" s="12">
        <f t="shared" si="99"/>
        <v>1089933.3600000001</v>
      </c>
      <c r="N199" s="13">
        <f t="shared" si="100"/>
        <v>824000</v>
      </c>
      <c r="O199" s="13">
        <f t="shared" si="104"/>
        <v>308550.01</v>
      </c>
      <c r="P199" s="13">
        <f t="shared" si="105"/>
        <v>281240</v>
      </c>
      <c r="Q199" s="17">
        <f t="shared" si="106"/>
        <v>589790.01</v>
      </c>
      <c r="R199" s="13">
        <f t="shared" si="107"/>
        <v>1253933.3600000001</v>
      </c>
      <c r="S199" s="18">
        <f t="shared" si="108"/>
        <v>660000</v>
      </c>
      <c r="T199" s="13">
        <f t="shared" si="109"/>
        <v>382350.01</v>
      </c>
      <c r="U199" s="13">
        <f t="shared" si="110"/>
        <v>193590</v>
      </c>
      <c r="V199" s="19">
        <f t="shared" si="111"/>
        <v>575940.01</v>
      </c>
      <c r="W199" s="13">
        <f t="shared" si="112"/>
        <v>13850</v>
      </c>
      <c r="X199" s="13">
        <f t="shared" si="113"/>
        <v>103410</v>
      </c>
      <c r="Y199" s="13">
        <f t="shared" si="101"/>
        <v>1913933.36</v>
      </c>
      <c r="Z199" s="22">
        <f t="shared" si="114"/>
        <v>679350.01</v>
      </c>
      <c r="AA199" s="13"/>
      <c r="AB199" s="13">
        <f t="shared" si="115"/>
        <v>1493933.36</v>
      </c>
      <c r="AC199" s="13">
        <f t="shared" si="116"/>
        <v>420000</v>
      </c>
      <c r="AD199" s="13">
        <f t="shared" si="117"/>
        <v>490350.01</v>
      </c>
      <c r="AE199" s="13">
        <f t="shared" si="118"/>
        <v>102340</v>
      </c>
      <c r="AF199" s="13">
        <f t="shared" si="119"/>
        <v>592690.01</v>
      </c>
      <c r="AG199" s="23">
        <f t="shared" si="120"/>
        <v>16750</v>
      </c>
      <c r="AH199" s="13">
        <f t="shared" si="121"/>
        <v>2900</v>
      </c>
      <c r="AI199" s="13">
        <f t="shared" si="122"/>
        <v>461433.3600000001</v>
      </c>
      <c r="AJ199" s="13">
        <f t="shared" si="123"/>
        <v>1253933.3600000001</v>
      </c>
      <c r="AK199" s="13">
        <f t="shared" si="124"/>
        <v>660000</v>
      </c>
      <c r="AL199" s="13">
        <f t="shared" si="125"/>
        <v>382350.01</v>
      </c>
      <c r="AM199" s="13">
        <f t="shared" si="126"/>
        <v>193590</v>
      </c>
      <c r="AN199" s="13">
        <f t="shared" si="127"/>
        <v>575940.01</v>
      </c>
      <c r="AO199" s="23">
        <f t="shared" si="128"/>
        <v>0</v>
      </c>
      <c r="AP199" s="13">
        <f t="shared" si="129"/>
        <v>-13850</v>
      </c>
      <c r="AQ199" s="13">
        <f t="shared" si="130"/>
        <v>0</v>
      </c>
      <c r="AR199" s="3" t="str">
        <f t="shared" si="131"/>
        <v>Ok</v>
      </c>
    </row>
    <row r="200" spans="1:44" x14ac:dyDescent="0.3">
      <c r="A200" s="9"/>
      <c r="B200" s="9"/>
      <c r="C200" s="10">
        <f t="shared" si="102"/>
        <v>103500</v>
      </c>
      <c r="D200" s="10">
        <f t="shared" si="103"/>
        <v>1242000</v>
      </c>
      <c r="E200" s="10">
        <f>F200*基础参数!$B$18</f>
        <v>828000</v>
      </c>
      <c r="F200" s="10">
        <f>F199+基础参数!$B$17</f>
        <v>2070000</v>
      </c>
      <c r="G200" s="10">
        <f>基础参数!$B$1</f>
        <v>60000</v>
      </c>
      <c r="H200" s="10">
        <f>基础参数!$B$2</f>
        <v>36000</v>
      </c>
      <c r="I200" s="10">
        <f>ROUND(IF(F200/12&gt;基础参数!$B$5,基础参数!$B$5,IF(F200/12&lt;基础参数!$B$4,基础参数!$B$4,F200/12)),2)</f>
        <v>21396</v>
      </c>
      <c r="J200" s="10">
        <f>I200*12*基础参数!$B$3</f>
        <v>32094</v>
      </c>
      <c r="K200" s="10">
        <f>ROUND(IF($F200/12&gt;基础参数!$B$12,基础参数!$B$12,IF($F200/12&lt;基础参数!$B$11,基础参数!$B$11,$F200/12)),2)</f>
        <v>21396</v>
      </c>
      <c r="L200" s="10">
        <f>K200*12*基础参数!$B$10</f>
        <v>17972.640000000003</v>
      </c>
      <c r="M200" s="12">
        <f t="shared" si="99"/>
        <v>1095933.3600000001</v>
      </c>
      <c r="N200" s="13">
        <f t="shared" si="100"/>
        <v>828000</v>
      </c>
      <c r="O200" s="13">
        <f t="shared" si="104"/>
        <v>311250.01</v>
      </c>
      <c r="P200" s="13">
        <f t="shared" si="105"/>
        <v>282640</v>
      </c>
      <c r="Q200" s="17">
        <f t="shared" si="106"/>
        <v>593890.01</v>
      </c>
      <c r="R200" s="13">
        <f t="shared" si="107"/>
        <v>1263933.3600000001</v>
      </c>
      <c r="S200" s="18">
        <f t="shared" si="108"/>
        <v>660000</v>
      </c>
      <c r="T200" s="13">
        <f t="shared" si="109"/>
        <v>386850.01</v>
      </c>
      <c r="U200" s="13">
        <f t="shared" si="110"/>
        <v>193590</v>
      </c>
      <c r="V200" s="19">
        <f t="shared" si="111"/>
        <v>580440.01</v>
      </c>
      <c r="W200" s="13">
        <f t="shared" si="112"/>
        <v>13450</v>
      </c>
      <c r="X200" s="13">
        <f t="shared" si="113"/>
        <v>103410</v>
      </c>
      <c r="Y200" s="13">
        <f t="shared" si="101"/>
        <v>1923933.36</v>
      </c>
      <c r="Z200" s="22">
        <f t="shared" si="114"/>
        <v>683850.01</v>
      </c>
      <c r="AA200" s="13"/>
      <c r="AB200" s="13">
        <f t="shared" si="115"/>
        <v>1503933.36</v>
      </c>
      <c r="AC200" s="13">
        <f t="shared" si="116"/>
        <v>420000</v>
      </c>
      <c r="AD200" s="13">
        <f t="shared" si="117"/>
        <v>494850.01</v>
      </c>
      <c r="AE200" s="13">
        <f t="shared" si="118"/>
        <v>102340</v>
      </c>
      <c r="AF200" s="13">
        <f t="shared" si="119"/>
        <v>597190.01</v>
      </c>
      <c r="AG200" s="23">
        <f t="shared" si="120"/>
        <v>16750</v>
      </c>
      <c r="AH200" s="13">
        <f t="shared" si="121"/>
        <v>3300</v>
      </c>
      <c r="AI200" s="13">
        <f t="shared" si="122"/>
        <v>471433.3600000001</v>
      </c>
      <c r="AJ200" s="13">
        <f t="shared" si="123"/>
        <v>1263933.3600000001</v>
      </c>
      <c r="AK200" s="13">
        <f t="shared" si="124"/>
        <v>660000</v>
      </c>
      <c r="AL200" s="13">
        <f t="shared" si="125"/>
        <v>386850.01</v>
      </c>
      <c r="AM200" s="13">
        <f t="shared" si="126"/>
        <v>193590</v>
      </c>
      <c r="AN200" s="13">
        <f t="shared" si="127"/>
        <v>580440.01</v>
      </c>
      <c r="AO200" s="23">
        <f t="shared" si="128"/>
        <v>0</v>
      </c>
      <c r="AP200" s="13">
        <f t="shared" si="129"/>
        <v>-13450</v>
      </c>
      <c r="AQ200" s="13">
        <f t="shared" si="130"/>
        <v>0</v>
      </c>
      <c r="AR200" s="3" t="str">
        <f t="shared" si="131"/>
        <v>Ok</v>
      </c>
    </row>
    <row r="201" spans="1:44" x14ac:dyDescent="0.3">
      <c r="A201" s="9"/>
      <c r="B201" s="9"/>
      <c r="C201" s="10">
        <f t="shared" si="102"/>
        <v>104000</v>
      </c>
      <c r="D201" s="10">
        <f t="shared" si="103"/>
        <v>1248000</v>
      </c>
      <c r="E201" s="10">
        <f>F201*基础参数!$B$18</f>
        <v>832000</v>
      </c>
      <c r="F201" s="10">
        <f>F200+基础参数!$B$17</f>
        <v>2080000</v>
      </c>
      <c r="G201" s="10">
        <f>基础参数!$B$1</f>
        <v>60000</v>
      </c>
      <c r="H201" s="10">
        <f>基础参数!$B$2</f>
        <v>36000</v>
      </c>
      <c r="I201" s="10">
        <f>ROUND(IF(F201/12&gt;基础参数!$B$5,基础参数!$B$5,IF(F201/12&lt;基础参数!$B$4,基础参数!$B$4,F201/12)),2)</f>
        <v>21396</v>
      </c>
      <c r="J201" s="10">
        <f>I201*12*基础参数!$B$3</f>
        <v>32094</v>
      </c>
      <c r="K201" s="10">
        <f>ROUND(IF($F201/12&gt;基础参数!$B$12,基础参数!$B$12,IF($F201/12&lt;基础参数!$B$11,基础参数!$B$11,$F201/12)),2)</f>
        <v>21396</v>
      </c>
      <c r="L201" s="10">
        <f>K201*12*基础参数!$B$10</f>
        <v>17972.640000000003</v>
      </c>
      <c r="M201" s="12">
        <f t="shared" si="99"/>
        <v>1101933.3600000001</v>
      </c>
      <c r="N201" s="13">
        <f t="shared" si="100"/>
        <v>832000</v>
      </c>
      <c r="O201" s="13">
        <f t="shared" si="104"/>
        <v>313950.01</v>
      </c>
      <c r="P201" s="13">
        <f t="shared" si="105"/>
        <v>284040</v>
      </c>
      <c r="Q201" s="17">
        <f t="shared" si="106"/>
        <v>597990.01</v>
      </c>
      <c r="R201" s="13">
        <f t="shared" si="107"/>
        <v>1273933.3600000001</v>
      </c>
      <c r="S201" s="18">
        <f t="shared" si="108"/>
        <v>660000</v>
      </c>
      <c r="T201" s="13">
        <f t="shared" si="109"/>
        <v>391350.01</v>
      </c>
      <c r="U201" s="13">
        <f t="shared" si="110"/>
        <v>193590</v>
      </c>
      <c r="V201" s="19">
        <f t="shared" si="111"/>
        <v>584940.01</v>
      </c>
      <c r="W201" s="13">
        <f t="shared" si="112"/>
        <v>13050</v>
      </c>
      <c r="X201" s="13">
        <f t="shared" si="113"/>
        <v>103410</v>
      </c>
      <c r="Y201" s="13">
        <f t="shared" si="101"/>
        <v>1933933.36</v>
      </c>
      <c r="Z201" s="22">
        <f t="shared" si="114"/>
        <v>688350.01</v>
      </c>
      <c r="AA201" s="13"/>
      <c r="AB201" s="13">
        <f t="shared" si="115"/>
        <v>1513933.36</v>
      </c>
      <c r="AC201" s="13">
        <f t="shared" si="116"/>
        <v>420000</v>
      </c>
      <c r="AD201" s="13">
        <f t="shared" si="117"/>
        <v>499350.01</v>
      </c>
      <c r="AE201" s="13">
        <f t="shared" si="118"/>
        <v>102340</v>
      </c>
      <c r="AF201" s="13">
        <f t="shared" si="119"/>
        <v>601690.01</v>
      </c>
      <c r="AG201" s="23">
        <f t="shared" si="120"/>
        <v>16750</v>
      </c>
      <c r="AH201" s="13">
        <f t="shared" si="121"/>
        <v>3700</v>
      </c>
      <c r="AI201" s="13">
        <f t="shared" si="122"/>
        <v>481433.3600000001</v>
      </c>
      <c r="AJ201" s="13">
        <f t="shared" si="123"/>
        <v>1273933.3600000001</v>
      </c>
      <c r="AK201" s="13">
        <f t="shared" si="124"/>
        <v>660000</v>
      </c>
      <c r="AL201" s="13">
        <f t="shared" si="125"/>
        <v>391350.01</v>
      </c>
      <c r="AM201" s="13">
        <f t="shared" si="126"/>
        <v>193590</v>
      </c>
      <c r="AN201" s="13">
        <f t="shared" si="127"/>
        <v>584940.01</v>
      </c>
      <c r="AO201" s="23">
        <f t="shared" si="128"/>
        <v>0</v>
      </c>
      <c r="AP201" s="13">
        <f t="shared" si="129"/>
        <v>-13050</v>
      </c>
      <c r="AQ201" s="13">
        <f t="shared" si="130"/>
        <v>0</v>
      </c>
      <c r="AR201" s="3" t="str">
        <f t="shared" si="131"/>
        <v>Ok</v>
      </c>
    </row>
    <row r="202" spans="1:44" x14ac:dyDescent="0.3">
      <c r="A202" s="9"/>
      <c r="B202" s="9"/>
      <c r="C202" s="10">
        <f t="shared" si="102"/>
        <v>104500</v>
      </c>
      <c r="D202" s="10">
        <f t="shared" si="103"/>
        <v>1254000</v>
      </c>
      <c r="E202" s="10">
        <f>F202*基础参数!$B$18</f>
        <v>836000</v>
      </c>
      <c r="F202" s="10">
        <f>F201+基础参数!$B$17</f>
        <v>2090000</v>
      </c>
      <c r="G202" s="10">
        <f>基础参数!$B$1</f>
        <v>60000</v>
      </c>
      <c r="H202" s="10">
        <f>基础参数!$B$2</f>
        <v>36000</v>
      </c>
      <c r="I202" s="10">
        <f>ROUND(IF(F202/12&gt;基础参数!$B$5,基础参数!$B$5,IF(F202/12&lt;基础参数!$B$4,基础参数!$B$4,F202/12)),2)</f>
        <v>21396</v>
      </c>
      <c r="J202" s="10">
        <f>I202*12*基础参数!$B$3</f>
        <v>32094</v>
      </c>
      <c r="K202" s="10">
        <f>ROUND(IF($F202/12&gt;基础参数!$B$12,基础参数!$B$12,IF($F202/12&lt;基础参数!$B$11,基础参数!$B$11,$F202/12)),2)</f>
        <v>21396</v>
      </c>
      <c r="L202" s="10">
        <f>K202*12*基础参数!$B$10</f>
        <v>17972.640000000003</v>
      </c>
      <c r="M202" s="12">
        <f t="shared" si="99"/>
        <v>1107933.3600000001</v>
      </c>
      <c r="N202" s="13">
        <f t="shared" si="100"/>
        <v>836000</v>
      </c>
      <c r="O202" s="13">
        <f t="shared" si="104"/>
        <v>316650.01</v>
      </c>
      <c r="P202" s="13">
        <f t="shared" si="105"/>
        <v>285440</v>
      </c>
      <c r="Q202" s="17">
        <f t="shared" si="106"/>
        <v>602090.01</v>
      </c>
      <c r="R202" s="13">
        <f t="shared" si="107"/>
        <v>1283933.3600000001</v>
      </c>
      <c r="S202" s="18">
        <f t="shared" si="108"/>
        <v>660000</v>
      </c>
      <c r="T202" s="13">
        <f t="shared" si="109"/>
        <v>395850.01</v>
      </c>
      <c r="U202" s="13">
        <f t="shared" si="110"/>
        <v>193590</v>
      </c>
      <c r="V202" s="19">
        <f t="shared" si="111"/>
        <v>589440.01</v>
      </c>
      <c r="W202" s="13">
        <f t="shared" si="112"/>
        <v>12650</v>
      </c>
      <c r="X202" s="13">
        <f t="shared" si="113"/>
        <v>103410</v>
      </c>
      <c r="Y202" s="13">
        <f t="shared" si="101"/>
        <v>1943933.36</v>
      </c>
      <c r="Z202" s="22">
        <f t="shared" si="114"/>
        <v>692850.01</v>
      </c>
      <c r="AA202" s="13"/>
      <c r="AB202" s="13">
        <f t="shared" si="115"/>
        <v>1523933.36</v>
      </c>
      <c r="AC202" s="13">
        <f t="shared" si="116"/>
        <v>420000</v>
      </c>
      <c r="AD202" s="13">
        <f t="shared" si="117"/>
        <v>503850.01</v>
      </c>
      <c r="AE202" s="13">
        <f t="shared" si="118"/>
        <v>102340</v>
      </c>
      <c r="AF202" s="13">
        <f t="shared" si="119"/>
        <v>606190.01</v>
      </c>
      <c r="AG202" s="23">
        <f t="shared" si="120"/>
        <v>16750</v>
      </c>
      <c r="AH202" s="13">
        <f t="shared" si="121"/>
        <v>4100</v>
      </c>
      <c r="AI202" s="13">
        <f t="shared" si="122"/>
        <v>491433.3600000001</v>
      </c>
      <c r="AJ202" s="13">
        <f t="shared" si="123"/>
        <v>1283933.3600000001</v>
      </c>
      <c r="AK202" s="13">
        <f t="shared" si="124"/>
        <v>660000</v>
      </c>
      <c r="AL202" s="13">
        <f t="shared" si="125"/>
        <v>395850.01</v>
      </c>
      <c r="AM202" s="13">
        <f t="shared" si="126"/>
        <v>193590</v>
      </c>
      <c r="AN202" s="13">
        <f t="shared" si="127"/>
        <v>589440.01</v>
      </c>
      <c r="AO202" s="23">
        <f t="shared" si="128"/>
        <v>0</v>
      </c>
      <c r="AP202" s="13">
        <f t="shared" si="129"/>
        <v>-12650</v>
      </c>
      <c r="AQ202" s="13">
        <f t="shared" si="130"/>
        <v>0</v>
      </c>
      <c r="AR202" s="3" t="str">
        <f t="shared" si="131"/>
        <v>Ok</v>
      </c>
    </row>
    <row r="203" spans="1:44" x14ac:dyDescent="0.3">
      <c r="A203" s="9"/>
      <c r="B203" s="9"/>
      <c r="C203" s="10">
        <f t="shared" si="102"/>
        <v>105000</v>
      </c>
      <c r="D203" s="10">
        <f t="shared" si="103"/>
        <v>1260000</v>
      </c>
      <c r="E203" s="10">
        <f>F203*基础参数!$B$18</f>
        <v>840000</v>
      </c>
      <c r="F203" s="10">
        <f>F202+基础参数!$B$17</f>
        <v>2100000</v>
      </c>
      <c r="G203" s="10">
        <f>基础参数!$B$1</f>
        <v>60000</v>
      </c>
      <c r="H203" s="10">
        <f>基础参数!$B$2</f>
        <v>36000</v>
      </c>
      <c r="I203" s="10">
        <f>ROUND(IF(F203/12&gt;基础参数!$B$5,基础参数!$B$5,IF(F203/12&lt;基础参数!$B$4,基础参数!$B$4,F203/12)),2)</f>
        <v>21396</v>
      </c>
      <c r="J203" s="10">
        <f>I203*12*基础参数!$B$3</f>
        <v>32094</v>
      </c>
      <c r="K203" s="10">
        <f>ROUND(IF($F203/12&gt;基础参数!$B$12,基础参数!$B$12,IF($F203/12&lt;基础参数!$B$11,基础参数!$B$11,$F203/12)),2)</f>
        <v>21396</v>
      </c>
      <c r="L203" s="10">
        <f>K203*12*基础参数!$B$10</f>
        <v>17972.640000000003</v>
      </c>
      <c r="M203" s="12">
        <f t="shared" si="99"/>
        <v>1113933.3600000001</v>
      </c>
      <c r="N203" s="13">
        <f t="shared" si="100"/>
        <v>840000</v>
      </c>
      <c r="O203" s="13">
        <f t="shared" si="104"/>
        <v>319350.01</v>
      </c>
      <c r="P203" s="13">
        <f t="shared" si="105"/>
        <v>286840</v>
      </c>
      <c r="Q203" s="17">
        <f t="shared" si="106"/>
        <v>606190.01</v>
      </c>
      <c r="R203" s="13">
        <f t="shared" si="107"/>
        <v>1293933.3600000001</v>
      </c>
      <c r="S203" s="18">
        <f t="shared" si="108"/>
        <v>660000</v>
      </c>
      <c r="T203" s="13">
        <f t="shared" si="109"/>
        <v>400350.01</v>
      </c>
      <c r="U203" s="13">
        <f t="shared" si="110"/>
        <v>193590</v>
      </c>
      <c r="V203" s="19">
        <f t="shared" si="111"/>
        <v>593940.01</v>
      </c>
      <c r="W203" s="13">
        <f t="shared" si="112"/>
        <v>12250</v>
      </c>
      <c r="X203" s="13">
        <f t="shared" si="113"/>
        <v>103410</v>
      </c>
      <c r="Y203" s="13">
        <f t="shared" si="101"/>
        <v>1953933.36</v>
      </c>
      <c r="Z203" s="22">
        <f t="shared" si="114"/>
        <v>697350.01</v>
      </c>
      <c r="AA203" s="13"/>
      <c r="AB203" s="13">
        <f t="shared" si="115"/>
        <v>1533933.36</v>
      </c>
      <c r="AC203" s="13">
        <f t="shared" si="116"/>
        <v>420000</v>
      </c>
      <c r="AD203" s="13">
        <f t="shared" si="117"/>
        <v>508350.01</v>
      </c>
      <c r="AE203" s="13">
        <f t="shared" si="118"/>
        <v>102340</v>
      </c>
      <c r="AF203" s="13">
        <f t="shared" si="119"/>
        <v>610690.01</v>
      </c>
      <c r="AG203" s="23">
        <f t="shared" si="120"/>
        <v>16750</v>
      </c>
      <c r="AH203" s="13">
        <f t="shared" si="121"/>
        <v>4500</v>
      </c>
      <c r="AI203" s="13">
        <f t="shared" si="122"/>
        <v>501433.3600000001</v>
      </c>
      <c r="AJ203" s="13">
        <f t="shared" si="123"/>
        <v>1293933.3600000001</v>
      </c>
      <c r="AK203" s="13">
        <f t="shared" si="124"/>
        <v>660000</v>
      </c>
      <c r="AL203" s="13">
        <f t="shared" si="125"/>
        <v>400350.01</v>
      </c>
      <c r="AM203" s="13">
        <f t="shared" si="126"/>
        <v>193590</v>
      </c>
      <c r="AN203" s="13">
        <f t="shared" si="127"/>
        <v>593940.01</v>
      </c>
      <c r="AO203" s="23">
        <f t="shared" si="128"/>
        <v>0</v>
      </c>
      <c r="AP203" s="13">
        <f t="shared" si="129"/>
        <v>-12250</v>
      </c>
      <c r="AQ203" s="13">
        <f t="shared" si="130"/>
        <v>0</v>
      </c>
      <c r="AR203" s="3" t="str">
        <f t="shared" si="131"/>
        <v>Ok</v>
      </c>
    </row>
    <row r="204" spans="1:44" x14ac:dyDescent="0.3">
      <c r="A204" s="9"/>
      <c r="B204" s="9"/>
      <c r="C204" s="10">
        <f t="shared" si="102"/>
        <v>105500</v>
      </c>
      <c r="D204" s="10">
        <f t="shared" si="103"/>
        <v>1266000</v>
      </c>
      <c r="E204" s="10">
        <f>F204*基础参数!$B$18</f>
        <v>844000</v>
      </c>
      <c r="F204" s="10">
        <f>F203+基础参数!$B$17</f>
        <v>2110000</v>
      </c>
      <c r="G204" s="10">
        <f>基础参数!$B$1</f>
        <v>60000</v>
      </c>
      <c r="H204" s="10">
        <f>基础参数!$B$2</f>
        <v>36000</v>
      </c>
      <c r="I204" s="10">
        <f>ROUND(IF(F204/12&gt;基础参数!$B$5,基础参数!$B$5,IF(F204/12&lt;基础参数!$B$4,基础参数!$B$4,F204/12)),2)</f>
        <v>21396</v>
      </c>
      <c r="J204" s="10">
        <f>I204*12*基础参数!$B$3</f>
        <v>32094</v>
      </c>
      <c r="K204" s="10">
        <f>ROUND(IF($F204/12&gt;基础参数!$B$12,基础参数!$B$12,IF($F204/12&lt;基础参数!$B$11,基础参数!$B$11,$F204/12)),2)</f>
        <v>21396</v>
      </c>
      <c r="L204" s="10">
        <f>K204*12*基础参数!$B$10</f>
        <v>17972.640000000003</v>
      </c>
      <c r="M204" s="12">
        <f t="shared" si="99"/>
        <v>1119933.3600000001</v>
      </c>
      <c r="N204" s="13">
        <f t="shared" si="100"/>
        <v>844000</v>
      </c>
      <c r="O204" s="13">
        <f t="shared" si="104"/>
        <v>322050.01</v>
      </c>
      <c r="P204" s="13">
        <f t="shared" si="105"/>
        <v>288240</v>
      </c>
      <c r="Q204" s="17">
        <f t="shared" si="106"/>
        <v>610290.01</v>
      </c>
      <c r="R204" s="13">
        <f t="shared" si="107"/>
        <v>1303933.3600000001</v>
      </c>
      <c r="S204" s="18">
        <f t="shared" si="108"/>
        <v>660000</v>
      </c>
      <c r="T204" s="13">
        <f t="shared" si="109"/>
        <v>404850.01</v>
      </c>
      <c r="U204" s="13">
        <f t="shared" si="110"/>
        <v>193590</v>
      </c>
      <c r="V204" s="19">
        <f t="shared" si="111"/>
        <v>598440.01</v>
      </c>
      <c r="W204" s="13">
        <f t="shared" si="112"/>
        <v>11850</v>
      </c>
      <c r="X204" s="13">
        <f t="shared" si="113"/>
        <v>103410</v>
      </c>
      <c r="Y204" s="13">
        <f t="shared" si="101"/>
        <v>1963933.36</v>
      </c>
      <c r="Z204" s="22">
        <f t="shared" si="114"/>
        <v>701850.01</v>
      </c>
      <c r="AA204" s="13"/>
      <c r="AB204" s="13">
        <f t="shared" si="115"/>
        <v>1543933.36</v>
      </c>
      <c r="AC204" s="13">
        <f t="shared" si="116"/>
        <v>420000</v>
      </c>
      <c r="AD204" s="13">
        <f t="shared" si="117"/>
        <v>512850.01</v>
      </c>
      <c r="AE204" s="13">
        <f t="shared" si="118"/>
        <v>102340</v>
      </c>
      <c r="AF204" s="13">
        <f t="shared" si="119"/>
        <v>615190.01</v>
      </c>
      <c r="AG204" s="23">
        <f t="shared" si="120"/>
        <v>16750</v>
      </c>
      <c r="AH204" s="13">
        <f t="shared" si="121"/>
        <v>4900</v>
      </c>
      <c r="AI204" s="13">
        <f t="shared" si="122"/>
        <v>511433.3600000001</v>
      </c>
      <c r="AJ204" s="13">
        <f t="shared" si="123"/>
        <v>1303933.3600000001</v>
      </c>
      <c r="AK204" s="13">
        <f t="shared" si="124"/>
        <v>660000</v>
      </c>
      <c r="AL204" s="13">
        <f t="shared" si="125"/>
        <v>404850.01</v>
      </c>
      <c r="AM204" s="13">
        <f t="shared" si="126"/>
        <v>193590</v>
      </c>
      <c r="AN204" s="13">
        <f t="shared" si="127"/>
        <v>598440.01</v>
      </c>
      <c r="AO204" s="23">
        <f t="shared" si="128"/>
        <v>0</v>
      </c>
      <c r="AP204" s="13">
        <f t="shared" si="129"/>
        <v>-11850</v>
      </c>
      <c r="AQ204" s="13">
        <f t="shared" si="130"/>
        <v>0</v>
      </c>
      <c r="AR204" s="3" t="str">
        <f t="shared" si="131"/>
        <v>Ok</v>
      </c>
    </row>
    <row r="205" spans="1:44" x14ac:dyDescent="0.3">
      <c r="A205" s="9"/>
      <c r="B205" s="9"/>
      <c r="C205" s="10">
        <f t="shared" si="102"/>
        <v>106000</v>
      </c>
      <c r="D205" s="10">
        <f t="shared" si="103"/>
        <v>1272000</v>
      </c>
      <c r="E205" s="10">
        <f>F205*基础参数!$B$18</f>
        <v>848000</v>
      </c>
      <c r="F205" s="10">
        <f>F204+基础参数!$B$17</f>
        <v>2120000</v>
      </c>
      <c r="G205" s="10">
        <f>基础参数!$B$1</f>
        <v>60000</v>
      </c>
      <c r="H205" s="10">
        <f>基础参数!$B$2</f>
        <v>36000</v>
      </c>
      <c r="I205" s="10">
        <f>ROUND(IF(F205/12&gt;基础参数!$B$5,基础参数!$B$5,IF(F205/12&lt;基础参数!$B$4,基础参数!$B$4,F205/12)),2)</f>
        <v>21396</v>
      </c>
      <c r="J205" s="10">
        <f>I205*12*基础参数!$B$3</f>
        <v>32094</v>
      </c>
      <c r="K205" s="10">
        <f>ROUND(IF($F205/12&gt;基础参数!$B$12,基础参数!$B$12,IF($F205/12&lt;基础参数!$B$11,基础参数!$B$11,$F205/12)),2)</f>
        <v>21396</v>
      </c>
      <c r="L205" s="10">
        <f>K205*12*基础参数!$B$10</f>
        <v>17972.640000000003</v>
      </c>
      <c r="M205" s="12">
        <f t="shared" si="99"/>
        <v>1125933.3600000001</v>
      </c>
      <c r="N205" s="13">
        <f t="shared" si="100"/>
        <v>848000</v>
      </c>
      <c r="O205" s="13">
        <f t="shared" si="104"/>
        <v>324750.01</v>
      </c>
      <c r="P205" s="13">
        <f t="shared" si="105"/>
        <v>289640</v>
      </c>
      <c r="Q205" s="17">
        <f t="shared" si="106"/>
        <v>614390.01</v>
      </c>
      <c r="R205" s="13">
        <f t="shared" si="107"/>
        <v>1313933.3600000001</v>
      </c>
      <c r="S205" s="18">
        <f t="shared" si="108"/>
        <v>660000</v>
      </c>
      <c r="T205" s="13">
        <f t="shared" si="109"/>
        <v>409350.01</v>
      </c>
      <c r="U205" s="13">
        <f t="shared" si="110"/>
        <v>193590</v>
      </c>
      <c r="V205" s="19">
        <f t="shared" si="111"/>
        <v>602940.01</v>
      </c>
      <c r="W205" s="13">
        <f t="shared" si="112"/>
        <v>11450</v>
      </c>
      <c r="X205" s="13">
        <f t="shared" si="113"/>
        <v>103410</v>
      </c>
      <c r="Y205" s="13">
        <f t="shared" si="101"/>
        <v>1973933.36</v>
      </c>
      <c r="Z205" s="22">
        <f t="shared" si="114"/>
        <v>706350.01</v>
      </c>
      <c r="AA205" s="13"/>
      <c r="AB205" s="13">
        <f t="shared" si="115"/>
        <v>1553933.36</v>
      </c>
      <c r="AC205" s="13">
        <f t="shared" si="116"/>
        <v>420000</v>
      </c>
      <c r="AD205" s="13">
        <f t="shared" si="117"/>
        <v>517350.01</v>
      </c>
      <c r="AE205" s="13">
        <f t="shared" si="118"/>
        <v>102340</v>
      </c>
      <c r="AF205" s="13">
        <f t="shared" si="119"/>
        <v>619690.01</v>
      </c>
      <c r="AG205" s="23">
        <f t="shared" si="120"/>
        <v>16750</v>
      </c>
      <c r="AH205" s="13">
        <f t="shared" si="121"/>
        <v>5300</v>
      </c>
      <c r="AI205" s="13">
        <f t="shared" si="122"/>
        <v>521433.3600000001</v>
      </c>
      <c r="AJ205" s="13">
        <f t="shared" si="123"/>
        <v>1313933.3600000001</v>
      </c>
      <c r="AK205" s="13">
        <f t="shared" si="124"/>
        <v>660000</v>
      </c>
      <c r="AL205" s="13">
        <f t="shared" si="125"/>
        <v>409350.01</v>
      </c>
      <c r="AM205" s="13">
        <f t="shared" si="126"/>
        <v>193590</v>
      </c>
      <c r="AN205" s="13">
        <f t="shared" si="127"/>
        <v>602940.01</v>
      </c>
      <c r="AO205" s="23">
        <f t="shared" si="128"/>
        <v>0</v>
      </c>
      <c r="AP205" s="13">
        <f t="shared" si="129"/>
        <v>-11450</v>
      </c>
      <c r="AQ205" s="13">
        <f t="shared" si="130"/>
        <v>0</v>
      </c>
      <c r="AR205" s="3" t="str">
        <f t="shared" si="131"/>
        <v>Ok</v>
      </c>
    </row>
    <row r="206" spans="1:44" x14ac:dyDescent="0.3">
      <c r="A206" s="9"/>
      <c r="B206" s="9"/>
      <c r="C206" s="10">
        <f t="shared" si="102"/>
        <v>106500</v>
      </c>
      <c r="D206" s="10">
        <f t="shared" si="103"/>
        <v>1278000</v>
      </c>
      <c r="E206" s="10">
        <f>F206*基础参数!$B$18</f>
        <v>852000</v>
      </c>
      <c r="F206" s="10">
        <f>F205+基础参数!$B$17</f>
        <v>2130000</v>
      </c>
      <c r="G206" s="10">
        <f>基础参数!$B$1</f>
        <v>60000</v>
      </c>
      <c r="H206" s="10">
        <f>基础参数!$B$2</f>
        <v>36000</v>
      </c>
      <c r="I206" s="10">
        <f>ROUND(IF(F206/12&gt;基础参数!$B$5,基础参数!$B$5,IF(F206/12&lt;基础参数!$B$4,基础参数!$B$4,F206/12)),2)</f>
        <v>21396</v>
      </c>
      <c r="J206" s="10">
        <f>I206*12*基础参数!$B$3</f>
        <v>32094</v>
      </c>
      <c r="K206" s="10">
        <f>ROUND(IF($F206/12&gt;基础参数!$B$12,基础参数!$B$12,IF($F206/12&lt;基础参数!$B$11,基础参数!$B$11,$F206/12)),2)</f>
        <v>21396</v>
      </c>
      <c r="L206" s="10">
        <f>K206*12*基础参数!$B$10</f>
        <v>17972.640000000003</v>
      </c>
      <c r="M206" s="12">
        <f t="shared" si="99"/>
        <v>1131933.3600000001</v>
      </c>
      <c r="N206" s="13">
        <f t="shared" si="100"/>
        <v>852000</v>
      </c>
      <c r="O206" s="13">
        <f t="shared" si="104"/>
        <v>327450.01</v>
      </c>
      <c r="P206" s="13">
        <f t="shared" si="105"/>
        <v>291040</v>
      </c>
      <c r="Q206" s="17">
        <f t="shared" si="106"/>
        <v>618490.01</v>
      </c>
      <c r="R206" s="13">
        <f t="shared" si="107"/>
        <v>1323933.3600000001</v>
      </c>
      <c r="S206" s="18">
        <f t="shared" si="108"/>
        <v>660000</v>
      </c>
      <c r="T206" s="13">
        <f t="shared" si="109"/>
        <v>413850.01</v>
      </c>
      <c r="U206" s="13">
        <f t="shared" si="110"/>
        <v>193590</v>
      </c>
      <c r="V206" s="19">
        <f t="shared" si="111"/>
        <v>607440.01</v>
      </c>
      <c r="W206" s="13">
        <f t="shared" si="112"/>
        <v>11050</v>
      </c>
      <c r="X206" s="13">
        <f t="shared" si="113"/>
        <v>103410</v>
      </c>
      <c r="Y206" s="13">
        <f t="shared" si="101"/>
        <v>1983933.36</v>
      </c>
      <c r="Z206" s="22">
        <f t="shared" si="114"/>
        <v>710850.01</v>
      </c>
      <c r="AA206" s="13"/>
      <c r="AB206" s="13">
        <f t="shared" si="115"/>
        <v>1563933.36</v>
      </c>
      <c r="AC206" s="13">
        <f t="shared" si="116"/>
        <v>420000</v>
      </c>
      <c r="AD206" s="13">
        <f t="shared" si="117"/>
        <v>521850.01</v>
      </c>
      <c r="AE206" s="13">
        <f t="shared" si="118"/>
        <v>102340</v>
      </c>
      <c r="AF206" s="13">
        <f t="shared" si="119"/>
        <v>624190.01</v>
      </c>
      <c r="AG206" s="23">
        <f t="shared" si="120"/>
        <v>16750</v>
      </c>
      <c r="AH206" s="13">
        <f t="shared" si="121"/>
        <v>5700</v>
      </c>
      <c r="AI206" s="13">
        <f t="shared" si="122"/>
        <v>531433.3600000001</v>
      </c>
      <c r="AJ206" s="13">
        <f t="shared" si="123"/>
        <v>1323933.3600000001</v>
      </c>
      <c r="AK206" s="13">
        <f t="shared" si="124"/>
        <v>660000</v>
      </c>
      <c r="AL206" s="13">
        <f t="shared" si="125"/>
        <v>413850.01</v>
      </c>
      <c r="AM206" s="13">
        <f t="shared" si="126"/>
        <v>193590</v>
      </c>
      <c r="AN206" s="13">
        <f t="shared" si="127"/>
        <v>607440.01</v>
      </c>
      <c r="AO206" s="23">
        <f t="shared" si="128"/>
        <v>0</v>
      </c>
      <c r="AP206" s="13">
        <f t="shared" si="129"/>
        <v>-11050</v>
      </c>
      <c r="AQ206" s="13">
        <f t="shared" si="130"/>
        <v>0</v>
      </c>
      <c r="AR206" s="3" t="str">
        <f t="shared" si="131"/>
        <v>Ok</v>
      </c>
    </row>
    <row r="207" spans="1:44" x14ac:dyDescent="0.3">
      <c r="A207" s="9"/>
      <c r="B207" s="9"/>
      <c r="C207" s="10">
        <f t="shared" si="102"/>
        <v>107000</v>
      </c>
      <c r="D207" s="10">
        <f t="shared" si="103"/>
        <v>1284000</v>
      </c>
      <c r="E207" s="10">
        <f>F207*基础参数!$B$18</f>
        <v>856000</v>
      </c>
      <c r="F207" s="10">
        <f>F206+基础参数!$B$17</f>
        <v>2140000</v>
      </c>
      <c r="G207" s="10">
        <f>基础参数!$B$1</f>
        <v>60000</v>
      </c>
      <c r="H207" s="10">
        <f>基础参数!$B$2</f>
        <v>36000</v>
      </c>
      <c r="I207" s="10">
        <f>ROUND(IF(F207/12&gt;基础参数!$B$5,基础参数!$B$5,IF(F207/12&lt;基础参数!$B$4,基础参数!$B$4,F207/12)),2)</f>
        <v>21396</v>
      </c>
      <c r="J207" s="10">
        <f>I207*12*基础参数!$B$3</f>
        <v>32094</v>
      </c>
      <c r="K207" s="10">
        <f>ROUND(IF($F207/12&gt;基础参数!$B$12,基础参数!$B$12,IF($F207/12&lt;基础参数!$B$11,基础参数!$B$11,$F207/12)),2)</f>
        <v>21396</v>
      </c>
      <c r="L207" s="10">
        <f>K207*12*基础参数!$B$10</f>
        <v>17972.640000000003</v>
      </c>
      <c r="M207" s="12">
        <f t="shared" si="99"/>
        <v>1137933.3600000001</v>
      </c>
      <c r="N207" s="13">
        <f t="shared" si="100"/>
        <v>856000</v>
      </c>
      <c r="O207" s="13">
        <f t="shared" si="104"/>
        <v>330150.01</v>
      </c>
      <c r="P207" s="13">
        <f t="shared" si="105"/>
        <v>292440</v>
      </c>
      <c r="Q207" s="17">
        <f t="shared" si="106"/>
        <v>622590.01</v>
      </c>
      <c r="R207" s="13">
        <f t="shared" si="107"/>
        <v>1333933.3600000001</v>
      </c>
      <c r="S207" s="18">
        <f t="shared" si="108"/>
        <v>660000</v>
      </c>
      <c r="T207" s="13">
        <f t="shared" si="109"/>
        <v>418350.01</v>
      </c>
      <c r="U207" s="13">
        <f t="shared" si="110"/>
        <v>193590</v>
      </c>
      <c r="V207" s="19">
        <f t="shared" si="111"/>
        <v>611940.01</v>
      </c>
      <c r="W207" s="13">
        <f t="shared" si="112"/>
        <v>10650</v>
      </c>
      <c r="X207" s="13">
        <f t="shared" si="113"/>
        <v>103410</v>
      </c>
      <c r="Y207" s="13">
        <f t="shared" si="101"/>
        <v>1993933.36</v>
      </c>
      <c r="Z207" s="22">
        <f t="shared" si="114"/>
        <v>715350.01</v>
      </c>
      <c r="AA207" s="13"/>
      <c r="AB207" s="13">
        <f t="shared" si="115"/>
        <v>1573933.36</v>
      </c>
      <c r="AC207" s="13">
        <f t="shared" si="116"/>
        <v>420000</v>
      </c>
      <c r="AD207" s="13">
        <f t="shared" si="117"/>
        <v>526350.01</v>
      </c>
      <c r="AE207" s="13">
        <f t="shared" si="118"/>
        <v>102340</v>
      </c>
      <c r="AF207" s="13">
        <f t="shared" si="119"/>
        <v>628690.01</v>
      </c>
      <c r="AG207" s="23">
        <f t="shared" si="120"/>
        <v>16750</v>
      </c>
      <c r="AH207" s="13">
        <f t="shared" si="121"/>
        <v>6100</v>
      </c>
      <c r="AI207" s="13">
        <f t="shared" si="122"/>
        <v>541433.3600000001</v>
      </c>
      <c r="AJ207" s="13">
        <f t="shared" si="123"/>
        <v>1333933.3600000001</v>
      </c>
      <c r="AK207" s="13">
        <f t="shared" si="124"/>
        <v>660000</v>
      </c>
      <c r="AL207" s="13">
        <f t="shared" si="125"/>
        <v>418350.01</v>
      </c>
      <c r="AM207" s="13">
        <f t="shared" si="126"/>
        <v>193590</v>
      </c>
      <c r="AN207" s="13">
        <f t="shared" si="127"/>
        <v>611940.01</v>
      </c>
      <c r="AO207" s="23">
        <f t="shared" si="128"/>
        <v>0</v>
      </c>
      <c r="AP207" s="13">
        <f t="shared" si="129"/>
        <v>-10650</v>
      </c>
      <c r="AQ207" s="13">
        <f t="shared" si="130"/>
        <v>0</v>
      </c>
      <c r="AR207" s="3" t="str">
        <f t="shared" si="131"/>
        <v>Ok</v>
      </c>
    </row>
    <row r="208" spans="1:44" x14ac:dyDescent="0.3">
      <c r="A208" s="9"/>
      <c r="B208" s="9"/>
      <c r="C208" s="10">
        <f t="shared" si="102"/>
        <v>107500</v>
      </c>
      <c r="D208" s="10">
        <f t="shared" si="103"/>
        <v>1290000</v>
      </c>
      <c r="E208" s="10">
        <f>F208*基础参数!$B$18</f>
        <v>860000</v>
      </c>
      <c r="F208" s="10">
        <f>F207+基础参数!$B$17</f>
        <v>2150000</v>
      </c>
      <c r="G208" s="10">
        <f>基础参数!$B$1</f>
        <v>60000</v>
      </c>
      <c r="H208" s="10">
        <f>基础参数!$B$2</f>
        <v>36000</v>
      </c>
      <c r="I208" s="10">
        <f>ROUND(IF(F208/12&gt;基础参数!$B$5,基础参数!$B$5,IF(F208/12&lt;基础参数!$B$4,基础参数!$B$4,F208/12)),2)</f>
        <v>21396</v>
      </c>
      <c r="J208" s="10">
        <f>I208*12*基础参数!$B$3</f>
        <v>32094</v>
      </c>
      <c r="K208" s="10">
        <f>ROUND(IF($F208/12&gt;基础参数!$B$12,基础参数!$B$12,IF($F208/12&lt;基础参数!$B$11,基础参数!$B$11,$F208/12)),2)</f>
        <v>21396</v>
      </c>
      <c r="L208" s="10">
        <f>K208*12*基础参数!$B$10</f>
        <v>17972.640000000003</v>
      </c>
      <c r="M208" s="12">
        <f t="shared" si="99"/>
        <v>1143933.3600000001</v>
      </c>
      <c r="N208" s="13">
        <f t="shared" si="100"/>
        <v>860000</v>
      </c>
      <c r="O208" s="13">
        <f t="shared" si="104"/>
        <v>332850.01</v>
      </c>
      <c r="P208" s="13">
        <f t="shared" si="105"/>
        <v>293840</v>
      </c>
      <c r="Q208" s="17">
        <f t="shared" si="106"/>
        <v>626690.01</v>
      </c>
      <c r="R208" s="13">
        <f t="shared" si="107"/>
        <v>1343933.36</v>
      </c>
      <c r="S208" s="18">
        <f t="shared" si="108"/>
        <v>660000</v>
      </c>
      <c r="T208" s="13">
        <f t="shared" si="109"/>
        <v>422850.01</v>
      </c>
      <c r="U208" s="13">
        <f t="shared" si="110"/>
        <v>193590</v>
      </c>
      <c r="V208" s="19">
        <f t="shared" si="111"/>
        <v>616440.01</v>
      </c>
      <c r="W208" s="13">
        <f t="shared" si="112"/>
        <v>10250</v>
      </c>
      <c r="X208" s="13">
        <f t="shared" si="113"/>
        <v>103410</v>
      </c>
      <c r="Y208" s="13">
        <f t="shared" si="101"/>
        <v>2003933.36</v>
      </c>
      <c r="Z208" s="22">
        <f t="shared" si="114"/>
        <v>719850.01</v>
      </c>
      <c r="AA208" s="13"/>
      <c r="AB208" s="13">
        <f t="shared" si="115"/>
        <v>1583933.36</v>
      </c>
      <c r="AC208" s="13">
        <f t="shared" si="116"/>
        <v>420000</v>
      </c>
      <c r="AD208" s="13">
        <f t="shared" si="117"/>
        <v>530850.01</v>
      </c>
      <c r="AE208" s="13">
        <f t="shared" si="118"/>
        <v>102340</v>
      </c>
      <c r="AF208" s="13">
        <f t="shared" si="119"/>
        <v>633190.01</v>
      </c>
      <c r="AG208" s="23">
        <f t="shared" si="120"/>
        <v>16750</v>
      </c>
      <c r="AH208" s="13">
        <f t="shared" si="121"/>
        <v>6500</v>
      </c>
      <c r="AI208" s="13">
        <f t="shared" si="122"/>
        <v>551433.3600000001</v>
      </c>
      <c r="AJ208" s="13">
        <f t="shared" si="123"/>
        <v>1343933.36</v>
      </c>
      <c r="AK208" s="13">
        <f t="shared" si="124"/>
        <v>660000</v>
      </c>
      <c r="AL208" s="13">
        <f t="shared" si="125"/>
        <v>422850.01</v>
      </c>
      <c r="AM208" s="13">
        <f t="shared" si="126"/>
        <v>193590</v>
      </c>
      <c r="AN208" s="13">
        <f t="shared" si="127"/>
        <v>616440.01</v>
      </c>
      <c r="AO208" s="23">
        <f t="shared" si="128"/>
        <v>0</v>
      </c>
      <c r="AP208" s="13">
        <f t="shared" si="129"/>
        <v>-10250</v>
      </c>
      <c r="AQ208" s="13">
        <f t="shared" si="130"/>
        <v>0</v>
      </c>
      <c r="AR208" s="3" t="str">
        <f t="shared" si="131"/>
        <v>Ok</v>
      </c>
    </row>
    <row r="209" spans="1:44" x14ac:dyDescent="0.3">
      <c r="A209" s="9"/>
      <c r="B209" s="9"/>
      <c r="C209" s="10">
        <f t="shared" si="102"/>
        <v>108000</v>
      </c>
      <c r="D209" s="10">
        <f t="shared" si="103"/>
        <v>1296000</v>
      </c>
      <c r="E209" s="10">
        <f>F209*基础参数!$B$18</f>
        <v>864000</v>
      </c>
      <c r="F209" s="10">
        <f>F208+基础参数!$B$17</f>
        <v>2160000</v>
      </c>
      <c r="G209" s="10">
        <f>基础参数!$B$1</f>
        <v>60000</v>
      </c>
      <c r="H209" s="10">
        <f>基础参数!$B$2</f>
        <v>36000</v>
      </c>
      <c r="I209" s="10">
        <f>ROUND(IF(F209/12&gt;基础参数!$B$5,基础参数!$B$5,IF(F209/12&lt;基础参数!$B$4,基础参数!$B$4,F209/12)),2)</f>
        <v>21396</v>
      </c>
      <c r="J209" s="10">
        <f>I209*12*基础参数!$B$3</f>
        <v>32094</v>
      </c>
      <c r="K209" s="10">
        <f>ROUND(IF($F209/12&gt;基础参数!$B$12,基础参数!$B$12,IF($F209/12&lt;基础参数!$B$11,基础参数!$B$11,$F209/12)),2)</f>
        <v>21396</v>
      </c>
      <c r="L209" s="10">
        <f>K209*12*基础参数!$B$10</f>
        <v>17972.640000000003</v>
      </c>
      <c r="M209" s="12">
        <f t="shared" si="99"/>
        <v>1149933.3600000001</v>
      </c>
      <c r="N209" s="13">
        <f t="shared" si="100"/>
        <v>864000</v>
      </c>
      <c r="O209" s="13">
        <f t="shared" si="104"/>
        <v>335550.01</v>
      </c>
      <c r="P209" s="13">
        <f t="shared" si="105"/>
        <v>295240</v>
      </c>
      <c r="Q209" s="17">
        <f t="shared" si="106"/>
        <v>630790.01</v>
      </c>
      <c r="R209" s="13">
        <f t="shared" si="107"/>
        <v>1353933.36</v>
      </c>
      <c r="S209" s="18">
        <f t="shared" si="108"/>
        <v>660000</v>
      </c>
      <c r="T209" s="13">
        <f t="shared" si="109"/>
        <v>427350.01</v>
      </c>
      <c r="U209" s="13">
        <f t="shared" si="110"/>
        <v>193590</v>
      </c>
      <c r="V209" s="19">
        <f t="shared" si="111"/>
        <v>620940.01</v>
      </c>
      <c r="W209" s="13">
        <f t="shared" si="112"/>
        <v>9850</v>
      </c>
      <c r="X209" s="13">
        <f t="shared" si="113"/>
        <v>103410</v>
      </c>
      <c r="Y209" s="13">
        <f t="shared" si="101"/>
        <v>2013933.36</v>
      </c>
      <c r="Z209" s="22">
        <f t="shared" si="114"/>
        <v>724350.01</v>
      </c>
      <c r="AA209" s="13"/>
      <c r="AB209" s="13">
        <f t="shared" si="115"/>
        <v>1593933.36</v>
      </c>
      <c r="AC209" s="13">
        <f t="shared" si="116"/>
        <v>420000</v>
      </c>
      <c r="AD209" s="13">
        <f t="shared" si="117"/>
        <v>535350.01</v>
      </c>
      <c r="AE209" s="13">
        <f t="shared" si="118"/>
        <v>102340</v>
      </c>
      <c r="AF209" s="13">
        <f t="shared" si="119"/>
        <v>637690.01</v>
      </c>
      <c r="AG209" s="23">
        <f t="shared" si="120"/>
        <v>16750</v>
      </c>
      <c r="AH209" s="13">
        <f t="shared" si="121"/>
        <v>6900</v>
      </c>
      <c r="AI209" s="13">
        <f t="shared" si="122"/>
        <v>561433.3600000001</v>
      </c>
      <c r="AJ209" s="13">
        <f t="shared" si="123"/>
        <v>1353933.36</v>
      </c>
      <c r="AK209" s="13">
        <f t="shared" si="124"/>
        <v>660000</v>
      </c>
      <c r="AL209" s="13">
        <f t="shared" si="125"/>
        <v>427350.01</v>
      </c>
      <c r="AM209" s="13">
        <f t="shared" si="126"/>
        <v>193590</v>
      </c>
      <c r="AN209" s="13">
        <f t="shared" si="127"/>
        <v>620940.01</v>
      </c>
      <c r="AO209" s="23">
        <f t="shared" si="128"/>
        <v>0</v>
      </c>
      <c r="AP209" s="13">
        <f t="shared" si="129"/>
        <v>-9850</v>
      </c>
      <c r="AQ209" s="13">
        <f t="shared" si="130"/>
        <v>0</v>
      </c>
      <c r="AR209" s="3" t="str">
        <f t="shared" si="131"/>
        <v>Ok</v>
      </c>
    </row>
    <row r="210" spans="1:44" x14ac:dyDescent="0.3">
      <c r="A210" s="9"/>
      <c r="B210" s="9"/>
      <c r="C210" s="10">
        <f t="shared" si="102"/>
        <v>108500</v>
      </c>
      <c r="D210" s="10">
        <f t="shared" si="103"/>
        <v>1302000</v>
      </c>
      <c r="E210" s="10">
        <f>F210*基础参数!$B$18</f>
        <v>868000</v>
      </c>
      <c r="F210" s="10">
        <f>F209+基础参数!$B$17</f>
        <v>2170000</v>
      </c>
      <c r="G210" s="10">
        <f>基础参数!$B$1</f>
        <v>60000</v>
      </c>
      <c r="H210" s="10">
        <f>基础参数!$B$2</f>
        <v>36000</v>
      </c>
      <c r="I210" s="10">
        <f>ROUND(IF(F210/12&gt;基础参数!$B$5,基础参数!$B$5,IF(F210/12&lt;基础参数!$B$4,基础参数!$B$4,F210/12)),2)</f>
        <v>21396</v>
      </c>
      <c r="J210" s="10">
        <f>I210*12*基础参数!$B$3</f>
        <v>32094</v>
      </c>
      <c r="K210" s="10">
        <f>ROUND(IF($F210/12&gt;基础参数!$B$12,基础参数!$B$12,IF($F210/12&lt;基础参数!$B$11,基础参数!$B$11,$F210/12)),2)</f>
        <v>21396</v>
      </c>
      <c r="L210" s="10">
        <f>K210*12*基础参数!$B$10</f>
        <v>17972.640000000003</v>
      </c>
      <c r="M210" s="12">
        <f t="shared" si="99"/>
        <v>1155933.3600000001</v>
      </c>
      <c r="N210" s="13">
        <f t="shared" si="100"/>
        <v>868000</v>
      </c>
      <c r="O210" s="13">
        <f t="shared" si="104"/>
        <v>338250.01</v>
      </c>
      <c r="P210" s="13">
        <f t="shared" si="105"/>
        <v>296640</v>
      </c>
      <c r="Q210" s="17">
        <f t="shared" si="106"/>
        <v>634890.01</v>
      </c>
      <c r="R210" s="13">
        <f t="shared" si="107"/>
        <v>1363933.36</v>
      </c>
      <c r="S210" s="18">
        <f t="shared" si="108"/>
        <v>660000</v>
      </c>
      <c r="T210" s="13">
        <f t="shared" si="109"/>
        <v>431850.01</v>
      </c>
      <c r="U210" s="13">
        <f t="shared" si="110"/>
        <v>193590</v>
      </c>
      <c r="V210" s="19">
        <f t="shared" si="111"/>
        <v>625440.01</v>
      </c>
      <c r="W210" s="13">
        <f t="shared" si="112"/>
        <v>9450</v>
      </c>
      <c r="X210" s="13">
        <f t="shared" si="113"/>
        <v>103410</v>
      </c>
      <c r="Y210" s="13">
        <f t="shared" si="101"/>
        <v>2023933.36</v>
      </c>
      <c r="Z210" s="22">
        <f t="shared" si="114"/>
        <v>728850.01</v>
      </c>
      <c r="AA210" s="13"/>
      <c r="AB210" s="13">
        <f t="shared" si="115"/>
        <v>1603933.36</v>
      </c>
      <c r="AC210" s="13">
        <f t="shared" si="116"/>
        <v>420000</v>
      </c>
      <c r="AD210" s="13">
        <f t="shared" si="117"/>
        <v>539850.01</v>
      </c>
      <c r="AE210" s="13">
        <f t="shared" si="118"/>
        <v>102340</v>
      </c>
      <c r="AF210" s="13">
        <f t="shared" si="119"/>
        <v>642190.01</v>
      </c>
      <c r="AG210" s="23">
        <f t="shared" si="120"/>
        <v>16750</v>
      </c>
      <c r="AH210" s="13">
        <f t="shared" si="121"/>
        <v>7300</v>
      </c>
      <c r="AI210" s="13">
        <f t="shared" si="122"/>
        <v>571433.3600000001</v>
      </c>
      <c r="AJ210" s="13">
        <f t="shared" si="123"/>
        <v>1363933.36</v>
      </c>
      <c r="AK210" s="13">
        <f t="shared" si="124"/>
        <v>660000</v>
      </c>
      <c r="AL210" s="13">
        <f t="shared" si="125"/>
        <v>431850.01</v>
      </c>
      <c r="AM210" s="13">
        <f t="shared" si="126"/>
        <v>193590</v>
      </c>
      <c r="AN210" s="13">
        <f t="shared" si="127"/>
        <v>625440.01</v>
      </c>
      <c r="AO210" s="23">
        <f t="shared" si="128"/>
        <v>0</v>
      </c>
      <c r="AP210" s="13">
        <f t="shared" si="129"/>
        <v>-9450</v>
      </c>
      <c r="AQ210" s="13">
        <f t="shared" si="130"/>
        <v>0</v>
      </c>
      <c r="AR210" s="3" t="str">
        <f t="shared" si="131"/>
        <v>Ok</v>
      </c>
    </row>
    <row r="211" spans="1:44" x14ac:dyDescent="0.3">
      <c r="A211" s="9"/>
      <c r="B211" s="9"/>
      <c r="C211" s="10">
        <f t="shared" si="102"/>
        <v>109000</v>
      </c>
      <c r="D211" s="10">
        <f t="shared" si="103"/>
        <v>1308000</v>
      </c>
      <c r="E211" s="10">
        <f>F211*基础参数!$B$18</f>
        <v>872000</v>
      </c>
      <c r="F211" s="10">
        <f>F210+基础参数!$B$17</f>
        <v>2180000</v>
      </c>
      <c r="G211" s="10">
        <f>基础参数!$B$1</f>
        <v>60000</v>
      </c>
      <c r="H211" s="10">
        <f>基础参数!$B$2</f>
        <v>36000</v>
      </c>
      <c r="I211" s="10">
        <f>ROUND(IF(F211/12&gt;基础参数!$B$5,基础参数!$B$5,IF(F211/12&lt;基础参数!$B$4,基础参数!$B$4,F211/12)),2)</f>
        <v>21396</v>
      </c>
      <c r="J211" s="10">
        <f>I211*12*基础参数!$B$3</f>
        <v>32094</v>
      </c>
      <c r="K211" s="10">
        <f>ROUND(IF($F211/12&gt;基础参数!$B$12,基础参数!$B$12,IF($F211/12&lt;基础参数!$B$11,基础参数!$B$11,$F211/12)),2)</f>
        <v>21396</v>
      </c>
      <c r="L211" s="10">
        <f>K211*12*基础参数!$B$10</f>
        <v>17972.640000000003</v>
      </c>
      <c r="M211" s="12">
        <f t="shared" si="99"/>
        <v>1161933.3600000001</v>
      </c>
      <c r="N211" s="13">
        <f t="shared" si="100"/>
        <v>872000</v>
      </c>
      <c r="O211" s="13">
        <f t="shared" si="104"/>
        <v>340950.01</v>
      </c>
      <c r="P211" s="13">
        <f t="shared" si="105"/>
        <v>298040</v>
      </c>
      <c r="Q211" s="17">
        <f t="shared" si="106"/>
        <v>638990.01</v>
      </c>
      <c r="R211" s="13">
        <f t="shared" si="107"/>
        <v>1373933.36</v>
      </c>
      <c r="S211" s="18">
        <f t="shared" si="108"/>
        <v>660000</v>
      </c>
      <c r="T211" s="13">
        <f t="shared" si="109"/>
        <v>436350.01</v>
      </c>
      <c r="U211" s="13">
        <f t="shared" si="110"/>
        <v>193590</v>
      </c>
      <c r="V211" s="19">
        <f t="shared" si="111"/>
        <v>629940.01</v>
      </c>
      <c r="W211" s="13">
        <f t="shared" si="112"/>
        <v>9050</v>
      </c>
      <c r="X211" s="13">
        <f t="shared" si="113"/>
        <v>103410</v>
      </c>
      <c r="Y211" s="13">
        <f t="shared" si="101"/>
        <v>2033933.36</v>
      </c>
      <c r="Z211" s="22">
        <f t="shared" si="114"/>
        <v>733350.01</v>
      </c>
      <c r="AA211" s="13"/>
      <c r="AB211" s="13">
        <f t="shared" si="115"/>
        <v>1613933.36</v>
      </c>
      <c r="AC211" s="13">
        <f t="shared" si="116"/>
        <v>420000</v>
      </c>
      <c r="AD211" s="13">
        <f t="shared" si="117"/>
        <v>544350.01</v>
      </c>
      <c r="AE211" s="13">
        <f t="shared" si="118"/>
        <v>102340</v>
      </c>
      <c r="AF211" s="13">
        <f t="shared" si="119"/>
        <v>646690.01</v>
      </c>
      <c r="AG211" s="23">
        <f t="shared" si="120"/>
        <v>16750</v>
      </c>
      <c r="AH211" s="13">
        <f t="shared" si="121"/>
        <v>7700</v>
      </c>
      <c r="AI211" s="13">
        <f t="shared" si="122"/>
        <v>581433.3600000001</v>
      </c>
      <c r="AJ211" s="13">
        <f t="shared" si="123"/>
        <v>1373933.36</v>
      </c>
      <c r="AK211" s="13">
        <f t="shared" si="124"/>
        <v>660000</v>
      </c>
      <c r="AL211" s="13">
        <f t="shared" si="125"/>
        <v>436350.01</v>
      </c>
      <c r="AM211" s="13">
        <f t="shared" si="126"/>
        <v>193590</v>
      </c>
      <c r="AN211" s="13">
        <f t="shared" si="127"/>
        <v>629940.01</v>
      </c>
      <c r="AO211" s="23">
        <f t="shared" si="128"/>
        <v>0</v>
      </c>
      <c r="AP211" s="13">
        <f t="shared" si="129"/>
        <v>-9050</v>
      </c>
      <c r="AQ211" s="13">
        <f t="shared" si="130"/>
        <v>0</v>
      </c>
      <c r="AR211" s="3" t="str">
        <f t="shared" si="131"/>
        <v>Ok</v>
      </c>
    </row>
    <row r="212" spans="1:44" x14ac:dyDescent="0.3">
      <c r="A212" s="9"/>
      <c r="B212" s="9"/>
      <c r="C212" s="10">
        <f t="shared" si="102"/>
        <v>109500</v>
      </c>
      <c r="D212" s="10">
        <f t="shared" si="103"/>
        <v>1314000</v>
      </c>
      <c r="E212" s="10">
        <f>F212*基础参数!$B$18</f>
        <v>876000</v>
      </c>
      <c r="F212" s="10">
        <f>F211+基础参数!$B$17</f>
        <v>2190000</v>
      </c>
      <c r="G212" s="10">
        <f>基础参数!$B$1</f>
        <v>60000</v>
      </c>
      <c r="H212" s="10">
        <f>基础参数!$B$2</f>
        <v>36000</v>
      </c>
      <c r="I212" s="10">
        <f>ROUND(IF(F212/12&gt;基础参数!$B$5,基础参数!$B$5,IF(F212/12&lt;基础参数!$B$4,基础参数!$B$4,F212/12)),2)</f>
        <v>21396</v>
      </c>
      <c r="J212" s="10">
        <f>I212*12*基础参数!$B$3</f>
        <v>32094</v>
      </c>
      <c r="K212" s="10">
        <f>ROUND(IF($F212/12&gt;基础参数!$B$12,基础参数!$B$12,IF($F212/12&lt;基础参数!$B$11,基础参数!$B$11,$F212/12)),2)</f>
        <v>21396</v>
      </c>
      <c r="L212" s="10">
        <f>K212*12*基础参数!$B$10</f>
        <v>17972.640000000003</v>
      </c>
      <c r="M212" s="12">
        <f t="shared" si="99"/>
        <v>1167933.3600000001</v>
      </c>
      <c r="N212" s="13">
        <f t="shared" si="100"/>
        <v>876000</v>
      </c>
      <c r="O212" s="13">
        <f t="shared" si="104"/>
        <v>343650.01</v>
      </c>
      <c r="P212" s="13">
        <f t="shared" si="105"/>
        <v>299440</v>
      </c>
      <c r="Q212" s="17">
        <f t="shared" si="106"/>
        <v>643090.01</v>
      </c>
      <c r="R212" s="13">
        <f t="shared" si="107"/>
        <v>1383933.36</v>
      </c>
      <c r="S212" s="18">
        <f t="shared" si="108"/>
        <v>660000</v>
      </c>
      <c r="T212" s="13">
        <f t="shared" si="109"/>
        <v>440850.01</v>
      </c>
      <c r="U212" s="13">
        <f t="shared" si="110"/>
        <v>193590</v>
      </c>
      <c r="V212" s="19">
        <f t="shared" si="111"/>
        <v>634440.01</v>
      </c>
      <c r="W212" s="13">
        <f t="shared" si="112"/>
        <v>8650</v>
      </c>
      <c r="X212" s="13">
        <f t="shared" si="113"/>
        <v>103410</v>
      </c>
      <c r="Y212" s="13">
        <f t="shared" si="101"/>
        <v>2043933.36</v>
      </c>
      <c r="Z212" s="22">
        <f t="shared" si="114"/>
        <v>737850.01</v>
      </c>
      <c r="AA212" s="13"/>
      <c r="AB212" s="13">
        <f t="shared" si="115"/>
        <v>1623933.36</v>
      </c>
      <c r="AC212" s="13">
        <f t="shared" si="116"/>
        <v>420000</v>
      </c>
      <c r="AD212" s="13">
        <f t="shared" si="117"/>
        <v>548850.01</v>
      </c>
      <c r="AE212" s="13">
        <f t="shared" si="118"/>
        <v>102340</v>
      </c>
      <c r="AF212" s="13">
        <f t="shared" si="119"/>
        <v>651190.01</v>
      </c>
      <c r="AG212" s="23">
        <f t="shared" si="120"/>
        <v>16750</v>
      </c>
      <c r="AH212" s="13">
        <f t="shared" si="121"/>
        <v>8100</v>
      </c>
      <c r="AI212" s="13">
        <f t="shared" si="122"/>
        <v>591433.3600000001</v>
      </c>
      <c r="AJ212" s="13">
        <f t="shared" si="123"/>
        <v>1383933.36</v>
      </c>
      <c r="AK212" s="13">
        <f t="shared" si="124"/>
        <v>660000</v>
      </c>
      <c r="AL212" s="13">
        <f t="shared" si="125"/>
        <v>440850.01</v>
      </c>
      <c r="AM212" s="13">
        <f t="shared" si="126"/>
        <v>193590</v>
      </c>
      <c r="AN212" s="13">
        <f t="shared" si="127"/>
        <v>634440.01</v>
      </c>
      <c r="AO212" s="23">
        <f t="shared" si="128"/>
        <v>0</v>
      </c>
      <c r="AP212" s="13">
        <f t="shared" si="129"/>
        <v>-8650</v>
      </c>
      <c r="AQ212" s="13">
        <f t="shared" si="130"/>
        <v>0</v>
      </c>
      <c r="AR212" s="3" t="str">
        <f t="shared" si="131"/>
        <v>Ok</v>
      </c>
    </row>
    <row r="213" spans="1:44" x14ac:dyDescent="0.3">
      <c r="A213" s="9"/>
      <c r="B213" s="9"/>
      <c r="C213" s="10">
        <f t="shared" si="102"/>
        <v>110000</v>
      </c>
      <c r="D213" s="10">
        <f t="shared" si="103"/>
        <v>1320000</v>
      </c>
      <c r="E213" s="10">
        <f>F213*基础参数!$B$18</f>
        <v>880000</v>
      </c>
      <c r="F213" s="10">
        <f>F212+基础参数!$B$17</f>
        <v>2200000</v>
      </c>
      <c r="G213" s="10">
        <f>基础参数!$B$1</f>
        <v>60000</v>
      </c>
      <c r="H213" s="10">
        <f>基础参数!$B$2</f>
        <v>36000</v>
      </c>
      <c r="I213" s="10">
        <f>ROUND(IF(F213/12&gt;基础参数!$B$5,基础参数!$B$5,IF(F213/12&lt;基础参数!$B$4,基础参数!$B$4,F213/12)),2)</f>
        <v>21396</v>
      </c>
      <c r="J213" s="10">
        <f>I213*12*基础参数!$B$3</f>
        <v>32094</v>
      </c>
      <c r="K213" s="10">
        <f>ROUND(IF($F213/12&gt;基础参数!$B$12,基础参数!$B$12,IF($F213/12&lt;基础参数!$B$11,基础参数!$B$11,$F213/12)),2)</f>
        <v>21396</v>
      </c>
      <c r="L213" s="10">
        <f>K213*12*基础参数!$B$10</f>
        <v>17972.640000000003</v>
      </c>
      <c r="M213" s="12">
        <f t="shared" si="99"/>
        <v>1173933.3600000001</v>
      </c>
      <c r="N213" s="13">
        <f t="shared" si="100"/>
        <v>880000</v>
      </c>
      <c r="O213" s="13">
        <f t="shared" si="104"/>
        <v>346350.01</v>
      </c>
      <c r="P213" s="13">
        <f t="shared" si="105"/>
        <v>300840</v>
      </c>
      <c r="Q213" s="17">
        <f t="shared" si="106"/>
        <v>647190.01</v>
      </c>
      <c r="R213" s="13">
        <f t="shared" si="107"/>
        <v>1393933.36</v>
      </c>
      <c r="S213" s="18">
        <f t="shared" si="108"/>
        <v>660000</v>
      </c>
      <c r="T213" s="13">
        <f t="shared" si="109"/>
        <v>445350.01</v>
      </c>
      <c r="U213" s="13">
        <f t="shared" si="110"/>
        <v>193590</v>
      </c>
      <c r="V213" s="19">
        <f t="shared" si="111"/>
        <v>638940.01</v>
      </c>
      <c r="W213" s="13">
        <f t="shared" si="112"/>
        <v>8250</v>
      </c>
      <c r="X213" s="13">
        <f t="shared" si="113"/>
        <v>103410</v>
      </c>
      <c r="Y213" s="13">
        <f t="shared" si="101"/>
        <v>2053933.36</v>
      </c>
      <c r="Z213" s="22">
        <f t="shared" si="114"/>
        <v>742350.01</v>
      </c>
      <c r="AA213" s="13"/>
      <c r="AB213" s="13">
        <f t="shared" si="115"/>
        <v>1633933.36</v>
      </c>
      <c r="AC213" s="13">
        <f t="shared" si="116"/>
        <v>420000</v>
      </c>
      <c r="AD213" s="13">
        <f t="shared" si="117"/>
        <v>553350.01</v>
      </c>
      <c r="AE213" s="13">
        <f t="shared" si="118"/>
        <v>102340</v>
      </c>
      <c r="AF213" s="13">
        <f t="shared" si="119"/>
        <v>655690.01</v>
      </c>
      <c r="AG213" s="23">
        <f t="shared" si="120"/>
        <v>16750</v>
      </c>
      <c r="AH213" s="13">
        <f t="shared" si="121"/>
        <v>8500</v>
      </c>
      <c r="AI213" s="13">
        <f t="shared" si="122"/>
        <v>601433.3600000001</v>
      </c>
      <c r="AJ213" s="13">
        <f t="shared" si="123"/>
        <v>1393933.36</v>
      </c>
      <c r="AK213" s="13">
        <f t="shared" si="124"/>
        <v>660000</v>
      </c>
      <c r="AL213" s="13">
        <f t="shared" si="125"/>
        <v>445350.01</v>
      </c>
      <c r="AM213" s="13">
        <f t="shared" si="126"/>
        <v>193590</v>
      </c>
      <c r="AN213" s="13">
        <f t="shared" si="127"/>
        <v>638940.01</v>
      </c>
      <c r="AO213" s="23">
        <f t="shared" si="128"/>
        <v>0</v>
      </c>
      <c r="AP213" s="13">
        <f t="shared" si="129"/>
        <v>-8250</v>
      </c>
      <c r="AQ213" s="13">
        <f t="shared" si="130"/>
        <v>0</v>
      </c>
      <c r="AR213" s="3" t="str">
        <f t="shared" si="131"/>
        <v>Ok</v>
      </c>
    </row>
    <row r="214" spans="1:44" x14ac:dyDescent="0.3">
      <c r="A214" s="9"/>
      <c r="B214" s="9"/>
      <c r="C214" s="10">
        <f t="shared" si="102"/>
        <v>110500</v>
      </c>
      <c r="D214" s="10">
        <f t="shared" si="103"/>
        <v>1326000</v>
      </c>
      <c r="E214" s="10">
        <f>F214*基础参数!$B$18</f>
        <v>884000</v>
      </c>
      <c r="F214" s="10">
        <f>F213+基础参数!$B$17</f>
        <v>2210000</v>
      </c>
      <c r="G214" s="10">
        <f>基础参数!$B$1</f>
        <v>60000</v>
      </c>
      <c r="H214" s="10">
        <f>基础参数!$B$2</f>
        <v>36000</v>
      </c>
      <c r="I214" s="10">
        <f>ROUND(IF(F214/12&gt;基础参数!$B$5,基础参数!$B$5,IF(F214/12&lt;基础参数!$B$4,基础参数!$B$4,F214/12)),2)</f>
        <v>21396</v>
      </c>
      <c r="J214" s="10">
        <f>I214*12*基础参数!$B$3</f>
        <v>32094</v>
      </c>
      <c r="K214" s="10">
        <f>ROUND(IF($F214/12&gt;基础参数!$B$12,基础参数!$B$12,IF($F214/12&lt;基础参数!$B$11,基础参数!$B$11,$F214/12)),2)</f>
        <v>21396</v>
      </c>
      <c r="L214" s="10">
        <f>K214*12*基础参数!$B$10</f>
        <v>17972.640000000003</v>
      </c>
      <c r="M214" s="12">
        <f t="shared" si="99"/>
        <v>1179933.3600000001</v>
      </c>
      <c r="N214" s="13">
        <f t="shared" si="100"/>
        <v>884000</v>
      </c>
      <c r="O214" s="13">
        <f t="shared" si="104"/>
        <v>349050.01</v>
      </c>
      <c r="P214" s="13">
        <f t="shared" si="105"/>
        <v>302240</v>
      </c>
      <c r="Q214" s="17">
        <f t="shared" si="106"/>
        <v>651290.01</v>
      </c>
      <c r="R214" s="13">
        <f t="shared" si="107"/>
        <v>1403933.36</v>
      </c>
      <c r="S214" s="18">
        <f t="shared" si="108"/>
        <v>660000</v>
      </c>
      <c r="T214" s="13">
        <f t="shared" si="109"/>
        <v>449850.01</v>
      </c>
      <c r="U214" s="13">
        <f t="shared" si="110"/>
        <v>193590</v>
      </c>
      <c r="V214" s="19">
        <f t="shared" si="111"/>
        <v>643440.01</v>
      </c>
      <c r="W214" s="13">
        <f t="shared" si="112"/>
        <v>7850</v>
      </c>
      <c r="X214" s="13">
        <f t="shared" si="113"/>
        <v>103410</v>
      </c>
      <c r="Y214" s="13">
        <f t="shared" si="101"/>
        <v>2063933.36</v>
      </c>
      <c r="Z214" s="22">
        <f t="shared" si="114"/>
        <v>746850.01</v>
      </c>
      <c r="AA214" s="13"/>
      <c r="AB214" s="13">
        <f t="shared" si="115"/>
        <v>1643933.36</v>
      </c>
      <c r="AC214" s="13">
        <f t="shared" si="116"/>
        <v>420000</v>
      </c>
      <c r="AD214" s="13">
        <f t="shared" si="117"/>
        <v>557850.01</v>
      </c>
      <c r="AE214" s="13">
        <f t="shared" si="118"/>
        <v>102340</v>
      </c>
      <c r="AF214" s="13">
        <f t="shared" si="119"/>
        <v>660190.01</v>
      </c>
      <c r="AG214" s="23">
        <f t="shared" si="120"/>
        <v>16750</v>
      </c>
      <c r="AH214" s="13">
        <f t="shared" si="121"/>
        <v>8900</v>
      </c>
      <c r="AI214" s="13">
        <f t="shared" si="122"/>
        <v>611433.3600000001</v>
      </c>
      <c r="AJ214" s="13">
        <f t="shared" si="123"/>
        <v>1403933.36</v>
      </c>
      <c r="AK214" s="13">
        <f t="shared" si="124"/>
        <v>660000</v>
      </c>
      <c r="AL214" s="13">
        <f t="shared" si="125"/>
        <v>449850.01</v>
      </c>
      <c r="AM214" s="13">
        <f t="shared" si="126"/>
        <v>193590</v>
      </c>
      <c r="AN214" s="13">
        <f t="shared" si="127"/>
        <v>643440.01</v>
      </c>
      <c r="AO214" s="23">
        <f t="shared" si="128"/>
        <v>0</v>
      </c>
      <c r="AP214" s="13">
        <f t="shared" si="129"/>
        <v>-7850</v>
      </c>
      <c r="AQ214" s="13">
        <f t="shared" si="130"/>
        <v>0</v>
      </c>
      <c r="AR214" s="3" t="str">
        <f t="shared" si="131"/>
        <v>Ok</v>
      </c>
    </row>
    <row r="215" spans="1:44" x14ac:dyDescent="0.3">
      <c r="A215" s="9"/>
      <c r="B215" s="9"/>
      <c r="C215" s="10">
        <f t="shared" si="102"/>
        <v>111000</v>
      </c>
      <c r="D215" s="10">
        <f t="shared" si="103"/>
        <v>1332000</v>
      </c>
      <c r="E215" s="10">
        <f>F215*基础参数!$B$18</f>
        <v>888000</v>
      </c>
      <c r="F215" s="10">
        <f>F214+基础参数!$B$17</f>
        <v>2220000</v>
      </c>
      <c r="G215" s="10">
        <f>基础参数!$B$1</f>
        <v>60000</v>
      </c>
      <c r="H215" s="10">
        <f>基础参数!$B$2</f>
        <v>36000</v>
      </c>
      <c r="I215" s="10">
        <f>ROUND(IF(F215/12&gt;基础参数!$B$5,基础参数!$B$5,IF(F215/12&lt;基础参数!$B$4,基础参数!$B$4,F215/12)),2)</f>
        <v>21396</v>
      </c>
      <c r="J215" s="10">
        <f>I215*12*基础参数!$B$3</f>
        <v>32094</v>
      </c>
      <c r="K215" s="10">
        <f>ROUND(IF($F215/12&gt;基础参数!$B$12,基础参数!$B$12,IF($F215/12&lt;基础参数!$B$11,基础参数!$B$11,$F215/12)),2)</f>
        <v>21396</v>
      </c>
      <c r="L215" s="10">
        <f>K215*12*基础参数!$B$10</f>
        <v>17972.640000000003</v>
      </c>
      <c r="M215" s="12">
        <f t="shared" si="99"/>
        <v>1185933.3600000001</v>
      </c>
      <c r="N215" s="13">
        <f t="shared" si="100"/>
        <v>888000</v>
      </c>
      <c r="O215" s="13">
        <f t="shared" si="104"/>
        <v>351750.01</v>
      </c>
      <c r="P215" s="13">
        <f t="shared" si="105"/>
        <v>303640</v>
      </c>
      <c r="Q215" s="17">
        <f t="shared" si="106"/>
        <v>655390.01</v>
      </c>
      <c r="R215" s="13">
        <f t="shared" si="107"/>
        <v>1413933.36</v>
      </c>
      <c r="S215" s="18">
        <f t="shared" si="108"/>
        <v>660000</v>
      </c>
      <c r="T215" s="13">
        <f t="shared" si="109"/>
        <v>454350.01</v>
      </c>
      <c r="U215" s="13">
        <f t="shared" si="110"/>
        <v>193590</v>
      </c>
      <c r="V215" s="19">
        <f t="shared" si="111"/>
        <v>647940.01</v>
      </c>
      <c r="W215" s="13">
        <f t="shared" si="112"/>
        <v>7450</v>
      </c>
      <c r="X215" s="13">
        <f t="shared" si="113"/>
        <v>103410</v>
      </c>
      <c r="Y215" s="13">
        <f t="shared" si="101"/>
        <v>2073933.36</v>
      </c>
      <c r="Z215" s="22">
        <f t="shared" si="114"/>
        <v>751350.01</v>
      </c>
      <c r="AA215" s="13"/>
      <c r="AB215" s="13">
        <f t="shared" si="115"/>
        <v>1653933.36</v>
      </c>
      <c r="AC215" s="13">
        <f t="shared" si="116"/>
        <v>420000</v>
      </c>
      <c r="AD215" s="13">
        <f t="shared" si="117"/>
        <v>562350.01</v>
      </c>
      <c r="AE215" s="13">
        <f t="shared" si="118"/>
        <v>102340</v>
      </c>
      <c r="AF215" s="13">
        <f t="shared" si="119"/>
        <v>664690.01</v>
      </c>
      <c r="AG215" s="23">
        <f t="shared" si="120"/>
        <v>16750</v>
      </c>
      <c r="AH215" s="13">
        <f t="shared" si="121"/>
        <v>9300</v>
      </c>
      <c r="AI215" s="13">
        <f t="shared" si="122"/>
        <v>621433.3600000001</v>
      </c>
      <c r="AJ215" s="13">
        <f t="shared" si="123"/>
        <v>1413933.36</v>
      </c>
      <c r="AK215" s="13">
        <f t="shared" si="124"/>
        <v>660000</v>
      </c>
      <c r="AL215" s="13">
        <f t="shared" si="125"/>
        <v>454350.01</v>
      </c>
      <c r="AM215" s="13">
        <f t="shared" si="126"/>
        <v>193590</v>
      </c>
      <c r="AN215" s="13">
        <f t="shared" si="127"/>
        <v>647940.01</v>
      </c>
      <c r="AO215" s="23">
        <f t="shared" si="128"/>
        <v>0</v>
      </c>
      <c r="AP215" s="13">
        <f t="shared" si="129"/>
        <v>-7450</v>
      </c>
      <c r="AQ215" s="13">
        <f t="shared" si="130"/>
        <v>0</v>
      </c>
      <c r="AR215" s="3" t="str">
        <f t="shared" si="131"/>
        <v>Ok</v>
      </c>
    </row>
    <row r="216" spans="1:44" x14ac:dyDescent="0.3">
      <c r="A216" s="9"/>
      <c r="B216" s="9"/>
      <c r="C216" s="10">
        <f t="shared" si="102"/>
        <v>111500</v>
      </c>
      <c r="D216" s="10">
        <f t="shared" si="103"/>
        <v>1338000</v>
      </c>
      <c r="E216" s="10">
        <f>F216*基础参数!$B$18</f>
        <v>892000</v>
      </c>
      <c r="F216" s="10">
        <f>F215+基础参数!$B$17</f>
        <v>2230000</v>
      </c>
      <c r="G216" s="10">
        <f>基础参数!$B$1</f>
        <v>60000</v>
      </c>
      <c r="H216" s="10">
        <f>基础参数!$B$2</f>
        <v>36000</v>
      </c>
      <c r="I216" s="10">
        <f>ROUND(IF(F216/12&gt;基础参数!$B$5,基础参数!$B$5,IF(F216/12&lt;基础参数!$B$4,基础参数!$B$4,F216/12)),2)</f>
        <v>21396</v>
      </c>
      <c r="J216" s="10">
        <f>I216*12*基础参数!$B$3</f>
        <v>32094</v>
      </c>
      <c r="K216" s="10">
        <f>ROUND(IF($F216/12&gt;基础参数!$B$12,基础参数!$B$12,IF($F216/12&lt;基础参数!$B$11,基础参数!$B$11,$F216/12)),2)</f>
        <v>21396</v>
      </c>
      <c r="L216" s="10">
        <f>K216*12*基础参数!$B$10</f>
        <v>17972.640000000003</v>
      </c>
      <c r="M216" s="12">
        <f t="shared" si="99"/>
        <v>1191933.3600000001</v>
      </c>
      <c r="N216" s="13">
        <f t="shared" si="100"/>
        <v>892000</v>
      </c>
      <c r="O216" s="13">
        <f t="shared" si="104"/>
        <v>354450.01</v>
      </c>
      <c r="P216" s="13">
        <f t="shared" si="105"/>
        <v>305040</v>
      </c>
      <c r="Q216" s="17">
        <f t="shared" si="106"/>
        <v>659490.01</v>
      </c>
      <c r="R216" s="13">
        <f t="shared" si="107"/>
        <v>1423933.36</v>
      </c>
      <c r="S216" s="18">
        <f t="shared" si="108"/>
        <v>660000</v>
      </c>
      <c r="T216" s="13">
        <f t="shared" si="109"/>
        <v>458850.01</v>
      </c>
      <c r="U216" s="13">
        <f t="shared" si="110"/>
        <v>193590</v>
      </c>
      <c r="V216" s="19">
        <f t="shared" si="111"/>
        <v>652440.01</v>
      </c>
      <c r="W216" s="13">
        <f t="shared" si="112"/>
        <v>7050</v>
      </c>
      <c r="X216" s="13">
        <f t="shared" si="113"/>
        <v>103410</v>
      </c>
      <c r="Y216" s="13">
        <f t="shared" si="101"/>
        <v>2083933.36</v>
      </c>
      <c r="Z216" s="22">
        <f t="shared" si="114"/>
        <v>755850.01</v>
      </c>
      <c r="AA216" s="13"/>
      <c r="AB216" s="13">
        <f t="shared" si="115"/>
        <v>1663933.36</v>
      </c>
      <c r="AC216" s="13">
        <f t="shared" si="116"/>
        <v>420000</v>
      </c>
      <c r="AD216" s="13">
        <f t="shared" si="117"/>
        <v>566850.01</v>
      </c>
      <c r="AE216" s="13">
        <f t="shared" si="118"/>
        <v>102340</v>
      </c>
      <c r="AF216" s="13">
        <f t="shared" si="119"/>
        <v>669190.01</v>
      </c>
      <c r="AG216" s="23">
        <f t="shared" si="120"/>
        <v>16750</v>
      </c>
      <c r="AH216" s="13">
        <f t="shared" si="121"/>
        <v>9700</v>
      </c>
      <c r="AI216" s="13">
        <f t="shared" si="122"/>
        <v>631433.3600000001</v>
      </c>
      <c r="AJ216" s="13">
        <f t="shared" si="123"/>
        <v>1423933.36</v>
      </c>
      <c r="AK216" s="13">
        <f t="shared" si="124"/>
        <v>660000</v>
      </c>
      <c r="AL216" s="13">
        <f t="shared" si="125"/>
        <v>458850.01</v>
      </c>
      <c r="AM216" s="13">
        <f t="shared" si="126"/>
        <v>193590</v>
      </c>
      <c r="AN216" s="13">
        <f t="shared" si="127"/>
        <v>652440.01</v>
      </c>
      <c r="AO216" s="23">
        <f t="shared" si="128"/>
        <v>0</v>
      </c>
      <c r="AP216" s="13">
        <f t="shared" si="129"/>
        <v>-7050</v>
      </c>
      <c r="AQ216" s="13">
        <f t="shared" si="130"/>
        <v>0</v>
      </c>
      <c r="AR216" s="3" t="str">
        <f t="shared" si="131"/>
        <v>Ok</v>
      </c>
    </row>
    <row r="217" spans="1:44" x14ac:dyDescent="0.3">
      <c r="A217" s="9"/>
      <c r="B217" s="9"/>
      <c r="C217" s="10">
        <f t="shared" si="102"/>
        <v>112000</v>
      </c>
      <c r="D217" s="10">
        <f t="shared" si="103"/>
        <v>1344000</v>
      </c>
      <c r="E217" s="10">
        <f>F217*基础参数!$B$18</f>
        <v>896000</v>
      </c>
      <c r="F217" s="10">
        <f>F216+基础参数!$B$17</f>
        <v>2240000</v>
      </c>
      <c r="G217" s="10">
        <f>基础参数!$B$1</f>
        <v>60000</v>
      </c>
      <c r="H217" s="10">
        <f>基础参数!$B$2</f>
        <v>36000</v>
      </c>
      <c r="I217" s="10">
        <f>ROUND(IF(F217/12&gt;基础参数!$B$5,基础参数!$B$5,IF(F217/12&lt;基础参数!$B$4,基础参数!$B$4,F217/12)),2)</f>
        <v>21396</v>
      </c>
      <c r="J217" s="10">
        <f>I217*12*基础参数!$B$3</f>
        <v>32094</v>
      </c>
      <c r="K217" s="10">
        <f>ROUND(IF($F217/12&gt;基础参数!$B$12,基础参数!$B$12,IF($F217/12&lt;基础参数!$B$11,基础参数!$B$11,$F217/12)),2)</f>
        <v>21396</v>
      </c>
      <c r="L217" s="10">
        <f>K217*12*基础参数!$B$10</f>
        <v>17972.640000000003</v>
      </c>
      <c r="M217" s="12">
        <f t="shared" si="99"/>
        <v>1197933.3600000001</v>
      </c>
      <c r="N217" s="13">
        <f t="shared" si="100"/>
        <v>896000</v>
      </c>
      <c r="O217" s="13">
        <f t="shared" si="104"/>
        <v>357150.01</v>
      </c>
      <c r="P217" s="13">
        <f t="shared" si="105"/>
        <v>306440</v>
      </c>
      <c r="Q217" s="17">
        <f t="shared" si="106"/>
        <v>663590.01</v>
      </c>
      <c r="R217" s="13">
        <f t="shared" si="107"/>
        <v>1433933.36</v>
      </c>
      <c r="S217" s="18">
        <f t="shared" si="108"/>
        <v>660000</v>
      </c>
      <c r="T217" s="13">
        <f t="shared" si="109"/>
        <v>463350.01</v>
      </c>
      <c r="U217" s="13">
        <f t="shared" si="110"/>
        <v>193590</v>
      </c>
      <c r="V217" s="19">
        <f t="shared" si="111"/>
        <v>656940.01</v>
      </c>
      <c r="W217" s="13">
        <f t="shared" si="112"/>
        <v>6650</v>
      </c>
      <c r="X217" s="13">
        <f t="shared" si="113"/>
        <v>103410</v>
      </c>
      <c r="Y217" s="13">
        <f t="shared" si="101"/>
        <v>2093933.36</v>
      </c>
      <c r="Z217" s="22">
        <f t="shared" si="114"/>
        <v>760350.01</v>
      </c>
      <c r="AA217" s="13"/>
      <c r="AB217" s="13">
        <f t="shared" si="115"/>
        <v>1673933.36</v>
      </c>
      <c r="AC217" s="13">
        <f t="shared" si="116"/>
        <v>420000</v>
      </c>
      <c r="AD217" s="13">
        <f t="shared" si="117"/>
        <v>571350.01</v>
      </c>
      <c r="AE217" s="13">
        <f t="shared" si="118"/>
        <v>102340</v>
      </c>
      <c r="AF217" s="13">
        <f t="shared" si="119"/>
        <v>673690.01</v>
      </c>
      <c r="AG217" s="23">
        <f t="shared" si="120"/>
        <v>16750</v>
      </c>
      <c r="AH217" s="13">
        <f t="shared" si="121"/>
        <v>10100</v>
      </c>
      <c r="AI217" s="13">
        <f t="shared" si="122"/>
        <v>641433.3600000001</v>
      </c>
      <c r="AJ217" s="13">
        <f t="shared" si="123"/>
        <v>1433933.36</v>
      </c>
      <c r="AK217" s="13">
        <f t="shared" si="124"/>
        <v>660000</v>
      </c>
      <c r="AL217" s="13">
        <f t="shared" si="125"/>
        <v>463350.01</v>
      </c>
      <c r="AM217" s="13">
        <f t="shared" si="126"/>
        <v>193590</v>
      </c>
      <c r="AN217" s="13">
        <f t="shared" si="127"/>
        <v>656940.01</v>
      </c>
      <c r="AO217" s="23">
        <f t="shared" si="128"/>
        <v>0</v>
      </c>
      <c r="AP217" s="13">
        <f t="shared" si="129"/>
        <v>-6650</v>
      </c>
      <c r="AQ217" s="13">
        <f t="shared" si="130"/>
        <v>0</v>
      </c>
      <c r="AR217" s="3" t="str">
        <f t="shared" si="131"/>
        <v>Ok</v>
      </c>
    </row>
    <row r="218" spans="1:44" x14ac:dyDescent="0.3">
      <c r="A218" s="9"/>
      <c r="B218" s="9"/>
      <c r="C218" s="10">
        <f t="shared" si="102"/>
        <v>112500</v>
      </c>
      <c r="D218" s="10">
        <f t="shared" si="103"/>
        <v>1350000</v>
      </c>
      <c r="E218" s="10">
        <f>F218*基础参数!$B$18</f>
        <v>900000</v>
      </c>
      <c r="F218" s="10">
        <f>F217+基础参数!$B$17</f>
        <v>2250000</v>
      </c>
      <c r="G218" s="10">
        <f>基础参数!$B$1</f>
        <v>60000</v>
      </c>
      <c r="H218" s="10">
        <f>基础参数!$B$2</f>
        <v>36000</v>
      </c>
      <c r="I218" s="10">
        <f>ROUND(IF(F218/12&gt;基础参数!$B$5,基础参数!$B$5,IF(F218/12&lt;基础参数!$B$4,基础参数!$B$4,F218/12)),2)</f>
        <v>21396</v>
      </c>
      <c r="J218" s="10">
        <f>I218*12*基础参数!$B$3</f>
        <v>32094</v>
      </c>
      <c r="K218" s="10">
        <f>ROUND(IF($F218/12&gt;基础参数!$B$12,基础参数!$B$12,IF($F218/12&lt;基础参数!$B$11,基础参数!$B$11,$F218/12)),2)</f>
        <v>21396</v>
      </c>
      <c r="L218" s="10">
        <f>K218*12*基础参数!$B$10</f>
        <v>17972.640000000003</v>
      </c>
      <c r="M218" s="12">
        <f t="shared" si="99"/>
        <v>1203933.3600000001</v>
      </c>
      <c r="N218" s="13">
        <f t="shared" si="100"/>
        <v>900000</v>
      </c>
      <c r="O218" s="13">
        <f t="shared" si="104"/>
        <v>359850.01</v>
      </c>
      <c r="P218" s="13">
        <f t="shared" si="105"/>
        <v>307840</v>
      </c>
      <c r="Q218" s="17">
        <f t="shared" si="106"/>
        <v>667690.01</v>
      </c>
      <c r="R218" s="13">
        <f t="shared" si="107"/>
        <v>1443933.3599999999</v>
      </c>
      <c r="S218" s="18">
        <f t="shared" si="108"/>
        <v>660000</v>
      </c>
      <c r="T218" s="13">
        <f t="shared" si="109"/>
        <v>467850.01</v>
      </c>
      <c r="U218" s="13">
        <f t="shared" si="110"/>
        <v>193590</v>
      </c>
      <c r="V218" s="19">
        <f t="shared" si="111"/>
        <v>661440.01</v>
      </c>
      <c r="W218" s="13">
        <f t="shared" si="112"/>
        <v>6250</v>
      </c>
      <c r="X218" s="13">
        <f t="shared" si="113"/>
        <v>103410</v>
      </c>
      <c r="Y218" s="13">
        <f t="shared" si="101"/>
        <v>2103933.36</v>
      </c>
      <c r="Z218" s="22">
        <f t="shared" si="114"/>
        <v>764850.01</v>
      </c>
      <c r="AA218" s="13"/>
      <c r="AB218" s="13">
        <f t="shared" si="115"/>
        <v>1683933.3599999999</v>
      </c>
      <c r="AC218" s="13">
        <f t="shared" si="116"/>
        <v>420000</v>
      </c>
      <c r="AD218" s="13">
        <f t="shared" si="117"/>
        <v>575850.01</v>
      </c>
      <c r="AE218" s="13">
        <f t="shared" si="118"/>
        <v>102340</v>
      </c>
      <c r="AF218" s="13">
        <f t="shared" si="119"/>
        <v>678190.01</v>
      </c>
      <c r="AG218" s="23">
        <f t="shared" si="120"/>
        <v>16750</v>
      </c>
      <c r="AH218" s="13">
        <f t="shared" si="121"/>
        <v>10500</v>
      </c>
      <c r="AI218" s="13">
        <f t="shared" si="122"/>
        <v>651433.35999999987</v>
      </c>
      <c r="AJ218" s="13">
        <f t="shared" si="123"/>
        <v>1443933.3599999999</v>
      </c>
      <c r="AK218" s="13">
        <f t="shared" si="124"/>
        <v>660000</v>
      </c>
      <c r="AL218" s="13">
        <f t="shared" si="125"/>
        <v>467850.01</v>
      </c>
      <c r="AM218" s="13">
        <f t="shared" si="126"/>
        <v>193590</v>
      </c>
      <c r="AN218" s="13">
        <f t="shared" si="127"/>
        <v>661440.01</v>
      </c>
      <c r="AO218" s="23">
        <f t="shared" si="128"/>
        <v>0</v>
      </c>
      <c r="AP218" s="13">
        <f t="shared" si="129"/>
        <v>-6250</v>
      </c>
      <c r="AQ218" s="13">
        <f t="shared" si="130"/>
        <v>0</v>
      </c>
      <c r="AR218" s="3" t="str">
        <f t="shared" si="131"/>
        <v>Ok</v>
      </c>
    </row>
    <row r="219" spans="1:44" x14ac:dyDescent="0.3">
      <c r="A219" s="9"/>
      <c r="B219" s="9"/>
      <c r="C219" s="10">
        <f t="shared" si="102"/>
        <v>113000</v>
      </c>
      <c r="D219" s="10">
        <f t="shared" si="103"/>
        <v>1356000</v>
      </c>
      <c r="E219" s="10">
        <f>F219*基础参数!$B$18</f>
        <v>904000</v>
      </c>
      <c r="F219" s="10">
        <f>F218+基础参数!$B$17</f>
        <v>2260000</v>
      </c>
      <c r="G219" s="10">
        <f>基础参数!$B$1</f>
        <v>60000</v>
      </c>
      <c r="H219" s="10">
        <f>基础参数!$B$2</f>
        <v>36000</v>
      </c>
      <c r="I219" s="10">
        <f>ROUND(IF(F219/12&gt;基础参数!$B$5,基础参数!$B$5,IF(F219/12&lt;基础参数!$B$4,基础参数!$B$4,F219/12)),2)</f>
        <v>21396</v>
      </c>
      <c r="J219" s="10">
        <f>I219*12*基础参数!$B$3</f>
        <v>32094</v>
      </c>
      <c r="K219" s="10">
        <f>ROUND(IF($F219/12&gt;基础参数!$B$12,基础参数!$B$12,IF($F219/12&lt;基础参数!$B$11,基础参数!$B$11,$F219/12)),2)</f>
        <v>21396</v>
      </c>
      <c r="L219" s="10">
        <f>K219*12*基础参数!$B$10</f>
        <v>17972.640000000003</v>
      </c>
      <c r="M219" s="12">
        <f t="shared" si="99"/>
        <v>1209933.3600000001</v>
      </c>
      <c r="N219" s="13">
        <f t="shared" si="100"/>
        <v>904000</v>
      </c>
      <c r="O219" s="13">
        <f t="shared" si="104"/>
        <v>362550.01</v>
      </c>
      <c r="P219" s="13">
        <f t="shared" si="105"/>
        <v>309240</v>
      </c>
      <c r="Q219" s="17">
        <f t="shared" si="106"/>
        <v>671790.01</v>
      </c>
      <c r="R219" s="13">
        <f t="shared" si="107"/>
        <v>1453933.3599999999</v>
      </c>
      <c r="S219" s="18">
        <f t="shared" si="108"/>
        <v>660000</v>
      </c>
      <c r="T219" s="13">
        <f t="shared" si="109"/>
        <v>472350.01</v>
      </c>
      <c r="U219" s="13">
        <f t="shared" si="110"/>
        <v>193590</v>
      </c>
      <c r="V219" s="19">
        <f t="shared" si="111"/>
        <v>665940.01</v>
      </c>
      <c r="W219" s="13">
        <f t="shared" si="112"/>
        <v>5850</v>
      </c>
      <c r="X219" s="13">
        <f t="shared" si="113"/>
        <v>103410</v>
      </c>
      <c r="Y219" s="13">
        <f t="shared" si="101"/>
        <v>2113933.36</v>
      </c>
      <c r="Z219" s="22">
        <f t="shared" si="114"/>
        <v>769350.01</v>
      </c>
      <c r="AA219" s="13"/>
      <c r="AB219" s="13">
        <f t="shared" si="115"/>
        <v>1693933.3599999999</v>
      </c>
      <c r="AC219" s="13">
        <f t="shared" si="116"/>
        <v>420000</v>
      </c>
      <c r="AD219" s="13">
        <f t="shared" si="117"/>
        <v>580350.01</v>
      </c>
      <c r="AE219" s="13">
        <f t="shared" si="118"/>
        <v>102340</v>
      </c>
      <c r="AF219" s="13">
        <f t="shared" si="119"/>
        <v>682690.01</v>
      </c>
      <c r="AG219" s="23">
        <f t="shared" si="120"/>
        <v>16750</v>
      </c>
      <c r="AH219" s="13">
        <f t="shared" si="121"/>
        <v>10900</v>
      </c>
      <c r="AI219" s="13">
        <f t="shared" si="122"/>
        <v>661433.35999999987</v>
      </c>
      <c r="AJ219" s="13">
        <f t="shared" si="123"/>
        <v>1453933.3599999999</v>
      </c>
      <c r="AK219" s="13">
        <f t="shared" si="124"/>
        <v>660000</v>
      </c>
      <c r="AL219" s="13">
        <f t="shared" si="125"/>
        <v>472350.01</v>
      </c>
      <c r="AM219" s="13">
        <f t="shared" si="126"/>
        <v>193590</v>
      </c>
      <c r="AN219" s="13">
        <f t="shared" si="127"/>
        <v>665940.01</v>
      </c>
      <c r="AO219" s="23">
        <f t="shared" si="128"/>
        <v>0</v>
      </c>
      <c r="AP219" s="13">
        <f t="shared" si="129"/>
        <v>-5850</v>
      </c>
      <c r="AQ219" s="13">
        <f t="shared" si="130"/>
        <v>0</v>
      </c>
      <c r="AR219" s="3" t="str">
        <f t="shared" si="131"/>
        <v>Ok</v>
      </c>
    </row>
    <row r="220" spans="1:44" x14ac:dyDescent="0.3">
      <c r="A220" s="9"/>
      <c r="B220" s="9"/>
      <c r="C220" s="10">
        <f t="shared" si="102"/>
        <v>113500</v>
      </c>
      <c r="D220" s="10">
        <f t="shared" si="103"/>
        <v>1362000</v>
      </c>
      <c r="E220" s="10">
        <f>F220*基础参数!$B$18</f>
        <v>908000</v>
      </c>
      <c r="F220" s="10">
        <f>F219+基础参数!$B$17</f>
        <v>2270000</v>
      </c>
      <c r="G220" s="10">
        <f>基础参数!$B$1</f>
        <v>60000</v>
      </c>
      <c r="H220" s="10">
        <f>基础参数!$B$2</f>
        <v>36000</v>
      </c>
      <c r="I220" s="10">
        <f>ROUND(IF(F220/12&gt;基础参数!$B$5,基础参数!$B$5,IF(F220/12&lt;基础参数!$B$4,基础参数!$B$4,F220/12)),2)</f>
        <v>21396</v>
      </c>
      <c r="J220" s="10">
        <f>I220*12*基础参数!$B$3</f>
        <v>32094</v>
      </c>
      <c r="K220" s="10">
        <f>ROUND(IF($F220/12&gt;基础参数!$B$12,基础参数!$B$12,IF($F220/12&lt;基础参数!$B$11,基础参数!$B$11,$F220/12)),2)</f>
        <v>21396</v>
      </c>
      <c r="L220" s="10">
        <f>K220*12*基础参数!$B$10</f>
        <v>17972.640000000003</v>
      </c>
      <c r="M220" s="12">
        <f t="shared" si="99"/>
        <v>1215933.3600000001</v>
      </c>
      <c r="N220" s="13">
        <f t="shared" si="100"/>
        <v>908000</v>
      </c>
      <c r="O220" s="13">
        <f t="shared" si="104"/>
        <v>365250.01</v>
      </c>
      <c r="P220" s="13">
        <f t="shared" si="105"/>
        <v>310640</v>
      </c>
      <c r="Q220" s="17">
        <f t="shared" si="106"/>
        <v>675890.01</v>
      </c>
      <c r="R220" s="13">
        <f t="shared" si="107"/>
        <v>1463933.3599999999</v>
      </c>
      <c r="S220" s="18">
        <f t="shared" si="108"/>
        <v>660000</v>
      </c>
      <c r="T220" s="13">
        <f t="shared" si="109"/>
        <v>476850.01</v>
      </c>
      <c r="U220" s="13">
        <f t="shared" si="110"/>
        <v>193590</v>
      </c>
      <c r="V220" s="19">
        <f t="shared" si="111"/>
        <v>670440.01</v>
      </c>
      <c r="W220" s="13">
        <f t="shared" si="112"/>
        <v>5450</v>
      </c>
      <c r="X220" s="13">
        <f t="shared" si="113"/>
        <v>103410</v>
      </c>
      <c r="Y220" s="13">
        <f t="shared" si="101"/>
        <v>2123933.36</v>
      </c>
      <c r="Z220" s="22">
        <f t="shared" si="114"/>
        <v>773850.01</v>
      </c>
      <c r="AA220" s="13"/>
      <c r="AB220" s="13">
        <f t="shared" si="115"/>
        <v>1703933.3599999999</v>
      </c>
      <c r="AC220" s="13">
        <f t="shared" si="116"/>
        <v>420000</v>
      </c>
      <c r="AD220" s="13">
        <f t="shared" si="117"/>
        <v>584850.01</v>
      </c>
      <c r="AE220" s="13">
        <f t="shared" si="118"/>
        <v>102340</v>
      </c>
      <c r="AF220" s="13">
        <f t="shared" si="119"/>
        <v>687190.01</v>
      </c>
      <c r="AG220" s="23">
        <f t="shared" si="120"/>
        <v>16750</v>
      </c>
      <c r="AH220" s="13">
        <f t="shared" si="121"/>
        <v>11300</v>
      </c>
      <c r="AI220" s="13">
        <f t="shared" si="122"/>
        <v>671433.35999999987</v>
      </c>
      <c r="AJ220" s="13">
        <f t="shared" si="123"/>
        <v>1463933.3599999999</v>
      </c>
      <c r="AK220" s="13">
        <f t="shared" si="124"/>
        <v>660000</v>
      </c>
      <c r="AL220" s="13">
        <f t="shared" si="125"/>
        <v>476850.01</v>
      </c>
      <c r="AM220" s="13">
        <f t="shared" si="126"/>
        <v>193590</v>
      </c>
      <c r="AN220" s="13">
        <f t="shared" si="127"/>
        <v>670440.01</v>
      </c>
      <c r="AO220" s="23">
        <f t="shared" si="128"/>
        <v>0</v>
      </c>
      <c r="AP220" s="13">
        <f t="shared" si="129"/>
        <v>-5450</v>
      </c>
      <c r="AQ220" s="13">
        <f t="shared" si="130"/>
        <v>0</v>
      </c>
      <c r="AR220" s="3" t="str">
        <f t="shared" si="131"/>
        <v>Ok</v>
      </c>
    </row>
    <row r="221" spans="1:44" x14ac:dyDescent="0.3">
      <c r="A221" s="9"/>
      <c r="B221" s="9"/>
      <c r="C221" s="10">
        <f t="shared" si="102"/>
        <v>114000</v>
      </c>
      <c r="D221" s="10">
        <f t="shared" si="103"/>
        <v>1368000</v>
      </c>
      <c r="E221" s="10">
        <f>F221*基础参数!$B$18</f>
        <v>912000</v>
      </c>
      <c r="F221" s="10">
        <f>F220+基础参数!$B$17</f>
        <v>2280000</v>
      </c>
      <c r="G221" s="10">
        <f>基础参数!$B$1</f>
        <v>60000</v>
      </c>
      <c r="H221" s="10">
        <f>基础参数!$B$2</f>
        <v>36000</v>
      </c>
      <c r="I221" s="10">
        <f>ROUND(IF(F221/12&gt;基础参数!$B$5,基础参数!$B$5,IF(F221/12&lt;基础参数!$B$4,基础参数!$B$4,F221/12)),2)</f>
        <v>21396</v>
      </c>
      <c r="J221" s="10">
        <f>I221*12*基础参数!$B$3</f>
        <v>32094</v>
      </c>
      <c r="K221" s="10">
        <f>ROUND(IF($F221/12&gt;基础参数!$B$12,基础参数!$B$12,IF($F221/12&lt;基础参数!$B$11,基础参数!$B$11,$F221/12)),2)</f>
        <v>21396</v>
      </c>
      <c r="L221" s="10">
        <f>K221*12*基础参数!$B$10</f>
        <v>17972.640000000003</v>
      </c>
      <c r="M221" s="12">
        <f t="shared" si="99"/>
        <v>1221933.3600000001</v>
      </c>
      <c r="N221" s="13">
        <f t="shared" si="100"/>
        <v>912000</v>
      </c>
      <c r="O221" s="13">
        <f t="shared" si="104"/>
        <v>367950.01</v>
      </c>
      <c r="P221" s="13">
        <f t="shared" si="105"/>
        <v>312040</v>
      </c>
      <c r="Q221" s="17">
        <f t="shared" si="106"/>
        <v>679990.01</v>
      </c>
      <c r="R221" s="13">
        <f t="shared" si="107"/>
        <v>1473933.3599999999</v>
      </c>
      <c r="S221" s="18">
        <f t="shared" si="108"/>
        <v>660000</v>
      </c>
      <c r="T221" s="13">
        <f t="shared" si="109"/>
        <v>481350.01</v>
      </c>
      <c r="U221" s="13">
        <f t="shared" si="110"/>
        <v>193590</v>
      </c>
      <c r="V221" s="19">
        <f t="shared" si="111"/>
        <v>674940.01</v>
      </c>
      <c r="W221" s="13">
        <f t="shared" si="112"/>
        <v>5050</v>
      </c>
      <c r="X221" s="13">
        <f t="shared" si="113"/>
        <v>103410</v>
      </c>
      <c r="Y221" s="13">
        <f t="shared" si="101"/>
        <v>2133933.36</v>
      </c>
      <c r="Z221" s="22">
        <f t="shared" si="114"/>
        <v>778350.01</v>
      </c>
      <c r="AA221" s="13"/>
      <c r="AB221" s="13">
        <f t="shared" si="115"/>
        <v>1713933.3599999999</v>
      </c>
      <c r="AC221" s="13">
        <f t="shared" si="116"/>
        <v>420000</v>
      </c>
      <c r="AD221" s="13">
        <f t="shared" si="117"/>
        <v>589350.01</v>
      </c>
      <c r="AE221" s="13">
        <f t="shared" si="118"/>
        <v>102340</v>
      </c>
      <c r="AF221" s="13">
        <f t="shared" si="119"/>
        <v>691690.01</v>
      </c>
      <c r="AG221" s="23">
        <f t="shared" si="120"/>
        <v>16750</v>
      </c>
      <c r="AH221" s="13">
        <f t="shared" si="121"/>
        <v>11700</v>
      </c>
      <c r="AI221" s="13">
        <f t="shared" si="122"/>
        <v>681433.35999999987</v>
      </c>
      <c r="AJ221" s="13">
        <f t="shared" si="123"/>
        <v>1473933.3599999999</v>
      </c>
      <c r="AK221" s="13">
        <f t="shared" si="124"/>
        <v>660000</v>
      </c>
      <c r="AL221" s="13">
        <f t="shared" si="125"/>
        <v>481350.01</v>
      </c>
      <c r="AM221" s="13">
        <f t="shared" si="126"/>
        <v>193590</v>
      </c>
      <c r="AN221" s="13">
        <f t="shared" si="127"/>
        <v>674940.01</v>
      </c>
      <c r="AO221" s="23">
        <f t="shared" si="128"/>
        <v>0</v>
      </c>
      <c r="AP221" s="13">
        <f t="shared" si="129"/>
        <v>-5050</v>
      </c>
      <c r="AQ221" s="13">
        <f t="shared" si="130"/>
        <v>0</v>
      </c>
      <c r="AR221" s="3" t="str">
        <f t="shared" si="131"/>
        <v>Ok</v>
      </c>
    </row>
    <row r="222" spans="1:44" x14ac:dyDescent="0.3">
      <c r="A222" s="9"/>
      <c r="B222" s="9"/>
      <c r="C222" s="10">
        <f t="shared" si="102"/>
        <v>114500</v>
      </c>
      <c r="D222" s="10">
        <f t="shared" si="103"/>
        <v>1374000</v>
      </c>
      <c r="E222" s="10">
        <f>F222*基础参数!$B$18</f>
        <v>916000</v>
      </c>
      <c r="F222" s="10">
        <f>F221+基础参数!$B$17</f>
        <v>2290000</v>
      </c>
      <c r="G222" s="10">
        <f>基础参数!$B$1</f>
        <v>60000</v>
      </c>
      <c r="H222" s="10">
        <f>基础参数!$B$2</f>
        <v>36000</v>
      </c>
      <c r="I222" s="10">
        <f>ROUND(IF(F222/12&gt;基础参数!$B$5,基础参数!$B$5,IF(F222/12&lt;基础参数!$B$4,基础参数!$B$4,F222/12)),2)</f>
        <v>21396</v>
      </c>
      <c r="J222" s="10">
        <f>I222*12*基础参数!$B$3</f>
        <v>32094</v>
      </c>
      <c r="K222" s="10">
        <f>ROUND(IF($F222/12&gt;基础参数!$B$12,基础参数!$B$12,IF($F222/12&lt;基础参数!$B$11,基础参数!$B$11,$F222/12)),2)</f>
        <v>21396</v>
      </c>
      <c r="L222" s="10">
        <f>K222*12*基础参数!$B$10</f>
        <v>17972.640000000003</v>
      </c>
      <c r="M222" s="12">
        <f t="shared" si="99"/>
        <v>1227933.3600000001</v>
      </c>
      <c r="N222" s="13">
        <f t="shared" si="100"/>
        <v>916000</v>
      </c>
      <c r="O222" s="13">
        <f t="shared" si="104"/>
        <v>370650.01</v>
      </c>
      <c r="P222" s="13">
        <f t="shared" si="105"/>
        <v>313440</v>
      </c>
      <c r="Q222" s="17">
        <f t="shared" si="106"/>
        <v>684090.01</v>
      </c>
      <c r="R222" s="13">
        <f t="shared" si="107"/>
        <v>1483933.3599999999</v>
      </c>
      <c r="S222" s="18">
        <f t="shared" si="108"/>
        <v>660000</v>
      </c>
      <c r="T222" s="13">
        <f t="shared" si="109"/>
        <v>485850.01</v>
      </c>
      <c r="U222" s="13">
        <f t="shared" si="110"/>
        <v>193590</v>
      </c>
      <c r="V222" s="19">
        <f t="shared" si="111"/>
        <v>679440.01</v>
      </c>
      <c r="W222" s="13">
        <f t="shared" si="112"/>
        <v>4650</v>
      </c>
      <c r="X222" s="13">
        <f t="shared" si="113"/>
        <v>103410</v>
      </c>
      <c r="Y222" s="13">
        <f t="shared" si="101"/>
        <v>2143933.36</v>
      </c>
      <c r="Z222" s="22">
        <f t="shared" si="114"/>
        <v>782850.01</v>
      </c>
      <c r="AA222" s="13"/>
      <c r="AB222" s="13">
        <f t="shared" si="115"/>
        <v>1723933.3599999999</v>
      </c>
      <c r="AC222" s="13">
        <f t="shared" si="116"/>
        <v>420000</v>
      </c>
      <c r="AD222" s="13">
        <f t="shared" si="117"/>
        <v>593850.01</v>
      </c>
      <c r="AE222" s="13">
        <f t="shared" si="118"/>
        <v>102340</v>
      </c>
      <c r="AF222" s="13">
        <f t="shared" si="119"/>
        <v>696190.01</v>
      </c>
      <c r="AG222" s="23">
        <f t="shared" si="120"/>
        <v>16750</v>
      </c>
      <c r="AH222" s="13">
        <f t="shared" si="121"/>
        <v>12100</v>
      </c>
      <c r="AI222" s="13">
        <f t="shared" si="122"/>
        <v>691433.35999999987</v>
      </c>
      <c r="AJ222" s="13">
        <f t="shared" si="123"/>
        <v>1483933.3599999999</v>
      </c>
      <c r="AK222" s="13">
        <f t="shared" si="124"/>
        <v>660000</v>
      </c>
      <c r="AL222" s="13">
        <f t="shared" si="125"/>
        <v>485850.01</v>
      </c>
      <c r="AM222" s="13">
        <f t="shared" si="126"/>
        <v>193590</v>
      </c>
      <c r="AN222" s="13">
        <f t="shared" si="127"/>
        <v>679440.01</v>
      </c>
      <c r="AO222" s="23">
        <f t="shared" si="128"/>
        <v>0</v>
      </c>
      <c r="AP222" s="13">
        <f t="shared" si="129"/>
        <v>-4650</v>
      </c>
      <c r="AQ222" s="13">
        <f t="shared" si="130"/>
        <v>0</v>
      </c>
      <c r="AR222" s="3" t="str">
        <f t="shared" si="131"/>
        <v>Ok</v>
      </c>
    </row>
    <row r="223" spans="1:44" x14ac:dyDescent="0.3">
      <c r="A223" s="9"/>
      <c r="B223" s="9"/>
      <c r="C223" s="10">
        <f t="shared" si="102"/>
        <v>115000</v>
      </c>
      <c r="D223" s="10">
        <f t="shared" si="103"/>
        <v>1380000</v>
      </c>
      <c r="E223" s="10">
        <f>F223*基础参数!$B$18</f>
        <v>920000</v>
      </c>
      <c r="F223" s="10">
        <f>F222+基础参数!$B$17</f>
        <v>2300000</v>
      </c>
      <c r="G223" s="10">
        <f>基础参数!$B$1</f>
        <v>60000</v>
      </c>
      <c r="H223" s="10">
        <f>基础参数!$B$2</f>
        <v>36000</v>
      </c>
      <c r="I223" s="10">
        <f>ROUND(IF(F223/12&gt;基础参数!$B$5,基础参数!$B$5,IF(F223/12&lt;基础参数!$B$4,基础参数!$B$4,F223/12)),2)</f>
        <v>21396</v>
      </c>
      <c r="J223" s="10">
        <f>I223*12*基础参数!$B$3</f>
        <v>32094</v>
      </c>
      <c r="K223" s="10">
        <f>ROUND(IF($F223/12&gt;基础参数!$B$12,基础参数!$B$12,IF($F223/12&lt;基础参数!$B$11,基础参数!$B$11,$F223/12)),2)</f>
        <v>21396</v>
      </c>
      <c r="L223" s="10">
        <f>K223*12*基础参数!$B$10</f>
        <v>17972.640000000003</v>
      </c>
      <c r="M223" s="12">
        <f t="shared" si="99"/>
        <v>1233933.3600000001</v>
      </c>
      <c r="N223" s="13">
        <f t="shared" si="100"/>
        <v>920000</v>
      </c>
      <c r="O223" s="13">
        <f t="shared" si="104"/>
        <v>373350.01</v>
      </c>
      <c r="P223" s="13">
        <f t="shared" si="105"/>
        <v>314840</v>
      </c>
      <c r="Q223" s="17">
        <f t="shared" si="106"/>
        <v>688190.01</v>
      </c>
      <c r="R223" s="13">
        <f t="shared" si="107"/>
        <v>1493933.3599999999</v>
      </c>
      <c r="S223" s="18">
        <f t="shared" si="108"/>
        <v>660000</v>
      </c>
      <c r="T223" s="13">
        <f t="shared" si="109"/>
        <v>490350.01</v>
      </c>
      <c r="U223" s="13">
        <f t="shared" si="110"/>
        <v>193590</v>
      </c>
      <c r="V223" s="19">
        <f t="shared" si="111"/>
        <v>683940.01</v>
      </c>
      <c r="W223" s="13">
        <f t="shared" si="112"/>
        <v>4250</v>
      </c>
      <c r="X223" s="13">
        <f t="shared" si="113"/>
        <v>103410</v>
      </c>
      <c r="Y223" s="13">
        <f t="shared" si="101"/>
        <v>2153933.36</v>
      </c>
      <c r="Z223" s="22">
        <f t="shared" si="114"/>
        <v>787350.01</v>
      </c>
      <c r="AA223" s="13"/>
      <c r="AB223" s="13">
        <f t="shared" si="115"/>
        <v>1733933.3599999999</v>
      </c>
      <c r="AC223" s="13">
        <f t="shared" si="116"/>
        <v>420000</v>
      </c>
      <c r="AD223" s="13">
        <f t="shared" si="117"/>
        <v>598350.01</v>
      </c>
      <c r="AE223" s="13">
        <f t="shared" si="118"/>
        <v>102340</v>
      </c>
      <c r="AF223" s="13">
        <f t="shared" si="119"/>
        <v>700690.01</v>
      </c>
      <c r="AG223" s="23">
        <f t="shared" si="120"/>
        <v>16750</v>
      </c>
      <c r="AH223" s="13">
        <f t="shared" si="121"/>
        <v>12500</v>
      </c>
      <c r="AI223" s="13">
        <f t="shared" si="122"/>
        <v>701433.35999999987</v>
      </c>
      <c r="AJ223" s="13">
        <f t="shared" si="123"/>
        <v>1493933.3599999999</v>
      </c>
      <c r="AK223" s="13">
        <f t="shared" si="124"/>
        <v>660000</v>
      </c>
      <c r="AL223" s="13">
        <f t="shared" si="125"/>
        <v>490350.01</v>
      </c>
      <c r="AM223" s="13">
        <f t="shared" si="126"/>
        <v>193590</v>
      </c>
      <c r="AN223" s="13">
        <f t="shared" si="127"/>
        <v>683940.01</v>
      </c>
      <c r="AO223" s="23">
        <f t="shared" si="128"/>
        <v>0</v>
      </c>
      <c r="AP223" s="13">
        <f t="shared" si="129"/>
        <v>-4250</v>
      </c>
      <c r="AQ223" s="13">
        <f t="shared" si="130"/>
        <v>0</v>
      </c>
      <c r="AR223" s="3" t="str">
        <f t="shared" si="131"/>
        <v>Ok</v>
      </c>
    </row>
    <row r="224" spans="1:44" x14ac:dyDescent="0.3">
      <c r="A224" s="9"/>
      <c r="B224" s="9"/>
      <c r="C224" s="10">
        <f t="shared" si="102"/>
        <v>115500</v>
      </c>
      <c r="D224" s="10">
        <f t="shared" si="103"/>
        <v>1386000</v>
      </c>
      <c r="E224" s="10">
        <f>F224*基础参数!$B$18</f>
        <v>924000</v>
      </c>
      <c r="F224" s="10">
        <f>F223+基础参数!$B$17</f>
        <v>2310000</v>
      </c>
      <c r="G224" s="10">
        <f>基础参数!$B$1</f>
        <v>60000</v>
      </c>
      <c r="H224" s="10">
        <f>基础参数!$B$2</f>
        <v>36000</v>
      </c>
      <c r="I224" s="10">
        <f>ROUND(IF(F224/12&gt;基础参数!$B$5,基础参数!$B$5,IF(F224/12&lt;基础参数!$B$4,基础参数!$B$4,F224/12)),2)</f>
        <v>21396</v>
      </c>
      <c r="J224" s="10">
        <f>I224*12*基础参数!$B$3</f>
        <v>32094</v>
      </c>
      <c r="K224" s="10">
        <f>ROUND(IF($F224/12&gt;基础参数!$B$12,基础参数!$B$12,IF($F224/12&lt;基础参数!$B$11,基础参数!$B$11,$F224/12)),2)</f>
        <v>21396</v>
      </c>
      <c r="L224" s="10">
        <f>K224*12*基础参数!$B$10</f>
        <v>17972.640000000003</v>
      </c>
      <c r="M224" s="12">
        <f t="shared" si="99"/>
        <v>1239933.3600000001</v>
      </c>
      <c r="N224" s="13">
        <f t="shared" si="100"/>
        <v>924000</v>
      </c>
      <c r="O224" s="13">
        <f t="shared" si="104"/>
        <v>376050.01</v>
      </c>
      <c r="P224" s="13">
        <f t="shared" si="105"/>
        <v>316240</v>
      </c>
      <c r="Q224" s="17">
        <f t="shared" si="106"/>
        <v>692290.01</v>
      </c>
      <c r="R224" s="13">
        <f t="shared" si="107"/>
        <v>1503933.3599999999</v>
      </c>
      <c r="S224" s="18">
        <f t="shared" si="108"/>
        <v>660000</v>
      </c>
      <c r="T224" s="13">
        <f t="shared" si="109"/>
        <v>494850.01</v>
      </c>
      <c r="U224" s="13">
        <f t="shared" si="110"/>
        <v>193590</v>
      </c>
      <c r="V224" s="19">
        <f t="shared" si="111"/>
        <v>688440.01</v>
      </c>
      <c r="W224" s="13">
        <f t="shared" si="112"/>
        <v>3850</v>
      </c>
      <c r="X224" s="13">
        <f t="shared" si="113"/>
        <v>103410</v>
      </c>
      <c r="Y224" s="13">
        <f t="shared" si="101"/>
        <v>2163933.36</v>
      </c>
      <c r="Z224" s="22">
        <f t="shared" si="114"/>
        <v>791850.01</v>
      </c>
      <c r="AA224" s="13"/>
      <c r="AB224" s="13">
        <f t="shared" si="115"/>
        <v>1743933.3599999999</v>
      </c>
      <c r="AC224" s="13">
        <f t="shared" si="116"/>
        <v>420000</v>
      </c>
      <c r="AD224" s="13">
        <f t="shared" si="117"/>
        <v>602850.01</v>
      </c>
      <c r="AE224" s="13">
        <f t="shared" si="118"/>
        <v>102340</v>
      </c>
      <c r="AF224" s="13">
        <f t="shared" si="119"/>
        <v>705190.01</v>
      </c>
      <c r="AG224" s="23">
        <f t="shared" si="120"/>
        <v>16750</v>
      </c>
      <c r="AH224" s="13">
        <f t="shared" si="121"/>
        <v>12900</v>
      </c>
      <c r="AI224" s="13">
        <f t="shared" si="122"/>
        <v>711433.35999999987</v>
      </c>
      <c r="AJ224" s="13">
        <f t="shared" si="123"/>
        <v>1503933.3599999999</v>
      </c>
      <c r="AK224" s="13">
        <f t="shared" si="124"/>
        <v>660000</v>
      </c>
      <c r="AL224" s="13">
        <f t="shared" si="125"/>
        <v>494850.01</v>
      </c>
      <c r="AM224" s="13">
        <f t="shared" si="126"/>
        <v>193590</v>
      </c>
      <c r="AN224" s="13">
        <f t="shared" si="127"/>
        <v>688440.01</v>
      </c>
      <c r="AO224" s="23">
        <f t="shared" si="128"/>
        <v>0</v>
      </c>
      <c r="AP224" s="13">
        <f t="shared" si="129"/>
        <v>-3850</v>
      </c>
      <c r="AQ224" s="13">
        <f t="shared" si="130"/>
        <v>0</v>
      </c>
      <c r="AR224" s="3" t="str">
        <f t="shared" si="131"/>
        <v>Ok</v>
      </c>
    </row>
    <row r="225" spans="1:44" x14ac:dyDescent="0.3">
      <c r="A225" s="9"/>
      <c r="B225" s="9"/>
      <c r="C225" s="10">
        <f t="shared" si="102"/>
        <v>116000</v>
      </c>
      <c r="D225" s="10">
        <f t="shared" si="103"/>
        <v>1392000</v>
      </c>
      <c r="E225" s="10">
        <f>F225*基础参数!$B$18</f>
        <v>928000</v>
      </c>
      <c r="F225" s="10">
        <f>F224+基础参数!$B$17</f>
        <v>2320000</v>
      </c>
      <c r="G225" s="10">
        <f>基础参数!$B$1</f>
        <v>60000</v>
      </c>
      <c r="H225" s="10">
        <f>基础参数!$B$2</f>
        <v>36000</v>
      </c>
      <c r="I225" s="10">
        <f>ROUND(IF(F225/12&gt;基础参数!$B$5,基础参数!$B$5,IF(F225/12&lt;基础参数!$B$4,基础参数!$B$4,F225/12)),2)</f>
        <v>21396</v>
      </c>
      <c r="J225" s="10">
        <f>I225*12*基础参数!$B$3</f>
        <v>32094</v>
      </c>
      <c r="K225" s="10">
        <f>ROUND(IF($F225/12&gt;基础参数!$B$12,基础参数!$B$12,IF($F225/12&lt;基础参数!$B$11,基础参数!$B$11,$F225/12)),2)</f>
        <v>21396</v>
      </c>
      <c r="L225" s="10">
        <f>K225*12*基础参数!$B$10</f>
        <v>17972.640000000003</v>
      </c>
      <c r="M225" s="12">
        <f t="shared" si="99"/>
        <v>1245933.3600000001</v>
      </c>
      <c r="N225" s="13">
        <f t="shared" si="100"/>
        <v>928000</v>
      </c>
      <c r="O225" s="13">
        <f t="shared" si="104"/>
        <v>378750.01</v>
      </c>
      <c r="P225" s="13">
        <f t="shared" si="105"/>
        <v>317640</v>
      </c>
      <c r="Q225" s="17">
        <f t="shared" si="106"/>
        <v>696390.01</v>
      </c>
      <c r="R225" s="13">
        <f t="shared" si="107"/>
        <v>1513933.3599999999</v>
      </c>
      <c r="S225" s="18">
        <f t="shared" si="108"/>
        <v>660000</v>
      </c>
      <c r="T225" s="13">
        <f t="shared" si="109"/>
        <v>499350.01</v>
      </c>
      <c r="U225" s="13">
        <f t="shared" si="110"/>
        <v>193590</v>
      </c>
      <c r="V225" s="19">
        <f t="shared" si="111"/>
        <v>692940.01</v>
      </c>
      <c r="W225" s="13">
        <f t="shared" si="112"/>
        <v>3450</v>
      </c>
      <c r="X225" s="13">
        <f t="shared" si="113"/>
        <v>103410</v>
      </c>
      <c r="Y225" s="13">
        <f t="shared" si="101"/>
        <v>2173933.36</v>
      </c>
      <c r="Z225" s="22">
        <f t="shared" si="114"/>
        <v>796350.01</v>
      </c>
      <c r="AA225" s="13"/>
      <c r="AB225" s="13">
        <f t="shared" si="115"/>
        <v>1753933.3599999999</v>
      </c>
      <c r="AC225" s="13">
        <f t="shared" si="116"/>
        <v>420000</v>
      </c>
      <c r="AD225" s="13">
        <f t="shared" si="117"/>
        <v>607350.01</v>
      </c>
      <c r="AE225" s="13">
        <f t="shared" si="118"/>
        <v>102340</v>
      </c>
      <c r="AF225" s="13">
        <f t="shared" si="119"/>
        <v>709690.01</v>
      </c>
      <c r="AG225" s="23">
        <f t="shared" si="120"/>
        <v>16750</v>
      </c>
      <c r="AH225" s="13">
        <f t="shared" si="121"/>
        <v>13300</v>
      </c>
      <c r="AI225" s="13">
        <f t="shared" si="122"/>
        <v>721433.35999999987</v>
      </c>
      <c r="AJ225" s="13">
        <f t="shared" si="123"/>
        <v>1513933.3599999999</v>
      </c>
      <c r="AK225" s="13">
        <f t="shared" si="124"/>
        <v>660000</v>
      </c>
      <c r="AL225" s="13">
        <f t="shared" si="125"/>
        <v>499350.01</v>
      </c>
      <c r="AM225" s="13">
        <f t="shared" si="126"/>
        <v>193590</v>
      </c>
      <c r="AN225" s="13">
        <f t="shared" si="127"/>
        <v>692940.01</v>
      </c>
      <c r="AO225" s="23">
        <f t="shared" si="128"/>
        <v>0</v>
      </c>
      <c r="AP225" s="13">
        <f t="shared" si="129"/>
        <v>-3450</v>
      </c>
      <c r="AQ225" s="13">
        <f t="shared" si="130"/>
        <v>0</v>
      </c>
      <c r="AR225" s="3" t="str">
        <f t="shared" si="131"/>
        <v>Ok</v>
      </c>
    </row>
    <row r="226" spans="1:44" x14ac:dyDescent="0.3">
      <c r="A226" s="9"/>
      <c r="B226" s="9"/>
      <c r="C226" s="10">
        <f t="shared" si="102"/>
        <v>116500</v>
      </c>
      <c r="D226" s="10">
        <f t="shared" si="103"/>
        <v>1398000</v>
      </c>
      <c r="E226" s="10">
        <f>F226*基础参数!$B$18</f>
        <v>932000</v>
      </c>
      <c r="F226" s="10">
        <f>F225+基础参数!$B$17</f>
        <v>2330000</v>
      </c>
      <c r="G226" s="10">
        <f>基础参数!$B$1</f>
        <v>60000</v>
      </c>
      <c r="H226" s="10">
        <f>基础参数!$B$2</f>
        <v>36000</v>
      </c>
      <c r="I226" s="10">
        <f>ROUND(IF(F226/12&gt;基础参数!$B$5,基础参数!$B$5,IF(F226/12&lt;基础参数!$B$4,基础参数!$B$4,F226/12)),2)</f>
        <v>21396</v>
      </c>
      <c r="J226" s="10">
        <f>I226*12*基础参数!$B$3</f>
        <v>32094</v>
      </c>
      <c r="K226" s="10">
        <f>ROUND(IF($F226/12&gt;基础参数!$B$12,基础参数!$B$12,IF($F226/12&lt;基础参数!$B$11,基础参数!$B$11,$F226/12)),2)</f>
        <v>21396</v>
      </c>
      <c r="L226" s="10">
        <f>K226*12*基础参数!$B$10</f>
        <v>17972.640000000003</v>
      </c>
      <c r="M226" s="12">
        <f t="shared" si="99"/>
        <v>1251933.3600000001</v>
      </c>
      <c r="N226" s="13">
        <f t="shared" si="100"/>
        <v>932000</v>
      </c>
      <c r="O226" s="13">
        <f t="shared" si="104"/>
        <v>381450.01</v>
      </c>
      <c r="P226" s="13">
        <f t="shared" si="105"/>
        <v>319040</v>
      </c>
      <c r="Q226" s="17">
        <f t="shared" si="106"/>
        <v>700490.01</v>
      </c>
      <c r="R226" s="13">
        <f t="shared" si="107"/>
        <v>1523933.3599999999</v>
      </c>
      <c r="S226" s="18">
        <f t="shared" si="108"/>
        <v>660000</v>
      </c>
      <c r="T226" s="13">
        <f t="shared" si="109"/>
        <v>503850.01</v>
      </c>
      <c r="U226" s="13">
        <f t="shared" si="110"/>
        <v>193590</v>
      </c>
      <c r="V226" s="19">
        <f t="shared" si="111"/>
        <v>697440.01</v>
      </c>
      <c r="W226" s="13">
        <f t="shared" si="112"/>
        <v>3050</v>
      </c>
      <c r="X226" s="13">
        <f t="shared" si="113"/>
        <v>103410</v>
      </c>
      <c r="Y226" s="13">
        <f t="shared" si="101"/>
        <v>2183933.36</v>
      </c>
      <c r="Z226" s="22">
        <f t="shared" si="114"/>
        <v>800850.01</v>
      </c>
      <c r="AA226" s="13"/>
      <c r="AB226" s="13">
        <f t="shared" si="115"/>
        <v>1763933.3599999999</v>
      </c>
      <c r="AC226" s="13">
        <f t="shared" si="116"/>
        <v>420000</v>
      </c>
      <c r="AD226" s="13">
        <f t="shared" si="117"/>
        <v>611850.01</v>
      </c>
      <c r="AE226" s="13">
        <f t="shared" si="118"/>
        <v>102340</v>
      </c>
      <c r="AF226" s="13">
        <f t="shared" si="119"/>
        <v>714190.01</v>
      </c>
      <c r="AG226" s="23">
        <f t="shared" si="120"/>
        <v>16750</v>
      </c>
      <c r="AH226" s="13">
        <f t="shared" si="121"/>
        <v>13700</v>
      </c>
      <c r="AI226" s="13">
        <f t="shared" si="122"/>
        <v>731433.35999999987</v>
      </c>
      <c r="AJ226" s="13">
        <f t="shared" si="123"/>
        <v>1523933.3599999999</v>
      </c>
      <c r="AK226" s="13">
        <f t="shared" si="124"/>
        <v>660000</v>
      </c>
      <c r="AL226" s="13">
        <f t="shared" si="125"/>
        <v>503850.01</v>
      </c>
      <c r="AM226" s="13">
        <f t="shared" si="126"/>
        <v>193590</v>
      </c>
      <c r="AN226" s="13">
        <f t="shared" si="127"/>
        <v>697440.01</v>
      </c>
      <c r="AO226" s="23">
        <f t="shared" si="128"/>
        <v>0</v>
      </c>
      <c r="AP226" s="13">
        <f t="shared" si="129"/>
        <v>-3050</v>
      </c>
      <c r="AQ226" s="13">
        <f t="shared" si="130"/>
        <v>0</v>
      </c>
      <c r="AR226" s="3" t="str">
        <f t="shared" si="131"/>
        <v>Ok</v>
      </c>
    </row>
    <row r="227" spans="1:44" x14ac:dyDescent="0.3">
      <c r="A227" s="9"/>
      <c r="B227" s="9"/>
      <c r="C227" s="10">
        <f t="shared" si="102"/>
        <v>117000</v>
      </c>
      <c r="D227" s="10">
        <f t="shared" si="103"/>
        <v>1404000</v>
      </c>
      <c r="E227" s="10">
        <f>F227*基础参数!$B$18</f>
        <v>936000</v>
      </c>
      <c r="F227" s="10">
        <f>F226+基础参数!$B$17</f>
        <v>2340000</v>
      </c>
      <c r="G227" s="10">
        <f>基础参数!$B$1</f>
        <v>60000</v>
      </c>
      <c r="H227" s="10">
        <f>基础参数!$B$2</f>
        <v>36000</v>
      </c>
      <c r="I227" s="10">
        <f>ROUND(IF(F227/12&gt;基础参数!$B$5,基础参数!$B$5,IF(F227/12&lt;基础参数!$B$4,基础参数!$B$4,F227/12)),2)</f>
        <v>21396</v>
      </c>
      <c r="J227" s="10">
        <f>I227*12*基础参数!$B$3</f>
        <v>32094</v>
      </c>
      <c r="K227" s="10">
        <f>ROUND(IF($F227/12&gt;基础参数!$B$12,基础参数!$B$12,IF($F227/12&lt;基础参数!$B$11,基础参数!$B$11,$F227/12)),2)</f>
        <v>21396</v>
      </c>
      <c r="L227" s="10">
        <f>K227*12*基础参数!$B$10</f>
        <v>17972.640000000003</v>
      </c>
      <c r="M227" s="12">
        <f t="shared" si="99"/>
        <v>1257933.3600000001</v>
      </c>
      <c r="N227" s="13">
        <f t="shared" si="100"/>
        <v>936000</v>
      </c>
      <c r="O227" s="13">
        <f t="shared" si="104"/>
        <v>384150.01</v>
      </c>
      <c r="P227" s="13">
        <f t="shared" si="105"/>
        <v>320440</v>
      </c>
      <c r="Q227" s="17">
        <f t="shared" si="106"/>
        <v>704590.01</v>
      </c>
      <c r="R227" s="13">
        <f t="shared" si="107"/>
        <v>1533933.3599999999</v>
      </c>
      <c r="S227" s="18">
        <f t="shared" si="108"/>
        <v>660000</v>
      </c>
      <c r="T227" s="13">
        <f t="shared" si="109"/>
        <v>508350.01</v>
      </c>
      <c r="U227" s="13">
        <f t="shared" si="110"/>
        <v>193590</v>
      </c>
      <c r="V227" s="19">
        <f t="shared" si="111"/>
        <v>701940.01</v>
      </c>
      <c r="W227" s="13">
        <f t="shared" si="112"/>
        <v>2650</v>
      </c>
      <c r="X227" s="13">
        <f t="shared" si="113"/>
        <v>103410</v>
      </c>
      <c r="Y227" s="13">
        <f t="shared" si="101"/>
        <v>2193933.36</v>
      </c>
      <c r="Z227" s="22">
        <f t="shared" si="114"/>
        <v>805350.01</v>
      </c>
      <c r="AA227" s="13"/>
      <c r="AB227" s="13">
        <f t="shared" si="115"/>
        <v>1773933.3599999999</v>
      </c>
      <c r="AC227" s="13">
        <f t="shared" si="116"/>
        <v>420000</v>
      </c>
      <c r="AD227" s="13">
        <f t="shared" si="117"/>
        <v>616350.01</v>
      </c>
      <c r="AE227" s="13">
        <f t="shared" si="118"/>
        <v>102340</v>
      </c>
      <c r="AF227" s="13">
        <f t="shared" si="119"/>
        <v>718690.01</v>
      </c>
      <c r="AG227" s="23">
        <f t="shared" si="120"/>
        <v>16750</v>
      </c>
      <c r="AH227" s="13">
        <f t="shared" si="121"/>
        <v>14100</v>
      </c>
      <c r="AI227" s="13">
        <f t="shared" si="122"/>
        <v>741433.35999999987</v>
      </c>
      <c r="AJ227" s="13">
        <f t="shared" si="123"/>
        <v>1533933.3599999999</v>
      </c>
      <c r="AK227" s="13">
        <f t="shared" si="124"/>
        <v>660000</v>
      </c>
      <c r="AL227" s="13">
        <f t="shared" si="125"/>
        <v>508350.01</v>
      </c>
      <c r="AM227" s="13">
        <f t="shared" si="126"/>
        <v>193590</v>
      </c>
      <c r="AN227" s="13">
        <f t="shared" si="127"/>
        <v>701940.01</v>
      </c>
      <c r="AO227" s="23">
        <f t="shared" si="128"/>
        <v>0</v>
      </c>
      <c r="AP227" s="13">
        <f t="shared" si="129"/>
        <v>-2650</v>
      </c>
      <c r="AQ227" s="13">
        <f t="shared" si="130"/>
        <v>0</v>
      </c>
      <c r="AR227" s="3" t="str">
        <f t="shared" si="131"/>
        <v>Ok</v>
      </c>
    </row>
    <row r="228" spans="1:44" x14ac:dyDescent="0.3">
      <c r="A228" s="9"/>
      <c r="B228" s="9"/>
      <c r="C228" s="10">
        <f t="shared" si="102"/>
        <v>117500</v>
      </c>
      <c r="D228" s="10">
        <f t="shared" si="103"/>
        <v>1410000</v>
      </c>
      <c r="E228" s="10">
        <f>F228*基础参数!$B$18</f>
        <v>940000</v>
      </c>
      <c r="F228" s="10">
        <f>F227+基础参数!$B$17</f>
        <v>2350000</v>
      </c>
      <c r="G228" s="10">
        <f>基础参数!$B$1</f>
        <v>60000</v>
      </c>
      <c r="H228" s="10">
        <f>基础参数!$B$2</f>
        <v>36000</v>
      </c>
      <c r="I228" s="10">
        <f>ROUND(IF(F228/12&gt;基础参数!$B$5,基础参数!$B$5,IF(F228/12&lt;基础参数!$B$4,基础参数!$B$4,F228/12)),2)</f>
        <v>21396</v>
      </c>
      <c r="J228" s="10">
        <f>I228*12*基础参数!$B$3</f>
        <v>32094</v>
      </c>
      <c r="K228" s="10">
        <f>ROUND(IF($F228/12&gt;基础参数!$B$12,基础参数!$B$12,IF($F228/12&lt;基础参数!$B$11,基础参数!$B$11,$F228/12)),2)</f>
        <v>21396</v>
      </c>
      <c r="L228" s="10">
        <f>K228*12*基础参数!$B$10</f>
        <v>17972.640000000003</v>
      </c>
      <c r="M228" s="12">
        <f t="shared" si="99"/>
        <v>1263933.3600000001</v>
      </c>
      <c r="N228" s="13">
        <f t="shared" si="100"/>
        <v>940000</v>
      </c>
      <c r="O228" s="13">
        <f t="shared" si="104"/>
        <v>386850.01</v>
      </c>
      <c r="P228" s="13">
        <f t="shared" si="105"/>
        <v>321840</v>
      </c>
      <c r="Q228" s="17">
        <f t="shared" si="106"/>
        <v>708690.01</v>
      </c>
      <c r="R228" s="13">
        <f t="shared" si="107"/>
        <v>1543933.3599999999</v>
      </c>
      <c r="S228" s="18">
        <f t="shared" si="108"/>
        <v>660000</v>
      </c>
      <c r="T228" s="13">
        <f t="shared" si="109"/>
        <v>512850.01</v>
      </c>
      <c r="U228" s="13">
        <f t="shared" si="110"/>
        <v>193590</v>
      </c>
      <c r="V228" s="19">
        <f t="shared" si="111"/>
        <v>706440.01</v>
      </c>
      <c r="W228" s="13">
        <f t="shared" si="112"/>
        <v>2250</v>
      </c>
      <c r="X228" s="13">
        <f t="shared" si="113"/>
        <v>103410</v>
      </c>
      <c r="Y228" s="13">
        <f t="shared" si="101"/>
        <v>2203933.36</v>
      </c>
      <c r="Z228" s="22">
        <f t="shared" si="114"/>
        <v>809850.01</v>
      </c>
      <c r="AA228" s="13"/>
      <c r="AB228" s="13">
        <f t="shared" si="115"/>
        <v>1783933.3599999999</v>
      </c>
      <c r="AC228" s="13">
        <f t="shared" si="116"/>
        <v>420000</v>
      </c>
      <c r="AD228" s="13">
        <f t="shared" si="117"/>
        <v>620850.01</v>
      </c>
      <c r="AE228" s="13">
        <f t="shared" si="118"/>
        <v>102340</v>
      </c>
      <c r="AF228" s="13">
        <f t="shared" si="119"/>
        <v>723190.01</v>
      </c>
      <c r="AG228" s="23">
        <f t="shared" si="120"/>
        <v>16750</v>
      </c>
      <c r="AH228" s="13">
        <f t="shared" si="121"/>
        <v>14500</v>
      </c>
      <c r="AI228" s="13">
        <f t="shared" si="122"/>
        <v>751433.35999999987</v>
      </c>
      <c r="AJ228" s="13">
        <f t="shared" si="123"/>
        <v>1543933.3599999999</v>
      </c>
      <c r="AK228" s="13">
        <f t="shared" si="124"/>
        <v>660000</v>
      </c>
      <c r="AL228" s="13">
        <f t="shared" si="125"/>
        <v>512850.01</v>
      </c>
      <c r="AM228" s="13">
        <f t="shared" si="126"/>
        <v>193590</v>
      </c>
      <c r="AN228" s="13">
        <f t="shared" si="127"/>
        <v>706440.01</v>
      </c>
      <c r="AO228" s="23">
        <f t="shared" si="128"/>
        <v>0</v>
      </c>
      <c r="AP228" s="13">
        <f t="shared" si="129"/>
        <v>-2250</v>
      </c>
      <c r="AQ228" s="13">
        <f t="shared" si="130"/>
        <v>0</v>
      </c>
      <c r="AR228" s="3" t="str">
        <f t="shared" si="131"/>
        <v>Ok</v>
      </c>
    </row>
    <row r="229" spans="1:44" x14ac:dyDescent="0.3">
      <c r="A229" s="9"/>
      <c r="B229" s="9"/>
      <c r="C229" s="10">
        <f t="shared" si="102"/>
        <v>118000</v>
      </c>
      <c r="D229" s="10">
        <f t="shared" si="103"/>
        <v>1416000</v>
      </c>
      <c r="E229" s="10">
        <f>F229*基础参数!$B$18</f>
        <v>944000</v>
      </c>
      <c r="F229" s="10">
        <f>F228+基础参数!$B$17</f>
        <v>2360000</v>
      </c>
      <c r="G229" s="10">
        <f>基础参数!$B$1</f>
        <v>60000</v>
      </c>
      <c r="H229" s="10">
        <f>基础参数!$B$2</f>
        <v>36000</v>
      </c>
      <c r="I229" s="10">
        <f>ROUND(IF(F229/12&gt;基础参数!$B$5,基础参数!$B$5,IF(F229/12&lt;基础参数!$B$4,基础参数!$B$4,F229/12)),2)</f>
        <v>21396</v>
      </c>
      <c r="J229" s="10">
        <f>I229*12*基础参数!$B$3</f>
        <v>32094</v>
      </c>
      <c r="K229" s="10">
        <f>ROUND(IF($F229/12&gt;基础参数!$B$12,基础参数!$B$12,IF($F229/12&lt;基础参数!$B$11,基础参数!$B$11,$F229/12)),2)</f>
        <v>21396</v>
      </c>
      <c r="L229" s="10">
        <f>K229*12*基础参数!$B$10</f>
        <v>17972.640000000003</v>
      </c>
      <c r="M229" s="12">
        <f t="shared" si="99"/>
        <v>1269933.3600000001</v>
      </c>
      <c r="N229" s="13">
        <f t="shared" si="100"/>
        <v>944000</v>
      </c>
      <c r="O229" s="13">
        <f t="shared" si="104"/>
        <v>389550.01</v>
      </c>
      <c r="P229" s="13">
        <f t="shared" si="105"/>
        <v>323240</v>
      </c>
      <c r="Q229" s="17">
        <f t="shared" si="106"/>
        <v>712790.01</v>
      </c>
      <c r="R229" s="13">
        <f t="shared" si="107"/>
        <v>1553933.3599999999</v>
      </c>
      <c r="S229" s="18">
        <f t="shared" si="108"/>
        <v>660000</v>
      </c>
      <c r="T229" s="13">
        <f t="shared" si="109"/>
        <v>517350.01</v>
      </c>
      <c r="U229" s="13">
        <f t="shared" si="110"/>
        <v>193590</v>
      </c>
      <c r="V229" s="19">
        <f t="shared" si="111"/>
        <v>710940.01</v>
      </c>
      <c r="W229" s="13">
        <f t="shared" si="112"/>
        <v>1850</v>
      </c>
      <c r="X229" s="13">
        <f t="shared" si="113"/>
        <v>103410</v>
      </c>
      <c r="Y229" s="13">
        <f t="shared" si="101"/>
        <v>2213933.36</v>
      </c>
      <c r="Z229" s="22">
        <f t="shared" si="114"/>
        <v>814350.01</v>
      </c>
      <c r="AA229" s="13"/>
      <c r="AB229" s="13">
        <f t="shared" si="115"/>
        <v>1793933.3599999999</v>
      </c>
      <c r="AC229" s="13">
        <f t="shared" si="116"/>
        <v>420000</v>
      </c>
      <c r="AD229" s="13">
        <f t="shared" si="117"/>
        <v>625350.01</v>
      </c>
      <c r="AE229" s="13">
        <f t="shared" si="118"/>
        <v>102340</v>
      </c>
      <c r="AF229" s="13">
        <f t="shared" si="119"/>
        <v>727690.01</v>
      </c>
      <c r="AG229" s="23">
        <f t="shared" si="120"/>
        <v>16750</v>
      </c>
      <c r="AH229" s="13">
        <f t="shared" si="121"/>
        <v>14900</v>
      </c>
      <c r="AI229" s="13">
        <f t="shared" si="122"/>
        <v>761433.35999999987</v>
      </c>
      <c r="AJ229" s="13">
        <f t="shared" si="123"/>
        <v>1553933.3599999999</v>
      </c>
      <c r="AK229" s="13">
        <f t="shared" si="124"/>
        <v>660000</v>
      </c>
      <c r="AL229" s="13">
        <f t="shared" si="125"/>
        <v>517350.01</v>
      </c>
      <c r="AM229" s="13">
        <f t="shared" si="126"/>
        <v>193590</v>
      </c>
      <c r="AN229" s="13">
        <f t="shared" si="127"/>
        <v>710940.01</v>
      </c>
      <c r="AO229" s="23">
        <f t="shared" si="128"/>
        <v>0</v>
      </c>
      <c r="AP229" s="13">
        <f t="shared" si="129"/>
        <v>-1850</v>
      </c>
      <c r="AQ229" s="13">
        <f t="shared" si="130"/>
        <v>0</v>
      </c>
      <c r="AR229" s="3" t="str">
        <f t="shared" si="131"/>
        <v>Ok</v>
      </c>
    </row>
    <row r="230" spans="1:44" x14ac:dyDescent="0.3">
      <c r="A230" s="9"/>
      <c r="B230" s="9"/>
      <c r="C230" s="10">
        <f t="shared" si="102"/>
        <v>118500</v>
      </c>
      <c r="D230" s="10">
        <f t="shared" si="103"/>
        <v>1422000</v>
      </c>
      <c r="E230" s="10">
        <f>F230*基础参数!$B$18</f>
        <v>948000</v>
      </c>
      <c r="F230" s="10">
        <f>F229+基础参数!$B$17</f>
        <v>2370000</v>
      </c>
      <c r="G230" s="10">
        <f>基础参数!$B$1</f>
        <v>60000</v>
      </c>
      <c r="H230" s="10">
        <f>基础参数!$B$2</f>
        <v>36000</v>
      </c>
      <c r="I230" s="10">
        <f>ROUND(IF(F230/12&gt;基础参数!$B$5,基础参数!$B$5,IF(F230/12&lt;基础参数!$B$4,基础参数!$B$4,F230/12)),2)</f>
        <v>21396</v>
      </c>
      <c r="J230" s="10">
        <f>I230*12*基础参数!$B$3</f>
        <v>32094</v>
      </c>
      <c r="K230" s="10">
        <f>ROUND(IF($F230/12&gt;基础参数!$B$12,基础参数!$B$12,IF($F230/12&lt;基础参数!$B$11,基础参数!$B$11,$F230/12)),2)</f>
        <v>21396</v>
      </c>
      <c r="L230" s="10">
        <f>K230*12*基础参数!$B$10</f>
        <v>17972.640000000003</v>
      </c>
      <c r="M230" s="12">
        <f t="shared" si="99"/>
        <v>1275933.3600000001</v>
      </c>
      <c r="N230" s="13">
        <f t="shared" si="100"/>
        <v>948000</v>
      </c>
      <c r="O230" s="13">
        <f t="shared" si="104"/>
        <v>392250.01</v>
      </c>
      <c r="P230" s="13">
        <f t="shared" si="105"/>
        <v>324640</v>
      </c>
      <c r="Q230" s="17">
        <f t="shared" si="106"/>
        <v>716890.01</v>
      </c>
      <c r="R230" s="13">
        <f t="shared" si="107"/>
        <v>1563933.3599999999</v>
      </c>
      <c r="S230" s="18">
        <f t="shared" si="108"/>
        <v>660000</v>
      </c>
      <c r="T230" s="13">
        <f t="shared" si="109"/>
        <v>521850.01</v>
      </c>
      <c r="U230" s="13">
        <f t="shared" si="110"/>
        <v>193590</v>
      </c>
      <c r="V230" s="19">
        <f t="shared" si="111"/>
        <v>715440.01</v>
      </c>
      <c r="W230" s="13">
        <f t="shared" si="112"/>
        <v>1450</v>
      </c>
      <c r="X230" s="13">
        <f t="shared" si="113"/>
        <v>103410</v>
      </c>
      <c r="Y230" s="13">
        <f t="shared" si="101"/>
        <v>2223933.36</v>
      </c>
      <c r="Z230" s="22">
        <f t="shared" si="114"/>
        <v>818850.01</v>
      </c>
      <c r="AA230" s="13"/>
      <c r="AB230" s="13">
        <f t="shared" si="115"/>
        <v>1803933.3599999999</v>
      </c>
      <c r="AC230" s="13">
        <f t="shared" si="116"/>
        <v>420000</v>
      </c>
      <c r="AD230" s="13">
        <f t="shared" si="117"/>
        <v>629850.01</v>
      </c>
      <c r="AE230" s="13">
        <f t="shared" si="118"/>
        <v>102340</v>
      </c>
      <c r="AF230" s="13">
        <f t="shared" si="119"/>
        <v>732190.01</v>
      </c>
      <c r="AG230" s="23">
        <f t="shared" si="120"/>
        <v>16750</v>
      </c>
      <c r="AH230" s="13">
        <f t="shared" si="121"/>
        <v>15300</v>
      </c>
      <c r="AI230" s="13">
        <f t="shared" si="122"/>
        <v>771433.35999999987</v>
      </c>
      <c r="AJ230" s="13">
        <f t="shared" si="123"/>
        <v>1563933.3599999999</v>
      </c>
      <c r="AK230" s="13">
        <f t="shared" si="124"/>
        <v>660000</v>
      </c>
      <c r="AL230" s="13">
        <f t="shared" si="125"/>
        <v>521850.01</v>
      </c>
      <c r="AM230" s="13">
        <f t="shared" si="126"/>
        <v>193590</v>
      </c>
      <c r="AN230" s="13">
        <f t="shared" si="127"/>
        <v>715440.01</v>
      </c>
      <c r="AO230" s="23">
        <f t="shared" si="128"/>
        <v>0</v>
      </c>
      <c r="AP230" s="13">
        <f t="shared" si="129"/>
        <v>-1450</v>
      </c>
      <c r="AQ230" s="13">
        <f t="shared" si="130"/>
        <v>0</v>
      </c>
      <c r="AR230" s="3" t="str">
        <f t="shared" si="131"/>
        <v>Ok</v>
      </c>
    </row>
    <row r="231" spans="1:44" x14ac:dyDescent="0.3">
      <c r="A231" s="9"/>
      <c r="B231" s="9"/>
      <c r="C231" s="10">
        <f t="shared" si="102"/>
        <v>119000</v>
      </c>
      <c r="D231" s="10">
        <f t="shared" si="103"/>
        <v>1428000</v>
      </c>
      <c r="E231" s="10">
        <f>F231*基础参数!$B$18</f>
        <v>952000</v>
      </c>
      <c r="F231" s="10">
        <f>F230+基础参数!$B$17</f>
        <v>2380000</v>
      </c>
      <c r="G231" s="10">
        <f>基础参数!$B$1</f>
        <v>60000</v>
      </c>
      <c r="H231" s="10">
        <f>基础参数!$B$2</f>
        <v>36000</v>
      </c>
      <c r="I231" s="10">
        <f>ROUND(IF(F231/12&gt;基础参数!$B$5,基础参数!$B$5,IF(F231/12&lt;基础参数!$B$4,基础参数!$B$4,F231/12)),2)</f>
        <v>21396</v>
      </c>
      <c r="J231" s="10">
        <f>I231*12*基础参数!$B$3</f>
        <v>32094</v>
      </c>
      <c r="K231" s="10">
        <f>ROUND(IF($F231/12&gt;基础参数!$B$12,基础参数!$B$12,IF($F231/12&lt;基础参数!$B$11,基础参数!$B$11,$F231/12)),2)</f>
        <v>21396</v>
      </c>
      <c r="L231" s="10">
        <f>K231*12*基础参数!$B$10</f>
        <v>17972.640000000003</v>
      </c>
      <c r="M231" s="12">
        <f t="shared" si="99"/>
        <v>1281933.3600000001</v>
      </c>
      <c r="N231" s="13">
        <f t="shared" si="100"/>
        <v>952000</v>
      </c>
      <c r="O231" s="13">
        <f t="shared" si="104"/>
        <v>394950.01</v>
      </c>
      <c r="P231" s="13">
        <f t="shared" si="105"/>
        <v>326040</v>
      </c>
      <c r="Q231" s="17">
        <f t="shared" si="106"/>
        <v>720990.01</v>
      </c>
      <c r="R231" s="13">
        <f t="shared" si="107"/>
        <v>1573933.3599999999</v>
      </c>
      <c r="S231" s="18">
        <f t="shared" si="108"/>
        <v>660000</v>
      </c>
      <c r="T231" s="13">
        <f t="shared" si="109"/>
        <v>526350.01</v>
      </c>
      <c r="U231" s="13">
        <f t="shared" si="110"/>
        <v>193590</v>
      </c>
      <c r="V231" s="19">
        <f t="shared" si="111"/>
        <v>719940.01</v>
      </c>
      <c r="W231" s="13">
        <f t="shared" si="112"/>
        <v>1050</v>
      </c>
      <c r="X231" s="13">
        <f t="shared" si="113"/>
        <v>103410</v>
      </c>
      <c r="Y231" s="13">
        <f t="shared" si="101"/>
        <v>2233933.36</v>
      </c>
      <c r="Z231" s="22">
        <f t="shared" si="114"/>
        <v>823350.01</v>
      </c>
      <c r="AA231" s="13"/>
      <c r="AB231" s="13">
        <f t="shared" si="115"/>
        <v>1813933.3599999999</v>
      </c>
      <c r="AC231" s="13">
        <f t="shared" si="116"/>
        <v>420000</v>
      </c>
      <c r="AD231" s="13">
        <f t="shared" si="117"/>
        <v>634350.01</v>
      </c>
      <c r="AE231" s="13">
        <f t="shared" si="118"/>
        <v>102340</v>
      </c>
      <c r="AF231" s="13">
        <f t="shared" si="119"/>
        <v>736690.01</v>
      </c>
      <c r="AG231" s="23">
        <f t="shared" si="120"/>
        <v>16750</v>
      </c>
      <c r="AH231" s="13">
        <f t="shared" si="121"/>
        <v>15700</v>
      </c>
      <c r="AI231" s="13">
        <f t="shared" si="122"/>
        <v>781433.35999999987</v>
      </c>
      <c r="AJ231" s="13">
        <f t="shared" si="123"/>
        <v>1573933.3599999999</v>
      </c>
      <c r="AK231" s="13">
        <f t="shared" si="124"/>
        <v>660000</v>
      </c>
      <c r="AL231" s="13">
        <f t="shared" si="125"/>
        <v>526350.01</v>
      </c>
      <c r="AM231" s="13">
        <f t="shared" si="126"/>
        <v>193590</v>
      </c>
      <c r="AN231" s="13">
        <f t="shared" si="127"/>
        <v>719940.01</v>
      </c>
      <c r="AO231" s="23">
        <f t="shared" si="128"/>
        <v>0</v>
      </c>
      <c r="AP231" s="13">
        <f t="shared" si="129"/>
        <v>-1050</v>
      </c>
      <c r="AQ231" s="13">
        <f t="shared" si="130"/>
        <v>0</v>
      </c>
      <c r="AR231" s="3" t="str">
        <f t="shared" si="131"/>
        <v>Ok</v>
      </c>
    </row>
    <row r="232" spans="1:44" x14ac:dyDescent="0.3">
      <c r="A232" s="9"/>
      <c r="B232" s="9"/>
      <c r="C232" s="10">
        <f t="shared" si="102"/>
        <v>119500</v>
      </c>
      <c r="D232" s="10">
        <f t="shared" si="103"/>
        <v>1434000</v>
      </c>
      <c r="E232" s="10">
        <f>F232*基础参数!$B$18</f>
        <v>956000</v>
      </c>
      <c r="F232" s="10">
        <f>F231+基础参数!$B$17</f>
        <v>2390000</v>
      </c>
      <c r="G232" s="10">
        <f>基础参数!$B$1</f>
        <v>60000</v>
      </c>
      <c r="H232" s="10">
        <f>基础参数!$B$2</f>
        <v>36000</v>
      </c>
      <c r="I232" s="10">
        <f>ROUND(IF(F232/12&gt;基础参数!$B$5,基础参数!$B$5,IF(F232/12&lt;基础参数!$B$4,基础参数!$B$4,F232/12)),2)</f>
        <v>21396</v>
      </c>
      <c r="J232" s="10">
        <f>I232*12*基础参数!$B$3</f>
        <v>32094</v>
      </c>
      <c r="K232" s="10">
        <f>ROUND(IF($F232/12&gt;基础参数!$B$12,基础参数!$B$12,IF($F232/12&lt;基础参数!$B$11,基础参数!$B$11,$F232/12)),2)</f>
        <v>21396</v>
      </c>
      <c r="L232" s="10">
        <f>K232*12*基础参数!$B$10</f>
        <v>17972.640000000003</v>
      </c>
      <c r="M232" s="12">
        <f t="shared" si="99"/>
        <v>1287933.3600000001</v>
      </c>
      <c r="N232" s="13">
        <f t="shared" si="100"/>
        <v>956000</v>
      </c>
      <c r="O232" s="13">
        <f t="shared" si="104"/>
        <v>397650.01</v>
      </c>
      <c r="P232" s="13">
        <f t="shared" si="105"/>
        <v>327440</v>
      </c>
      <c r="Q232" s="17">
        <f t="shared" si="106"/>
        <v>725090.01</v>
      </c>
      <c r="R232" s="13">
        <f t="shared" si="107"/>
        <v>1583933.3599999999</v>
      </c>
      <c r="S232" s="18">
        <f t="shared" si="108"/>
        <v>660000</v>
      </c>
      <c r="T232" s="13">
        <f t="shared" si="109"/>
        <v>530850.01</v>
      </c>
      <c r="U232" s="13">
        <f t="shared" si="110"/>
        <v>193590</v>
      </c>
      <c r="V232" s="19">
        <f t="shared" si="111"/>
        <v>724440.01</v>
      </c>
      <c r="W232" s="13">
        <f t="shared" si="112"/>
        <v>650</v>
      </c>
      <c r="X232" s="13">
        <f t="shared" si="113"/>
        <v>103410</v>
      </c>
      <c r="Y232" s="13">
        <f t="shared" si="101"/>
        <v>2243933.36</v>
      </c>
      <c r="Z232" s="22">
        <f t="shared" si="114"/>
        <v>827850.01</v>
      </c>
      <c r="AA232" s="13"/>
      <c r="AB232" s="13">
        <f t="shared" si="115"/>
        <v>1823933.3599999999</v>
      </c>
      <c r="AC232" s="13">
        <f t="shared" si="116"/>
        <v>420000</v>
      </c>
      <c r="AD232" s="13">
        <f t="shared" si="117"/>
        <v>638850.01</v>
      </c>
      <c r="AE232" s="13">
        <f t="shared" si="118"/>
        <v>102340</v>
      </c>
      <c r="AF232" s="13">
        <f t="shared" si="119"/>
        <v>741190.01</v>
      </c>
      <c r="AG232" s="23">
        <f t="shared" si="120"/>
        <v>16750</v>
      </c>
      <c r="AH232" s="13">
        <f t="shared" si="121"/>
        <v>16100</v>
      </c>
      <c r="AI232" s="13">
        <f t="shared" si="122"/>
        <v>791433.35999999987</v>
      </c>
      <c r="AJ232" s="13">
        <f t="shared" si="123"/>
        <v>1583933.3599999999</v>
      </c>
      <c r="AK232" s="13">
        <f t="shared" si="124"/>
        <v>660000</v>
      </c>
      <c r="AL232" s="13">
        <f t="shared" si="125"/>
        <v>530850.01</v>
      </c>
      <c r="AM232" s="13">
        <f t="shared" si="126"/>
        <v>193590</v>
      </c>
      <c r="AN232" s="13">
        <f t="shared" si="127"/>
        <v>724440.01</v>
      </c>
      <c r="AO232" s="23">
        <f t="shared" si="128"/>
        <v>0</v>
      </c>
      <c r="AP232" s="13">
        <f t="shared" si="129"/>
        <v>-650</v>
      </c>
      <c r="AQ232" s="13">
        <f t="shared" si="130"/>
        <v>0</v>
      </c>
      <c r="AR232" s="3" t="str">
        <f t="shared" si="131"/>
        <v>Ok</v>
      </c>
    </row>
    <row r="233" spans="1:44" x14ac:dyDescent="0.3">
      <c r="A233" s="9"/>
      <c r="B233" s="9"/>
      <c r="C233" s="10">
        <f t="shared" si="102"/>
        <v>120000</v>
      </c>
      <c r="D233" s="10">
        <f t="shared" si="103"/>
        <v>1440000</v>
      </c>
      <c r="E233" s="10">
        <f>F233*基础参数!$B$18</f>
        <v>960000</v>
      </c>
      <c r="F233" s="10">
        <f>F232+基础参数!$B$17</f>
        <v>2400000</v>
      </c>
      <c r="G233" s="10">
        <f>基础参数!$B$1</f>
        <v>60000</v>
      </c>
      <c r="H233" s="10">
        <f>基础参数!$B$2</f>
        <v>36000</v>
      </c>
      <c r="I233" s="10">
        <f>ROUND(IF(F233/12&gt;基础参数!$B$5,基础参数!$B$5,IF(F233/12&lt;基础参数!$B$4,基础参数!$B$4,F233/12)),2)</f>
        <v>21396</v>
      </c>
      <c r="J233" s="10">
        <f>I233*12*基础参数!$B$3</f>
        <v>32094</v>
      </c>
      <c r="K233" s="10">
        <f>ROUND(IF($F233/12&gt;基础参数!$B$12,基础参数!$B$12,IF($F233/12&lt;基础参数!$B$11,基础参数!$B$11,$F233/12)),2)</f>
        <v>21396</v>
      </c>
      <c r="L233" s="10">
        <f>K233*12*基础参数!$B$10</f>
        <v>17972.640000000003</v>
      </c>
      <c r="M233" s="12">
        <f t="shared" si="99"/>
        <v>1293933.3600000001</v>
      </c>
      <c r="N233" s="13">
        <f t="shared" si="100"/>
        <v>960000</v>
      </c>
      <c r="O233" s="13">
        <f t="shared" si="104"/>
        <v>400350.01</v>
      </c>
      <c r="P233" s="13">
        <f t="shared" si="105"/>
        <v>328840</v>
      </c>
      <c r="Q233" s="17">
        <f t="shared" si="106"/>
        <v>729190.01</v>
      </c>
      <c r="R233" s="13">
        <f t="shared" si="107"/>
        <v>1593933.3599999999</v>
      </c>
      <c r="S233" s="18">
        <f t="shared" si="108"/>
        <v>660000</v>
      </c>
      <c r="T233" s="13">
        <f t="shared" si="109"/>
        <v>535350.01</v>
      </c>
      <c r="U233" s="13">
        <f t="shared" si="110"/>
        <v>193590</v>
      </c>
      <c r="V233" s="19">
        <f t="shared" si="111"/>
        <v>728940.01</v>
      </c>
      <c r="W233" s="13">
        <f t="shared" si="112"/>
        <v>250</v>
      </c>
      <c r="X233" s="13">
        <f t="shared" si="113"/>
        <v>103410</v>
      </c>
      <c r="Y233" s="13">
        <f t="shared" si="101"/>
        <v>2253933.36</v>
      </c>
      <c r="Z233" s="22">
        <f t="shared" si="114"/>
        <v>832350.01</v>
      </c>
      <c r="AA233" s="13"/>
      <c r="AB233" s="13">
        <f t="shared" si="115"/>
        <v>1833933.3599999999</v>
      </c>
      <c r="AC233" s="13">
        <f t="shared" si="116"/>
        <v>420000</v>
      </c>
      <c r="AD233" s="13">
        <f t="shared" si="117"/>
        <v>643350.01</v>
      </c>
      <c r="AE233" s="13">
        <f t="shared" si="118"/>
        <v>102340</v>
      </c>
      <c r="AF233" s="13">
        <f t="shared" si="119"/>
        <v>745690.01</v>
      </c>
      <c r="AG233" s="23">
        <f t="shared" si="120"/>
        <v>16750</v>
      </c>
      <c r="AH233" s="13">
        <f t="shared" si="121"/>
        <v>16500</v>
      </c>
      <c r="AI233" s="13">
        <f t="shared" si="122"/>
        <v>801433.35999999987</v>
      </c>
      <c r="AJ233" s="13">
        <f t="shared" si="123"/>
        <v>1593933.3599999999</v>
      </c>
      <c r="AK233" s="13">
        <f t="shared" si="124"/>
        <v>660000</v>
      </c>
      <c r="AL233" s="13">
        <f t="shared" si="125"/>
        <v>535350.01</v>
      </c>
      <c r="AM233" s="13">
        <f t="shared" si="126"/>
        <v>193590</v>
      </c>
      <c r="AN233" s="13">
        <f t="shared" si="127"/>
        <v>728940.01</v>
      </c>
      <c r="AO233" s="23">
        <f t="shared" si="128"/>
        <v>0</v>
      </c>
      <c r="AP233" s="13">
        <f t="shared" si="129"/>
        <v>-250</v>
      </c>
      <c r="AQ233" s="13">
        <f t="shared" si="130"/>
        <v>0</v>
      </c>
      <c r="AR233" s="3" t="str">
        <f t="shared" si="131"/>
        <v>Ok</v>
      </c>
    </row>
    <row r="234" spans="1:44" x14ac:dyDescent="0.3">
      <c r="A234" s="9"/>
      <c r="B234" s="9"/>
      <c r="C234" s="10">
        <f t="shared" si="102"/>
        <v>120500</v>
      </c>
      <c r="D234" s="10">
        <f t="shared" si="103"/>
        <v>1446000</v>
      </c>
      <c r="E234" s="10">
        <f>F234*基础参数!$B$18</f>
        <v>964000</v>
      </c>
      <c r="F234" s="10">
        <f>F233+基础参数!$B$17</f>
        <v>2410000</v>
      </c>
      <c r="G234" s="10">
        <f>基础参数!$B$1</f>
        <v>60000</v>
      </c>
      <c r="H234" s="10">
        <f>基础参数!$B$2</f>
        <v>36000</v>
      </c>
      <c r="I234" s="10">
        <f>ROUND(IF(F234/12&gt;基础参数!$B$5,基础参数!$B$5,IF(F234/12&lt;基础参数!$B$4,基础参数!$B$4,F234/12)),2)</f>
        <v>21396</v>
      </c>
      <c r="J234" s="10">
        <f>I234*12*基础参数!$B$3</f>
        <v>32094</v>
      </c>
      <c r="K234" s="10">
        <f>ROUND(IF($F234/12&gt;基础参数!$B$12,基础参数!$B$12,IF($F234/12&lt;基础参数!$B$11,基础参数!$B$11,$F234/12)),2)</f>
        <v>21396</v>
      </c>
      <c r="L234" s="10">
        <f>K234*12*基础参数!$B$10</f>
        <v>17972.640000000003</v>
      </c>
      <c r="M234" s="12">
        <f t="shared" si="99"/>
        <v>1299933.3600000001</v>
      </c>
      <c r="N234" s="13">
        <f t="shared" si="100"/>
        <v>964000</v>
      </c>
      <c r="O234" s="13">
        <f t="shared" si="104"/>
        <v>403050.01</v>
      </c>
      <c r="P234" s="13">
        <f t="shared" si="105"/>
        <v>418640</v>
      </c>
      <c r="Q234" s="17">
        <f t="shared" si="106"/>
        <v>821690.01</v>
      </c>
      <c r="R234" s="13">
        <f t="shared" si="107"/>
        <v>1603933.3599999999</v>
      </c>
      <c r="S234" s="18">
        <f t="shared" si="108"/>
        <v>660000</v>
      </c>
      <c r="T234" s="13">
        <f t="shared" si="109"/>
        <v>539850.01</v>
      </c>
      <c r="U234" s="13">
        <f t="shared" si="110"/>
        <v>193590</v>
      </c>
      <c r="V234" s="19">
        <f t="shared" si="111"/>
        <v>733440.01</v>
      </c>
      <c r="W234" s="13">
        <f t="shared" si="112"/>
        <v>88250</v>
      </c>
      <c r="X234" s="13">
        <f t="shared" si="113"/>
        <v>103410</v>
      </c>
      <c r="Y234" s="13">
        <f t="shared" si="101"/>
        <v>2263933.36</v>
      </c>
      <c r="Z234" s="22">
        <f t="shared" si="114"/>
        <v>836850.01</v>
      </c>
      <c r="AA234" s="13"/>
      <c r="AB234" s="13">
        <f t="shared" si="115"/>
        <v>1843933.3599999999</v>
      </c>
      <c r="AC234" s="13">
        <f t="shared" si="116"/>
        <v>420000</v>
      </c>
      <c r="AD234" s="13">
        <f t="shared" si="117"/>
        <v>647850.01</v>
      </c>
      <c r="AE234" s="13">
        <f t="shared" si="118"/>
        <v>102340</v>
      </c>
      <c r="AF234" s="13">
        <f t="shared" si="119"/>
        <v>750190.01</v>
      </c>
      <c r="AG234" s="23">
        <f t="shared" si="120"/>
        <v>16750</v>
      </c>
      <c r="AH234" s="13">
        <f t="shared" si="121"/>
        <v>-71500</v>
      </c>
      <c r="AI234" s="13">
        <f t="shared" si="122"/>
        <v>811433.35999999987</v>
      </c>
      <c r="AJ234" s="13">
        <f t="shared" si="123"/>
        <v>1603933.3599999999</v>
      </c>
      <c r="AK234" s="13">
        <f t="shared" si="124"/>
        <v>660000</v>
      </c>
      <c r="AL234" s="13">
        <f t="shared" si="125"/>
        <v>539850.01</v>
      </c>
      <c r="AM234" s="13">
        <f t="shared" si="126"/>
        <v>193590</v>
      </c>
      <c r="AN234" s="13">
        <f t="shared" si="127"/>
        <v>733440.01</v>
      </c>
      <c r="AO234" s="23">
        <f t="shared" si="128"/>
        <v>0</v>
      </c>
      <c r="AP234" s="13">
        <f t="shared" si="129"/>
        <v>-88250</v>
      </c>
      <c r="AQ234" s="13">
        <f t="shared" si="130"/>
        <v>0</v>
      </c>
      <c r="AR234" s="3" t="str">
        <f t="shared" si="131"/>
        <v>Ok</v>
      </c>
    </row>
    <row r="235" spans="1:44" x14ac:dyDescent="0.3">
      <c r="A235" s="9"/>
      <c r="B235" s="9"/>
      <c r="C235" s="10">
        <f t="shared" si="102"/>
        <v>121000</v>
      </c>
      <c r="D235" s="10">
        <f t="shared" si="103"/>
        <v>1452000</v>
      </c>
      <c r="E235" s="10">
        <f>F235*基础参数!$B$18</f>
        <v>968000</v>
      </c>
      <c r="F235" s="10">
        <f>F234+基础参数!$B$17</f>
        <v>2420000</v>
      </c>
      <c r="G235" s="10">
        <f>基础参数!$B$1</f>
        <v>60000</v>
      </c>
      <c r="H235" s="10">
        <f>基础参数!$B$2</f>
        <v>36000</v>
      </c>
      <c r="I235" s="10">
        <f>ROUND(IF(F235/12&gt;基础参数!$B$5,基础参数!$B$5,IF(F235/12&lt;基础参数!$B$4,基础参数!$B$4,F235/12)),2)</f>
        <v>21396</v>
      </c>
      <c r="J235" s="10">
        <f>I235*12*基础参数!$B$3</f>
        <v>32094</v>
      </c>
      <c r="K235" s="10">
        <f>ROUND(IF($F235/12&gt;基础参数!$B$12,基础参数!$B$12,IF($F235/12&lt;基础参数!$B$11,基础参数!$B$11,$F235/12)),2)</f>
        <v>21396</v>
      </c>
      <c r="L235" s="10">
        <f>K235*12*基础参数!$B$10</f>
        <v>17972.640000000003</v>
      </c>
      <c r="M235" s="12">
        <f t="shared" si="99"/>
        <v>1305933.3600000001</v>
      </c>
      <c r="N235" s="13">
        <f t="shared" si="100"/>
        <v>968000</v>
      </c>
      <c r="O235" s="13">
        <f t="shared" si="104"/>
        <v>405750.01</v>
      </c>
      <c r="P235" s="13">
        <f t="shared" si="105"/>
        <v>420440</v>
      </c>
      <c r="Q235" s="17">
        <f t="shared" si="106"/>
        <v>826190.01</v>
      </c>
      <c r="R235" s="13">
        <f t="shared" si="107"/>
        <v>1613933.3599999999</v>
      </c>
      <c r="S235" s="18">
        <f t="shared" si="108"/>
        <v>660000</v>
      </c>
      <c r="T235" s="13">
        <f t="shared" si="109"/>
        <v>544350.01</v>
      </c>
      <c r="U235" s="13">
        <f t="shared" si="110"/>
        <v>193590</v>
      </c>
      <c r="V235" s="19">
        <f t="shared" si="111"/>
        <v>737940.01</v>
      </c>
      <c r="W235" s="13">
        <f t="shared" si="112"/>
        <v>88250</v>
      </c>
      <c r="X235" s="13">
        <f t="shared" si="113"/>
        <v>103410</v>
      </c>
      <c r="Y235" s="13">
        <f t="shared" si="101"/>
        <v>2273933.36</v>
      </c>
      <c r="Z235" s="22">
        <f t="shared" si="114"/>
        <v>841350.01</v>
      </c>
      <c r="AA235" s="13"/>
      <c r="AB235" s="13">
        <f t="shared" si="115"/>
        <v>1853933.3599999999</v>
      </c>
      <c r="AC235" s="13">
        <f t="shared" si="116"/>
        <v>420000</v>
      </c>
      <c r="AD235" s="13">
        <f t="shared" si="117"/>
        <v>652350.01</v>
      </c>
      <c r="AE235" s="13">
        <f t="shared" si="118"/>
        <v>102340</v>
      </c>
      <c r="AF235" s="13">
        <f t="shared" si="119"/>
        <v>754690.01</v>
      </c>
      <c r="AG235" s="23">
        <f t="shared" si="120"/>
        <v>16750</v>
      </c>
      <c r="AH235" s="13">
        <f t="shared" si="121"/>
        <v>-71500</v>
      </c>
      <c r="AI235" s="13">
        <f t="shared" si="122"/>
        <v>821433.35999999987</v>
      </c>
      <c r="AJ235" s="13">
        <f t="shared" si="123"/>
        <v>1613933.3599999999</v>
      </c>
      <c r="AK235" s="13">
        <f t="shared" si="124"/>
        <v>660000</v>
      </c>
      <c r="AL235" s="13">
        <f t="shared" si="125"/>
        <v>544350.01</v>
      </c>
      <c r="AM235" s="13">
        <f t="shared" si="126"/>
        <v>193590</v>
      </c>
      <c r="AN235" s="13">
        <f t="shared" si="127"/>
        <v>737940.01</v>
      </c>
      <c r="AO235" s="23">
        <f t="shared" si="128"/>
        <v>0</v>
      </c>
      <c r="AP235" s="13">
        <f t="shared" si="129"/>
        <v>-88250</v>
      </c>
      <c r="AQ235" s="13">
        <f t="shared" si="130"/>
        <v>0</v>
      </c>
      <c r="AR235" s="3" t="str">
        <f t="shared" si="131"/>
        <v>Ok</v>
      </c>
    </row>
    <row r="236" spans="1:44" x14ac:dyDescent="0.3">
      <c r="A236" s="9"/>
      <c r="B236" s="9"/>
      <c r="C236" s="10">
        <f t="shared" si="102"/>
        <v>121500</v>
      </c>
      <c r="D236" s="10">
        <f t="shared" si="103"/>
        <v>1458000</v>
      </c>
      <c r="E236" s="10">
        <f>F236*基础参数!$B$18</f>
        <v>972000</v>
      </c>
      <c r="F236" s="10">
        <f>F235+基础参数!$B$17</f>
        <v>2430000</v>
      </c>
      <c r="G236" s="10">
        <f>基础参数!$B$1</f>
        <v>60000</v>
      </c>
      <c r="H236" s="10">
        <f>基础参数!$B$2</f>
        <v>36000</v>
      </c>
      <c r="I236" s="10">
        <f>ROUND(IF(F236/12&gt;基础参数!$B$5,基础参数!$B$5,IF(F236/12&lt;基础参数!$B$4,基础参数!$B$4,F236/12)),2)</f>
        <v>21396</v>
      </c>
      <c r="J236" s="10">
        <f>I236*12*基础参数!$B$3</f>
        <v>32094</v>
      </c>
      <c r="K236" s="10">
        <f>ROUND(IF($F236/12&gt;基础参数!$B$12,基础参数!$B$12,IF($F236/12&lt;基础参数!$B$11,基础参数!$B$11,$F236/12)),2)</f>
        <v>21396</v>
      </c>
      <c r="L236" s="10">
        <f>K236*12*基础参数!$B$10</f>
        <v>17972.640000000003</v>
      </c>
      <c r="M236" s="12">
        <f t="shared" si="99"/>
        <v>1311933.3600000001</v>
      </c>
      <c r="N236" s="13">
        <f t="shared" si="100"/>
        <v>972000</v>
      </c>
      <c r="O236" s="13">
        <f t="shared" si="104"/>
        <v>408450.01</v>
      </c>
      <c r="P236" s="13">
        <f t="shared" si="105"/>
        <v>422240</v>
      </c>
      <c r="Q236" s="17">
        <f t="shared" si="106"/>
        <v>830690.01</v>
      </c>
      <c r="R236" s="13">
        <f t="shared" si="107"/>
        <v>1623933.3599999999</v>
      </c>
      <c r="S236" s="18">
        <f t="shared" si="108"/>
        <v>660000</v>
      </c>
      <c r="T236" s="13">
        <f t="shared" si="109"/>
        <v>548850.01</v>
      </c>
      <c r="U236" s="13">
        <f t="shared" si="110"/>
        <v>193590</v>
      </c>
      <c r="V236" s="19">
        <f t="shared" si="111"/>
        <v>742440.01</v>
      </c>
      <c r="W236" s="13">
        <f t="shared" si="112"/>
        <v>88250</v>
      </c>
      <c r="X236" s="13">
        <f t="shared" si="113"/>
        <v>103410</v>
      </c>
      <c r="Y236" s="13">
        <f t="shared" si="101"/>
        <v>2283933.36</v>
      </c>
      <c r="Z236" s="22">
        <f t="shared" si="114"/>
        <v>845850.01</v>
      </c>
      <c r="AA236" s="13"/>
      <c r="AB236" s="13">
        <f t="shared" si="115"/>
        <v>1863933.3599999999</v>
      </c>
      <c r="AC236" s="13">
        <f t="shared" si="116"/>
        <v>420000</v>
      </c>
      <c r="AD236" s="13">
        <f t="shared" si="117"/>
        <v>656850.01</v>
      </c>
      <c r="AE236" s="13">
        <f t="shared" si="118"/>
        <v>102340</v>
      </c>
      <c r="AF236" s="13">
        <f t="shared" si="119"/>
        <v>759190.01</v>
      </c>
      <c r="AG236" s="23">
        <f t="shared" si="120"/>
        <v>16750</v>
      </c>
      <c r="AH236" s="13">
        <f t="shared" si="121"/>
        <v>-71500</v>
      </c>
      <c r="AI236" s="13">
        <f t="shared" si="122"/>
        <v>831433.35999999987</v>
      </c>
      <c r="AJ236" s="13">
        <f t="shared" si="123"/>
        <v>1623933.3599999999</v>
      </c>
      <c r="AK236" s="13">
        <f t="shared" si="124"/>
        <v>660000</v>
      </c>
      <c r="AL236" s="13">
        <f t="shared" si="125"/>
        <v>548850.01</v>
      </c>
      <c r="AM236" s="13">
        <f t="shared" si="126"/>
        <v>193590</v>
      </c>
      <c r="AN236" s="13">
        <f t="shared" si="127"/>
        <v>742440.01</v>
      </c>
      <c r="AO236" s="23">
        <f t="shared" si="128"/>
        <v>0</v>
      </c>
      <c r="AP236" s="13">
        <f t="shared" si="129"/>
        <v>-88250</v>
      </c>
      <c r="AQ236" s="13">
        <f t="shared" si="130"/>
        <v>0</v>
      </c>
      <c r="AR236" s="3" t="str">
        <f t="shared" si="131"/>
        <v>Ok</v>
      </c>
    </row>
    <row r="237" spans="1:44" x14ac:dyDescent="0.3">
      <c r="A237" s="9"/>
      <c r="B237" s="9"/>
      <c r="C237" s="10">
        <f t="shared" si="102"/>
        <v>122000</v>
      </c>
      <c r="D237" s="10">
        <f t="shared" si="103"/>
        <v>1464000</v>
      </c>
      <c r="E237" s="10">
        <f>F237*基础参数!$B$18</f>
        <v>976000</v>
      </c>
      <c r="F237" s="10">
        <f>F236+基础参数!$B$17</f>
        <v>2440000</v>
      </c>
      <c r="G237" s="10">
        <f>基础参数!$B$1</f>
        <v>60000</v>
      </c>
      <c r="H237" s="10">
        <f>基础参数!$B$2</f>
        <v>36000</v>
      </c>
      <c r="I237" s="10">
        <f>ROUND(IF(F237/12&gt;基础参数!$B$5,基础参数!$B$5,IF(F237/12&lt;基础参数!$B$4,基础参数!$B$4,F237/12)),2)</f>
        <v>21396</v>
      </c>
      <c r="J237" s="10">
        <f>I237*12*基础参数!$B$3</f>
        <v>32094</v>
      </c>
      <c r="K237" s="10">
        <f>ROUND(IF($F237/12&gt;基础参数!$B$12,基础参数!$B$12,IF($F237/12&lt;基础参数!$B$11,基础参数!$B$11,$F237/12)),2)</f>
        <v>21396</v>
      </c>
      <c r="L237" s="10">
        <f>K237*12*基础参数!$B$10</f>
        <v>17972.640000000003</v>
      </c>
      <c r="M237" s="12">
        <f t="shared" si="99"/>
        <v>1317933.3600000001</v>
      </c>
      <c r="N237" s="13">
        <f t="shared" si="100"/>
        <v>976000</v>
      </c>
      <c r="O237" s="13">
        <f t="shared" si="104"/>
        <v>411150.01</v>
      </c>
      <c r="P237" s="13">
        <f t="shared" si="105"/>
        <v>424040</v>
      </c>
      <c r="Q237" s="17">
        <f t="shared" si="106"/>
        <v>835190.01</v>
      </c>
      <c r="R237" s="13">
        <f t="shared" si="107"/>
        <v>1633933.3599999999</v>
      </c>
      <c r="S237" s="18">
        <f t="shared" si="108"/>
        <v>660000</v>
      </c>
      <c r="T237" s="13">
        <f t="shared" si="109"/>
        <v>553350.01</v>
      </c>
      <c r="U237" s="13">
        <f t="shared" si="110"/>
        <v>193590</v>
      </c>
      <c r="V237" s="19">
        <f t="shared" si="111"/>
        <v>746940.01</v>
      </c>
      <c r="W237" s="13">
        <f t="shared" si="112"/>
        <v>88250</v>
      </c>
      <c r="X237" s="13">
        <f t="shared" si="113"/>
        <v>103410</v>
      </c>
      <c r="Y237" s="13">
        <f t="shared" si="101"/>
        <v>2293933.36</v>
      </c>
      <c r="Z237" s="22">
        <f t="shared" si="114"/>
        <v>850350.01</v>
      </c>
      <c r="AA237" s="13"/>
      <c r="AB237" s="13">
        <f t="shared" si="115"/>
        <v>1873933.3599999999</v>
      </c>
      <c r="AC237" s="13">
        <f t="shared" si="116"/>
        <v>420000</v>
      </c>
      <c r="AD237" s="13">
        <f t="shared" si="117"/>
        <v>661350.01</v>
      </c>
      <c r="AE237" s="13">
        <f t="shared" si="118"/>
        <v>102340</v>
      </c>
      <c r="AF237" s="13">
        <f t="shared" si="119"/>
        <v>763690.01</v>
      </c>
      <c r="AG237" s="23">
        <f t="shared" si="120"/>
        <v>16750</v>
      </c>
      <c r="AH237" s="13">
        <f t="shared" si="121"/>
        <v>-71500</v>
      </c>
      <c r="AI237" s="13">
        <f t="shared" si="122"/>
        <v>841433.35999999987</v>
      </c>
      <c r="AJ237" s="13">
        <f t="shared" si="123"/>
        <v>1633933.3599999999</v>
      </c>
      <c r="AK237" s="13">
        <f t="shared" si="124"/>
        <v>660000</v>
      </c>
      <c r="AL237" s="13">
        <f t="shared" si="125"/>
        <v>553350.01</v>
      </c>
      <c r="AM237" s="13">
        <f t="shared" si="126"/>
        <v>193590</v>
      </c>
      <c r="AN237" s="13">
        <f t="shared" si="127"/>
        <v>746940.01</v>
      </c>
      <c r="AO237" s="23">
        <f t="shared" si="128"/>
        <v>0</v>
      </c>
      <c r="AP237" s="13">
        <f t="shared" si="129"/>
        <v>-88250</v>
      </c>
      <c r="AQ237" s="13">
        <f t="shared" si="130"/>
        <v>0</v>
      </c>
      <c r="AR237" s="3" t="str">
        <f t="shared" si="131"/>
        <v>Ok</v>
      </c>
    </row>
    <row r="238" spans="1:44" x14ac:dyDescent="0.3">
      <c r="A238" s="9"/>
      <c r="B238" s="9"/>
      <c r="C238" s="10">
        <f t="shared" si="102"/>
        <v>122500</v>
      </c>
      <c r="D238" s="10">
        <f t="shared" si="103"/>
        <v>1470000</v>
      </c>
      <c r="E238" s="10">
        <f>F238*基础参数!$B$18</f>
        <v>980000</v>
      </c>
      <c r="F238" s="10">
        <f>F237+基础参数!$B$17</f>
        <v>2450000</v>
      </c>
      <c r="G238" s="10">
        <f>基础参数!$B$1</f>
        <v>60000</v>
      </c>
      <c r="H238" s="10">
        <f>基础参数!$B$2</f>
        <v>36000</v>
      </c>
      <c r="I238" s="10">
        <f>ROUND(IF(F238/12&gt;基础参数!$B$5,基础参数!$B$5,IF(F238/12&lt;基础参数!$B$4,基础参数!$B$4,F238/12)),2)</f>
        <v>21396</v>
      </c>
      <c r="J238" s="10">
        <f>I238*12*基础参数!$B$3</f>
        <v>32094</v>
      </c>
      <c r="K238" s="10">
        <f>ROUND(IF($F238/12&gt;基础参数!$B$12,基础参数!$B$12,IF($F238/12&lt;基础参数!$B$11,基础参数!$B$11,$F238/12)),2)</f>
        <v>21396</v>
      </c>
      <c r="L238" s="10">
        <f>K238*12*基础参数!$B$10</f>
        <v>17972.640000000003</v>
      </c>
      <c r="M238" s="12">
        <f t="shared" si="99"/>
        <v>1323933.3600000001</v>
      </c>
      <c r="N238" s="13">
        <f t="shared" si="100"/>
        <v>980000</v>
      </c>
      <c r="O238" s="13">
        <f t="shared" si="104"/>
        <v>413850.01</v>
      </c>
      <c r="P238" s="13">
        <f t="shared" si="105"/>
        <v>425840</v>
      </c>
      <c r="Q238" s="17">
        <f t="shared" si="106"/>
        <v>839690.01</v>
      </c>
      <c r="R238" s="13">
        <f t="shared" si="107"/>
        <v>1643933.3599999999</v>
      </c>
      <c r="S238" s="18">
        <f t="shared" si="108"/>
        <v>660000</v>
      </c>
      <c r="T238" s="13">
        <f t="shared" si="109"/>
        <v>557850.01</v>
      </c>
      <c r="U238" s="13">
        <f t="shared" si="110"/>
        <v>193590</v>
      </c>
      <c r="V238" s="19">
        <f t="shared" si="111"/>
        <v>751440.01</v>
      </c>
      <c r="W238" s="13">
        <f t="shared" si="112"/>
        <v>88250</v>
      </c>
      <c r="X238" s="13">
        <f t="shared" si="113"/>
        <v>103410</v>
      </c>
      <c r="Y238" s="13">
        <f t="shared" si="101"/>
        <v>2303933.36</v>
      </c>
      <c r="Z238" s="22">
        <f t="shared" si="114"/>
        <v>854850.01</v>
      </c>
      <c r="AA238" s="13"/>
      <c r="AB238" s="13">
        <f t="shared" si="115"/>
        <v>1883933.3599999999</v>
      </c>
      <c r="AC238" s="13">
        <f t="shared" si="116"/>
        <v>420000</v>
      </c>
      <c r="AD238" s="13">
        <f t="shared" si="117"/>
        <v>665850.01</v>
      </c>
      <c r="AE238" s="13">
        <f t="shared" si="118"/>
        <v>102340</v>
      </c>
      <c r="AF238" s="13">
        <f t="shared" si="119"/>
        <v>768190.01</v>
      </c>
      <c r="AG238" s="23">
        <f t="shared" si="120"/>
        <v>16750</v>
      </c>
      <c r="AH238" s="13">
        <f t="shared" si="121"/>
        <v>-71500</v>
      </c>
      <c r="AI238" s="13">
        <f t="shared" si="122"/>
        <v>851433.35999999987</v>
      </c>
      <c r="AJ238" s="13">
        <f t="shared" si="123"/>
        <v>1643933.3599999999</v>
      </c>
      <c r="AK238" s="13">
        <f t="shared" si="124"/>
        <v>660000</v>
      </c>
      <c r="AL238" s="13">
        <f t="shared" si="125"/>
        <v>557850.01</v>
      </c>
      <c r="AM238" s="13">
        <f t="shared" si="126"/>
        <v>193590</v>
      </c>
      <c r="AN238" s="13">
        <f t="shared" si="127"/>
        <v>751440.01</v>
      </c>
      <c r="AO238" s="23">
        <f t="shared" si="128"/>
        <v>0</v>
      </c>
      <c r="AP238" s="13">
        <f t="shared" si="129"/>
        <v>-88250</v>
      </c>
      <c r="AQ238" s="13">
        <f t="shared" si="130"/>
        <v>0</v>
      </c>
      <c r="AR238" s="3" t="str">
        <f t="shared" si="131"/>
        <v>Ok</v>
      </c>
    </row>
    <row r="239" spans="1:44" x14ac:dyDescent="0.3">
      <c r="A239" s="9"/>
      <c r="B239" s="9"/>
      <c r="C239" s="10">
        <f t="shared" si="102"/>
        <v>123000</v>
      </c>
      <c r="D239" s="10">
        <f t="shared" si="103"/>
        <v>1476000</v>
      </c>
      <c r="E239" s="10">
        <f>F239*基础参数!$B$18</f>
        <v>984000</v>
      </c>
      <c r="F239" s="10">
        <f>F238+基础参数!$B$17</f>
        <v>2460000</v>
      </c>
      <c r="G239" s="10">
        <f>基础参数!$B$1</f>
        <v>60000</v>
      </c>
      <c r="H239" s="10">
        <f>基础参数!$B$2</f>
        <v>36000</v>
      </c>
      <c r="I239" s="10">
        <f>ROUND(IF(F239/12&gt;基础参数!$B$5,基础参数!$B$5,IF(F239/12&lt;基础参数!$B$4,基础参数!$B$4,F239/12)),2)</f>
        <v>21396</v>
      </c>
      <c r="J239" s="10">
        <f>I239*12*基础参数!$B$3</f>
        <v>32094</v>
      </c>
      <c r="K239" s="10">
        <f>ROUND(IF($F239/12&gt;基础参数!$B$12,基础参数!$B$12,IF($F239/12&lt;基础参数!$B$11,基础参数!$B$11,$F239/12)),2)</f>
        <v>21396</v>
      </c>
      <c r="L239" s="10">
        <f>K239*12*基础参数!$B$10</f>
        <v>17972.640000000003</v>
      </c>
      <c r="M239" s="12">
        <f t="shared" si="99"/>
        <v>1329933.3600000001</v>
      </c>
      <c r="N239" s="13">
        <f t="shared" si="100"/>
        <v>984000</v>
      </c>
      <c r="O239" s="13">
        <f t="shared" si="104"/>
        <v>416550.01</v>
      </c>
      <c r="P239" s="13">
        <f t="shared" si="105"/>
        <v>427640</v>
      </c>
      <c r="Q239" s="17">
        <f t="shared" si="106"/>
        <v>844190.01</v>
      </c>
      <c r="R239" s="13">
        <f t="shared" si="107"/>
        <v>1653933.3599999999</v>
      </c>
      <c r="S239" s="18">
        <f t="shared" si="108"/>
        <v>660000</v>
      </c>
      <c r="T239" s="13">
        <f t="shared" si="109"/>
        <v>562350.01</v>
      </c>
      <c r="U239" s="13">
        <f t="shared" si="110"/>
        <v>193590</v>
      </c>
      <c r="V239" s="19">
        <f t="shared" si="111"/>
        <v>755940.01</v>
      </c>
      <c r="W239" s="13">
        <f t="shared" si="112"/>
        <v>88250</v>
      </c>
      <c r="X239" s="13">
        <f t="shared" si="113"/>
        <v>103410</v>
      </c>
      <c r="Y239" s="13">
        <f t="shared" si="101"/>
        <v>2313933.36</v>
      </c>
      <c r="Z239" s="22">
        <f t="shared" si="114"/>
        <v>859350.01</v>
      </c>
      <c r="AA239" s="13"/>
      <c r="AB239" s="13">
        <f t="shared" si="115"/>
        <v>1893933.3599999999</v>
      </c>
      <c r="AC239" s="13">
        <f t="shared" si="116"/>
        <v>420000</v>
      </c>
      <c r="AD239" s="13">
        <f t="shared" si="117"/>
        <v>670350.01</v>
      </c>
      <c r="AE239" s="13">
        <f t="shared" si="118"/>
        <v>102340</v>
      </c>
      <c r="AF239" s="13">
        <f t="shared" si="119"/>
        <v>772690.01</v>
      </c>
      <c r="AG239" s="23">
        <f t="shared" si="120"/>
        <v>16750</v>
      </c>
      <c r="AH239" s="13">
        <f t="shared" si="121"/>
        <v>-71500</v>
      </c>
      <c r="AI239" s="13">
        <f t="shared" si="122"/>
        <v>861433.35999999987</v>
      </c>
      <c r="AJ239" s="13">
        <f t="shared" si="123"/>
        <v>1653933.3599999999</v>
      </c>
      <c r="AK239" s="13">
        <f t="shared" si="124"/>
        <v>660000</v>
      </c>
      <c r="AL239" s="13">
        <f t="shared" si="125"/>
        <v>562350.01</v>
      </c>
      <c r="AM239" s="13">
        <f t="shared" si="126"/>
        <v>193590</v>
      </c>
      <c r="AN239" s="13">
        <f t="shared" si="127"/>
        <v>755940.01</v>
      </c>
      <c r="AO239" s="23">
        <f t="shared" si="128"/>
        <v>0</v>
      </c>
      <c r="AP239" s="13">
        <f t="shared" si="129"/>
        <v>-88250</v>
      </c>
      <c r="AQ239" s="13">
        <f t="shared" si="130"/>
        <v>0</v>
      </c>
      <c r="AR239" s="3" t="str">
        <f t="shared" si="131"/>
        <v>Ok</v>
      </c>
    </row>
    <row r="240" spans="1:44" x14ac:dyDescent="0.3">
      <c r="A240" s="9"/>
      <c r="B240" s="9"/>
      <c r="C240" s="10">
        <f t="shared" si="102"/>
        <v>123500</v>
      </c>
      <c r="D240" s="10">
        <f t="shared" si="103"/>
        <v>1482000</v>
      </c>
      <c r="E240" s="10">
        <f>F240*基础参数!$B$18</f>
        <v>988000</v>
      </c>
      <c r="F240" s="10">
        <f>F239+基础参数!$B$17</f>
        <v>2470000</v>
      </c>
      <c r="G240" s="10">
        <f>基础参数!$B$1</f>
        <v>60000</v>
      </c>
      <c r="H240" s="10">
        <f>基础参数!$B$2</f>
        <v>36000</v>
      </c>
      <c r="I240" s="10">
        <f>ROUND(IF(F240/12&gt;基础参数!$B$5,基础参数!$B$5,IF(F240/12&lt;基础参数!$B$4,基础参数!$B$4,F240/12)),2)</f>
        <v>21396</v>
      </c>
      <c r="J240" s="10">
        <f>I240*12*基础参数!$B$3</f>
        <v>32094</v>
      </c>
      <c r="K240" s="10">
        <f>ROUND(IF($F240/12&gt;基础参数!$B$12,基础参数!$B$12,IF($F240/12&lt;基础参数!$B$11,基础参数!$B$11,$F240/12)),2)</f>
        <v>21396</v>
      </c>
      <c r="L240" s="10">
        <f>K240*12*基础参数!$B$10</f>
        <v>17972.640000000003</v>
      </c>
      <c r="M240" s="12">
        <f t="shared" si="99"/>
        <v>1335933.3600000001</v>
      </c>
      <c r="N240" s="13">
        <f t="shared" si="100"/>
        <v>988000</v>
      </c>
      <c r="O240" s="13">
        <f t="shared" si="104"/>
        <v>419250.01</v>
      </c>
      <c r="P240" s="13">
        <f t="shared" si="105"/>
        <v>429440</v>
      </c>
      <c r="Q240" s="17">
        <f t="shared" si="106"/>
        <v>848690.01</v>
      </c>
      <c r="R240" s="13">
        <f t="shared" si="107"/>
        <v>1663933.3599999999</v>
      </c>
      <c r="S240" s="18">
        <f t="shared" si="108"/>
        <v>660000</v>
      </c>
      <c r="T240" s="13">
        <f t="shared" si="109"/>
        <v>566850.01</v>
      </c>
      <c r="U240" s="13">
        <f t="shared" si="110"/>
        <v>193590</v>
      </c>
      <c r="V240" s="19">
        <f t="shared" si="111"/>
        <v>760440.01</v>
      </c>
      <c r="W240" s="13">
        <f t="shared" si="112"/>
        <v>88250</v>
      </c>
      <c r="X240" s="13">
        <f t="shared" si="113"/>
        <v>103410</v>
      </c>
      <c r="Y240" s="13">
        <f t="shared" si="101"/>
        <v>2323933.36</v>
      </c>
      <c r="Z240" s="22">
        <f t="shared" si="114"/>
        <v>863850.01</v>
      </c>
      <c r="AA240" s="13"/>
      <c r="AB240" s="13">
        <f t="shared" si="115"/>
        <v>1903933.3599999999</v>
      </c>
      <c r="AC240" s="13">
        <f t="shared" si="116"/>
        <v>420000</v>
      </c>
      <c r="AD240" s="13">
        <f t="shared" si="117"/>
        <v>674850.01</v>
      </c>
      <c r="AE240" s="13">
        <f t="shared" si="118"/>
        <v>102340</v>
      </c>
      <c r="AF240" s="13">
        <f t="shared" si="119"/>
        <v>777190.01</v>
      </c>
      <c r="AG240" s="23">
        <f t="shared" si="120"/>
        <v>16750</v>
      </c>
      <c r="AH240" s="13">
        <f t="shared" si="121"/>
        <v>-71500</v>
      </c>
      <c r="AI240" s="13">
        <f t="shared" si="122"/>
        <v>871433.35999999987</v>
      </c>
      <c r="AJ240" s="13">
        <f t="shared" si="123"/>
        <v>1663933.3599999999</v>
      </c>
      <c r="AK240" s="13">
        <f t="shared" si="124"/>
        <v>660000</v>
      </c>
      <c r="AL240" s="13">
        <f t="shared" si="125"/>
        <v>566850.01</v>
      </c>
      <c r="AM240" s="13">
        <f t="shared" si="126"/>
        <v>193590</v>
      </c>
      <c r="AN240" s="13">
        <f t="shared" si="127"/>
        <v>760440.01</v>
      </c>
      <c r="AO240" s="23">
        <f t="shared" si="128"/>
        <v>0</v>
      </c>
      <c r="AP240" s="13">
        <f t="shared" si="129"/>
        <v>-88250</v>
      </c>
      <c r="AQ240" s="13">
        <f t="shared" si="130"/>
        <v>0</v>
      </c>
      <c r="AR240" s="3" t="str">
        <f t="shared" si="131"/>
        <v>Ok</v>
      </c>
    </row>
    <row r="241" spans="1:44" x14ac:dyDescent="0.3">
      <c r="A241" s="9"/>
      <c r="B241" s="9"/>
      <c r="C241" s="10">
        <f t="shared" si="102"/>
        <v>124000</v>
      </c>
      <c r="D241" s="10">
        <f t="shared" si="103"/>
        <v>1488000</v>
      </c>
      <c r="E241" s="10">
        <f>F241*基础参数!$B$18</f>
        <v>992000</v>
      </c>
      <c r="F241" s="10">
        <f>F240+基础参数!$B$17</f>
        <v>2480000</v>
      </c>
      <c r="G241" s="10">
        <f>基础参数!$B$1</f>
        <v>60000</v>
      </c>
      <c r="H241" s="10">
        <f>基础参数!$B$2</f>
        <v>36000</v>
      </c>
      <c r="I241" s="10">
        <f>ROUND(IF(F241/12&gt;基础参数!$B$5,基础参数!$B$5,IF(F241/12&lt;基础参数!$B$4,基础参数!$B$4,F241/12)),2)</f>
        <v>21396</v>
      </c>
      <c r="J241" s="10">
        <f>I241*12*基础参数!$B$3</f>
        <v>32094</v>
      </c>
      <c r="K241" s="10">
        <f>ROUND(IF($F241/12&gt;基础参数!$B$12,基础参数!$B$12,IF($F241/12&lt;基础参数!$B$11,基础参数!$B$11,$F241/12)),2)</f>
        <v>21396</v>
      </c>
      <c r="L241" s="10">
        <f>K241*12*基础参数!$B$10</f>
        <v>17972.640000000003</v>
      </c>
      <c r="M241" s="12">
        <f t="shared" si="99"/>
        <v>1341933.3600000001</v>
      </c>
      <c r="N241" s="13">
        <f t="shared" si="100"/>
        <v>992000</v>
      </c>
      <c r="O241" s="13">
        <f t="shared" si="104"/>
        <v>421950.01</v>
      </c>
      <c r="P241" s="13">
        <f t="shared" si="105"/>
        <v>431240</v>
      </c>
      <c r="Q241" s="17">
        <f t="shared" si="106"/>
        <v>853190.01</v>
      </c>
      <c r="R241" s="13">
        <f t="shared" si="107"/>
        <v>1673933.3599999999</v>
      </c>
      <c r="S241" s="18">
        <f t="shared" si="108"/>
        <v>660000</v>
      </c>
      <c r="T241" s="13">
        <f t="shared" si="109"/>
        <v>571350.01</v>
      </c>
      <c r="U241" s="13">
        <f t="shared" si="110"/>
        <v>193590</v>
      </c>
      <c r="V241" s="19">
        <f t="shared" si="111"/>
        <v>764940.01</v>
      </c>
      <c r="W241" s="13">
        <f t="shared" si="112"/>
        <v>88250</v>
      </c>
      <c r="X241" s="13">
        <f t="shared" si="113"/>
        <v>103410</v>
      </c>
      <c r="Y241" s="13">
        <f t="shared" si="101"/>
        <v>2333933.36</v>
      </c>
      <c r="Z241" s="22">
        <f t="shared" si="114"/>
        <v>868350.01</v>
      </c>
      <c r="AA241" s="13"/>
      <c r="AB241" s="13">
        <f t="shared" si="115"/>
        <v>1913933.3599999999</v>
      </c>
      <c r="AC241" s="13">
        <f t="shared" si="116"/>
        <v>420000</v>
      </c>
      <c r="AD241" s="13">
        <f t="shared" si="117"/>
        <v>679350.01</v>
      </c>
      <c r="AE241" s="13">
        <f t="shared" si="118"/>
        <v>102340</v>
      </c>
      <c r="AF241" s="13">
        <f t="shared" si="119"/>
        <v>781690.01</v>
      </c>
      <c r="AG241" s="23">
        <f t="shared" si="120"/>
        <v>16750</v>
      </c>
      <c r="AH241" s="13">
        <f t="shared" si="121"/>
        <v>-71500</v>
      </c>
      <c r="AI241" s="13">
        <f t="shared" si="122"/>
        <v>881433.35999999987</v>
      </c>
      <c r="AJ241" s="13">
        <f t="shared" si="123"/>
        <v>1673933.3599999999</v>
      </c>
      <c r="AK241" s="13">
        <f t="shared" si="124"/>
        <v>660000</v>
      </c>
      <c r="AL241" s="13">
        <f t="shared" si="125"/>
        <v>571350.01</v>
      </c>
      <c r="AM241" s="13">
        <f t="shared" si="126"/>
        <v>193590</v>
      </c>
      <c r="AN241" s="13">
        <f t="shared" si="127"/>
        <v>764940.01</v>
      </c>
      <c r="AO241" s="23">
        <f t="shared" si="128"/>
        <v>0</v>
      </c>
      <c r="AP241" s="13">
        <f t="shared" si="129"/>
        <v>-88250</v>
      </c>
      <c r="AQ241" s="13">
        <f t="shared" si="130"/>
        <v>0</v>
      </c>
      <c r="AR241" s="3" t="str">
        <f t="shared" si="131"/>
        <v>Ok</v>
      </c>
    </row>
    <row r="242" spans="1:44" x14ac:dyDescent="0.3">
      <c r="A242" s="9"/>
      <c r="B242" s="9"/>
      <c r="C242" s="10">
        <f t="shared" si="102"/>
        <v>124500</v>
      </c>
      <c r="D242" s="10">
        <f t="shared" si="103"/>
        <v>1494000</v>
      </c>
      <c r="E242" s="10">
        <f>F242*基础参数!$B$18</f>
        <v>996000</v>
      </c>
      <c r="F242" s="10">
        <f>F241+基础参数!$B$17</f>
        <v>2490000</v>
      </c>
      <c r="G242" s="10">
        <f>基础参数!$B$1</f>
        <v>60000</v>
      </c>
      <c r="H242" s="10">
        <f>基础参数!$B$2</f>
        <v>36000</v>
      </c>
      <c r="I242" s="10">
        <f>ROUND(IF(F242/12&gt;基础参数!$B$5,基础参数!$B$5,IF(F242/12&lt;基础参数!$B$4,基础参数!$B$4,F242/12)),2)</f>
        <v>21396</v>
      </c>
      <c r="J242" s="10">
        <f>I242*12*基础参数!$B$3</f>
        <v>32094</v>
      </c>
      <c r="K242" s="10">
        <f>ROUND(IF($F242/12&gt;基础参数!$B$12,基础参数!$B$12,IF($F242/12&lt;基础参数!$B$11,基础参数!$B$11,$F242/12)),2)</f>
        <v>21396</v>
      </c>
      <c r="L242" s="10">
        <f>K242*12*基础参数!$B$10</f>
        <v>17972.640000000003</v>
      </c>
      <c r="M242" s="12">
        <f t="shared" si="99"/>
        <v>1347933.36</v>
      </c>
      <c r="N242" s="13">
        <f t="shared" si="100"/>
        <v>996000</v>
      </c>
      <c r="O242" s="13">
        <f t="shared" si="104"/>
        <v>424650.01</v>
      </c>
      <c r="P242" s="13">
        <f t="shared" si="105"/>
        <v>433040</v>
      </c>
      <c r="Q242" s="17">
        <f t="shared" si="106"/>
        <v>857690.01</v>
      </c>
      <c r="R242" s="13">
        <f t="shared" si="107"/>
        <v>1683933.3599999999</v>
      </c>
      <c r="S242" s="18">
        <f t="shared" si="108"/>
        <v>660000</v>
      </c>
      <c r="T242" s="13">
        <f t="shared" si="109"/>
        <v>575850.01</v>
      </c>
      <c r="U242" s="13">
        <f t="shared" si="110"/>
        <v>193590</v>
      </c>
      <c r="V242" s="19">
        <f t="shared" si="111"/>
        <v>769440.01</v>
      </c>
      <c r="W242" s="13">
        <f t="shared" si="112"/>
        <v>88250</v>
      </c>
      <c r="X242" s="13">
        <f t="shared" si="113"/>
        <v>103410</v>
      </c>
      <c r="Y242" s="13">
        <f t="shared" si="101"/>
        <v>2343933.36</v>
      </c>
      <c r="Z242" s="22">
        <f t="shared" si="114"/>
        <v>872850.01</v>
      </c>
      <c r="AA242" s="13"/>
      <c r="AB242" s="13">
        <f t="shared" si="115"/>
        <v>1923933.3599999999</v>
      </c>
      <c r="AC242" s="13">
        <f t="shared" si="116"/>
        <v>420000</v>
      </c>
      <c r="AD242" s="13">
        <f t="shared" si="117"/>
        <v>683850.01</v>
      </c>
      <c r="AE242" s="13">
        <f t="shared" si="118"/>
        <v>102340</v>
      </c>
      <c r="AF242" s="13">
        <f t="shared" si="119"/>
        <v>786190.01</v>
      </c>
      <c r="AG242" s="23">
        <f t="shared" si="120"/>
        <v>16750</v>
      </c>
      <c r="AH242" s="13">
        <f t="shared" si="121"/>
        <v>-71500</v>
      </c>
      <c r="AI242" s="13">
        <f t="shared" si="122"/>
        <v>891433.35999999987</v>
      </c>
      <c r="AJ242" s="13">
        <f t="shared" si="123"/>
        <v>1683933.3599999999</v>
      </c>
      <c r="AK242" s="13">
        <f t="shared" si="124"/>
        <v>660000</v>
      </c>
      <c r="AL242" s="13">
        <f t="shared" si="125"/>
        <v>575850.01</v>
      </c>
      <c r="AM242" s="13">
        <f t="shared" si="126"/>
        <v>193590</v>
      </c>
      <c r="AN242" s="13">
        <f t="shared" si="127"/>
        <v>769440.01</v>
      </c>
      <c r="AO242" s="23">
        <f t="shared" si="128"/>
        <v>0</v>
      </c>
      <c r="AP242" s="13">
        <f t="shared" si="129"/>
        <v>-88250</v>
      </c>
      <c r="AQ242" s="13">
        <f t="shared" si="130"/>
        <v>0</v>
      </c>
      <c r="AR242" s="3" t="str">
        <f t="shared" si="131"/>
        <v>Ok</v>
      </c>
    </row>
    <row r="243" spans="1:44" x14ac:dyDescent="0.3">
      <c r="A243" s="9"/>
      <c r="B243" s="9"/>
      <c r="C243" s="10">
        <f t="shared" si="102"/>
        <v>125000</v>
      </c>
      <c r="D243" s="10">
        <f t="shared" si="103"/>
        <v>1500000</v>
      </c>
      <c r="E243" s="10">
        <f>F243*基础参数!$B$18</f>
        <v>1000000</v>
      </c>
      <c r="F243" s="10">
        <f>F242+基础参数!$B$17</f>
        <v>2500000</v>
      </c>
      <c r="G243" s="10">
        <f>基础参数!$B$1</f>
        <v>60000</v>
      </c>
      <c r="H243" s="10">
        <f>基础参数!$B$2</f>
        <v>36000</v>
      </c>
      <c r="I243" s="10">
        <f>ROUND(IF(F243/12&gt;基础参数!$B$5,基础参数!$B$5,IF(F243/12&lt;基础参数!$B$4,基础参数!$B$4,F243/12)),2)</f>
        <v>21396</v>
      </c>
      <c r="J243" s="10">
        <f>I243*12*基础参数!$B$3</f>
        <v>32094</v>
      </c>
      <c r="K243" s="10">
        <f>ROUND(IF($F243/12&gt;基础参数!$B$12,基础参数!$B$12,IF($F243/12&lt;基础参数!$B$11,基础参数!$B$11,$F243/12)),2)</f>
        <v>21396</v>
      </c>
      <c r="L243" s="10">
        <f>K243*12*基础参数!$B$10</f>
        <v>17972.640000000003</v>
      </c>
      <c r="M243" s="12">
        <f t="shared" si="99"/>
        <v>1353933.36</v>
      </c>
      <c r="N243" s="13">
        <f t="shared" si="100"/>
        <v>1000000</v>
      </c>
      <c r="O243" s="13">
        <f t="shared" si="104"/>
        <v>427350.01</v>
      </c>
      <c r="P243" s="13">
        <f t="shared" si="105"/>
        <v>434840</v>
      </c>
      <c r="Q243" s="17">
        <f t="shared" si="106"/>
        <v>862190.01</v>
      </c>
      <c r="R243" s="13">
        <f t="shared" si="107"/>
        <v>1693933.3599999999</v>
      </c>
      <c r="S243" s="18">
        <f t="shared" si="108"/>
        <v>660000</v>
      </c>
      <c r="T243" s="13">
        <f t="shared" si="109"/>
        <v>580350.01</v>
      </c>
      <c r="U243" s="13">
        <f t="shared" si="110"/>
        <v>193590</v>
      </c>
      <c r="V243" s="19">
        <f t="shared" si="111"/>
        <v>773940.01</v>
      </c>
      <c r="W243" s="13">
        <f t="shared" si="112"/>
        <v>88250</v>
      </c>
      <c r="X243" s="13">
        <f t="shared" si="113"/>
        <v>103410</v>
      </c>
      <c r="Y243" s="13">
        <f t="shared" si="101"/>
        <v>2353933.36</v>
      </c>
      <c r="Z243" s="22">
        <f t="shared" si="114"/>
        <v>877350.01</v>
      </c>
      <c r="AA243" s="13"/>
      <c r="AB243" s="13">
        <f t="shared" si="115"/>
        <v>1933933.3599999999</v>
      </c>
      <c r="AC243" s="13">
        <f t="shared" si="116"/>
        <v>420000</v>
      </c>
      <c r="AD243" s="13">
        <f t="shared" si="117"/>
        <v>688350.01</v>
      </c>
      <c r="AE243" s="13">
        <f t="shared" si="118"/>
        <v>102340</v>
      </c>
      <c r="AF243" s="13">
        <f t="shared" si="119"/>
        <v>790690.01</v>
      </c>
      <c r="AG243" s="23">
        <f t="shared" si="120"/>
        <v>16750</v>
      </c>
      <c r="AH243" s="13">
        <f t="shared" si="121"/>
        <v>-71500</v>
      </c>
      <c r="AI243" s="13">
        <f t="shared" si="122"/>
        <v>901433.35999999987</v>
      </c>
      <c r="AJ243" s="13">
        <f t="shared" si="123"/>
        <v>1693933.3599999999</v>
      </c>
      <c r="AK243" s="13">
        <f t="shared" si="124"/>
        <v>660000</v>
      </c>
      <c r="AL243" s="13">
        <f t="shared" si="125"/>
        <v>580350.01</v>
      </c>
      <c r="AM243" s="13">
        <f t="shared" si="126"/>
        <v>193590</v>
      </c>
      <c r="AN243" s="13">
        <f t="shared" si="127"/>
        <v>773940.01</v>
      </c>
      <c r="AO243" s="23">
        <f t="shared" si="128"/>
        <v>0</v>
      </c>
      <c r="AP243" s="13">
        <f t="shared" si="129"/>
        <v>-88250</v>
      </c>
      <c r="AQ243" s="13">
        <f t="shared" si="130"/>
        <v>0</v>
      </c>
      <c r="AR243" s="3" t="str">
        <f t="shared" si="131"/>
        <v>Ok</v>
      </c>
    </row>
    <row r="244" spans="1:44" x14ac:dyDescent="0.3">
      <c r="A244" s="9"/>
      <c r="B244" s="9"/>
      <c r="C244" s="10">
        <f t="shared" si="102"/>
        <v>125500</v>
      </c>
      <c r="D244" s="10">
        <f t="shared" si="103"/>
        <v>1506000</v>
      </c>
      <c r="E244" s="10">
        <f>F244*基础参数!$B$18</f>
        <v>1004000</v>
      </c>
      <c r="F244" s="10">
        <f>F243+基础参数!$B$17</f>
        <v>2510000</v>
      </c>
      <c r="G244" s="10">
        <f>基础参数!$B$1</f>
        <v>60000</v>
      </c>
      <c r="H244" s="10">
        <f>基础参数!$B$2</f>
        <v>36000</v>
      </c>
      <c r="I244" s="10">
        <f>ROUND(IF(F244/12&gt;基础参数!$B$5,基础参数!$B$5,IF(F244/12&lt;基础参数!$B$4,基础参数!$B$4,F244/12)),2)</f>
        <v>21396</v>
      </c>
      <c r="J244" s="10">
        <f>I244*12*基础参数!$B$3</f>
        <v>32094</v>
      </c>
      <c r="K244" s="10">
        <f>ROUND(IF($F244/12&gt;基础参数!$B$12,基础参数!$B$12,IF($F244/12&lt;基础参数!$B$11,基础参数!$B$11,$F244/12)),2)</f>
        <v>21396</v>
      </c>
      <c r="L244" s="10">
        <f>K244*12*基础参数!$B$10</f>
        <v>17972.640000000003</v>
      </c>
      <c r="M244" s="12">
        <f t="shared" si="99"/>
        <v>1359933.36</v>
      </c>
      <c r="N244" s="13">
        <f t="shared" si="100"/>
        <v>1004000</v>
      </c>
      <c r="O244" s="13">
        <f t="shared" si="104"/>
        <v>430050.01</v>
      </c>
      <c r="P244" s="13">
        <f t="shared" si="105"/>
        <v>436640</v>
      </c>
      <c r="Q244" s="17">
        <f t="shared" si="106"/>
        <v>866690.01</v>
      </c>
      <c r="R244" s="13">
        <f t="shared" si="107"/>
        <v>1703933.3599999999</v>
      </c>
      <c r="S244" s="18">
        <f t="shared" si="108"/>
        <v>660000</v>
      </c>
      <c r="T244" s="13">
        <f t="shared" si="109"/>
        <v>584850.01</v>
      </c>
      <c r="U244" s="13">
        <f t="shared" si="110"/>
        <v>193590</v>
      </c>
      <c r="V244" s="19">
        <f t="shared" si="111"/>
        <v>778440.01</v>
      </c>
      <c r="W244" s="13">
        <f t="shared" si="112"/>
        <v>88250</v>
      </c>
      <c r="X244" s="13">
        <f t="shared" si="113"/>
        <v>103410</v>
      </c>
      <c r="Y244" s="13">
        <f t="shared" si="101"/>
        <v>2363933.36</v>
      </c>
      <c r="Z244" s="22">
        <f t="shared" si="114"/>
        <v>881850.01</v>
      </c>
      <c r="AA244" s="13"/>
      <c r="AB244" s="13">
        <f t="shared" si="115"/>
        <v>1943933.3599999999</v>
      </c>
      <c r="AC244" s="13">
        <f t="shared" si="116"/>
        <v>420000</v>
      </c>
      <c r="AD244" s="13">
        <f t="shared" si="117"/>
        <v>692850.01</v>
      </c>
      <c r="AE244" s="13">
        <f t="shared" si="118"/>
        <v>102340</v>
      </c>
      <c r="AF244" s="13">
        <f t="shared" si="119"/>
        <v>795190.01</v>
      </c>
      <c r="AG244" s="23">
        <f t="shared" si="120"/>
        <v>16750</v>
      </c>
      <c r="AH244" s="13">
        <f t="shared" si="121"/>
        <v>-71500</v>
      </c>
      <c r="AI244" s="13">
        <f t="shared" si="122"/>
        <v>911433.35999999987</v>
      </c>
      <c r="AJ244" s="13">
        <f t="shared" si="123"/>
        <v>1703933.3599999999</v>
      </c>
      <c r="AK244" s="13">
        <f t="shared" si="124"/>
        <v>660000</v>
      </c>
      <c r="AL244" s="13">
        <f t="shared" si="125"/>
        <v>584850.01</v>
      </c>
      <c r="AM244" s="13">
        <f t="shared" si="126"/>
        <v>193590</v>
      </c>
      <c r="AN244" s="13">
        <f t="shared" si="127"/>
        <v>778440.01</v>
      </c>
      <c r="AO244" s="23">
        <f t="shared" si="128"/>
        <v>0</v>
      </c>
      <c r="AP244" s="13">
        <f t="shared" si="129"/>
        <v>-88250</v>
      </c>
      <c r="AQ244" s="13">
        <f t="shared" si="130"/>
        <v>0</v>
      </c>
      <c r="AR244" s="3" t="str">
        <f t="shared" si="131"/>
        <v>Ok</v>
      </c>
    </row>
    <row r="245" spans="1:44" x14ac:dyDescent="0.3">
      <c r="A245" s="9"/>
      <c r="B245" s="9"/>
      <c r="C245" s="10">
        <f t="shared" si="102"/>
        <v>126000</v>
      </c>
      <c r="D245" s="10">
        <f t="shared" si="103"/>
        <v>1512000</v>
      </c>
      <c r="E245" s="10">
        <f>F245*基础参数!$B$18</f>
        <v>1008000</v>
      </c>
      <c r="F245" s="10">
        <f>F244+基础参数!$B$17</f>
        <v>2520000</v>
      </c>
      <c r="G245" s="10">
        <f>基础参数!$B$1</f>
        <v>60000</v>
      </c>
      <c r="H245" s="10">
        <f>基础参数!$B$2</f>
        <v>36000</v>
      </c>
      <c r="I245" s="10">
        <f>ROUND(IF(F245/12&gt;基础参数!$B$5,基础参数!$B$5,IF(F245/12&lt;基础参数!$B$4,基础参数!$B$4,F245/12)),2)</f>
        <v>21396</v>
      </c>
      <c r="J245" s="10">
        <f>I245*12*基础参数!$B$3</f>
        <v>32094</v>
      </c>
      <c r="K245" s="10">
        <f>ROUND(IF($F245/12&gt;基础参数!$B$12,基础参数!$B$12,IF($F245/12&lt;基础参数!$B$11,基础参数!$B$11,$F245/12)),2)</f>
        <v>21396</v>
      </c>
      <c r="L245" s="10">
        <f>K245*12*基础参数!$B$10</f>
        <v>17972.640000000003</v>
      </c>
      <c r="M245" s="12">
        <f t="shared" si="99"/>
        <v>1365933.36</v>
      </c>
      <c r="N245" s="13">
        <f t="shared" si="100"/>
        <v>1008000</v>
      </c>
      <c r="O245" s="13">
        <f t="shared" si="104"/>
        <v>432750.01</v>
      </c>
      <c r="P245" s="13">
        <f t="shared" si="105"/>
        <v>438440</v>
      </c>
      <c r="Q245" s="17">
        <f t="shared" si="106"/>
        <v>871190.01</v>
      </c>
      <c r="R245" s="13">
        <f t="shared" si="107"/>
        <v>1713933.3599999999</v>
      </c>
      <c r="S245" s="18">
        <f t="shared" si="108"/>
        <v>660000</v>
      </c>
      <c r="T245" s="13">
        <f t="shared" si="109"/>
        <v>589350.01</v>
      </c>
      <c r="U245" s="13">
        <f t="shared" si="110"/>
        <v>193590</v>
      </c>
      <c r="V245" s="19">
        <f t="shared" si="111"/>
        <v>782940.01</v>
      </c>
      <c r="W245" s="13">
        <f t="shared" si="112"/>
        <v>88250</v>
      </c>
      <c r="X245" s="13">
        <f t="shared" si="113"/>
        <v>103410</v>
      </c>
      <c r="Y245" s="13">
        <f t="shared" si="101"/>
        <v>2373933.36</v>
      </c>
      <c r="Z245" s="22">
        <f t="shared" si="114"/>
        <v>886350.01</v>
      </c>
      <c r="AA245" s="13"/>
      <c r="AB245" s="13">
        <f t="shared" si="115"/>
        <v>1953933.3599999999</v>
      </c>
      <c r="AC245" s="13">
        <f t="shared" si="116"/>
        <v>420000</v>
      </c>
      <c r="AD245" s="13">
        <f t="shared" si="117"/>
        <v>697350.01</v>
      </c>
      <c r="AE245" s="13">
        <f t="shared" si="118"/>
        <v>102340</v>
      </c>
      <c r="AF245" s="13">
        <f t="shared" si="119"/>
        <v>799690.01</v>
      </c>
      <c r="AG245" s="23">
        <f t="shared" si="120"/>
        <v>16750</v>
      </c>
      <c r="AH245" s="13">
        <f t="shared" si="121"/>
        <v>-71500</v>
      </c>
      <c r="AI245" s="13">
        <f t="shared" si="122"/>
        <v>921433.35999999987</v>
      </c>
      <c r="AJ245" s="13">
        <f t="shared" si="123"/>
        <v>1713933.3599999999</v>
      </c>
      <c r="AK245" s="13">
        <f t="shared" si="124"/>
        <v>660000</v>
      </c>
      <c r="AL245" s="13">
        <f t="shared" si="125"/>
        <v>589350.01</v>
      </c>
      <c r="AM245" s="13">
        <f t="shared" si="126"/>
        <v>193590</v>
      </c>
      <c r="AN245" s="13">
        <f t="shared" si="127"/>
        <v>782940.01</v>
      </c>
      <c r="AO245" s="23">
        <f t="shared" si="128"/>
        <v>0</v>
      </c>
      <c r="AP245" s="13">
        <f t="shared" si="129"/>
        <v>-88250</v>
      </c>
      <c r="AQ245" s="13">
        <f t="shared" si="130"/>
        <v>0</v>
      </c>
      <c r="AR245" s="3" t="str">
        <f t="shared" si="131"/>
        <v>Ok</v>
      </c>
    </row>
    <row r="246" spans="1:44" x14ac:dyDescent="0.3">
      <c r="A246" s="9"/>
      <c r="B246" s="9"/>
      <c r="C246" s="10">
        <f t="shared" si="102"/>
        <v>126500</v>
      </c>
      <c r="D246" s="10">
        <f t="shared" si="103"/>
        <v>1518000</v>
      </c>
      <c r="E246" s="10">
        <f>F246*基础参数!$B$18</f>
        <v>1012000</v>
      </c>
      <c r="F246" s="10">
        <f>F245+基础参数!$B$17</f>
        <v>2530000</v>
      </c>
      <c r="G246" s="10">
        <f>基础参数!$B$1</f>
        <v>60000</v>
      </c>
      <c r="H246" s="10">
        <f>基础参数!$B$2</f>
        <v>36000</v>
      </c>
      <c r="I246" s="10">
        <f>ROUND(IF(F246/12&gt;基础参数!$B$5,基础参数!$B$5,IF(F246/12&lt;基础参数!$B$4,基础参数!$B$4,F246/12)),2)</f>
        <v>21396</v>
      </c>
      <c r="J246" s="10">
        <f>I246*12*基础参数!$B$3</f>
        <v>32094</v>
      </c>
      <c r="K246" s="10">
        <f>ROUND(IF($F246/12&gt;基础参数!$B$12,基础参数!$B$12,IF($F246/12&lt;基础参数!$B$11,基础参数!$B$11,$F246/12)),2)</f>
        <v>21396</v>
      </c>
      <c r="L246" s="10">
        <f>K246*12*基础参数!$B$10</f>
        <v>17972.640000000003</v>
      </c>
      <c r="M246" s="12">
        <f t="shared" si="99"/>
        <v>1371933.36</v>
      </c>
      <c r="N246" s="13">
        <f t="shared" si="100"/>
        <v>1012000</v>
      </c>
      <c r="O246" s="13">
        <f t="shared" si="104"/>
        <v>435450.01</v>
      </c>
      <c r="P246" s="13">
        <f t="shared" si="105"/>
        <v>440240</v>
      </c>
      <c r="Q246" s="17">
        <f t="shared" si="106"/>
        <v>875690.01</v>
      </c>
      <c r="R246" s="13">
        <f t="shared" si="107"/>
        <v>1723933.3599999999</v>
      </c>
      <c r="S246" s="18">
        <f t="shared" si="108"/>
        <v>660000</v>
      </c>
      <c r="T246" s="13">
        <f t="shared" si="109"/>
        <v>593850.01</v>
      </c>
      <c r="U246" s="13">
        <f t="shared" si="110"/>
        <v>193590</v>
      </c>
      <c r="V246" s="19">
        <f t="shared" si="111"/>
        <v>787440.01</v>
      </c>
      <c r="W246" s="13">
        <f t="shared" si="112"/>
        <v>88250</v>
      </c>
      <c r="X246" s="13">
        <f t="shared" si="113"/>
        <v>103410</v>
      </c>
      <c r="Y246" s="13">
        <f t="shared" si="101"/>
        <v>2383933.36</v>
      </c>
      <c r="Z246" s="22">
        <f t="shared" si="114"/>
        <v>890850.01</v>
      </c>
      <c r="AA246" s="13"/>
      <c r="AB246" s="13">
        <f t="shared" si="115"/>
        <v>1963933.3599999999</v>
      </c>
      <c r="AC246" s="13">
        <f t="shared" si="116"/>
        <v>420000</v>
      </c>
      <c r="AD246" s="13">
        <f t="shared" si="117"/>
        <v>701850.01</v>
      </c>
      <c r="AE246" s="13">
        <f t="shared" si="118"/>
        <v>102340</v>
      </c>
      <c r="AF246" s="13">
        <f t="shared" si="119"/>
        <v>804190.01</v>
      </c>
      <c r="AG246" s="23">
        <f t="shared" si="120"/>
        <v>16750</v>
      </c>
      <c r="AH246" s="13">
        <f t="shared" si="121"/>
        <v>-71500</v>
      </c>
      <c r="AI246" s="13">
        <f t="shared" si="122"/>
        <v>931433.35999999987</v>
      </c>
      <c r="AJ246" s="13">
        <f t="shared" si="123"/>
        <v>1723933.3599999999</v>
      </c>
      <c r="AK246" s="13">
        <f t="shared" si="124"/>
        <v>660000</v>
      </c>
      <c r="AL246" s="13">
        <f t="shared" si="125"/>
        <v>593850.01</v>
      </c>
      <c r="AM246" s="13">
        <f t="shared" si="126"/>
        <v>193590</v>
      </c>
      <c r="AN246" s="13">
        <f t="shared" si="127"/>
        <v>787440.01</v>
      </c>
      <c r="AO246" s="23">
        <f t="shared" si="128"/>
        <v>0</v>
      </c>
      <c r="AP246" s="13">
        <f t="shared" si="129"/>
        <v>-88250</v>
      </c>
      <c r="AQ246" s="13">
        <f t="shared" si="130"/>
        <v>0</v>
      </c>
      <c r="AR246" s="3" t="str">
        <f t="shared" si="131"/>
        <v>Ok</v>
      </c>
    </row>
    <row r="247" spans="1:44" x14ac:dyDescent="0.3">
      <c r="A247" s="9"/>
      <c r="B247" s="9"/>
      <c r="C247" s="10">
        <f t="shared" si="102"/>
        <v>127000</v>
      </c>
      <c r="D247" s="10">
        <f t="shared" si="103"/>
        <v>1524000</v>
      </c>
      <c r="E247" s="10">
        <f>F247*基础参数!$B$18</f>
        <v>1016000</v>
      </c>
      <c r="F247" s="10">
        <f>F246+基础参数!$B$17</f>
        <v>2540000</v>
      </c>
      <c r="G247" s="10">
        <f>基础参数!$B$1</f>
        <v>60000</v>
      </c>
      <c r="H247" s="10">
        <f>基础参数!$B$2</f>
        <v>36000</v>
      </c>
      <c r="I247" s="10">
        <f>ROUND(IF(F247/12&gt;基础参数!$B$5,基础参数!$B$5,IF(F247/12&lt;基础参数!$B$4,基础参数!$B$4,F247/12)),2)</f>
        <v>21396</v>
      </c>
      <c r="J247" s="10">
        <f>I247*12*基础参数!$B$3</f>
        <v>32094</v>
      </c>
      <c r="K247" s="10">
        <f>ROUND(IF($F247/12&gt;基础参数!$B$12,基础参数!$B$12,IF($F247/12&lt;基础参数!$B$11,基础参数!$B$11,$F247/12)),2)</f>
        <v>21396</v>
      </c>
      <c r="L247" s="10">
        <f>K247*12*基础参数!$B$10</f>
        <v>17972.640000000003</v>
      </c>
      <c r="M247" s="12">
        <f t="shared" si="99"/>
        <v>1377933.36</v>
      </c>
      <c r="N247" s="13">
        <f t="shared" si="100"/>
        <v>1016000</v>
      </c>
      <c r="O247" s="13">
        <f t="shared" si="104"/>
        <v>438150.01</v>
      </c>
      <c r="P247" s="13">
        <f t="shared" si="105"/>
        <v>442040</v>
      </c>
      <c r="Q247" s="17">
        <f t="shared" si="106"/>
        <v>880190.01</v>
      </c>
      <c r="R247" s="13">
        <f t="shared" si="107"/>
        <v>1733933.3599999999</v>
      </c>
      <c r="S247" s="18">
        <f t="shared" si="108"/>
        <v>660000</v>
      </c>
      <c r="T247" s="13">
        <f t="shared" si="109"/>
        <v>598350.01</v>
      </c>
      <c r="U247" s="13">
        <f t="shared" si="110"/>
        <v>193590</v>
      </c>
      <c r="V247" s="19">
        <f t="shared" si="111"/>
        <v>791940.01</v>
      </c>
      <c r="W247" s="13">
        <f t="shared" si="112"/>
        <v>88250</v>
      </c>
      <c r="X247" s="13">
        <f t="shared" si="113"/>
        <v>103410</v>
      </c>
      <c r="Y247" s="13">
        <f t="shared" si="101"/>
        <v>2393933.36</v>
      </c>
      <c r="Z247" s="22">
        <f t="shared" si="114"/>
        <v>895350.01</v>
      </c>
      <c r="AA247" s="13"/>
      <c r="AB247" s="13">
        <f t="shared" si="115"/>
        <v>1973933.3599999999</v>
      </c>
      <c r="AC247" s="13">
        <f t="shared" si="116"/>
        <v>420000</v>
      </c>
      <c r="AD247" s="13">
        <f t="shared" si="117"/>
        <v>706350.01</v>
      </c>
      <c r="AE247" s="13">
        <f t="shared" si="118"/>
        <v>102340</v>
      </c>
      <c r="AF247" s="13">
        <f t="shared" si="119"/>
        <v>808690.01</v>
      </c>
      <c r="AG247" s="23">
        <f t="shared" si="120"/>
        <v>16750</v>
      </c>
      <c r="AH247" s="13">
        <f t="shared" si="121"/>
        <v>-71500</v>
      </c>
      <c r="AI247" s="13">
        <f t="shared" si="122"/>
        <v>941433.35999999987</v>
      </c>
      <c r="AJ247" s="13">
        <f t="shared" si="123"/>
        <v>1733933.3599999999</v>
      </c>
      <c r="AK247" s="13">
        <f t="shared" si="124"/>
        <v>660000</v>
      </c>
      <c r="AL247" s="13">
        <f t="shared" si="125"/>
        <v>598350.01</v>
      </c>
      <c r="AM247" s="13">
        <f t="shared" si="126"/>
        <v>193590</v>
      </c>
      <c r="AN247" s="13">
        <f t="shared" si="127"/>
        <v>791940.01</v>
      </c>
      <c r="AO247" s="23">
        <f t="shared" si="128"/>
        <v>0</v>
      </c>
      <c r="AP247" s="13">
        <f t="shared" si="129"/>
        <v>-88250</v>
      </c>
      <c r="AQ247" s="13">
        <f t="shared" si="130"/>
        <v>0</v>
      </c>
      <c r="AR247" s="3" t="str">
        <f t="shared" si="131"/>
        <v>Ok</v>
      </c>
    </row>
    <row r="248" spans="1:44" x14ac:dyDescent="0.3">
      <c r="A248" s="9"/>
      <c r="B248" s="9"/>
      <c r="C248" s="10">
        <f t="shared" si="102"/>
        <v>127500</v>
      </c>
      <c r="D248" s="10">
        <f t="shared" si="103"/>
        <v>1530000</v>
      </c>
      <c r="E248" s="10">
        <f>F248*基础参数!$B$18</f>
        <v>1020000</v>
      </c>
      <c r="F248" s="10">
        <f>F247+基础参数!$B$17</f>
        <v>2550000</v>
      </c>
      <c r="G248" s="10">
        <f>基础参数!$B$1</f>
        <v>60000</v>
      </c>
      <c r="H248" s="10">
        <f>基础参数!$B$2</f>
        <v>36000</v>
      </c>
      <c r="I248" s="10">
        <f>ROUND(IF(F248/12&gt;基础参数!$B$5,基础参数!$B$5,IF(F248/12&lt;基础参数!$B$4,基础参数!$B$4,F248/12)),2)</f>
        <v>21396</v>
      </c>
      <c r="J248" s="10">
        <f>I248*12*基础参数!$B$3</f>
        <v>32094</v>
      </c>
      <c r="K248" s="10">
        <f>ROUND(IF($F248/12&gt;基础参数!$B$12,基础参数!$B$12,IF($F248/12&lt;基础参数!$B$11,基础参数!$B$11,$F248/12)),2)</f>
        <v>21396</v>
      </c>
      <c r="L248" s="10">
        <f>K248*12*基础参数!$B$10</f>
        <v>17972.640000000003</v>
      </c>
      <c r="M248" s="12">
        <f t="shared" si="99"/>
        <v>1383933.36</v>
      </c>
      <c r="N248" s="13">
        <f t="shared" si="100"/>
        <v>1020000</v>
      </c>
      <c r="O248" s="13">
        <f t="shared" si="104"/>
        <v>440850.01</v>
      </c>
      <c r="P248" s="13">
        <f t="shared" si="105"/>
        <v>443840</v>
      </c>
      <c r="Q248" s="17">
        <f t="shared" si="106"/>
        <v>884690.01</v>
      </c>
      <c r="R248" s="13">
        <f t="shared" si="107"/>
        <v>1743933.3599999999</v>
      </c>
      <c r="S248" s="18">
        <f t="shared" si="108"/>
        <v>660000</v>
      </c>
      <c r="T248" s="13">
        <f t="shared" si="109"/>
        <v>602850.01</v>
      </c>
      <c r="U248" s="13">
        <f t="shared" si="110"/>
        <v>193590</v>
      </c>
      <c r="V248" s="19">
        <f t="shared" si="111"/>
        <v>796440.01</v>
      </c>
      <c r="W248" s="13">
        <f t="shared" si="112"/>
        <v>88250</v>
      </c>
      <c r="X248" s="13">
        <f t="shared" si="113"/>
        <v>103410</v>
      </c>
      <c r="Y248" s="13">
        <f t="shared" si="101"/>
        <v>2403933.36</v>
      </c>
      <c r="Z248" s="22">
        <f t="shared" si="114"/>
        <v>899850.01</v>
      </c>
      <c r="AA248" s="13"/>
      <c r="AB248" s="13">
        <f t="shared" si="115"/>
        <v>1983933.3599999999</v>
      </c>
      <c r="AC248" s="13">
        <f t="shared" si="116"/>
        <v>420000</v>
      </c>
      <c r="AD248" s="13">
        <f t="shared" si="117"/>
        <v>710850.01</v>
      </c>
      <c r="AE248" s="13">
        <f t="shared" si="118"/>
        <v>102340</v>
      </c>
      <c r="AF248" s="13">
        <f t="shared" si="119"/>
        <v>813190.01</v>
      </c>
      <c r="AG248" s="23">
        <f t="shared" si="120"/>
        <v>16750</v>
      </c>
      <c r="AH248" s="13">
        <f t="shared" si="121"/>
        <v>-71500</v>
      </c>
      <c r="AI248" s="13">
        <f t="shared" si="122"/>
        <v>951433.35999999987</v>
      </c>
      <c r="AJ248" s="13">
        <f t="shared" si="123"/>
        <v>1743933.3599999999</v>
      </c>
      <c r="AK248" s="13">
        <f t="shared" si="124"/>
        <v>660000</v>
      </c>
      <c r="AL248" s="13">
        <f t="shared" si="125"/>
        <v>602850.01</v>
      </c>
      <c r="AM248" s="13">
        <f t="shared" si="126"/>
        <v>193590</v>
      </c>
      <c r="AN248" s="13">
        <f t="shared" si="127"/>
        <v>796440.01</v>
      </c>
      <c r="AO248" s="23">
        <f t="shared" si="128"/>
        <v>0</v>
      </c>
      <c r="AP248" s="13">
        <f t="shared" si="129"/>
        <v>-88250</v>
      </c>
      <c r="AQ248" s="13">
        <f t="shared" si="130"/>
        <v>0</v>
      </c>
      <c r="AR248" s="3" t="str">
        <f t="shared" si="131"/>
        <v>Ok</v>
      </c>
    </row>
    <row r="249" spans="1:44" x14ac:dyDescent="0.3">
      <c r="A249" s="9"/>
      <c r="B249" s="9"/>
      <c r="C249" s="10">
        <f t="shared" si="102"/>
        <v>128000</v>
      </c>
      <c r="D249" s="10">
        <f t="shared" si="103"/>
        <v>1536000</v>
      </c>
      <c r="E249" s="10">
        <f>F249*基础参数!$B$18</f>
        <v>1024000</v>
      </c>
      <c r="F249" s="10">
        <f>F248+基础参数!$B$17</f>
        <v>2560000</v>
      </c>
      <c r="G249" s="10">
        <f>基础参数!$B$1</f>
        <v>60000</v>
      </c>
      <c r="H249" s="10">
        <f>基础参数!$B$2</f>
        <v>36000</v>
      </c>
      <c r="I249" s="10">
        <f>ROUND(IF(F249/12&gt;基础参数!$B$5,基础参数!$B$5,IF(F249/12&lt;基础参数!$B$4,基础参数!$B$4,F249/12)),2)</f>
        <v>21396</v>
      </c>
      <c r="J249" s="10">
        <f>I249*12*基础参数!$B$3</f>
        <v>32094</v>
      </c>
      <c r="K249" s="10">
        <f>ROUND(IF($F249/12&gt;基础参数!$B$12,基础参数!$B$12,IF($F249/12&lt;基础参数!$B$11,基础参数!$B$11,$F249/12)),2)</f>
        <v>21396</v>
      </c>
      <c r="L249" s="10">
        <f>K249*12*基础参数!$B$10</f>
        <v>17972.640000000003</v>
      </c>
      <c r="M249" s="12">
        <f t="shared" si="99"/>
        <v>1389933.36</v>
      </c>
      <c r="N249" s="13">
        <f t="shared" si="100"/>
        <v>1024000</v>
      </c>
      <c r="O249" s="13">
        <f t="shared" si="104"/>
        <v>443550.01</v>
      </c>
      <c r="P249" s="13">
        <f t="shared" si="105"/>
        <v>445640</v>
      </c>
      <c r="Q249" s="17">
        <f t="shared" si="106"/>
        <v>889190.01</v>
      </c>
      <c r="R249" s="13">
        <f t="shared" si="107"/>
        <v>1753933.3599999999</v>
      </c>
      <c r="S249" s="18">
        <f t="shared" si="108"/>
        <v>660000</v>
      </c>
      <c r="T249" s="13">
        <f t="shared" si="109"/>
        <v>607350.01</v>
      </c>
      <c r="U249" s="13">
        <f t="shared" si="110"/>
        <v>193590</v>
      </c>
      <c r="V249" s="19">
        <f t="shared" si="111"/>
        <v>800940.01</v>
      </c>
      <c r="W249" s="13">
        <f t="shared" si="112"/>
        <v>88250</v>
      </c>
      <c r="X249" s="13">
        <f t="shared" si="113"/>
        <v>103410</v>
      </c>
      <c r="Y249" s="13">
        <f t="shared" si="101"/>
        <v>2413933.36</v>
      </c>
      <c r="Z249" s="22">
        <f t="shared" si="114"/>
        <v>904350.01</v>
      </c>
      <c r="AA249" s="13"/>
      <c r="AB249" s="13">
        <f t="shared" si="115"/>
        <v>1993933.3599999999</v>
      </c>
      <c r="AC249" s="13">
        <f t="shared" si="116"/>
        <v>420000</v>
      </c>
      <c r="AD249" s="13">
        <f t="shared" si="117"/>
        <v>715350.01</v>
      </c>
      <c r="AE249" s="13">
        <f t="shared" si="118"/>
        <v>102340</v>
      </c>
      <c r="AF249" s="13">
        <f t="shared" si="119"/>
        <v>817690.01</v>
      </c>
      <c r="AG249" s="23">
        <f t="shared" si="120"/>
        <v>16750</v>
      </c>
      <c r="AH249" s="13">
        <f t="shared" si="121"/>
        <v>-71500</v>
      </c>
      <c r="AI249" s="13">
        <f t="shared" si="122"/>
        <v>961433.35999999987</v>
      </c>
      <c r="AJ249" s="13">
        <f t="shared" si="123"/>
        <v>1753933.3599999999</v>
      </c>
      <c r="AK249" s="13">
        <f t="shared" si="124"/>
        <v>660000</v>
      </c>
      <c r="AL249" s="13">
        <f t="shared" si="125"/>
        <v>607350.01</v>
      </c>
      <c r="AM249" s="13">
        <f t="shared" si="126"/>
        <v>193590</v>
      </c>
      <c r="AN249" s="13">
        <f t="shared" si="127"/>
        <v>800940.01</v>
      </c>
      <c r="AO249" s="23">
        <f t="shared" si="128"/>
        <v>0</v>
      </c>
      <c r="AP249" s="13">
        <f t="shared" si="129"/>
        <v>-88250</v>
      </c>
      <c r="AQ249" s="13">
        <f t="shared" si="130"/>
        <v>0</v>
      </c>
      <c r="AR249" s="3" t="str">
        <f t="shared" si="131"/>
        <v>Ok</v>
      </c>
    </row>
    <row r="250" spans="1:44" x14ac:dyDescent="0.3">
      <c r="A250" s="9"/>
      <c r="B250" s="9"/>
      <c r="C250" s="10">
        <f t="shared" si="102"/>
        <v>128500</v>
      </c>
      <c r="D250" s="10">
        <f t="shared" si="103"/>
        <v>1542000</v>
      </c>
      <c r="E250" s="10">
        <f>F250*基础参数!$B$18</f>
        <v>1028000</v>
      </c>
      <c r="F250" s="10">
        <f>F249+基础参数!$B$17</f>
        <v>2570000</v>
      </c>
      <c r="G250" s="10">
        <f>基础参数!$B$1</f>
        <v>60000</v>
      </c>
      <c r="H250" s="10">
        <f>基础参数!$B$2</f>
        <v>36000</v>
      </c>
      <c r="I250" s="10">
        <f>ROUND(IF(F250/12&gt;基础参数!$B$5,基础参数!$B$5,IF(F250/12&lt;基础参数!$B$4,基础参数!$B$4,F250/12)),2)</f>
        <v>21396</v>
      </c>
      <c r="J250" s="10">
        <f>I250*12*基础参数!$B$3</f>
        <v>32094</v>
      </c>
      <c r="K250" s="10">
        <f>ROUND(IF($F250/12&gt;基础参数!$B$12,基础参数!$B$12,IF($F250/12&lt;基础参数!$B$11,基础参数!$B$11,$F250/12)),2)</f>
        <v>21396</v>
      </c>
      <c r="L250" s="10">
        <f>K250*12*基础参数!$B$10</f>
        <v>17972.640000000003</v>
      </c>
      <c r="M250" s="12">
        <f t="shared" si="99"/>
        <v>1395933.36</v>
      </c>
      <c r="N250" s="13">
        <f t="shared" si="100"/>
        <v>1028000</v>
      </c>
      <c r="O250" s="13">
        <f t="shared" si="104"/>
        <v>446250.01</v>
      </c>
      <c r="P250" s="13">
        <f t="shared" si="105"/>
        <v>447440</v>
      </c>
      <c r="Q250" s="17">
        <f t="shared" si="106"/>
        <v>893690.01</v>
      </c>
      <c r="R250" s="13">
        <f t="shared" si="107"/>
        <v>1763933.3599999999</v>
      </c>
      <c r="S250" s="18">
        <f t="shared" si="108"/>
        <v>660000</v>
      </c>
      <c r="T250" s="13">
        <f t="shared" si="109"/>
        <v>611850.01</v>
      </c>
      <c r="U250" s="13">
        <f t="shared" si="110"/>
        <v>193590</v>
      </c>
      <c r="V250" s="19">
        <f t="shared" si="111"/>
        <v>805440.01</v>
      </c>
      <c r="W250" s="13">
        <f t="shared" si="112"/>
        <v>88250</v>
      </c>
      <c r="X250" s="13">
        <f t="shared" si="113"/>
        <v>103410</v>
      </c>
      <c r="Y250" s="13">
        <f t="shared" si="101"/>
        <v>2423933.36</v>
      </c>
      <c r="Z250" s="22">
        <f t="shared" si="114"/>
        <v>908850.01</v>
      </c>
      <c r="AA250" s="13"/>
      <c r="AB250" s="13">
        <f t="shared" si="115"/>
        <v>2003933.3599999999</v>
      </c>
      <c r="AC250" s="13">
        <f t="shared" si="116"/>
        <v>420000</v>
      </c>
      <c r="AD250" s="13">
        <f t="shared" si="117"/>
        <v>719850.01</v>
      </c>
      <c r="AE250" s="13">
        <f t="shared" si="118"/>
        <v>102340</v>
      </c>
      <c r="AF250" s="13">
        <f t="shared" si="119"/>
        <v>822190.01</v>
      </c>
      <c r="AG250" s="23">
        <f t="shared" si="120"/>
        <v>16750</v>
      </c>
      <c r="AH250" s="13">
        <f t="shared" si="121"/>
        <v>-71500</v>
      </c>
      <c r="AI250" s="13">
        <f t="shared" si="122"/>
        <v>971433.35999999987</v>
      </c>
      <c r="AJ250" s="13">
        <f t="shared" si="123"/>
        <v>1763933.3599999999</v>
      </c>
      <c r="AK250" s="13">
        <f t="shared" si="124"/>
        <v>660000</v>
      </c>
      <c r="AL250" s="13">
        <f t="shared" si="125"/>
        <v>611850.01</v>
      </c>
      <c r="AM250" s="13">
        <f t="shared" si="126"/>
        <v>193590</v>
      </c>
      <c r="AN250" s="13">
        <f t="shared" si="127"/>
        <v>805440.01</v>
      </c>
      <c r="AO250" s="23">
        <f t="shared" si="128"/>
        <v>0</v>
      </c>
      <c r="AP250" s="13">
        <f t="shared" si="129"/>
        <v>-88250</v>
      </c>
      <c r="AQ250" s="13">
        <f t="shared" si="130"/>
        <v>0</v>
      </c>
      <c r="AR250" s="3" t="str">
        <f t="shared" si="131"/>
        <v>Ok</v>
      </c>
    </row>
    <row r="251" spans="1:44" x14ac:dyDescent="0.3">
      <c r="A251" s="9"/>
      <c r="B251" s="9"/>
      <c r="C251" s="10">
        <f t="shared" si="102"/>
        <v>129000</v>
      </c>
      <c r="D251" s="10">
        <f t="shared" si="103"/>
        <v>1548000</v>
      </c>
      <c r="E251" s="10">
        <f>F251*基础参数!$B$18</f>
        <v>1032000</v>
      </c>
      <c r="F251" s="10">
        <f>F250+基础参数!$B$17</f>
        <v>2580000</v>
      </c>
      <c r="G251" s="10">
        <f>基础参数!$B$1</f>
        <v>60000</v>
      </c>
      <c r="H251" s="10">
        <f>基础参数!$B$2</f>
        <v>36000</v>
      </c>
      <c r="I251" s="10">
        <f>ROUND(IF(F251/12&gt;基础参数!$B$5,基础参数!$B$5,IF(F251/12&lt;基础参数!$B$4,基础参数!$B$4,F251/12)),2)</f>
        <v>21396</v>
      </c>
      <c r="J251" s="10">
        <f>I251*12*基础参数!$B$3</f>
        <v>32094</v>
      </c>
      <c r="K251" s="10">
        <f>ROUND(IF($F251/12&gt;基础参数!$B$12,基础参数!$B$12,IF($F251/12&lt;基础参数!$B$11,基础参数!$B$11,$F251/12)),2)</f>
        <v>21396</v>
      </c>
      <c r="L251" s="10">
        <f>K251*12*基础参数!$B$10</f>
        <v>17972.640000000003</v>
      </c>
      <c r="M251" s="12">
        <f t="shared" si="99"/>
        <v>1401933.36</v>
      </c>
      <c r="N251" s="13">
        <f t="shared" si="100"/>
        <v>1032000</v>
      </c>
      <c r="O251" s="13">
        <f t="shared" si="104"/>
        <v>448950.01</v>
      </c>
      <c r="P251" s="13">
        <f t="shared" si="105"/>
        <v>449240</v>
      </c>
      <c r="Q251" s="17">
        <f t="shared" si="106"/>
        <v>898190.01</v>
      </c>
      <c r="R251" s="13">
        <f t="shared" si="107"/>
        <v>1773933.3599999999</v>
      </c>
      <c r="S251" s="18">
        <f t="shared" si="108"/>
        <v>660000</v>
      </c>
      <c r="T251" s="13">
        <f t="shared" si="109"/>
        <v>616350.01</v>
      </c>
      <c r="U251" s="13">
        <f t="shared" si="110"/>
        <v>193590</v>
      </c>
      <c r="V251" s="19">
        <f t="shared" si="111"/>
        <v>809940.01</v>
      </c>
      <c r="W251" s="13">
        <f t="shared" si="112"/>
        <v>88250</v>
      </c>
      <c r="X251" s="13">
        <f t="shared" si="113"/>
        <v>103410</v>
      </c>
      <c r="Y251" s="13">
        <f t="shared" si="101"/>
        <v>2433933.36</v>
      </c>
      <c r="Z251" s="22">
        <f t="shared" si="114"/>
        <v>913350.01</v>
      </c>
      <c r="AA251" s="13"/>
      <c r="AB251" s="13">
        <f t="shared" si="115"/>
        <v>2013933.3599999999</v>
      </c>
      <c r="AC251" s="13">
        <f t="shared" si="116"/>
        <v>420000</v>
      </c>
      <c r="AD251" s="13">
        <f t="shared" si="117"/>
        <v>724350.01</v>
      </c>
      <c r="AE251" s="13">
        <f t="shared" si="118"/>
        <v>102340</v>
      </c>
      <c r="AF251" s="13">
        <f t="shared" si="119"/>
        <v>826690.01</v>
      </c>
      <c r="AG251" s="23">
        <f t="shared" si="120"/>
        <v>16750</v>
      </c>
      <c r="AH251" s="13">
        <f t="shared" si="121"/>
        <v>-71500</v>
      </c>
      <c r="AI251" s="13">
        <f t="shared" si="122"/>
        <v>981433.35999999987</v>
      </c>
      <c r="AJ251" s="13">
        <f t="shared" si="123"/>
        <v>1773933.3599999999</v>
      </c>
      <c r="AK251" s="13">
        <f t="shared" si="124"/>
        <v>660000</v>
      </c>
      <c r="AL251" s="13">
        <f t="shared" si="125"/>
        <v>616350.01</v>
      </c>
      <c r="AM251" s="13">
        <f t="shared" si="126"/>
        <v>193590</v>
      </c>
      <c r="AN251" s="13">
        <f t="shared" si="127"/>
        <v>809940.01</v>
      </c>
      <c r="AO251" s="23">
        <f t="shared" si="128"/>
        <v>0</v>
      </c>
      <c r="AP251" s="13">
        <f t="shared" si="129"/>
        <v>-88250</v>
      </c>
      <c r="AQ251" s="13">
        <f t="shared" si="130"/>
        <v>0</v>
      </c>
      <c r="AR251" s="3" t="str">
        <f t="shared" si="131"/>
        <v>Ok</v>
      </c>
    </row>
    <row r="252" spans="1:44" x14ac:dyDescent="0.3">
      <c r="A252" s="9"/>
      <c r="B252" s="9"/>
      <c r="C252" s="10">
        <f t="shared" si="102"/>
        <v>129500</v>
      </c>
      <c r="D252" s="10">
        <f t="shared" si="103"/>
        <v>1554000</v>
      </c>
      <c r="E252" s="10">
        <f>F252*基础参数!$B$18</f>
        <v>1036000</v>
      </c>
      <c r="F252" s="10">
        <f>F251+基础参数!$B$17</f>
        <v>2590000</v>
      </c>
      <c r="G252" s="10">
        <f>基础参数!$B$1</f>
        <v>60000</v>
      </c>
      <c r="H252" s="10">
        <f>基础参数!$B$2</f>
        <v>36000</v>
      </c>
      <c r="I252" s="10">
        <f>ROUND(IF(F252/12&gt;基础参数!$B$5,基础参数!$B$5,IF(F252/12&lt;基础参数!$B$4,基础参数!$B$4,F252/12)),2)</f>
        <v>21396</v>
      </c>
      <c r="J252" s="10">
        <f>I252*12*基础参数!$B$3</f>
        <v>32094</v>
      </c>
      <c r="K252" s="10">
        <f>ROUND(IF($F252/12&gt;基础参数!$B$12,基础参数!$B$12,IF($F252/12&lt;基础参数!$B$11,基础参数!$B$11,$F252/12)),2)</f>
        <v>21396</v>
      </c>
      <c r="L252" s="10">
        <f>K252*12*基础参数!$B$10</f>
        <v>17972.640000000003</v>
      </c>
      <c r="M252" s="12">
        <f t="shared" si="99"/>
        <v>1407933.36</v>
      </c>
      <c r="N252" s="13">
        <f t="shared" si="100"/>
        <v>1036000</v>
      </c>
      <c r="O252" s="13">
        <f t="shared" si="104"/>
        <v>451650.01</v>
      </c>
      <c r="P252" s="13">
        <f t="shared" si="105"/>
        <v>451040</v>
      </c>
      <c r="Q252" s="17">
        <f t="shared" si="106"/>
        <v>902690.01</v>
      </c>
      <c r="R252" s="13">
        <f t="shared" si="107"/>
        <v>1783933.3599999999</v>
      </c>
      <c r="S252" s="18">
        <f t="shared" si="108"/>
        <v>660000</v>
      </c>
      <c r="T252" s="13">
        <f t="shared" si="109"/>
        <v>620850.01</v>
      </c>
      <c r="U252" s="13">
        <f t="shared" si="110"/>
        <v>193590</v>
      </c>
      <c r="V252" s="19">
        <f t="shared" si="111"/>
        <v>814440.01</v>
      </c>
      <c r="W252" s="13">
        <f t="shared" si="112"/>
        <v>88250</v>
      </c>
      <c r="X252" s="13">
        <f t="shared" si="113"/>
        <v>103410</v>
      </c>
      <c r="Y252" s="13">
        <f t="shared" si="101"/>
        <v>2443933.36</v>
      </c>
      <c r="Z252" s="22">
        <f t="shared" si="114"/>
        <v>917850.01</v>
      </c>
      <c r="AA252" s="13"/>
      <c r="AB252" s="13">
        <f t="shared" si="115"/>
        <v>2023933.3599999999</v>
      </c>
      <c r="AC252" s="13">
        <f t="shared" si="116"/>
        <v>420000</v>
      </c>
      <c r="AD252" s="13">
        <f t="shared" si="117"/>
        <v>728850.01</v>
      </c>
      <c r="AE252" s="13">
        <f t="shared" si="118"/>
        <v>102340</v>
      </c>
      <c r="AF252" s="13">
        <f t="shared" si="119"/>
        <v>831190.01</v>
      </c>
      <c r="AG252" s="23">
        <f t="shared" si="120"/>
        <v>16750</v>
      </c>
      <c r="AH252" s="13">
        <f t="shared" si="121"/>
        <v>-71500</v>
      </c>
      <c r="AI252" s="13">
        <f t="shared" si="122"/>
        <v>991433.35999999987</v>
      </c>
      <c r="AJ252" s="13">
        <f t="shared" si="123"/>
        <v>1783933.3599999999</v>
      </c>
      <c r="AK252" s="13">
        <f t="shared" si="124"/>
        <v>660000</v>
      </c>
      <c r="AL252" s="13">
        <f t="shared" si="125"/>
        <v>620850.01</v>
      </c>
      <c r="AM252" s="13">
        <f t="shared" si="126"/>
        <v>193590</v>
      </c>
      <c r="AN252" s="13">
        <f t="shared" si="127"/>
        <v>814440.01</v>
      </c>
      <c r="AO252" s="23">
        <f t="shared" si="128"/>
        <v>0</v>
      </c>
      <c r="AP252" s="13">
        <f t="shared" si="129"/>
        <v>-88250</v>
      </c>
      <c r="AQ252" s="13">
        <f t="shared" si="130"/>
        <v>0</v>
      </c>
      <c r="AR252" s="3" t="str">
        <f t="shared" si="131"/>
        <v>Ok</v>
      </c>
    </row>
    <row r="253" spans="1:44" x14ac:dyDescent="0.3">
      <c r="A253" s="9"/>
      <c r="B253" s="9"/>
      <c r="C253" s="10">
        <f t="shared" si="102"/>
        <v>130000</v>
      </c>
      <c r="D253" s="10">
        <f t="shared" si="103"/>
        <v>1560000</v>
      </c>
      <c r="E253" s="10">
        <f>F253*基础参数!$B$18</f>
        <v>1040000</v>
      </c>
      <c r="F253" s="10">
        <f>F252+基础参数!$B$17</f>
        <v>2600000</v>
      </c>
      <c r="G253" s="10">
        <f>基础参数!$B$1</f>
        <v>60000</v>
      </c>
      <c r="H253" s="10">
        <f>基础参数!$B$2</f>
        <v>36000</v>
      </c>
      <c r="I253" s="10">
        <f>ROUND(IF(F253/12&gt;基础参数!$B$5,基础参数!$B$5,IF(F253/12&lt;基础参数!$B$4,基础参数!$B$4,F253/12)),2)</f>
        <v>21396</v>
      </c>
      <c r="J253" s="10">
        <f>I253*12*基础参数!$B$3</f>
        <v>32094</v>
      </c>
      <c r="K253" s="10">
        <f>ROUND(IF($F253/12&gt;基础参数!$B$12,基础参数!$B$12,IF($F253/12&lt;基础参数!$B$11,基础参数!$B$11,$F253/12)),2)</f>
        <v>21396</v>
      </c>
      <c r="L253" s="10">
        <f>K253*12*基础参数!$B$10</f>
        <v>17972.640000000003</v>
      </c>
      <c r="M253" s="12">
        <f t="shared" si="99"/>
        <v>1413933.36</v>
      </c>
      <c r="N253" s="13">
        <f t="shared" si="100"/>
        <v>1040000</v>
      </c>
      <c r="O253" s="13">
        <f t="shared" si="104"/>
        <v>454350.01</v>
      </c>
      <c r="P253" s="13">
        <f t="shared" si="105"/>
        <v>452840</v>
      </c>
      <c r="Q253" s="17">
        <f t="shared" si="106"/>
        <v>907190.01</v>
      </c>
      <c r="R253" s="13">
        <f t="shared" si="107"/>
        <v>1793933.3599999999</v>
      </c>
      <c r="S253" s="18">
        <f t="shared" si="108"/>
        <v>660000</v>
      </c>
      <c r="T253" s="13">
        <f t="shared" si="109"/>
        <v>625350.01</v>
      </c>
      <c r="U253" s="13">
        <f t="shared" si="110"/>
        <v>193590</v>
      </c>
      <c r="V253" s="19">
        <f t="shared" si="111"/>
        <v>818940.01</v>
      </c>
      <c r="W253" s="13">
        <f t="shared" si="112"/>
        <v>88250</v>
      </c>
      <c r="X253" s="13">
        <f t="shared" si="113"/>
        <v>103410</v>
      </c>
      <c r="Y253" s="13">
        <f t="shared" si="101"/>
        <v>2453933.36</v>
      </c>
      <c r="Z253" s="22">
        <f t="shared" si="114"/>
        <v>922350.01</v>
      </c>
      <c r="AA253" s="13"/>
      <c r="AB253" s="13">
        <f t="shared" si="115"/>
        <v>2033933.3599999999</v>
      </c>
      <c r="AC253" s="13">
        <f t="shared" si="116"/>
        <v>420000</v>
      </c>
      <c r="AD253" s="13">
        <f t="shared" si="117"/>
        <v>733350.01</v>
      </c>
      <c r="AE253" s="13">
        <f t="shared" si="118"/>
        <v>102340</v>
      </c>
      <c r="AF253" s="13">
        <f t="shared" si="119"/>
        <v>835690.01</v>
      </c>
      <c r="AG253" s="23">
        <f t="shared" si="120"/>
        <v>16750</v>
      </c>
      <c r="AH253" s="13">
        <f t="shared" si="121"/>
        <v>-71500</v>
      </c>
      <c r="AI253" s="13">
        <f t="shared" si="122"/>
        <v>1001433.3599999999</v>
      </c>
      <c r="AJ253" s="13">
        <f t="shared" si="123"/>
        <v>1793933.3599999999</v>
      </c>
      <c r="AK253" s="13">
        <f t="shared" si="124"/>
        <v>660000</v>
      </c>
      <c r="AL253" s="13">
        <f t="shared" si="125"/>
        <v>625350.01</v>
      </c>
      <c r="AM253" s="13">
        <f t="shared" si="126"/>
        <v>193590</v>
      </c>
      <c r="AN253" s="13">
        <f t="shared" si="127"/>
        <v>818940.01</v>
      </c>
      <c r="AO253" s="23">
        <f t="shared" si="128"/>
        <v>0</v>
      </c>
      <c r="AP253" s="13">
        <f t="shared" si="129"/>
        <v>-88250</v>
      </c>
      <c r="AQ253" s="13">
        <f t="shared" si="130"/>
        <v>0</v>
      </c>
      <c r="AR253" s="3" t="str">
        <f t="shared" si="131"/>
        <v>Ok</v>
      </c>
    </row>
    <row r="254" spans="1:44" x14ac:dyDescent="0.3">
      <c r="A254" s="9"/>
      <c r="B254" s="9"/>
      <c r="C254" s="10">
        <f t="shared" si="102"/>
        <v>130500</v>
      </c>
      <c r="D254" s="10">
        <f t="shared" si="103"/>
        <v>1566000</v>
      </c>
      <c r="E254" s="10">
        <f>F254*基础参数!$B$18</f>
        <v>1044000</v>
      </c>
      <c r="F254" s="10">
        <f>F253+基础参数!$B$17</f>
        <v>2610000</v>
      </c>
      <c r="G254" s="10">
        <f>基础参数!$B$1</f>
        <v>60000</v>
      </c>
      <c r="H254" s="10">
        <f>基础参数!$B$2</f>
        <v>36000</v>
      </c>
      <c r="I254" s="10">
        <f>ROUND(IF(F254/12&gt;基础参数!$B$5,基础参数!$B$5,IF(F254/12&lt;基础参数!$B$4,基础参数!$B$4,F254/12)),2)</f>
        <v>21396</v>
      </c>
      <c r="J254" s="10">
        <f>I254*12*基础参数!$B$3</f>
        <v>32094</v>
      </c>
      <c r="K254" s="10">
        <f>ROUND(IF($F254/12&gt;基础参数!$B$12,基础参数!$B$12,IF($F254/12&lt;基础参数!$B$11,基础参数!$B$11,$F254/12)),2)</f>
        <v>21396</v>
      </c>
      <c r="L254" s="10">
        <f>K254*12*基础参数!$B$10</f>
        <v>17972.640000000003</v>
      </c>
      <c r="M254" s="12">
        <f t="shared" si="99"/>
        <v>1419933.36</v>
      </c>
      <c r="N254" s="13">
        <f t="shared" si="100"/>
        <v>1044000</v>
      </c>
      <c r="O254" s="13">
        <f t="shared" si="104"/>
        <v>457050.01</v>
      </c>
      <c r="P254" s="13">
        <f t="shared" si="105"/>
        <v>454640</v>
      </c>
      <c r="Q254" s="17">
        <f t="shared" si="106"/>
        <v>911690.01</v>
      </c>
      <c r="R254" s="13">
        <f t="shared" si="107"/>
        <v>1803933.3599999999</v>
      </c>
      <c r="S254" s="18">
        <f t="shared" si="108"/>
        <v>660000</v>
      </c>
      <c r="T254" s="13">
        <f t="shared" si="109"/>
        <v>629850.01</v>
      </c>
      <c r="U254" s="13">
        <f t="shared" si="110"/>
        <v>193590</v>
      </c>
      <c r="V254" s="19">
        <f t="shared" si="111"/>
        <v>823440.01</v>
      </c>
      <c r="W254" s="13">
        <f t="shared" si="112"/>
        <v>88250</v>
      </c>
      <c r="X254" s="13">
        <f t="shared" si="113"/>
        <v>103410</v>
      </c>
      <c r="Y254" s="13">
        <f t="shared" si="101"/>
        <v>2463933.36</v>
      </c>
      <c r="Z254" s="22">
        <f t="shared" si="114"/>
        <v>926850.01</v>
      </c>
      <c r="AA254" s="13"/>
      <c r="AB254" s="13">
        <f t="shared" si="115"/>
        <v>2043933.3599999999</v>
      </c>
      <c r="AC254" s="13">
        <f t="shared" si="116"/>
        <v>420000</v>
      </c>
      <c r="AD254" s="13">
        <f t="shared" si="117"/>
        <v>737850.01</v>
      </c>
      <c r="AE254" s="13">
        <f t="shared" si="118"/>
        <v>102340</v>
      </c>
      <c r="AF254" s="13">
        <f t="shared" si="119"/>
        <v>840190.01</v>
      </c>
      <c r="AG254" s="23">
        <f t="shared" si="120"/>
        <v>16750</v>
      </c>
      <c r="AH254" s="13">
        <f t="shared" si="121"/>
        <v>-71500</v>
      </c>
      <c r="AI254" s="13">
        <f t="shared" si="122"/>
        <v>1011433.3599999999</v>
      </c>
      <c r="AJ254" s="13">
        <f t="shared" si="123"/>
        <v>1803933.3599999999</v>
      </c>
      <c r="AK254" s="13">
        <f t="shared" si="124"/>
        <v>660000</v>
      </c>
      <c r="AL254" s="13">
        <f t="shared" si="125"/>
        <v>629850.01</v>
      </c>
      <c r="AM254" s="13">
        <f t="shared" si="126"/>
        <v>193590</v>
      </c>
      <c r="AN254" s="13">
        <f t="shared" si="127"/>
        <v>823440.01</v>
      </c>
      <c r="AO254" s="23">
        <f t="shared" si="128"/>
        <v>0</v>
      </c>
      <c r="AP254" s="13">
        <f t="shared" si="129"/>
        <v>-88250</v>
      </c>
      <c r="AQ254" s="13">
        <f t="shared" si="130"/>
        <v>0</v>
      </c>
      <c r="AR254" s="3" t="str">
        <f t="shared" si="131"/>
        <v>Ok</v>
      </c>
    </row>
    <row r="255" spans="1:44" x14ac:dyDescent="0.3">
      <c r="A255" s="9"/>
      <c r="B255" s="9"/>
      <c r="C255" s="10">
        <f t="shared" si="102"/>
        <v>131000</v>
      </c>
      <c r="D255" s="10">
        <f t="shared" si="103"/>
        <v>1572000</v>
      </c>
      <c r="E255" s="10">
        <f>F255*基础参数!$B$18</f>
        <v>1048000</v>
      </c>
      <c r="F255" s="10">
        <f>F254+基础参数!$B$17</f>
        <v>2620000</v>
      </c>
      <c r="G255" s="10">
        <f>基础参数!$B$1</f>
        <v>60000</v>
      </c>
      <c r="H255" s="10">
        <f>基础参数!$B$2</f>
        <v>36000</v>
      </c>
      <c r="I255" s="10">
        <f>ROUND(IF(F255/12&gt;基础参数!$B$5,基础参数!$B$5,IF(F255/12&lt;基础参数!$B$4,基础参数!$B$4,F255/12)),2)</f>
        <v>21396</v>
      </c>
      <c r="J255" s="10">
        <f>I255*12*基础参数!$B$3</f>
        <v>32094</v>
      </c>
      <c r="K255" s="10">
        <f>ROUND(IF($F255/12&gt;基础参数!$B$12,基础参数!$B$12,IF($F255/12&lt;基础参数!$B$11,基础参数!$B$11,$F255/12)),2)</f>
        <v>21396</v>
      </c>
      <c r="L255" s="10">
        <f>K255*12*基础参数!$B$10</f>
        <v>17972.640000000003</v>
      </c>
      <c r="M255" s="12">
        <f t="shared" si="99"/>
        <v>1425933.36</v>
      </c>
      <c r="N255" s="13">
        <f t="shared" si="100"/>
        <v>1048000</v>
      </c>
      <c r="O255" s="13">
        <f t="shared" si="104"/>
        <v>459750.01</v>
      </c>
      <c r="P255" s="13">
        <f t="shared" si="105"/>
        <v>456440</v>
      </c>
      <c r="Q255" s="17">
        <f t="shared" si="106"/>
        <v>916190.01</v>
      </c>
      <c r="R255" s="13">
        <f t="shared" si="107"/>
        <v>1813933.3599999999</v>
      </c>
      <c r="S255" s="18">
        <f t="shared" si="108"/>
        <v>660000</v>
      </c>
      <c r="T255" s="13">
        <f t="shared" si="109"/>
        <v>634350.01</v>
      </c>
      <c r="U255" s="13">
        <f t="shared" si="110"/>
        <v>193590</v>
      </c>
      <c r="V255" s="19">
        <f t="shared" si="111"/>
        <v>827940.01</v>
      </c>
      <c r="W255" s="13">
        <f t="shared" si="112"/>
        <v>88250</v>
      </c>
      <c r="X255" s="13">
        <f t="shared" si="113"/>
        <v>103410</v>
      </c>
      <c r="Y255" s="13">
        <f t="shared" si="101"/>
        <v>2473933.36</v>
      </c>
      <c r="Z255" s="22">
        <f t="shared" si="114"/>
        <v>931350.01</v>
      </c>
      <c r="AA255" s="13"/>
      <c r="AB255" s="13">
        <f t="shared" si="115"/>
        <v>2053933.3599999999</v>
      </c>
      <c r="AC255" s="13">
        <f t="shared" si="116"/>
        <v>420000</v>
      </c>
      <c r="AD255" s="13">
        <f t="shared" si="117"/>
        <v>742350.01</v>
      </c>
      <c r="AE255" s="13">
        <f t="shared" si="118"/>
        <v>102340</v>
      </c>
      <c r="AF255" s="13">
        <f t="shared" si="119"/>
        <v>844690.01</v>
      </c>
      <c r="AG255" s="23">
        <f t="shared" si="120"/>
        <v>16750</v>
      </c>
      <c r="AH255" s="13">
        <f t="shared" si="121"/>
        <v>-71500</v>
      </c>
      <c r="AI255" s="13">
        <f t="shared" si="122"/>
        <v>1021433.3599999999</v>
      </c>
      <c r="AJ255" s="13">
        <f t="shared" si="123"/>
        <v>1813933.3599999999</v>
      </c>
      <c r="AK255" s="13">
        <f t="shared" si="124"/>
        <v>660000</v>
      </c>
      <c r="AL255" s="13">
        <f t="shared" si="125"/>
        <v>634350.01</v>
      </c>
      <c r="AM255" s="13">
        <f t="shared" si="126"/>
        <v>193590</v>
      </c>
      <c r="AN255" s="13">
        <f t="shared" si="127"/>
        <v>827940.01</v>
      </c>
      <c r="AO255" s="23">
        <f t="shared" si="128"/>
        <v>0</v>
      </c>
      <c r="AP255" s="13">
        <f t="shared" si="129"/>
        <v>-88250</v>
      </c>
      <c r="AQ255" s="13">
        <f t="shared" si="130"/>
        <v>0</v>
      </c>
      <c r="AR255" s="3" t="str">
        <f t="shared" si="131"/>
        <v>Ok</v>
      </c>
    </row>
    <row r="256" spans="1:44" x14ac:dyDescent="0.3">
      <c r="A256" s="9"/>
      <c r="B256" s="9"/>
      <c r="C256" s="10">
        <f t="shared" si="102"/>
        <v>131500</v>
      </c>
      <c r="D256" s="10">
        <f t="shared" si="103"/>
        <v>1578000</v>
      </c>
      <c r="E256" s="10">
        <f>F256*基础参数!$B$18</f>
        <v>1052000</v>
      </c>
      <c r="F256" s="10">
        <f>F255+基础参数!$B$17</f>
        <v>2630000</v>
      </c>
      <c r="G256" s="10">
        <f>基础参数!$B$1</f>
        <v>60000</v>
      </c>
      <c r="H256" s="10">
        <f>基础参数!$B$2</f>
        <v>36000</v>
      </c>
      <c r="I256" s="10">
        <f>ROUND(IF(F256/12&gt;基础参数!$B$5,基础参数!$B$5,IF(F256/12&lt;基础参数!$B$4,基础参数!$B$4,F256/12)),2)</f>
        <v>21396</v>
      </c>
      <c r="J256" s="10">
        <f>I256*12*基础参数!$B$3</f>
        <v>32094</v>
      </c>
      <c r="K256" s="10">
        <f>ROUND(IF($F256/12&gt;基础参数!$B$12,基础参数!$B$12,IF($F256/12&lt;基础参数!$B$11,基础参数!$B$11,$F256/12)),2)</f>
        <v>21396</v>
      </c>
      <c r="L256" s="10">
        <f>K256*12*基础参数!$B$10</f>
        <v>17972.640000000003</v>
      </c>
      <c r="M256" s="12">
        <f t="shared" si="99"/>
        <v>1431933.36</v>
      </c>
      <c r="N256" s="13">
        <f t="shared" si="100"/>
        <v>1052000</v>
      </c>
      <c r="O256" s="13">
        <f t="shared" si="104"/>
        <v>462450.01</v>
      </c>
      <c r="P256" s="13">
        <f t="shared" si="105"/>
        <v>458240</v>
      </c>
      <c r="Q256" s="17">
        <f t="shared" si="106"/>
        <v>920690.01</v>
      </c>
      <c r="R256" s="13">
        <f t="shared" si="107"/>
        <v>1823933.3599999999</v>
      </c>
      <c r="S256" s="18">
        <f t="shared" si="108"/>
        <v>660000</v>
      </c>
      <c r="T256" s="13">
        <f t="shared" si="109"/>
        <v>638850.01</v>
      </c>
      <c r="U256" s="13">
        <f t="shared" si="110"/>
        <v>193590</v>
      </c>
      <c r="V256" s="19">
        <f t="shared" si="111"/>
        <v>832440.01</v>
      </c>
      <c r="W256" s="13">
        <f t="shared" si="112"/>
        <v>88250</v>
      </c>
      <c r="X256" s="13">
        <f t="shared" si="113"/>
        <v>103410</v>
      </c>
      <c r="Y256" s="13">
        <f t="shared" si="101"/>
        <v>2483933.36</v>
      </c>
      <c r="Z256" s="22">
        <f t="shared" si="114"/>
        <v>935850.01</v>
      </c>
      <c r="AA256" s="13"/>
      <c r="AB256" s="13">
        <f t="shared" si="115"/>
        <v>2063933.3599999999</v>
      </c>
      <c r="AC256" s="13">
        <f t="shared" si="116"/>
        <v>420000</v>
      </c>
      <c r="AD256" s="13">
        <f t="shared" si="117"/>
        <v>746850.01</v>
      </c>
      <c r="AE256" s="13">
        <f t="shared" si="118"/>
        <v>102340</v>
      </c>
      <c r="AF256" s="13">
        <f t="shared" si="119"/>
        <v>849190.01</v>
      </c>
      <c r="AG256" s="23">
        <f t="shared" si="120"/>
        <v>16750</v>
      </c>
      <c r="AH256" s="13">
        <f t="shared" si="121"/>
        <v>-71500</v>
      </c>
      <c r="AI256" s="13">
        <f t="shared" si="122"/>
        <v>1031433.3599999999</v>
      </c>
      <c r="AJ256" s="13">
        <f t="shared" si="123"/>
        <v>1823933.3599999999</v>
      </c>
      <c r="AK256" s="13">
        <f t="shared" si="124"/>
        <v>660000</v>
      </c>
      <c r="AL256" s="13">
        <f t="shared" si="125"/>
        <v>638850.01</v>
      </c>
      <c r="AM256" s="13">
        <f t="shared" si="126"/>
        <v>193590</v>
      </c>
      <c r="AN256" s="13">
        <f t="shared" si="127"/>
        <v>832440.01</v>
      </c>
      <c r="AO256" s="23">
        <f t="shared" si="128"/>
        <v>0</v>
      </c>
      <c r="AP256" s="13">
        <f t="shared" si="129"/>
        <v>-88250</v>
      </c>
      <c r="AQ256" s="13">
        <f t="shared" si="130"/>
        <v>0</v>
      </c>
      <c r="AR256" s="3" t="str">
        <f t="shared" si="131"/>
        <v>Ok</v>
      </c>
    </row>
    <row r="257" spans="1:44" x14ac:dyDescent="0.3">
      <c r="A257" s="9"/>
      <c r="B257" s="9"/>
      <c r="C257" s="10">
        <f t="shared" si="102"/>
        <v>132000</v>
      </c>
      <c r="D257" s="10">
        <f t="shared" si="103"/>
        <v>1584000</v>
      </c>
      <c r="E257" s="10">
        <f>F257*基础参数!$B$18</f>
        <v>1056000</v>
      </c>
      <c r="F257" s="10">
        <f>F256+基础参数!$B$17</f>
        <v>2640000</v>
      </c>
      <c r="G257" s="10">
        <f>基础参数!$B$1</f>
        <v>60000</v>
      </c>
      <c r="H257" s="10">
        <f>基础参数!$B$2</f>
        <v>36000</v>
      </c>
      <c r="I257" s="10">
        <f>ROUND(IF(F257/12&gt;基础参数!$B$5,基础参数!$B$5,IF(F257/12&lt;基础参数!$B$4,基础参数!$B$4,F257/12)),2)</f>
        <v>21396</v>
      </c>
      <c r="J257" s="10">
        <f>I257*12*基础参数!$B$3</f>
        <v>32094</v>
      </c>
      <c r="K257" s="10">
        <f>ROUND(IF($F257/12&gt;基础参数!$B$12,基础参数!$B$12,IF($F257/12&lt;基础参数!$B$11,基础参数!$B$11,$F257/12)),2)</f>
        <v>21396</v>
      </c>
      <c r="L257" s="10">
        <f>K257*12*基础参数!$B$10</f>
        <v>17972.640000000003</v>
      </c>
      <c r="M257" s="12">
        <f t="shared" si="99"/>
        <v>1437933.36</v>
      </c>
      <c r="N257" s="13">
        <f t="shared" si="100"/>
        <v>1056000</v>
      </c>
      <c r="O257" s="13">
        <f t="shared" si="104"/>
        <v>465150.01</v>
      </c>
      <c r="P257" s="13">
        <f t="shared" si="105"/>
        <v>460040</v>
      </c>
      <c r="Q257" s="17">
        <f t="shared" si="106"/>
        <v>925190.01</v>
      </c>
      <c r="R257" s="13">
        <f t="shared" si="107"/>
        <v>1833933.3599999999</v>
      </c>
      <c r="S257" s="18">
        <f t="shared" si="108"/>
        <v>660000</v>
      </c>
      <c r="T257" s="13">
        <f t="shared" si="109"/>
        <v>643350.01</v>
      </c>
      <c r="U257" s="13">
        <f t="shared" si="110"/>
        <v>193590</v>
      </c>
      <c r="V257" s="19">
        <f t="shared" si="111"/>
        <v>836940.01</v>
      </c>
      <c r="W257" s="13">
        <f t="shared" si="112"/>
        <v>88250</v>
      </c>
      <c r="X257" s="13">
        <f t="shared" si="113"/>
        <v>103410</v>
      </c>
      <c r="Y257" s="13">
        <f t="shared" si="101"/>
        <v>2493933.36</v>
      </c>
      <c r="Z257" s="22">
        <f t="shared" si="114"/>
        <v>940350.01</v>
      </c>
      <c r="AA257" s="13"/>
      <c r="AB257" s="13">
        <f t="shared" si="115"/>
        <v>2073933.3599999999</v>
      </c>
      <c r="AC257" s="13">
        <f t="shared" si="116"/>
        <v>420000</v>
      </c>
      <c r="AD257" s="13">
        <f t="shared" si="117"/>
        <v>751350.01</v>
      </c>
      <c r="AE257" s="13">
        <f t="shared" si="118"/>
        <v>102340</v>
      </c>
      <c r="AF257" s="13">
        <f t="shared" si="119"/>
        <v>853690.01</v>
      </c>
      <c r="AG257" s="23">
        <f t="shared" si="120"/>
        <v>16750</v>
      </c>
      <c r="AH257" s="13">
        <f t="shared" si="121"/>
        <v>-71500</v>
      </c>
      <c r="AI257" s="13">
        <f t="shared" si="122"/>
        <v>1041433.3599999999</v>
      </c>
      <c r="AJ257" s="13">
        <f t="shared" si="123"/>
        <v>1833933.3599999999</v>
      </c>
      <c r="AK257" s="13">
        <f t="shared" si="124"/>
        <v>660000</v>
      </c>
      <c r="AL257" s="13">
        <f t="shared" si="125"/>
        <v>643350.01</v>
      </c>
      <c r="AM257" s="13">
        <f t="shared" si="126"/>
        <v>193590</v>
      </c>
      <c r="AN257" s="13">
        <f t="shared" si="127"/>
        <v>836940.01</v>
      </c>
      <c r="AO257" s="23">
        <f t="shared" si="128"/>
        <v>0</v>
      </c>
      <c r="AP257" s="13">
        <f t="shared" si="129"/>
        <v>-88250</v>
      </c>
      <c r="AQ257" s="13">
        <f t="shared" si="130"/>
        <v>0</v>
      </c>
      <c r="AR257" s="3" t="str">
        <f t="shared" si="131"/>
        <v>Ok</v>
      </c>
    </row>
    <row r="258" spans="1:44" x14ac:dyDescent="0.3">
      <c r="A258" s="9"/>
      <c r="B258" s="9"/>
      <c r="C258" s="10">
        <f t="shared" si="102"/>
        <v>132500</v>
      </c>
      <c r="D258" s="10">
        <f t="shared" si="103"/>
        <v>1590000</v>
      </c>
      <c r="E258" s="10">
        <f>F258*基础参数!$B$18</f>
        <v>1060000</v>
      </c>
      <c r="F258" s="10">
        <f>F257+基础参数!$B$17</f>
        <v>2650000</v>
      </c>
      <c r="G258" s="10">
        <f>基础参数!$B$1</f>
        <v>60000</v>
      </c>
      <c r="H258" s="10">
        <f>基础参数!$B$2</f>
        <v>36000</v>
      </c>
      <c r="I258" s="10">
        <f>ROUND(IF(F258/12&gt;基础参数!$B$5,基础参数!$B$5,IF(F258/12&lt;基础参数!$B$4,基础参数!$B$4,F258/12)),2)</f>
        <v>21396</v>
      </c>
      <c r="J258" s="10">
        <f>I258*12*基础参数!$B$3</f>
        <v>32094</v>
      </c>
      <c r="K258" s="10">
        <f>ROUND(IF($F258/12&gt;基础参数!$B$12,基础参数!$B$12,IF($F258/12&lt;基础参数!$B$11,基础参数!$B$11,$F258/12)),2)</f>
        <v>21396</v>
      </c>
      <c r="L258" s="10">
        <f>K258*12*基础参数!$B$10</f>
        <v>17972.640000000003</v>
      </c>
      <c r="M258" s="12">
        <f t="shared" si="99"/>
        <v>1443933.36</v>
      </c>
      <c r="N258" s="13">
        <f t="shared" si="100"/>
        <v>1060000</v>
      </c>
      <c r="O258" s="13">
        <f t="shared" si="104"/>
        <v>467850.01</v>
      </c>
      <c r="P258" s="13">
        <f t="shared" si="105"/>
        <v>461840</v>
      </c>
      <c r="Q258" s="17">
        <f t="shared" si="106"/>
        <v>929690.01</v>
      </c>
      <c r="R258" s="13">
        <f t="shared" si="107"/>
        <v>1843933.3599999999</v>
      </c>
      <c r="S258" s="18">
        <f t="shared" si="108"/>
        <v>660000</v>
      </c>
      <c r="T258" s="13">
        <f t="shared" si="109"/>
        <v>647850.01</v>
      </c>
      <c r="U258" s="13">
        <f t="shared" si="110"/>
        <v>193590</v>
      </c>
      <c r="V258" s="19">
        <f t="shared" si="111"/>
        <v>841440.01</v>
      </c>
      <c r="W258" s="13">
        <f t="shared" si="112"/>
        <v>88250</v>
      </c>
      <c r="X258" s="13">
        <f t="shared" si="113"/>
        <v>103410</v>
      </c>
      <c r="Y258" s="13">
        <f t="shared" si="101"/>
        <v>2503933.36</v>
      </c>
      <c r="Z258" s="22">
        <f t="shared" si="114"/>
        <v>944850.01</v>
      </c>
      <c r="AA258" s="13"/>
      <c r="AB258" s="13">
        <f t="shared" si="115"/>
        <v>2083933.3599999999</v>
      </c>
      <c r="AC258" s="13">
        <f t="shared" si="116"/>
        <v>420000</v>
      </c>
      <c r="AD258" s="13">
        <f t="shared" si="117"/>
        <v>755850.01</v>
      </c>
      <c r="AE258" s="13">
        <f t="shared" si="118"/>
        <v>102340</v>
      </c>
      <c r="AF258" s="13">
        <f t="shared" si="119"/>
        <v>858190.01</v>
      </c>
      <c r="AG258" s="23">
        <f t="shared" si="120"/>
        <v>16750</v>
      </c>
      <c r="AH258" s="13">
        <f t="shared" si="121"/>
        <v>-71500</v>
      </c>
      <c r="AI258" s="13">
        <f t="shared" si="122"/>
        <v>1051433.3599999999</v>
      </c>
      <c r="AJ258" s="13">
        <f t="shared" si="123"/>
        <v>1843933.3599999999</v>
      </c>
      <c r="AK258" s="13">
        <f t="shared" si="124"/>
        <v>660000</v>
      </c>
      <c r="AL258" s="13">
        <f t="shared" si="125"/>
        <v>647850.01</v>
      </c>
      <c r="AM258" s="13">
        <f t="shared" si="126"/>
        <v>193590</v>
      </c>
      <c r="AN258" s="13">
        <f t="shared" si="127"/>
        <v>841440.01</v>
      </c>
      <c r="AO258" s="23">
        <f t="shared" si="128"/>
        <v>0</v>
      </c>
      <c r="AP258" s="13">
        <f t="shared" si="129"/>
        <v>-88250</v>
      </c>
      <c r="AQ258" s="13">
        <f t="shared" si="130"/>
        <v>0</v>
      </c>
      <c r="AR258" s="3" t="str">
        <f t="shared" si="131"/>
        <v>Ok</v>
      </c>
    </row>
    <row r="259" spans="1:44" x14ac:dyDescent="0.3">
      <c r="A259" s="9"/>
      <c r="B259" s="9"/>
      <c r="C259" s="10">
        <f t="shared" si="102"/>
        <v>133000</v>
      </c>
      <c r="D259" s="10">
        <f t="shared" si="103"/>
        <v>1596000</v>
      </c>
      <c r="E259" s="10">
        <f>F259*基础参数!$B$18</f>
        <v>1064000</v>
      </c>
      <c r="F259" s="10">
        <f>F258+基础参数!$B$17</f>
        <v>2660000</v>
      </c>
      <c r="G259" s="10">
        <f>基础参数!$B$1</f>
        <v>60000</v>
      </c>
      <c r="H259" s="10">
        <f>基础参数!$B$2</f>
        <v>36000</v>
      </c>
      <c r="I259" s="10">
        <f>ROUND(IF(F259/12&gt;基础参数!$B$5,基础参数!$B$5,IF(F259/12&lt;基础参数!$B$4,基础参数!$B$4,F259/12)),2)</f>
        <v>21396</v>
      </c>
      <c r="J259" s="10">
        <f>I259*12*基础参数!$B$3</f>
        <v>32094</v>
      </c>
      <c r="K259" s="10">
        <f>ROUND(IF($F259/12&gt;基础参数!$B$12,基础参数!$B$12,IF($F259/12&lt;基础参数!$B$11,基础参数!$B$11,$F259/12)),2)</f>
        <v>21396</v>
      </c>
      <c r="L259" s="10">
        <f>K259*12*基础参数!$B$10</f>
        <v>17972.640000000003</v>
      </c>
      <c r="M259" s="12">
        <f t="shared" ref="M259:M322" si="132">IF(D259-G259-H259-J259-L259&gt;0,D259-G259-H259-J259-L259,0)</f>
        <v>1449933.36</v>
      </c>
      <c r="N259" s="13">
        <f t="shared" ref="N259:N322" si="133">E259</f>
        <v>1064000</v>
      </c>
      <c r="O259" s="13">
        <f t="shared" si="104"/>
        <v>470550.01</v>
      </c>
      <c r="P259" s="13">
        <f t="shared" si="105"/>
        <v>463640</v>
      </c>
      <c r="Q259" s="17">
        <f t="shared" si="106"/>
        <v>934190.01</v>
      </c>
      <c r="R259" s="13">
        <f t="shared" si="107"/>
        <v>1853933.3599999999</v>
      </c>
      <c r="S259" s="18">
        <f t="shared" si="108"/>
        <v>660000</v>
      </c>
      <c r="T259" s="13">
        <f t="shared" si="109"/>
        <v>652350.01</v>
      </c>
      <c r="U259" s="13">
        <f t="shared" si="110"/>
        <v>193590</v>
      </c>
      <c r="V259" s="19">
        <f t="shared" si="111"/>
        <v>845940.01</v>
      </c>
      <c r="W259" s="13">
        <f t="shared" si="112"/>
        <v>88250</v>
      </c>
      <c r="X259" s="13">
        <f t="shared" si="113"/>
        <v>103410</v>
      </c>
      <c r="Y259" s="13">
        <f t="shared" ref="Y259:Y322" si="134">IF(F259-G259-H259-J259-L259&gt;0,F259-G259-H259-J259-L259,0)</f>
        <v>2513933.36</v>
      </c>
      <c r="Z259" s="22">
        <f t="shared" si="114"/>
        <v>949350.01</v>
      </c>
      <c r="AA259" s="13"/>
      <c r="AB259" s="13">
        <f t="shared" si="115"/>
        <v>2093933.3599999999</v>
      </c>
      <c r="AC259" s="13">
        <f t="shared" si="116"/>
        <v>420000</v>
      </c>
      <c r="AD259" s="13">
        <f t="shared" si="117"/>
        <v>760350.01</v>
      </c>
      <c r="AE259" s="13">
        <f t="shared" si="118"/>
        <v>102340</v>
      </c>
      <c r="AF259" s="13">
        <f t="shared" si="119"/>
        <v>862690.01</v>
      </c>
      <c r="AG259" s="23">
        <f t="shared" si="120"/>
        <v>16750</v>
      </c>
      <c r="AH259" s="13">
        <f t="shared" si="121"/>
        <v>-71500</v>
      </c>
      <c r="AI259" s="13">
        <f t="shared" si="122"/>
        <v>1061433.3599999999</v>
      </c>
      <c r="AJ259" s="13">
        <f t="shared" si="123"/>
        <v>1853933.3599999999</v>
      </c>
      <c r="AK259" s="13">
        <f t="shared" si="124"/>
        <v>660000</v>
      </c>
      <c r="AL259" s="13">
        <f t="shared" si="125"/>
        <v>652350.01</v>
      </c>
      <c r="AM259" s="13">
        <f t="shared" si="126"/>
        <v>193590</v>
      </c>
      <c r="AN259" s="13">
        <f t="shared" si="127"/>
        <v>845940.01</v>
      </c>
      <c r="AO259" s="23">
        <f t="shared" si="128"/>
        <v>0</v>
      </c>
      <c r="AP259" s="13">
        <f t="shared" si="129"/>
        <v>-88250</v>
      </c>
      <c r="AQ259" s="13">
        <f t="shared" si="130"/>
        <v>0</v>
      </c>
      <c r="AR259" s="3" t="str">
        <f t="shared" si="131"/>
        <v>Ok</v>
      </c>
    </row>
    <row r="260" spans="1:44" x14ac:dyDescent="0.3">
      <c r="A260" s="9"/>
      <c r="B260" s="9"/>
      <c r="C260" s="10">
        <f t="shared" ref="C260:C323" si="135">ROUND(D260/12,2)</f>
        <v>133500</v>
      </c>
      <c r="D260" s="10">
        <f t="shared" ref="D260:D323" si="136">F260-E260</f>
        <v>1602000</v>
      </c>
      <c r="E260" s="10">
        <f>F260*基础参数!$B$18</f>
        <v>1068000</v>
      </c>
      <c r="F260" s="10">
        <f>F259+基础参数!$B$17</f>
        <v>2670000</v>
      </c>
      <c r="G260" s="10">
        <f>基础参数!$B$1</f>
        <v>60000</v>
      </c>
      <c r="H260" s="10">
        <f>基础参数!$B$2</f>
        <v>36000</v>
      </c>
      <c r="I260" s="10">
        <f>ROUND(IF(F260/12&gt;基础参数!$B$5,基础参数!$B$5,IF(F260/12&lt;基础参数!$B$4,基础参数!$B$4,F260/12)),2)</f>
        <v>21396</v>
      </c>
      <c r="J260" s="10">
        <f>I260*12*基础参数!$B$3</f>
        <v>32094</v>
      </c>
      <c r="K260" s="10">
        <f>ROUND(IF($F260/12&gt;基础参数!$B$12,基础参数!$B$12,IF($F260/12&lt;基础参数!$B$11,基础参数!$B$11,$F260/12)),2)</f>
        <v>21396</v>
      </c>
      <c r="L260" s="10">
        <f>K260*12*基础参数!$B$10</f>
        <v>17972.640000000003</v>
      </c>
      <c r="M260" s="12">
        <f t="shared" si="132"/>
        <v>1455933.36</v>
      </c>
      <c r="N260" s="13">
        <f t="shared" si="133"/>
        <v>1068000</v>
      </c>
      <c r="O260" s="13">
        <f t="shared" ref="O260:O323" si="137">ROUND(IF(M260&gt;36000,IF(M260&gt;144000,IF(M260&gt;300000,IF(M260&gt;420000,IF(M260&gt;660000,IF(M260&gt;960000,IF(M260&gt;960000.0001,(M260*0.45-181920)),(M260*0.35-85920)),(M260*0.3-52920)),(M260*0.25-31920)),(M260*0.2-16920)),(M260*0.1-2520)),(M260*0.03)),2)</f>
        <v>473250.01</v>
      </c>
      <c r="P260" s="13">
        <f t="shared" ref="P260:P323" si="138">ROUND(IF(N260/12&gt;3000,IF(N260/12&gt;12000,IF(N260/12&gt;25000,IF(N260/12&gt;35000,IF(N260/12&gt;55000,IF(N260/12&gt;80000,IF(N260/12&gt;80000.0001,(N260*0.45-15160)),(N260*0.35-7160)),(N260*0.3-4410)),(N260*0.25-2660)),(N260*0.2-1410)),(N260*0.1-210)),(N260*0.03)),2)</f>
        <v>465440</v>
      </c>
      <c r="Q260" s="17">
        <f t="shared" ref="Q260:Q323" si="139">O260+P260</f>
        <v>938690.01</v>
      </c>
      <c r="R260" s="13">
        <f t="shared" ref="R260:R323" si="140">Y260-S260</f>
        <v>1863933.3599999999</v>
      </c>
      <c r="S260" s="18">
        <f t="shared" ref="S260:S323" si="141">IF(Y260&gt;1452500,660000,IF(Y260&gt;1277500,420000,IF(Y260&gt;672000,300000,IF(Y260&gt;203100,144000,IF(Y260&gt;36000,36000,0)))))</f>
        <v>660000</v>
      </c>
      <c r="T260" s="13">
        <f t="shared" ref="T260:T323" si="142">ROUND(IF(R260&gt;36000,IF(R260&gt;144000,IF(R260&gt;300000,IF(R260&gt;420000,IF(R260&gt;660000,IF(R260&gt;960000,IF(R260&gt;960000.0001,(R260*0.45-181920)),(R260*0.35-85920)),(R260*0.3-52920)),(R260*0.25-31920)),(R260*0.2-16920)),(R260*0.1-2520)),(R260*0.03)),2)</f>
        <v>656850.01</v>
      </c>
      <c r="U260" s="13">
        <f t="shared" ref="U260:U323" si="143">ROUND(IF(S260/12&gt;3000,IF(S260/12&gt;12000,IF(S260/12&gt;25000,IF(S260/12&gt;35000,IF(S260/12&gt;55000,IF(S260/12&gt;80000,IF(S260/12&gt;80000.0001,(S260*0.45-15160)),(S260*0.35-7160)),(S260*0.3-4410)),(S260*0.25-2660)),(S260*0.2-1410)),(S260*0.1-210)),(S260*0.03)),2)</f>
        <v>193590</v>
      </c>
      <c r="V260" s="19">
        <f t="shared" ref="V260:V323" si="144">T260+U260</f>
        <v>850440.01</v>
      </c>
      <c r="W260" s="13">
        <f t="shared" ref="W260:W323" si="145">Q260-V260</f>
        <v>88250</v>
      </c>
      <c r="X260" s="13">
        <f t="shared" ref="X260:X323" si="146">Z260-V260</f>
        <v>103410</v>
      </c>
      <c r="Y260" s="13">
        <f t="shared" si="134"/>
        <v>2523933.36</v>
      </c>
      <c r="Z260" s="22">
        <f t="shared" ref="Z260:Z323" si="147">ROUND(IF(Y260&gt;36000,IF(Y260&gt;144000,IF(Y260&gt;300000,IF(Y260&gt;420000,IF(Y260&gt;660000,IF(Y260&gt;960000,IF(Y260&gt;960000.0001,(Y260*0.45-181920)),(Y260*0.35-85920)),(Y260*0.3-52920)),(Y260*0.25-31920)),(Y260*0.2-16920)),(Y260*0.1-2520)),(Y260*0.03)),2)</f>
        <v>953850.01</v>
      </c>
      <c r="AA260" s="13"/>
      <c r="AB260" s="13">
        <f t="shared" ref="AB260:AB323" si="148">Y260-AC260</f>
        <v>2103933.36</v>
      </c>
      <c r="AC260" s="13">
        <f t="shared" ref="AC260:AC323" si="149">IF($S260=0,0,IF($S260=36000,0,IF($S260=144000,36000,IF($S260=300000,144000,IF($S260=420000,300000,IF($S260=660000,420000))))))</f>
        <v>420000</v>
      </c>
      <c r="AD260" s="13">
        <f t="shared" ref="AD260:AD323" si="150">ROUND(IF(AB260&gt;36000,IF(AB260&gt;144000,IF(AB260&gt;300000,IF(AB260&gt;420000,IF(AB260&gt;660000,IF(AB260&gt;960000,IF(AB260&gt;960000.0001,(AB260*0.45-181920)),(AB260*0.35-85920)),(AB260*0.3-52920)),(AB260*0.25-31920)),(AB260*0.2-16920)),(AB260*0.1-2520)),(AB260*0.03)),2)</f>
        <v>764850.01</v>
      </c>
      <c r="AE260" s="13">
        <f t="shared" ref="AE260:AE323" si="151">ROUND(IF(AC260/12&gt;3000,IF(AC260/12&gt;12000,IF(AC260/12&gt;25000,IF(AC260/12&gt;35000,IF(AC260/12&gt;55000,IF(AC260/12&gt;80000,IF(AC260/12&gt;80000.0001,(AC260*0.45-15160)),(AC260*0.35-7160)),(AC260*0.3-4410)),(AC260*0.25-2660)),(AC260*0.2-1410)),(AC260*0.1-210)),(AC260*0.03)),2)</f>
        <v>102340</v>
      </c>
      <c r="AF260" s="13">
        <f t="shared" ref="AF260:AF323" si="152">AD260+AE260</f>
        <v>867190.01</v>
      </c>
      <c r="AG260" s="23">
        <f t="shared" ref="AG260:AG323" si="153">AF260-$V260</f>
        <v>16750</v>
      </c>
      <c r="AH260" s="13">
        <f t="shared" ref="AH260:AH323" si="154">AF260-$Q260</f>
        <v>-71500</v>
      </c>
      <c r="AI260" s="13">
        <f t="shared" ref="AI260:AI323" si="155">IF($S260=0,0,IF($S260=36000,Y260-36000,IF($S260=144000,Y260-203100,IF($S260=300000,Y260-672000,IF($S260=420000,Y260-1277500,IF($S260=660000,Y260-1452500))))))</f>
        <v>1071433.3599999999</v>
      </c>
      <c r="AJ260" s="13">
        <f t="shared" ref="AJ260:AJ323" si="156">IF(AK260&gt;Y260,0,Y260-AK260)</f>
        <v>1863933.3599999999</v>
      </c>
      <c r="AK260" s="13">
        <f t="shared" ref="AK260:AK323" si="157">IF($S260=0,36000,IF($S260=36000,144000,IF($S260=144000,300000,IF($S260=300000,420000,IF($S260=420000,660000,IF($S260=660000,660000))))))</f>
        <v>660000</v>
      </c>
      <c r="AL260" s="13">
        <f t="shared" ref="AL260:AL323" si="158">IF(AK260&gt;Y260,0,ROUND(IF(AJ260&gt;36000,IF(AJ260&gt;144000,IF(AJ260&gt;300000,IF(AJ260&gt;420000,IF(AJ260&gt;660000,IF(AJ260&gt;960000,IF(AJ260&gt;960000.0001,(AJ260*0.45-181920)),(AJ260*0.35-85920)),(AJ260*0.3-52920)),(AJ260*0.25-31920)),(AJ260*0.2-16920)),(AJ260*0.1-2520)),(AJ260*0.03)),2))</f>
        <v>656850.01</v>
      </c>
      <c r="AM260" s="13">
        <f t="shared" ref="AM260:AM323" si="159">IF(AK260&gt;Y260,0,ROUND(IF(AK260/12&gt;3000,IF(AK260/12&gt;12000,IF(AK260/12&gt;25000,IF(AK260/12&gt;35000,IF(AK260/12&gt;55000,IF(AK260/12&gt;80000,IF(AK260/12&gt;80000.0001,(AK260*0.45-15160)),(AK260*0.35-7160)),(AK260*0.3-4410)),(AK260*0.25-2660)),(AK260*0.2-1410)),(AK260*0.1-210)),(AK260*0.03)),2))</f>
        <v>193590</v>
      </c>
      <c r="AN260" s="13">
        <f t="shared" ref="AN260:AN323" si="160">AL260+AM260</f>
        <v>850440.01</v>
      </c>
      <c r="AO260" s="23">
        <f t="shared" ref="AO260:AO323" si="161">IF(AK260&gt;Y260,0,AN260-$V260)</f>
        <v>0</v>
      </c>
      <c r="AP260" s="13">
        <f t="shared" ref="AP260:AP323" si="162">IF(AK260&gt;Y260,0,AN260-$Q260)</f>
        <v>-88250</v>
      </c>
      <c r="AQ260" s="13">
        <f t="shared" ref="AQ260:AQ323" si="163">IF(AK260&gt;Y260,0,IF($S260=0,Y260-36000,IF($S260=36000,Y260-203100,IF($S260=144000,Y260-672000,IF($S260=300000,Y260-1277500,IF($S260=420000,Y260-1452500,IF($S260=660000,0)))))))</f>
        <v>0</v>
      </c>
      <c r="AR260" s="3" t="str">
        <f t="shared" ref="AR260:AR323" si="164">IF(AK260&gt;Y260,"高选假设不成立","Ok")</f>
        <v>Ok</v>
      </c>
    </row>
    <row r="261" spans="1:44" x14ac:dyDescent="0.3">
      <c r="A261" s="9"/>
      <c r="B261" s="9"/>
      <c r="C261" s="10">
        <f t="shared" si="135"/>
        <v>134000</v>
      </c>
      <c r="D261" s="10">
        <f t="shared" si="136"/>
        <v>1608000</v>
      </c>
      <c r="E261" s="10">
        <f>F261*基础参数!$B$18</f>
        <v>1072000</v>
      </c>
      <c r="F261" s="10">
        <f>F260+基础参数!$B$17</f>
        <v>2680000</v>
      </c>
      <c r="G261" s="10">
        <f>基础参数!$B$1</f>
        <v>60000</v>
      </c>
      <c r="H261" s="10">
        <f>基础参数!$B$2</f>
        <v>36000</v>
      </c>
      <c r="I261" s="10">
        <f>ROUND(IF(F261/12&gt;基础参数!$B$5,基础参数!$B$5,IF(F261/12&lt;基础参数!$B$4,基础参数!$B$4,F261/12)),2)</f>
        <v>21396</v>
      </c>
      <c r="J261" s="10">
        <f>I261*12*基础参数!$B$3</f>
        <v>32094</v>
      </c>
      <c r="K261" s="10">
        <f>ROUND(IF($F261/12&gt;基础参数!$B$12,基础参数!$B$12,IF($F261/12&lt;基础参数!$B$11,基础参数!$B$11,$F261/12)),2)</f>
        <v>21396</v>
      </c>
      <c r="L261" s="10">
        <f>K261*12*基础参数!$B$10</f>
        <v>17972.640000000003</v>
      </c>
      <c r="M261" s="12">
        <f t="shared" si="132"/>
        <v>1461933.36</v>
      </c>
      <c r="N261" s="13">
        <f t="shared" si="133"/>
        <v>1072000</v>
      </c>
      <c r="O261" s="13">
        <f t="shared" si="137"/>
        <v>475950.01</v>
      </c>
      <c r="P261" s="13">
        <f t="shared" si="138"/>
        <v>467240</v>
      </c>
      <c r="Q261" s="17">
        <f t="shared" si="139"/>
        <v>943190.01</v>
      </c>
      <c r="R261" s="13">
        <f t="shared" si="140"/>
        <v>1873933.3599999999</v>
      </c>
      <c r="S261" s="18">
        <f t="shared" si="141"/>
        <v>660000</v>
      </c>
      <c r="T261" s="13">
        <f t="shared" si="142"/>
        <v>661350.01</v>
      </c>
      <c r="U261" s="13">
        <f t="shared" si="143"/>
        <v>193590</v>
      </c>
      <c r="V261" s="19">
        <f t="shared" si="144"/>
        <v>854940.01</v>
      </c>
      <c r="W261" s="13">
        <f t="shared" si="145"/>
        <v>88250</v>
      </c>
      <c r="X261" s="13">
        <f t="shared" si="146"/>
        <v>103410</v>
      </c>
      <c r="Y261" s="13">
        <f t="shared" si="134"/>
        <v>2533933.36</v>
      </c>
      <c r="Z261" s="22">
        <f t="shared" si="147"/>
        <v>958350.01</v>
      </c>
      <c r="AA261" s="13"/>
      <c r="AB261" s="13">
        <f t="shared" si="148"/>
        <v>2113933.36</v>
      </c>
      <c r="AC261" s="13">
        <f t="shared" si="149"/>
        <v>420000</v>
      </c>
      <c r="AD261" s="13">
        <f t="shared" si="150"/>
        <v>769350.01</v>
      </c>
      <c r="AE261" s="13">
        <f t="shared" si="151"/>
        <v>102340</v>
      </c>
      <c r="AF261" s="13">
        <f t="shared" si="152"/>
        <v>871690.01</v>
      </c>
      <c r="AG261" s="23">
        <f t="shared" si="153"/>
        <v>16750</v>
      </c>
      <c r="AH261" s="13">
        <f t="shared" si="154"/>
        <v>-71500</v>
      </c>
      <c r="AI261" s="13">
        <f t="shared" si="155"/>
        <v>1081433.3599999999</v>
      </c>
      <c r="AJ261" s="13">
        <f t="shared" si="156"/>
        <v>1873933.3599999999</v>
      </c>
      <c r="AK261" s="13">
        <f t="shared" si="157"/>
        <v>660000</v>
      </c>
      <c r="AL261" s="13">
        <f t="shared" si="158"/>
        <v>661350.01</v>
      </c>
      <c r="AM261" s="13">
        <f t="shared" si="159"/>
        <v>193590</v>
      </c>
      <c r="AN261" s="13">
        <f t="shared" si="160"/>
        <v>854940.01</v>
      </c>
      <c r="AO261" s="23">
        <f t="shared" si="161"/>
        <v>0</v>
      </c>
      <c r="AP261" s="13">
        <f t="shared" si="162"/>
        <v>-88250</v>
      </c>
      <c r="AQ261" s="13">
        <f t="shared" si="163"/>
        <v>0</v>
      </c>
      <c r="AR261" s="3" t="str">
        <f t="shared" si="164"/>
        <v>Ok</v>
      </c>
    </row>
    <row r="262" spans="1:44" x14ac:dyDescent="0.3">
      <c r="A262" s="9"/>
      <c r="B262" s="9"/>
      <c r="C262" s="10">
        <f t="shared" si="135"/>
        <v>134500</v>
      </c>
      <c r="D262" s="10">
        <f t="shared" si="136"/>
        <v>1614000</v>
      </c>
      <c r="E262" s="10">
        <f>F262*基础参数!$B$18</f>
        <v>1076000</v>
      </c>
      <c r="F262" s="10">
        <f>F261+基础参数!$B$17</f>
        <v>2690000</v>
      </c>
      <c r="G262" s="10">
        <f>基础参数!$B$1</f>
        <v>60000</v>
      </c>
      <c r="H262" s="10">
        <f>基础参数!$B$2</f>
        <v>36000</v>
      </c>
      <c r="I262" s="10">
        <f>ROUND(IF(F262/12&gt;基础参数!$B$5,基础参数!$B$5,IF(F262/12&lt;基础参数!$B$4,基础参数!$B$4,F262/12)),2)</f>
        <v>21396</v>
      </c>
      <c r="J262" s="10">
        <f>I262*12*基础参数!$B$3</f>
        <v>32094</v>
      </c>
      <c r="K262" s="10">
        <f>ROUND(IF($F262/12&gt;基础参数!$B$12,基础参数!$B$12,IF($F262/12&lt;基础参数!$B$11,基础参数!$B$11,$F262/12)),2)</f>
        <v>21396</v>
      </c>
      <c r="L262" s="10">
        <f>K262*12*基础参数!$B$10</f>
        <v>17972.640000000003</v>
      </c>
      <c r="M262" s="12">
        <f t="shared" si="132"/>
        <v>1467933.36</v>
      </c>
      <c r="N262" s="13">
        <f t="shared" si="133"/>
        <v>1076000</v>
      </c>
      <c r="O262" s="13">
        <f t="shared" si="137"/>
        <v>478650.01</v>
      </c>
      <c r="P262" s="13">
        <f t="shared" si="138"/>
        <v>469040</v>
      </c>
      <c r="Q262" s="17">
        <f t="shared" si="139"/>
        <v>947690.01</v>
      </c>
      <c r="R262" s="13">
        <f t="shared" si="140"/>
        <v>1883933.3599999999</v>
      </c>
      <c r="S262" s="18">
        <f t="shared" si="141"/>
        <v>660000</v>
      </c>
      <c r="T262" s="13">
        <f t="shared" si="142"/>
        <v>665850.01</v>
      </c>
      <c r="U262" s="13">
        <f t="shared" si="143"/>
        <v>193590</v>
      </c>
      <c r="V262" s="19">
        <f t="shared" si="144"/>
        <v>859440.01</v>
      </c>
      <c r="W262" s="13">
        <f t="shared" si="145"/>
        <v>88250</v>
      </c>
      <c r="X262" s="13">
        <f t="shared" si="146"/>
        <v>103410</v>
      </c>
      <c r="Y262" s="13">
        <f t="shared" si="134"/>
        <v>2543933.36</v>
      </c>
      <c r="Z262" s="22">
        <f t="shared" si="147"/>
        <v>962850.01</v>
      </c>
      <c r="AA262" s="13"/>
      <c r="AB262" s="13">
        <f t="shared" si="148"/>
        <v>2123933.36</v>
      </c>
      <c r="AC262" s="13">
        <f t="shared" si="149"/>
        <v>420000</v>
      </c>
      <c r="AD262" s="13">
        <f t="shared" si="150"/>
        <v>773850.01</v>
      </c>
      <c r="AE262" s="13">
        <f t="shared" si="151"/>
        <v>102340</v>
      </c>
      <c r="AF262" s="13">
        <f t="shared" si="152"/>
        <v>876190.01</v>
      </c>
      <c r="AG262" s="23">
        <f t="shared" si="153"/>
        <v>16750</v>
      </c>
      <c r="AH262" s="13">
        <f t="shared" si="154"/>
        <v>-71500</v>
      </c>
      <c r="AI262" s="13">
        <f t="shared" si="155"/>
        <v>1091433.3599999999</v>
      </c>
      <c r="AJ262" s="13">
        <f t="shared" si="156"/>
        <v>1883933.3599999999</v>
      </c>
      <c r="AK262" s="13">
        <f t="shared" si="157"/>
        <v>660000</v>
      </c>
      <c r="AL262" s="13">
        <f t="shared" si="158"/>
        <v>665850.01</v>
      </c>
      <c r="AM262" s="13">
        <f t="shared" si="159"/>
        <v>193590</v>
      </c>
      <c r="AN262" s="13">
        <f t="shared" si="160"/>
        <v>859440.01</v>
      </c>
      <c r="AO262" s="23">
        <f t="shared" si="161"/>
        <v>0</v>
      </c>
      <c r="AP262" s="13">
        <f t="shared" si="162"/>
        <v>-88250</v>
      </c>
      <c r="AQ262" s="13">
        <f t="shared" si="163"/>
        <v>0</v>
      </c>
      <c r="AR262" s="3" t="str">
        <f t="shared" si="164"/>
        <v>Ok</v>
      </c>
    </row>
    <row r="263" spans="1:44" x14ac:dyDescent="0.3">
      <c r="A263" s="9"/>
      <c r="B263" s="9"/>
      <c r="C263" s="10">
        <f t="shared" si="135"/>
        <v>135000</v>
      </c>
      <c r="D263" s="10">
        <f t="shared" si="136"/>
        <v>1620000</v>
      </c>
      <c r="E263" s="10">
        <f>F263*基础参数!$B$18</f>
        <v>1080000</v>
      </c>
      <c r="F263" s="10">
        <f>F262+基础参数!$B$17</f>
        <v>2700000</v>
      </c>
      <c r="G263" s="10">
        <f>基础参数!$B$1</f>
        <v>60000</v>
      </c>
      <c r="H263" s="10">
        <f>基础参数!$B$2</f>
        <v>36000</v>
      </c>
      <c r="I263" s="10">
        <f>ROUND(IF(F263/12&gt;基础参数!$B$5,基础参数!$B$5,IF(F263/12&lt;基础参数!$B$4,基础参数!$B$4,F263/12)),2)</f>
        <v>21396</v>
      </c>
      <c r="J263" s="10">
        <f>I263*12*基础参数!$B$3</f>
        <v>32094</v>
      </c>
      <c r="K263" s="10">
        <f>ROUND(IF($F263/12&gt;基础参数!$B$12,基础参数!$B$12,IF($F263/12&lt;基础参数!$B$11,基础参数!$B$11,$F263/12)),2)</f>
        <v>21396</v>
      </c>
      <c r="L263" s="10">
        <f>K263*12*基础参数!$B$10</f>
        <v>17972.640000000003</v>
      </c>
      <c r="M263" s="12">
        <f t="shared" si="132"/>
        <v>1473933.36</v>
      </c>
      <c r="N263" s="13">
        <f t="shared" si="133"/>
        <v>1080000</v>
      </c>
      <c r="O263" s="13">
        <f t="shared" si="137"/>
        <v>481350.01</v>
      </c>
      <c r="P263" s="13">
        <f t="shared" si="138"/>
        <v>470840</v>
      </c>
      <c r="Q263" s="17">
        <f t="shared" si="139"/>
        <v>952190.01</v>
      </c>
      <c r="R263" s="13">
        <f t="shared" si="140"/>
        <v>1893933.3599999999</v>
      </c>
      <c r="S263" s="18">
        <f t="shared" si="141"/>
        <v>660000</v>
      </c>
      <c r="T263" s="13">
        <f t="shared" si="142"/>
        <v>670350.01</v>
      </c>
      <c r="U263" s="13">
        <f t="shared" si="143"/>
        <v>193590</v>
      </c>
      <c r="V263" s="19">
        <f t="shared" si="144"/>
        <v>863940.01</v>
      </c>
      <c r="W263" s="13">
        <f t="shared" si="145"/>
        <v>88250</v>
      </c>
      <c r="X263" s="13">
        <f t="shared" si="146"/>
        <v>103410</v>
      </c>
      <c r="Y263" s="13">
        <f t="shared" si="134"/>
        <v>2553933.36</v>
      </c>
      <c r="Z263" s="22">
        <f t="shared" si="147"/>
        <v>967350.01</v>
      </c>
      <c r="AA263" s="13"/>
      <c r="AB263" s="13">
        <f t="shared" si="148"/>
        <v>2133933.36</v>
      </c>
      <c r="AC263" s="13">
        <f t="shared" si="149"/>
        <v>420000</v>
      </c>
      <c r="AD263" s="13">
        <f t="shared" si="150"/>
        <v>778350.01</v>
      </c>
      <c r="AE263" s="13">
        <f t="shared" si="151"/>
        <v>102340</v>
      </c>
      <c r="AF263" s="13">
        <f t="shared" si="152"/>
        <v>880690.01</v>
      </c>
      <c r="AG263" s="23">
        <f t="shared" si="153"/>
        <v>16750</v>
      </c>
      <c r="AH263" s="13">
        <f t="shared" si="154"/>
        <v>-71500</v>
      </c>
      <c r="AI263" s="13">
        <f t="shared" si="155"/>
        <v>1101433.3599999999</v>
      </c>
      <c r="AJ263" s="13">
        <f t="shared" si="156"/>
        <v>1893933.3599999999</v>
      </c>
      <c r="AK263" s="13">
        <f t="shared" si="157"/>
        <v>660000</v>
      </c>
      <c r="AL263" s="13">
        <f t="shared" si="158"/>
        <v>670350.01</v>
      </c>
      <c r="AM263" s="13">
        <f t="shared" si="159"/>
        <v>193590</v>
      </c>
      <c r="AN263" s="13">
        <f t="shared" si="160"/>
        <v>863940.01</v>
      </c>
      <c r="AO263" s="23">
        <f t="shared" si="161"/>
        <v>0</v>
      </c>
      <c r="AP263" s="13">
        <f t="shared" si="162"/>
        <v>-88250</v>
      </c>
      <c r="AQ263" s="13">
        <f t="shared" si="163"/>
        <v>0</v>
      </c>
      <c r="AR263" s="3" t="str">
        <f t="shared" si="164"/>
        <v>Ok</v>
      </c>
    </row>
    <row r="264" spans="1:44" x14ac:dyDescent="0.3">
      <c r="A264" s="9"/>
      <c r="B264" s="9"/>
      <c r="C264" s="10">
        <f t="shared" si="135"/>
        <v>135500</v>
      </c>
      <c r="D264" s="10">
        <f t="shared" si="136"/>
        <v>1626000</v>
      </c>
      <c r="E264" s="10">
        <f>F264*基础参数!$B$18</f>
        <v>1084000</v>
      </c>
      <c r="F264" s="10">
        <f>F263+基础参数!$B$17</f>
        <v>2710000</v>
      </c>
      <c r="G264" s="10">
        <f>基础参数!$B$1</f>
        <v>60000</v>
      </c>
      <c r="H264" s="10">
        <f>基础参数!$B$2</f>
        <v>36000</v>
      </c>
      <c r="I264" s="10">
        <f>ROUND(IF(F264/12&gt;基础参数!$B$5,基础参数!$B$5,IF(F264/12&lt;基础参数!$B$4,基础参数!$B$4,F264/12)),2)</f>
        <v>21396</v>
      </c>
      <c r="J264" s="10">
        <f>I264*12*基础参数!$B$3</f>
        <v>32094</v>
      </c>
      <c r="K264" s="10">
        <f>ROUND(IF($F264/12&gt;基础参数!$B$12,基础参数!$B$12,IF($F264/12&lt;基础参数!$B$11,基础参数!$B$11,$F264/12)),2)</f>
        <v>21396</v>
      </c>
      <c r="L264" s="10">
        <f>K264*12*基础参数!$B$10</f>
        <v>17972.640000000003</v>
      </c>
      <c r="M264" s="12">
        <f t="shared" si="132"/>
        <v>1479933.36</v>
      </c>
      <c r="N264" s="13">
        <f t="shared" si="133"/>
        <v>1084000</v>
      </c>
      <c r="O264" s="13">
        <f t="shared" si="137"/>
        <v>484050.01</v>
      </c>
      <c r="P264" s="13">
        <f t="shared" si="138"/>
        <v>472640</v>
      </c>
      <c r="Q264" s="17">
        <f t="shared" si="139"/>
        <v>956690.01</v>
      </c>
      <c r="R264" s="13">
        <f t="shared" si="140"/>
        <v>1903933.3599999999</v>
      </c>
      <c r="S264" s="18">
        <f t="shared" si="141"/>
        <v>660000</v>
      </c>
      <c r="T264" s="13">
        <f t="shared" si="142"/>
        <v>674850.01</v>
      </c>
      <c r="U264" s="13">
        <f t="shared" si="143"/>
        <v>193590</v>
      </c>
      <c r="V264" s="19">
        <f t="shared" si="144"/>
        <v>868440.01</v>
      </c>
      <c r="W264" s="13">
        <f t="shared" si="145"/>
        <v>88250</v>
      </c>
      <c r="X264" s="13">
        <f t="shared" si="146"/>
        <v>103410</v>
      </c>
      <c r="Y264" s="13">
        <f t="shared" si="134"/>
        <v>2563933.36</v>
      </c>
      <c r="Z264" s="22">
        <f t="shared" si="147"/>
        <v>971850.01</v>
      </c>
      <c r="AA264" s="13"/>
      <c r="AB264" s="13">
        <f t="shared" si="148"/>
        <v>2143933.36</v>
      </c>
      <c r="AC264" s="13">
        <f t="shared" si="149"/>
        <v>420000</v>
      </c>
      <c r="AD264" s="13">
        <f t="shared" si="150"/>
        <v>782850.01</v>
      </c>
      <c r="AE264" s="13">
        <f t="shared" si="151"/>
        <v>102340</v>
      </c>
      <c r="AF264" s="13">
        <f t="shared" si="152"/>
        <v>885190.01</v>
      </c>
      <c r="AG264" s="23">
        <f t="shared" si="153"/>
        <v>16750</v>
      </c>
      <c r="AH264" s="13">
        <f t="shared" si="154"/>
        <v>-71500</v>
      </c>
      <c r="AI264" s="13">
        <f t="shared" si="155"/>
        <v>1111433.3599999999</v>
      </c>
      <c r="AJ264" s="13">
        <f t="shared" si="156"/>
        <v>1903933.3599999999</v>
      </c>
      <c r="AK264" s="13">
        <f t="shared" si="157"/>
        <v>660000</v>
      </c>
      <c r="AL264" s="13">
        <f t="shared" si="158"/>
        <v>674850.01</v>
      </c>
      <c r="AM264" s="13">
        <f t="shared" si="159"/>
        <v>193590</v>
      </c>
      <c r="AN264" s="13">
        <f t="shared" si="160"/>
        <v>868440.01</v>
      </c>
      <c r="AO264" s="23">
        <f t="shared" si="161"/>
        <v>0</v>
      </c>
      <c r="AP264" s="13">
        <f t="shared" si="162"/>
        <v>-88250</v>
      </c>
      <c r="AQ264" s="13">
        <f t="shared" si="163"/>
        <v>0</v>
      </c>
      <c r="AR264" s="3" t="str">
        <f t="shared" si="164"/>
        <v>Ok</v>
      </c>
    </row>
    <row r="265" spans="1:44" x14ac:dyDescent="0.3">
      <c r="A265" s="9"/>
      <c r="B265" s="9"/>
      <c r="C265" s="10">
        <f t="shared" si="135"/>
        <v>136000</v>
      </c>
      <c r="D265" s="10">
        <f t="shared" si="136"/>
        <v>1632000</v>
      </c>
      <c r="E265" s="10">
        <f>F265*基础参数!$B$18</f>
        <v>1088000</v>
      </c>
      <c r="F265" s="10">
        <f>F264+基础参数!$B$17</f>
        <v>2720000</v>
      </c>
      <c r="G265" s="10">
        <f>基础参数!$B$1</f>
        <v>60000</v>
      </c>
      <c r="H265" s="10">
        <f>基础参数!$B$2</f>
        <v>36000</v>
      </c>
      <c r="I265" s="10">
        <f>ROUND(IF(F265/12&gt;基础参数!$B$5,基础参数!$B$5,IF(F265/12&lt;基础参数!$B$4,基础参数!$B$4,F265/12)),2)</f>
        <v>21396</v>
      </c>
      <c r="J265" s="10">
        <f>I265*12*基础参数!$B$3</f>
        <v>32094</v>
      </c>
      <c r="K265" s="10">
        <f>ROUND(IF($F265/12&gt;基础参数!$B$12,基础参数!$B$12,IF($F265/12&lt;基础参数!$B$11,基础参数!$B$11,$F265/12)),2)</f>
        <v>21396</v>
      </c>
      <c r="L265" s="10">
        <f>K265*12*基础参数!$B$10</f>
        <v>17972.640000000003</v>
      </c>
      <c r="M265" s="12">
        <f t="shared" si="132"/>
        <v>1485933.36</v>
      </c>
      <c r="N265" s="13">
        <f t="shared" si="133"/>
        <v>1088000</v>
      </c>
      <c r="O265" s="13">
        <f t="shared" si="137"/>
        <v>486750.01</v>
      </c>
      <c r="P265" s="13">
        <f t="shared" si="138"/>
        <v>474440</v>
      </c>
      <c r="Q265" s="17">
        <f t="shared" si="139"/>
        <v>961190.01</v>
      </c>
      <c r="R265" s="13">
        <f t="shared" si="140"/>
        <v>1913933.3599999999</v>
      </c>
      <c r="S265" s="18">
        <f t="shared" si="141"/>
        <v>660000</v>
      </c>
      <c r="T265" s="13">
        <f t="shared" si="142"/>
        <v>679350.01</v>
      </c>
      <c r="U265" s="13">
        <f t="shared" si="143"/>
        <v>193590</v>
      </c>
      <c r="V265" s="19">
        <f t="shared" si="144"/>
        <v>872940.01</v>
      </c>
      <c r="W265" s="13">
        <f t="shared" si="145"/>
        <v>88250</v>
      </c>
      <c r="X265" s="13">
        <f t="shared" si="146"/>
        <v>103410</v>
      </c>
      <c r="Y265" s="13">
        <f t="shared" si="134"/>
        <v>2573933.36</v>
      </c>
      <c r="Z265" s="22">
        <f t="shared" si="147"/>
        <v>976350.01</v>
      </c>
      <c r="AA265" s="13"/>
      <c r="AB265" s="13">
        <f t="shared" si="148"/>
        <v>2153933.36</v>
      </c>
      <c r="AC265" s="13">
        <f t="shared" si="149"/>
        <v>420000</v>
      </c>
      <c r="AD265" s="13">
        <f t="shared" si="150"/>
        <v>787350.01</v>
      </c>
      <c r="AE265" s="13">
        <f t="shared" si="151"/>
        <v>102340</v>
      </c>
      <c r="AF265" s="13">
        <f t="shared" si="152"/>
        <v>889690.01</v>
      </c>
      <c r="AG265" s="23">
        <f t="shared" si="153"/>
        <v>16750</v>
      </c>
      <c r="AH265" s="13">
        <f t="shared" si="154"/>
        <v>-71500</v>
      </c>
      <c r="AI265" s="13">
        <f t="shared" si="155"/>
        <v>1121433.3599999999</v>
      </c>
      <c r="AJ265" s="13">
        <f t="shared" si="156"/>
        <v>1913933.3599999999</v>
      </c>
      <c r="AK265" s="13">
        <f t="shared" si="157"/>
        <v>660000</v>
      </c>
      <c r="AL265" s="13">
        <f t="shared" si="158"/>
        <v>679350.01</v>
      </c>
      <c r="AM265" s="13">
        <f t="shared" si="159"/>
        <v>193590</v>
      </c>
      <c r="AN265" s="13">
        <f t="shared" si="160"/>
        <v>872940.01</v>
      </c>
      <c r="AO265" s="23">
        <f t="shared" si="161"/>
        <v>0</v>
      </c>
      <c r="AP265" s="13">
        <f t="shared" si="162"/>
        <v>-88250</v>
      </c>
      <c r="AQ265" s="13">
        <f t="shared" si="163"/>
        <v>0</v>
      </c>
      <c r="AR265" s="3" t="str">
        <f t="shared" si="164"/>
        <v>Ok</v>
      </c>
    </row>
    <row r="266" spans="1:44" x14ac:dyDescent="0.3">
      <c r="A266" s="9"/>
      <c r="B266" s="9"/>
      <c r="C266" s="10">
        <f t="shared" si="135"/>
        <v>136500</v>
      </c>
      <c r="D266" s="10">
        <f t="shared" si="136"/>
        <v>1638000</v>
      </c>
      <c r="E266" s="10">
        <f>F266*基础参数!$B$18</f>
        <v>1092000</v>
      </c>
      <c r="F266" s="10">
        <f>F265+基础参数!$B$17</f>
        <v>2730000</v>
      </c>
      <c r="G266" s="10">
        <f>基础参数!$B$1</f>
        <v>60000</v>
      </c>
      <c r="H266" s="10">
        <f>基础参数!$B$2</f>
        <v>36000</v>
      </c>
      <c r="I266" s="10">
        <f>ROUND(IF(F266/12&gt;基础参数!$B$5,基础参数!$B$5,IF(F266/12&lt;基础参数!$B$4,基础参数!$B$4,F266/12)),2)</f>
        <v>21396</v>
      </c>
      <c r="J266" s="10">
        <f>I266*12*基础参数!$B$3</f>
        <v>32094</v>
      </c>
      <c r="K266" s="10">
        <f>ROUND(IF($F266/12&gt;基础参数!$B$12,基础参数!$B$12,IF($F266/12&lt;基础参数!$B$11,基础参数!$B$11,$F266/12)),2)</f>
        <v>21396</v>
      </c>
      <c r="L266" s="10">
        <f>K266*12*基础参数!$B$10</f>
        <v>17972.640000000003</v>
      </c>
      <c r="M266" s="12">
        <f t="shared" si="132"/>
        <v>1491933.36</v>
      </c>
      <c r="N266" s="13">
        <f t="shared" si="133"/>
        <v>1092000</v>
      </c>
      <c r="O266" s="13">
        <f t="shared" si="137"/>
        <v>489450.01</v>
      </c>
      <c r="P266" s="13">
        <f t="shared" si="138"/>
        <v>476240</v>
      </c>
      <c r="Q266" s="17">
        <f t="shared" si="139"/>
        <v>965690.01</v>
      </c>
      <c r="R266" s="13">
        <f t="shared" si="140"/>
        <v>1923933.3599999999</v>
      </c>
      <c r="S266" s="18">
        <f t="shared" si="141"/>
        <v>660000</v>
      </c>
      <c r="T266" s="13">
        <f t="shared" si="142"/>
        <v>683850.01</v>
      </c>
      <c r="U266" s="13">
        <f t="shared" si="143"/>
        <v>193590</v>
      </c>
      <c r="V266" s="19">
        <f t="shared" si="144"/>
        <v>877440.01</v>
      </c>
      <c r="W266" s="13">
        <f t="shared" si="145"/>
        <v>88250</v>
      </c>
      <c r="X266" s="13">
        <f t="shared" si="146"/>
        <v>103410</v>
      </c>
      <c r="Y266" s="13">
        <f t="shared" si="134"/>
        <v>2583933.36</v>
      </c>
      <c r="Z266" s="22">
        <f t="shared" si="147"/>
        <v>980850.01</v>
      </c>
      <c r="AA266" s="13"/>
      <c r="AB266" s="13">
        <f t="shared" si="148"/>
        <v>2163933.36</v>
      </c>
      <c r="AC266" s="13">
        <f t="shared" si="149"/>
        <v>420000</v>
      </c>
      <c r="AD266" s="13">
        <f t="shared" si="150"/>
        <v>791850.01</v>
      </c>
      <c r="AE266" s="13">
        <f t="shared" si="151"/>
        <v>102340</v>
      </c>
      <c r="AF266" s="13">
        <f t="shared" si="152"/>
        <v>894190.01</v>
      </c>
      <c r="AG266" s="23">
        <f t="shared" si="153"/>
        <v>16750</v>
      </c>
      <c r="AH266" s="13">
        <f t="shared" si="154"/>
        <v>-71500</v>
      </c>
      <c r="AI266" s="13">
        <f t="shared" si="155"/>
        <v>1131433.3599999999</v>
      </c>
      <c r="AJ266" s="13">
        <f t="shared" si="156"/>
        <v>1923933.3599999999</v>
      </c>
      <c r="AK266" s="13">
        <f t="shared" si="157"/>
        <v>660000</v>
      </c>
      <c r="AL266" s="13">
        <f t="shared" si="158"/>
        <v>683850.01</v>
      </c>
      <c r="AM266" s="13">
        <f t="shared" si="159"/>
        <v>193590</v>
      </c>
      <c r="AN266" s="13">
        <f t="shared" si="160"/>
        <v>877440.01</v>
      </c>
      <c r="AO266" s="23">
        <f t="shared" si="161"/>
        <v>0</v>
      </c>
      <c r="AP266" s="13">
        <f t="shared" si="162"/>
        <v>-88250</v>
      </c>
      <c r="AQ266" s="13">
        <f t="shared" si="163"/>
        <v>0</v>
      </c>
      <c r="AR266" s="3" t="str">
        <f t="shared" si="164"/>
        <v>Ok</v>
      </c>
    </row>
    <row r="267" spans="1:44" x14ac:dyDescent="0.3">
      <c r="A267" s="9"/>
      <c r="B267" s="9"/>
      <c r="C267" s="10">
        <f t="shared" si="135"/>
        <v>137000</v>
      </c>
      <c r="D267" s="10">
        <f t="shared" si="136"/>
        <v>1644000</v>
      </c>
      <c r="E267" s="10">
        <f>F267*基础参数!$B$18</f>
        <v>1096000</v>
      </c>
      <c r="F267" s="10">
        <f>F266+基础参数!$B$17</f>
        <v>2740000</v>
      </c>
      <c r="G267" s="10">
        <f>基础参数!$B$1</f>
        <v>60000</v>
      </c>
      <c r="H267" s="10">
        <f>基础参数!$B$2</f>
        <v>36000</v>
      </c>
      <c r="I267" s="10">
        <f>ROUND(IF(F267/12&gt;基础参数!$B$5,基础参数!$B$5,IF(F267/12&lt;基础参数!$B$4,基础参数!$B$4,F267/12)),2)</f>
        <v>21396</v>
      </c>
      <c r="J267" s="10">
        <f>I267*12*基础参数!$B$3</f>
        <v>32094</v>
      </c>
      <c r="K267" s="10">
        <f>ROUND(IF($F267/12&gt;基础参数!$B$12,基础参数!$B$12,IF($F267/12&lt;基础参数!$B$11,基础参数!$B$11,$F267/12)),2)</f>
        <v>21396</v>
      </c>
      <c r="L267" s="10">
        <f>K267*12*基础参数!$B$10</f>
        <v>17972.640000000003</v>
      </c>
      <c r="M267" s="12">
        <f t="shared" si="132"/>
        <v>1497933.36</v>
      </c>
      <c r="N267" s="13">
        <f t="shared" si="133"/>
        <v>1096000</v>
      </c>
      <c r="O267" s="13">
        <f t="shared" si="137"/>
        <v>492150.01</v>
      </c>
      <c r="P267" s="13">
        <f t="shared" si="138"/>
        <v>478040</v>
      </c>
      <c r="Q267" s="17">
        <f t="shared" si="139"/>
        <v>970190.01</v>
      </c>
      <c r="R267" s="13">
        <f t="shared" si="140"/>
        <v>1933933.3599999999</v>
      </c>
      <c r="S267" s="18">
        <f t="shared" si="141"/>
        <v>660000</v>
      </c>
      <c r="T267" s="13">
        <f t="shared" si="142"/>
        <v>688350.01</v>
      </c>
      <c r="U267" s="13">
        <f t="shared" si="143"/>
        <v>193590</v>
      </c>
      <c r="V267" s="19">
        <f t="shared" si="144"/>
        <v>881940.01</v>
      </c>
      <c r="W267" s="13">
        <f t="shared" si="145"/>
        <v>88250</v>
      </c>
      <c r="X267" s="13">
        <f t="shared" si="146"/>
        <v>103410</v>
      </c>
      <c r="Y267" s="13">
        <f t="shared" si="134"/>
        <v>2593933.36</v>
      </c>
      <c r="Z267" s="22">
        <f t="shared" si="147"/>
        <v>985350.01</v>
      </c>
      <c r="AA267" s="13"/>
      <c r="AB267" s="13">
        <f t="shared" si="148"/>
        <v>2173933.36</v>
      </c>
      <c r="AC267" s="13">
        <f t="shared" si="149"/>
        <v>420000</v>
      </c>
      <c r="AD267" s="13">
        <f t="shared" si="150"/>
        <v>796350.01</v>
      </c>
      <c r="AE267" s="13">
        <f t="shared" si="151"/>
        <v>102340</v>
      </c>
      <c r="AF267" s="13">
        <f t="shared" si="152"/>
        <v>898690.01</v>
      </c>
      <c r="AG267" s="23">
        <f t="shared" si="153"/>
        <v>16750</v>
      </c>
      <c r="AH267" s="13">
        <f t="shared" si="154"/>
        <v>-71500</v>
      </c>
      <c r="AI267" s="13">
        <f t="shared" si="155"/>
        <v>1141433.3599999999</v>
      </c>
      <c r="AJ267" s="13">
        <f t="shared" si="156"/>
        <v>1933933.3599999999</v>
      </c>
      <c r="AK267" s="13">
        <f t="shared" si="157"/>
        <v>660000</v>
      </c>
      <c r="AL267" s="13">
        <f t="shared" si="158"/>
        <v>688350.01</v>
      </c>
      <c r="AM267" s="13">
        <f t="shared" si="159"/>
        <v>193590</v>
      </c>
      <c r="AN267" s="13">
        <f t="shared" si="160"/>
        <v>881940.01</v>
      </c>
      <c r="AO267" s="23">
        <f t="shared" si="161"/>
        <v>0</v>
      </c>
      <c r="AP267" s="13">
        <f t="shared" si="162"/>
        <v>-88250</v>
      </c>
      <c r="AQ267" s="13">
        <f t="shared" si="163"/>
        <v>0</v>
      </c>
      <c r="AR267" s="3" t="str">
        <f t="shared" si="164"/>
        <v>Ok</v>
      </c>
    </row>
    <row r="268" spans="1:44" x14ac:dyDescent="0.3">
      <c r="A268" s="9"/>
      <c r="B268" s="9"/>
      <c r="C268" s="10">
        <f t="shared" si="135"/>
        <v>137500</v>
      </c>
      <c r="D268" s="10">
        <f t="shared" si="136"/>
        <v>1650000</v>
      </c>
      <c r="E268" s="10">
        <f>F268*基础参数!$B$18</f>
        <v>1100000</v>
      </c>
      <c r="F268" s="10">
        <f>F267+基础参数!$B$17</f>
        <v>2750000</v>
      </c>
      <c r="G268" s="10">
        <f>基础参数!$B$1</f>
        <v>60000</v>
      </c>
      <c r="H268" s="10">
        <f>基础参数!$B$2</f>
        <v>36000</v>
      </c>
      <c r="I268" s="10">
        <f>ROUND(IF(F268/12&gt;基础参数!$B$5,基础参数!$B$5,IF(F268/12&lt;基础参数!$B$4,基础参数!$B$4,F268/12)),2)</f>
        <v>21396</v>
      </c>
      <c r="J268" s="10">
        <f>I268*12*基础参数!$B$3</f>
        <v>32094</v>
      </c>
      <c r="K268" s="10">
        <f>ROUND(IF($F268/12&gt;基础参数!$B$12,基础参数!$B$12,IF($F268/12&lt;基础参数!$B$11,基础参数!$B$11,$F268/12)),2)</f>
        <v>21396</v>
      </c>
      <c r="L268" s="10">
        <f>K268*12*基础参数!$B$10</f>
        <v>17972.640000000003</v>
      </c>
      <c r="M268" s="12">
        <f t="shared" si="132"/>
        <v>1503933.36</v>
      </c>
      <c r="N268" s="13">
        <f t="shared" si="133"/>
        <v>1100000</v>
      </c>
      <c r="O268" s="13">
        <f t="shared" si="137"/>
        <v>494850.01</v>
      </c>
      <c r="P268" s="13">
        <f t="shared" si="138"/>
        <v>479840</v>
      </c>
      <c r="Q268" s="17">
        <f t="shared" si="139"/>
        <v>974690.01</v>
      </c>
      <c r="R268" s="13">
        <f t="shared" si="140"/>
        <v>1943933.3599999999</v>
      </c>
      <c r="S268" s="18">
        <f t="shared" si="141"/>
        <v>660000</v>
      </c>
      <c r="T268" s="13">
        <f t="shared" si="142"/>
        <v>692850.01</v>
      </c>
      <c r="U268" s="13">
        <f t="shared" si="143"/>
        <v>193590</v>
      </c>
      <c r="V268" s="19">
        <f t="shared" si="144"/>
        <v>886440.01</v>
      </c>
      <c r="W268" s="13">
        <f t="shared" si="145"/>
        <v>88250</v>
      </c>
      <c r="X268" s="13">
        <f t="shared" si="146"/>
        <v>103410</v>
      </c>
      <c r="Y268" s="13">
        <f t="shared" si="134"/>
        <v>2603933.36</v>
      </c>
      <c r="Z268" s="22">
        <f t="shared" si="147"/>
        <v>989850.01</v>
      </c>
      <c r="AA268" s="13"/>
      <c r="AB268" s="13">
        <f t="shared" si="148"/>
        <v>2183933.36</v>
      </c>
      <c r="AC268" s="13">
        <f t="shared" si="149"/>
        <v>420000</v>
      </c>
      <c r="AD268" s="13">
        <f t="shared" si="150"/>
        <v>800850.01</v>
      </c>
      <c r="AE268" s="13">
        <f t="shared" si="151"/>
        <v>102340</v>
      </c>
      <c r="AF268" s="13">
        <f t="shared" si="152"/>
        <v>903190.01</v>
      </c>
      <c r="AG268" s="23">
        <f t="shared" si="153"/>
        <v>16750</v>
      </c>
      <c r="AH268" s="13">
        <f t="shared" si="154"/>
        <v>-71500</v>
      </c>
      <c r="AI268" s="13">
        <f t="shared" si="155"/>
        <v>1151433.3599999999</v>
      </c>
      <c r="AJ268" s="13">
        <f t="shared" si="156"/>
        <v>1943933.3599999999</v>
      </c>
      <c r="AK268" s="13">
        <f t="shared" si="157"/>
        <v>660000</v>
      </c>
      <c r="AL268" s="13">
        <f t="shared" si="158"/>
        <v>692850.01</v>
      </c>
      <c r="AM268" s="13">
        <f t="shared" si="159"/>
        <v>193590</v>
      </c>
      <c r="AN268" s="13">
        <f t="shared" si="160"/>
        <v>886440.01</v>
      </c>
      <c r="AO268" s="23">
        <f t="shared" si="161"/>
        <v>0</v>
      </c>
      <c r="AP268" s="13">
        <f t="shared" si="162"/>
        <v>-88250</v>
      </c>
      <c r="AQ268" s="13">
        <f t="shared" si="163"/>
        <v>0</v>
      </c>
      <c r="AR268" s="3" t="str">
        <f t="shared" si="164"/>
        <v>Ok</v>
      </c>
    </row>
    <row r="269" spans="1:44" x14ac:dyDescent="0.3">
      <c r="A269" s="9"/>
      <c r="B269" s="9"/>
      <c r="C269" s="10">
        <f t="shared" si="135"/>
        <v>138000</v>
      </c>
      <c r="D269" s="10">
        <f t="shared" si="136"/>
        <v>1656000</v>
      </c>
      <c r="E269" s="10">
        <f>F269*基础参数!$B$18</f>
        <v>1104000</v>
      </c>
      <c r="F269" s="10">
        <f>F268+基础参数!$B$17</f>
        <v>2760000</v>
      </c>
      <c r="G269" s="10">
        <f>基础参数!$B$1</f>
        <v>60000</v>
      </c>
      <c r="H269" s="10">
        <f>基础参数!$B$2</f>
        <v>36000</v>
      </c>
      <c r="I269" s="10">
        <f>ROUND(IF(F269/12&gt;基础参数!$B$5,基础参数!$B$5,IF(F269/12&lt;基础参数!$B$4,基础参数!$B$4,F269/12)),2)</f>
        <v>21396</v>
      </c>
      <c r="J269" s="10">
        <f>I269*12*基础参数!$B$3</f>
        <v>32094</v>
      </c>
      <c r="K269" s="10">
        <f>ROUND(IF($F269/12&gt;基础参数!$B$12,基础参数!$B$12,IF($F269/12&lt;基础参数!$B$11,基础参数!$B$11,$F269/12)),2)</f>
        <v>21396</v>
      </c>
      <c r="L269" s="10">
        <f>K269*12*基础参数!$B$10</f>
        <v>17972.640000000003</v>
      </c>
      <c r="M269" s="12">
        <f t="shared" si="132"/>
        <v>1509933.36</v>
      </c>
      <c r="N269" s="13">
        <f t="shared" si="133"/>
        <v>1104000</v>
      </c>
      <c r="O269" s="13">
        <f t="shared" si="137"/>
        <v>497550.01</v>
      </c>
      <c r="P269" s="13">
        <f t="shared" si="138"/>
        <v>481640</v>
      </c>
      <c r="Q269" s="17">
        <f t="shared" si="139"/>
        <v>979190.01</v>
      </c>
      <c r="R269" s="13">
        <f t="shared" si="140"/>
        <v>1953933.3599999999</v>
      </c>
      <c r="S269" s="18">
        <f t="shared" si="141"/>
        <v>660000</v>
      </c>
      <c r="T269" s="13">
        <f t="shared" si="142"/>
        <v>697350.01</v>
      </c>
      <c r="U269" s="13">
        <f t="shared" si="143"/>
        <v>193590</v>
      </c>
      <c r="V269" s="19">
        <f t="shared" si="144"/>
        <v>890940.01</v>
      </c>
      <c r="W269" s="13">
        <f t="shared" si="145"/>
        <v>88250</v>
      </c>
      <c r="X269" s="13">
        <f t="shared" si="146"/>
        <v>103410</v>
      </c>
      <c r="Y269" s="13">
        <f t="shared" si="134"/>
        <v>2613933.36</v>
      </c>
      <c r="Z269" s="22">
        <f t="shared" si="147"/>
        <v>994350.01</v>
      </c>
      <c r="AA269" s="13"/>
      <c r="AB269" s="13">
        <f t="shared" si="148"/>
        <v>2193933.36</v>
      </c>
      <c r="AC269" s="13">
        <f t="shared" si="149"/>
        <v>420000</v>
      </c>
      <c r="AD269" s="13">
        <f t="shared" si="150"/>
        <v>805350.01</v>
      </c>
      <c r="AE269" s="13">
        <f t="shared" si="151"/>
        <v>102340</v>
      </c>
      <c r="AF269" s="13">
        <f t="shared" si="152"/>
        <v>907690.01</v>
      </c>
      <c r="AG269" s="23">
        <f t="shared" si="153"/>
        <v>16750</v>
      </c>
      <c r="AH269" s="13">
        <f t="shared" si="154"/>
        <v>-71500</v>
      </c>
      <c r="AI269" s="13">
        <f t="shared" si="155"/>
        <v>1161433.3599999999</v>
      </c>
      <c r="AJ269" s="13">
        <f t="shared" si="156"/>
        <v>1953933.3599999999</v>
      </c>
      <c r="AK269" s="13">
        <f t="shared" si="157"/>
        <v>660000</v>
      </c>
      <c r="AL269" s="13">
        <f t="shared" si="158"/>
        <v>697350.01</v>
      </c>
      <c r="AM269" s="13">
        <f t="shared" si="159"/>
        <v>193590</v>
      </c>
      <c r="AN269" s="13">
        <f t="shared" si="160"/>
        <v>890940.01</v>
      </c>
      <c r="AO269" s="23">
        <f t="shared" si="161"/>
        <v>0</v>
      </c>
      <c r="AP269" s="13">
        <f t="shared" si="162"/>
        <v>-88250</v>
      </c>
      <c r="AQ269" s="13">
        <f t="shared" si="163"/>
        <v>0</v>
      </c>
      <c r="AR269" s="3" t="str">
        <f t="shared" si="164"/>
        <v>Ok</v>
      </c>
    </row>
    <row r="270" spans="1:44" x14ac:dyDescent="0.3">
      <c r="A270" s="9"/>
      <c r="B270" s="9"/>
      <c r="C270" s="10">
        <f t="shared" si="135"/>
        <v>138500</v>
      </c>
      <c r="D270" s="10">
        <f t="shared" si="136"/>
        <v>1662000</v>
      </c>
      <c r="E270" s="10">
        <f>F270*基础参数!$B$18</f>
        <v>1108000</v>
      </c>
      <c r="F270" s="10">
        <f>F269+基础参数!$B$17</f>
        <v>2770000</v>
      </c>
      <c r="G270" s="10">
        <f>基础参数!$B$1</f>
        <v>60000</v>
      </c>
      <c r="H270" s="10">
        <f>基础参数!$B$2</f>
        <v>36000</v>
      </c>
      <c r="I270" s="10">
        <f>ROUND(IF(F270/12&gt;基础参数!$B$5,基础参数!$B$5,IF(F270/12&lt;基础参数!$B$4,基础参数!$B$4,F270/12)),2)</f>
        <v>21396</v>
      </c>
      <c r="J270" s="10">
        <f>I270*12*基础参数!$B$3</f>
        <v>32094</v>
      </c>
      <c r="K270" s="10">
        <f>ROUND(IF($F270/12&gt;基础参数!$B$12,基础参数!$B$12,IF($F270/12&lt;基础参数!$B$11,基础参数!$B$11,$F270/12)),2)</f>
        <v>21396</v>
      </c>
      <c r="L270" s="10">
        <f>K270*12*基础参数!$B$10</f>
        <v>17972.640000000003</v>
      </c>
      <c r="M270" s="12">
        <f t="shared" si="132"/>
        <v>1515933.36</v>
      </c>
      <c r="N270" s="13">
        <f t="shared" si="133"/>
        <v>1108000</v>
      </c>
      <c r="O270" s="13">
        <f t="shared" si="137"/>
        <v>500250.01</v>
      </c>
      <c r="P270" s="13">
        <f t="shared" si="138"/>
        <v>483440</v>
      </c>
      <c r="Q270" s="17">
        <f t="shared" si="139"/>
        <v>983690.01</v>
      </c>
      <c r="R270" s="13">
        <f t="shared" si="140"/>
        <v>1963933.3599999999</v>
      </c>
      <c r="S270" s="18">
        <f t="shared" si="141"/>
        <v>660000</v>
      </c>
      <c r="T270" s="13">
        <f t="shared" si="142"/>
        <v>701850.01</v>
      </c>
      <c r="U270" s="13">
        <f t="shared" si="143"/>
        <v>193590</v>
      </c>
      <c r="V270" s="19">
        <f t="shared" si="144"/>
        <v>895440.01</v>
      </c>
      <c r="W270" s="13">
        <f t="shared" si="145"/>
        <v>88250</v>
      </c>
      <c r="X270" s="13">
        <f t="shared" si="146"/>
        <v>103410</v>
      </c>
      <c r="Y270" s="13">
        <f t="shared" si="134"/>
        <v>2623933.36</v>
      </c>
      <c r="Z270" s="22">
        <f t="shared" si="147"/>
        <v>998850.01</v>
      </c>
      <c r="AA270" s="13"/>
      <c r="AB270" s="13">
        <f t="shared" si="148"/>
        <v>2203933.36</v>
      </c>
      <c r="AC270" s="13">
        <f t="shared" si="149"/>
        <v>420000</v>
      </c>
      <c r="AD270" s="13">
        <f t="shared" si="150"/>
        <v>809850.01</v>
      </c>
      <c r="AE270" s="13">
        <f t="shared" si="151"/>
        <v>102340</v>
      </c>
      <c r="AF270" s="13">
        <f t="shared" si="152"/>
        <v>912190.01</v>
      </c>
      <c r="AG270" s="23">
        <f t="shared" si="153"/>
        <v>16750</v>
      </c>
      <c r="AH270" s="13">
        <f t="shared" si="154"/>
        <v>-71500</v>
      </c>
      <c r="AI270" s="13">
        <f t="shared" si="155"/>
        <v>1171433.3599999999</v>
      </c>
      <c r="AJ270" s="13">
        <f t="shared" si="156"/>
        <v>1963933.3599999999</v>
      </c>
      <c r="AK270" s="13">
        <f t="shared" si="157"/>
        <v>660000</v>
      </c>
      <c r="AL270" s="13">
        <f t="shared" si="158"/>
        <v>701850.01</v>
      </c>
      <c r="AM270" s="13">
        <f t="shared" si="159"/>
        <v>193590</v>
      </c>
      <c r="AN270" s="13">
        <f t="shared" si="160"/>
        <v>895440.01</v>
      </c>
      <c r="AO270" s="23">
        <f t="shared" si="161"/>
        <v>0</v>
      </c>
      <c r="AP270" s="13">
        <f t="shared" si="162"/>
        <v>-88250</v>
      </c>
      <c r="AQ270" s="13">
        <f t="shared" si="163"/>
        <v>0</v>
      </c>
      <c r="AR270" s="3" t="str">
        <f t="shared" si="164"/>
        <v>Ok</v>
      </c>
    </row>
    <row r="271" spans="1:44" x14ac:dyDescent="0.3">
      <c r="A271" s="9"/>
      <c r="B271" s="9"/>
      <c r="C271" s="10">
        <f t="shared" si="135"/>
        <v>139000</v>
      </c>
      <c r="D271" s="10">
        <f t="shared" si="136"/>
        <v>1668000</v>
      </c>
      <c r="E271" s="10">
        <f>F271*基础参数!$B$18</f>
        <v>1112000</v>
      </c>
      <c r="F271" s="10">
        <f>F270+基础参数!$B$17</f>
        <v>2780000</v>
      </c>
      <c r="G271" s="10">
        <f>基础参数!$B$1</f>
        <v>60000</v>
      </c>
      <c r="H271" s="10">
        <f>基础参数!$B$2</f>
        <v>36000</v>
      </c>
      <c r="I271" s="10">
        <f>ROUND(IF(F271/12&gt;基础参数!$B$5,基础参数!$B$5,IF(F271/12&lt;基础参数!$B$4,基础参数!$B$4,F271/12)),2)</f>
        <v>21396</v>
      </c>
      <c r="J271" s="10">
        <f>I271*12*基础参数!$B$3</f>
        <v>32094</v>
      </c>
      <c r="K271" s="10">
        <f>ROUND(IF($F271/12&gt;基础参数!$B$12,基础参数!$B$12,IF($F271/12&lt;基础参数!$B$11,基础参数!$B$11,$F271/12)),2)</f>
        <v>21396</v>
      </c>
      <c r="L271" s="10">
        <f>K271*12*基础参数!$B$10</f>
        <v>17972.640000000003</v>
      </c>
      <c r="M271" s="12">
        <f t="shared" si="132"/>
        <v>1521933.36</v>
      </c>
      <c r="N271" s="13">
        <f t="shared" si="133"/>
        <v>1112000</v>
      </c>
      <c r="O271" s="13">
        <f t="shared" si="137"/>
        <v>502950.01</v>
      </c>
      <c r="P271" s="13">
        <f t="shared" si="138"/>
        <v>485240</v>
      </c>
      <c r="Q271" s="17">
        <f t="shared" si="139"/>
        <v>988190.01</v>
      </c>
      <c r="R271" s="13">
        <f t="shared" si="140"/>
        <v>1973933.3599999999</v>
      </c>
      <c r="S271" s="18">
        <f t="shared" si="141"/>
        <v>660000</v>
      </c>
      <c r="T271" s="13">
        <f t="shared" si="142"/>
        <v>706350.01</v>
      </c>
      <c r="U271" s="13">
        <f t="shared" si="143"/>
        <v>193590</v>
      </c>
      <c r="V271" s="19">
        <f t="shared" si="144"/>
        <v>899940.01</v>
      </c>
      <c r="W271" s="13">
        <f t="shared" si="145"/>
        <v>88250</v>
      </c>
      <c r="X271" s="13">
        <f t="shared" si="146"/>
        <v>103410</v>
      </c>
      <c r="Y271" s="13">
        <f t="shared" si="134"/>
        <v>2633933.36</v>
      </c>
      <c r="Z271" s="22">
        <f t="shared" si="147"/>
        <v>1003350.01</v>
      </c>
      <c r="AA271" s="13"/>
      <c r="AB271" s="13">
        <f t="shared" si="148"/>
        <v>2213933.36</v>
      </c>
      <c r="AC271" s="13">
        <f t="shared" si="149"/>
        <v>420000</v>
      </c>
      <c r="AD271" s="13">
        <f t="shared" si="150"/>
        <v>814350.01</v>
      </c>
      <c r="AE271" s="13">
        <f t="shared" si="151"/>
        <v>102340</v>
      </c>
      <c r="AF271" s="13">
        <f t="shared" si="152"/>
        <v>916690.01</v>
      </c>
      <c r="AG271" s="23">
        <f t="shared" si="153"/>
        <v>16750</v>
      </c>
      <c r="AH271" s="13">
        <f t="shared" si="154"/>
        <v>-71500</v>
      </c>
      <c r="AI271" s="13">
        <f t="shared" si="155"/>
        <v>1181433.3599999999</v>
      </c>
      <c r="AJ271" s="13">
        <f t="shared" si="156"/>
        <v>1973933.3599999999</v>
      </c>
      <c r="AK271" s="13">
        <f t="shared" si="157"/>
        <v>660000</v>
      </c>
      <c r="AL271" s="13">
        <f t="shared" si="158"/>
        <v>706350.01</v>
      </c>
      <c r="AM271" s="13">
        <f t="shared" si="159"/>
        <v>193590</v>
      </c>
      <c r="AN271" s="13">
        <f t="shared" si="160"/>
        <v>899940.01</v>
      </c>
      <c r="AO271" s="23">
        <f t="shared" si="161"/>
        <v>0</v>
      </c>
      <c r="AP271" s="13">
        <f t="shared" si="162"/>
        <v>-88250</v>
      </c>
      <c r="AQ271" s="13">
        <f t="shared" si="163"/>
        <v>0</v>
      </c>
      <c r="AR271" s="3" t="str">
        <f t="shared" si="164"/>
        <v>Ok</v>
      </c>
    </row>
    <row r="272" spans="1:44" x14ac:dyDescent="0.3">
      <c r="A272" s="9"/>
      <c r="B272" s="9"/>
      <c r="C272" s="10">
        <f t="shared" si="135"/>
        <v>139500</v>
      </c>
      <c r="D272" s="10">
        <f t="shared" si="136"/>
        <v>1674000</v>
      </c>
      <c r="E272" s="10">
        <f>F272*基础参数!$B$18</f>
        <v>1116000</v>
      </c>
      <c r="F272" s="10">
        <f>F271+基础参数!$B$17</f>
        <v>2790000</v>
      </c>
      <c r="G272" s="10">
        <f>基础参数!$B$1</f>
        <v>60000</v>
      </c>
      <c r="H272" s="10">
        <f>基础参数!$B$2</f>
        <v>36000</v>
      </c>
      <c r="I272" s="10">
        <f>ROUND(IF(F272/12&gt;基础参数!$B$5,基础参数!$B$5,IF(F272/12&lt;基础参数!$B$4,基础参数!$B$4,F272/12)),2)</f>
        <v>21396</v>
      </c>
      <c r="J272" s="10">
        <f>I272*12*基础参数!$B$3</f>
        <v>32094</v>
      </c>
      <c r="K272" s="10">
        <f>ROUND(IF($F272/12&gt;基础参数!$B$12,基础参数!$B$12,IF($F272/12&lt;基础参数!$B$11,基础参数!$B$11,$F272/12)),2)</f>
        <v>21396</v>
      </c>
      <c r="L272" s="10">
        <f>K272*12*基础参数!$B$10</f>
        <v>17972.640000000003</v>
      </c>
      <c r="M272" s="12">
        <f t="shared" si="132"/>
        <v>1527933.36</v>
      </c>
      <c r="N272" s="13">
        <f t="shared" si="133"/>
        <v>1116000</v>
      </c>
      <c r="O272" s="13">
        <f t="shared" si="137"/>
        <v>505650.01</v>
      </c>
      <c r="P272" s="13">
        <f t="shared" si="138"/>
        <v>487040</v>
      </c>
      <c r="Q272" s="17">
        <f t="shared" si="139"/>
        <v>992690.01</v>
      </c>
      <c r="R272" s="13">
        <f t="shared" si="140"/>
        <v>1983933.3599999999</v>
      </c>
      <c r="S272" s="18">
        <f t="shared" si="141"/>
        <v>660000</v>
      </c>
      <c r="T272" s="13">
        <f t="shared" si="142"/>
        <v>710850.01</v>
      </c>
      <c r="U272" s="13">
        <f t="shared" si="143"/>
        <v>193590</v>
      </c>
      <c r="V272" s="19">
        <f t="shared" si="144"/>
        <v>904440.01</v>
      </c>
      <c r="W272" s="13">
        <f t="shared" si="145"/>
        <v>88250</v>
      </c>
      <c r="X272" s="13">
        <f t="shared" si="146"/>
        <v>103410</v>
      </c>
      <c r="Y272" s="13">
        <f t="shared" si="134"/>
        <v>2643933.36</v>
      </c>
      <c r="Z272" s="22">
        <f t="shared" si="147"/>
        <v>1007850.01</v>
      </c>
      <c r="AA272" s="13"/>
      <c r="AB272" s="13">
        <f t="shared" si="148"/>
        <v>2223933.36</v>
      </c>
      <c r="AC272" s="13">
        <f t="shared" si="149"/>
        <v>420000</v>
      </c>
      <c r="AD272" s="13">
        <f t="shared" si="150"/>
        <v>818850.01</v>
      </c>
      <c r="AE272" s="13">
        <f t="shared" si="151"/>
        <v>102340</v>
      </c>
      <c r="AF272" s="13">
        <f t="shared" si="152"/>
        <v>921190.01</v>
      </c>
      <c r="AG272" s="23">
        <f t="shared" si="153"/>
        <v>16750</v>
      </c>
      <c r="AH272" s="13">
        <f t="shared" si="154"/>
        <v>-71500</v>
      </c>
      <c r="AI272" s="13">
        <f t="shared" si="155"/>
        <v>1191433.3599999999</v>
      </c>
      <c r="AJ272" s="13">
        <f t="shared" si="156"/>
        <v>1983933.3599999999</v>
      </c>
      <c r="AK272" s="13">
        <f t="shared" si="157"/>
        <v>660000</v>
      </c>
      <c r="AL272" s="13">
        <f t="shared" si="158"/>
        <v>710850.01</v>
      </c>
      <c r="AM272" s="13">
        <f t="shared" si="159"/>
        <v>193590</v>
      </c>
      <c r="AN272" s="13">
        <f t="shared" si="160"/>
        <v>904440.01</v>
      </c>
      <c r="AO272" s="23">
        <f t="shared" si="161"/>
        <v>0</v>
      </c>
      <c r="AP272" s="13">
        <f t="shared" si="162"/>
        <v>-88250</v>
      </c>
      <c r="AQ272" s="13">
        <f t="shared" si="163"/>
        <v>0</v>
      </c>
      <c r="AR272" s="3" t="str">
        <f t="shared" si="164"/>
        <v>Ok</v>
      </c>
    </row>
    <row r="273" spans="1:44" x14ac:dyDescent="0.3">
      <c r="A273" s="9"/>
      <c r="B273" s="9"/>
      <c r="C273" s="10">
        <f t="shared" si="135"/>
        <v>140000</v>
      </c>
      <c r="D273" s="10">
        <f t="shared" si="136"/>
        <v>1680000</v>
      </c>
      <c r="E273" s="10">
        <f>F273*基础参数!$B$18</f>
        <v>1120000</v>
      </c>
      <c r="F273" s="10">
        <f>F272+基础参数!$B$17</f>
        <v>2800000</v>
      </c>
      <c r="G273" s="10">
        <f>基础参数!$B$1</f>
        <v>60000</v>
      </c>
      <c r="H273" s="10">
        <f>基础参数!$B$2</f>
        <v>36000</v>
      </c>
      <c r="I273" s="10">
        <f>ROUND(IF(F273/12&gt;基础参数!$B$5,基础参数!$B$5,IF(F273/12&lt;基础参数!$B$4,基础参数!$B$4,F273/12)),2)</f>
        <v>21396</v>
      </c>
      <c r="J273" s="10">
        <f>I273*12*基础参数!$B$3</f>
        <v>32094</v>
      </c>
      <c r="K273" s="10">
        <f>ROUND(IF($F273/12&gt;基础参数!$B$12,基础参数!$B$12,IF($F273/12&lt;基础参数!$B$11,基础参数!$B$11,$F273/12)),2)</f>
        <v>21396</v>
      </c>
      <c r="L273" s="10">
        <f>K273*12*基础参数!$B$10</f>
        <v>17972.640000000003</v>
      </c>
      <c r="M273" s="12">
        <f t="shared" si="132"/>
        <v>1533933.36</v>
      </c>
      <c r="N273" s="13">
        <f t="shared" si="133"/>
        <v>1120000</v>
      </c>
      <c r="O273" s="13">
        <f t="shared" si="137"/>
        <v>508350.01</v>
      </c>
      <c r="P273" s="13">
        <f t="shared" si="138"/>
        <v>488840</v>
      </c>
      <c r="Q273" s="17">
        <f t="shared" si="139"/>
        <v>997190.01</v>
      </c>
      <c r="R273" s="13">
        <f t="shared" si="140"/>
        <v>1993933.3599999999</v>
      </c>
      <c r="S273" s="18">
        <f t="shared" si="141"/>
        <v>660000</v>
      </c>
      <c r="T273" s="13">
        <f t="shared" si="142"/>
        <v>715350.01</v>
      </c>
      <c r="U273" s="13">
        <f t="shared" si="143"/>
        <v>193590</v>
      </c>
      <c r="V273" s="19">
        <f t="shared" si="144"/>
        <v>908940.01</v>
      </c>
      <c r="W273" s="13">
        <f t="shared" si="145"/>
        <v>88250</v>
      </c>
      <c r="X273" s="13">
        <f t="shared" si="146"/>
        <v>103410</v>
      </c>
      <c r="Y273" s="13">
        <f t="shared" si="134"/>
        <v>2653933.36</v>
      </c>
      <c r="Z273" s="22">
        <f t="shared" si="147"/>
        <v>1012350.01</v>
      </c>
      <c r="AA273" s="13"/>
      <c r="AB273" s="13">
        <f t="shared" si="148"/>
        <v>2233933.36</v>
      </c>
      <c r="AC273" s="13">
        <f t="shared" si="149"/>
        <v>420000</v>
      </c>
      <c r="AD273" s="13">
        <f t="shared" si="150"/>
        <v>823350.01</v>
      </c>
      <c r="AE273" s="13">
        <f t="shared" si="151"/>
        <v>102340</v>
      </c>
      <c r="AF273" s="13">
        <f t="shared" si="152"/>
        <v>925690.01</v>
      </c>
      <c r="AG273" s="23">
        <f t="shared" si="153"/>
        <v>16750</v>
      </c>
      <c r="AH273" s="13">
        <f t="shared" si="154"/>
        <v>-71500</v>
      </c>
      <c r="AI273" s="13">
        <f t="shared" si="155"/>
        <v>1201433.3599999999</v>
      </c>
      <c r="AJ273" s="13">
        <f t="shared" si="156"/>
        <v>1993933.3599999999</v>
      </c>
      <c r="AK273" s="13">
        <f t="shared" si="157"/>
        <v>660000</v>
      </c>
      <c r="AL273" s="13">
        <f t="shared" si="158"/>
        <v>715350.01</v>
      </c>
      <c r="AM273" s="13">
        <f t="shared" si="159"/>
        <v>193590</v>
      </c>
      <c r="AN273" s="13">
        <f t="shared" si="160"/>
        <v>908940.01</v>
      </c>
      <c r="AO273" s="23">
        <f t="shared" si="161"/>
        <v>0</v>
      </c>
      <c r="AP273" s="13">
        <f t="shared" si="162"/>
        <v>-88250</v>
      </c>
      <c r="AQ273" s="13">
        <f t="shared" si="163"/>
        <v>0</v>
      </c>
      <c r="AR273" s="3" t="str">
        <f t="shared" si="164"/>
        <v>Ok</v>
      </c>
    </row>
    <row r="274" spans="1:44" x14ac:dyDescent="0.3">
      <c r="A274" s="9"/>
      <c r="B274" s="9"/>
      <c r="C274" s="10">
        <f t="shared" si="135"/>
        <v>140500</v>
      </c>
      <c r="D274" s="10">
        <f t="shared" si="136"/>
        <v>1686000</v>
      </c>
      <c r="E274" s="10">
        <f>F274*基础参数!$B$18</f>
        <v>1124000</v>
      </c>
      <c r="F274" s="10">
        <f>F273+基础参数!$B$17</f>
        <v>2810000</v>
      </c>
      <c r="G274" s="10">
        <f>基础参数!$B$1</f>
        <v>60000</v>
      </c>
      <c r="H274" s="10">
        <f>基础参数!$B$2</f>
        <v>36000</v>
      </c>
      <c r="I274" s="10">
        <f>ROUND(IF(F274/12&gt;基础参数!$B$5,基础参数!$B$5,IF(F274/12&lt;基础参数!$B$4,基础参数!$B$4,F274/12)),2)</f>
        <v>21396</v>
      </c>
      <c r="J274" s="10">
        <f>I274*12*基础参数!$B$3</f>
        <v>32094</v>
      </c>
      <c r="K274" s="10">
        <f>ROUND(IF($F274/12&gt;基础参数!$B$12,基础参数!$B$12,IF($F274/12&lt;基础参数!$B$11,基础参数!$B$11,$F274/12)),2)</f>
        <v>21396</v>
      </c>
      <c r="L274" s="10">
        <f>K274*12*基础参数!$B$10</f>
        <v>17972.640000000003</v>
      </c>
      <c r="M274" s="12">
        <f t="shared" si="132"/>
        <v>1539933.36</v>
      </c>
      <c r="N274" s="13">
        <f t="shared" si="133"/>
        <v>1124000</v>
      </c>
      <c r="O274" s="13">
        <f t="shared" si="137"/>
        <v>511050.01</v>
      </c>
      <c r="P274" s="13">
        <f t="shared" si="138"/>
        <v>490640</v>
      </c>
      <c r="Q274" s="17">
        <f t="shared" si="139"/>
        <v>1001690.01</v>
      </c>
      <c r="R274" s="13">
        <f t="shared" si="140"/>
        <v>2003933.3599999999</v>
      </c>
      <c r="S274" s="18">
        <f t="shared" si="141"/>
        <v>660000</v>
      </c>
      <c r="T274" s="13">
        <f t="shared" si="142"/>
        <v>719850.01</v>
      </c>
      <c r="U274" s="13">
        <f t="shared" si="143"/>
        <v>193590</v>
      </c>
      <c r="V274" s="19">
        <f t="shared" si="144"/>
        <v>913440.01</v>
      </c>
      <c r="W274" s="13">
        <f t="shared" si="145"/>
        <v>88250</v>
      </c>
      <c r="X274" s="13">
        <f t="shared" si="146"/>
        <v>103410</v>
      </c>
      <c r="Y274" s="13">
        <f t="shared" si="134"/>
        <v>2663933.36</v>
      </c>
      <c r="Z274" s="22">
        <f t="shared" si="147"/>
        <v>1016850.01</v>
      </c>
      <c r="AA274" s="13"/>
      <c r="AB274" s="13">
        <f t="shared" si="148"/>
        <v>2243933.36</v>
      </c>
      <c r="AC274" s="13">
        <f t="shared" si="149"/>
        <v>420000</v>
      </c>
      <c r="AD274" s="13">
        <f t="shared" si="150"/>
        <v>827850.01</v>
      </c>
      <c r="AE274" s="13">
        <f t="shared" si="151"/>
        <v>102340</v>
      </c>
      <c r="AF274" s="13">
        <f t="shared" si="152"/>
        <v>930190.01</v>
      </c>
      <c r="AG274" s="23">
        <f t="shared" si="153"/>
        <v>16750</v>
      </c>
      <c r="AH274" s="13">
        <f t="shared" si="154"/>
        <v>-71500</v>
      </c>
      <c r="AI274" s="13">
        <f t="shared" si="155"/>
        <v>1211433.3599999999</v>
      </c>
      <c r="AJ274" s="13">
        <f t="shared" si="156"/>
        <v>2003933.3599999999</v>
      </c>
      <c r="AK274" s="13">
        <f t="shared" si="157"/>
        <v>660000</v>
      </c>
      <c r="AL274" s="13">
        <f t="shared" si="158"/>
        <v>719850.01</v>
      </c>
      <c r="AM274" s="13">
        <f t="shared" si="159"/>
        <v>193590</v>
      </c>
      <c r="AN274" s="13">
        <f t="shared" si="160"/>
        <v>913440.01</v>
      </c>
      <c r="AO274" s="23">
        <f t="shared" si="161"/>
        <v>0</v>
      </c>
      <c r="AP274" s="13">
        <f t="shared" si="162"/>
        <v>-88250</v>
      </c>
      <c r="AQ274" s="13">
        <f t="shared" si="163"/>
        <v>0</v>
      </c>
      <c r="AR274" s="3" t="str">
        <f t="shared" si="164"/>
        <v>Ok</v>
      </c>
    </row>
    <row r="275" spans="1:44" x14ac:dyDescent="0.3">
      <c r="A275" s="9"/>
      <c r="B275" s="9"/>
      <c r="C275" s="10">
        <f t="shared" si="135"/>
        <v>141000</v>
      </c>
      <c r="D275" s="10">
        <f t="shared" si="136"/>
        <v>1692000</v>
      </c>
      <c r="E275" s="10">
        <f>F275*基础参数!$B$18</f>
        <v>1128000</v>
      </c>
      <c r="F275" s="10">
        <f>F274+基础参数!$B$17</f>
        <v>2820000</v>
      </c>
      <c r="G275" s="10">
        <f>基础参数!$B$1</f>
        <v>60000</v>
      </c>
      <c r="H275" s="10">
        <f>基础参数!$B$2</f>
        <v>36000</v>
      </c>
      <c r="I275" s="10">
        <f>ROUND(IF(F275/12&gt;基础参数!$B$5,基础参数!$B$5,IF(F275/12&lt;基础参数!$B$4,基础参数!$B$4,F275/12)),2)</f>
        <v>21396</v>
      </c>
      <c r="J275" s="10">
        <f>I275*12*基础参数!$B$3</f>
        <v>32094</v>
      </c>
      <c r="K275" s="10">
        <f>ROUND(IF($F275/12&gt;基础参数!$B$12,基础参数!$B$12,IF($F275/12&lt;基础参数!$B$11,基础参数!$B$11,$F275/12)),2)</f>
        <v>21396</v>
      </c>
      <c r="L275" s="10">
        <f>K275*12*基础参数!$B$10</f>
        <v>17972.640000000003</v>
      </c>
      <c r="M275" s="12">
        <f t="shared" si="132"/>
        <v>1545933.36</v>
      </c>
      <c r="N275" s="13">
        <f t="shared" si="133"/>
        <v>1128000</v>
      </c>
      <c r="O275" s="13">
        <f t="shared" si="137"/>
        <v>513750.01</v>
      </c>
      <c r="P275" s="13">
        <f t="shared" si="138"/>
        <v>492440</v>
      </c>
      <c r="Q275" s="17">
        <f t="shared" si="139"/>
        <v>1006190.01</v>
      </c>
      <c r="R275" s="13">
        <f t="shared" si="140"/>
        <v>2013933.3599999999</v>
      </c>
      <c r="S275" s="18">
        <f t="shared" si="141"/>
        <v>660000</v>
      </c>
      <c r="T275" s="13">
        <f t="shared" si="142"/>
        <v>724350.01</v>
      </c>
      <c r="U275" s="13">
        <f t="shared" si="143"/>
        <v>193590</v>
      </c>
      <c r="V275" s="19">
        <f t="shared" si="144"/>
        <v>917940.01</v>
      </c>
      <c r="W275" s="13">
        <f t="shared" si="145"/>
        <v>88250</v>
      </c>
      <c r="X275" s="13">
        <f t="shared" si="146"/>
        <v>103410</v>
      </c>
      <c r="Y275" s="13">
        <f t="shared" si="134"/>
        <v>2673933.36</v>
      </c>
      <c r="Z275" s="22">
        <f t="shared" si="147"/>
        <v>1021350.01</v>
      </c>
      <c r="AA275" s="13"/>
      <c r="AB275" s="13">
        <f t="shared" si="148"/>
        <v>2253933.36</v>
      </c>
      <c r="AC275" s="13">
        <f t="shared" si="149"/>
        <v>420000</v>
      </c>
      <c r="AD275" s="13">
        <f t="shared" si="150"/>
        <v>832350.01</v>
      </c>
      <c r="AE275" s="13">
        <f t="shared" si="151"/>
        <v>102340</v>
      </c>
      <c r="AF275" s="13">
        <f t="shared" si="152"/>
        <v>934690.01</v>
      </c>
      <c r="AG275" s="23">
        <f t="shared" si="153"/>
        <v>16750</v>
      </c>
      <c r="AH275" s="13">
        <f t="shared" si="154"/>
        <v>-71500</v>
      </c>
      <c r="AI275" s="13">
        <f t="shared" si="155"/>
        <v>1221433.3599999999</v>
      </c>
      <c r="AJ275" s="13">
        <f t="shared" si="156"/>
        <v>2013933.3599999999</v>
      </c>
      <c r="AK275" s="13">
        <f t="shared" si="157"/>
        <v>660000</v>
      </c>
      <c r="AL275" s="13">
        <f t="shared" si="158"/>
        <v>724350.01</v>
      </c>
      <c r="AM275" s="13">
        <f t="shared" si="159"/>
        <v>193590</v>
      </c>
      <c r="AN275" s="13">
        <f t="shared" si="160"/>
        <v>917940.01</v>
      </c>
      <c r="AO275" s="23">
        <f t="shared" si="161"/>
        <v>0</v>
      </c>
      <c r="AP275" s="13">
        <f t="shared" si="162"/>
        <v>-88250</v>
      </c>
      <c r="AQ275" s="13">
        <f t="shared" si="163"/>
        <v>0</v>
      </c>
      <c r="AR275" s="3" t="str">
        <f t="shared" si="164"/>
        <v>Ok</v>
      </c>
    </row>
    <row r="276" spans="1:44" x14ac:dyDescent="0.3">
      <c r="A276" s="9"/>
      <c r="B276" s="9"/>
      <c r="C276" s="10">
        <f t="shared" si="135"/>
        <v>141500</v>
      </c>
      <c r="D276" s="10">
        <f t="shared" si="136"/>
        <v>1698000</v>
      </c>
      <c r="E276" s="10">
        <f>F276*基础参数!$B$18</f>
        <v>1132000</v>
      </c>
      <c r="F276" s="10">
        <f>F275+基础参数!$B$17</f>
        <v>2830000</v>
      </c>
      <c r="G276" s="10">
        <f>基础参数!$B$1</f>
        <v>60000</v>
      </c>
      <c r="H276" s="10">
        <f>基础参数!$B$2</f>
        <v>36000</v>
      </c>
      <c r="I276" s="10">
        <f>ROUND(IF(F276/12&gt;基础参数!$B$5,基础参数!$B$5,IF(F276/12&lt;基础参数!$B$4,基础参数!$B$4,F276/12)),2)</f>
        <v>21396</v>
      </c>
      <c r="J276" s="10">
        <f>I276*12*基础参数!$B$3</f>
        <v>32094</v>
      </c>
      <c r="K276" s="10">
        <f>ROUND(IF($F276/12&gt;基础参数!$B$12,基础参数!$B$12,IF($F276/12&lt;基础参数!$B$11,基础参数!$B$11,$F276/12)),2)</f>
        <v>21396</v>
      </c>
      <c r="L276" s="10">
        <f>K276*12*基础参数!$B$10</f>
        <v>17972.640000000003</v>
      </c>
      <c r="M276" s="12">
        <f t="shared" si="132"/>
        <v>1551933.36</v>
      </c>
      <c r="N276" s="13">
        <f t="shared" si="133"/>
        <v>1132000</v>
      </c>
      <c r="O276" s="13">
        <f t="shared" si="137"/>
        <v>516450.01</v>
      </c>
      <c r="P276" s="13">
        <f t="shared" si="138"/>
        <v>494240</v>
      </c>
      <c r="Q276" s="17">
        <f t="shared" si="139"/>
        <v>1010690.01</v>
      </c>
      <c r="R276" s="13">
        <f t="shared" si="140"/>
        <v>2023933.3599999999</v>
      </c>
      <c r="S276" s="18">
        <f t="shared" si="141"/>
        <v>660000</v>
      </c>
      <c r="T276" s="13">
        <f t="shared" si="142"/>
        <v>728850.01</v>
      </c>
      <c r="U276" s="13">
        <f t="shared" si="143"/>
        <v>193590</v>
      </c>
      <c r="V276" s="19">
        <f t="shared" si="144"/>
        <v>922440.01</v>
      </c>
      <c r="W276" s="13">
        <f t="shared" si="145"/>
        <v>88250</v>
      </c>
      <c r="X276" s="13">
        <f t="shared" si="146"/>
        <v>103410</v>
      </c>
      <c r="Y276" s="13">
        <f t="shared" si="134"/>
        <v>2683933.36</v>
      </c>
      <c r="Z276" s="22">
        <f t="shared" si="147"/>
        <v>1025850.01</v>
      </c>
      <c r="AA276" s="13"/>
      <c r="AB276" s="13">
        <f t="shared" si="148"/>
        <v>2263933.36</v>
      </c>
      <c r="AC276" s="13">
        <f t="shared" si="149"/>
        <v>420000</v>
      </c>
      <c r="AD276" s="13">
        <f t="shared" si="150"/>
        <v>836850.01</v>
      </c>
      <c r="AE276" s="13">
        <f t="shared" si="151"/>
        <v>102340</v>
      </c>
      <c r="AF276" s="13">
        <f t="shared" si="152"/>
        <v>939190.01</v>
      </c>
      <c r="AG276" s="23">
        <f t="shared" si="153"/>
        <v>16750</v>
      </c>
      <c r="AH276" s="13">
        <f t="shared" si="154"/>
        <v>-71500</v>
      </c>
      <c r="AI276" s="13">
        <f t="shared" si="155"/>
        <v>1231433.3599999999</v>
      </c>
      <c r="AJ276" s="13">
        <f t="shared" si="156"/>
        <v>2023933.3599999999</v>
      </c>
      <c r="AK276" s="13">
        <f t="shared" si="157"/>
        <v>660000</v>
      </c>
      <c r="AL276" s="13">
        <f t="shared" si="158"/>
        <v>728850.01</v>
      </c>
      <c r="AM276" s="13">
        <f t="shared" si="159"/>
        <v>193590</v>
      </c>
      <c r="AN276" s="13">
        <f t="shared" si="160"/>
        <v>922440.01</v>
      </c>
      <c r="AO276" s="23">
        <f t="shared" si="161"/>
        <v>0</v>
      </c>
      <c r="AP276" s="13">
        <f t="shared" si="162"/>
        <v>-88250</v>
      </c>
      <c r="AQ276" s="13">
        <f t="shared" si="163"/>
        <v>0</v>
      </c>
      <c r="AR276" s="3" t="str">
        <f t="shared" si="164"/>
        <v>Ok</v>
      </c>
    </row>
    <row r="277" spans="1:44" x14ac:dyDescent="0.3">
      <c r="A277" s="9"/>
      <c r="B277" s="9"/>
      <c r="C277" s="10">
        <f t="shared" si="135"/>
        <v>142000</v>
      </c>
      <c r="D277" s="10">
        <f t="shared" si="136"/>
        <v>1704000</v>
      </c>
      <c r="E277" s="10">
        <f>F277*基础参数!$B$18</f>
        <v>1136000</v>
      </c>
      <c r="F277" s="10">
        <f>F276+基础参数!$B$17</f>
        <v>2840000</v>
      </c>
      <c r="G277" s="10">
        <f>基础参数!$B$1</f>
        <v>60000</v>
      </c>
      <c r="H277" s="10">
        <f>基础参数!$B$2</f>
        <v>36000</v>
      </c>
      <c r="I277" s="10">
        <f>ROUND(IF(F277/12&gt;基础参数!$B$5,基础参数!$B$5,IF(F277/12&lt;基础参数!$B$4,基础参数!$B$4,F277/12)),2)</f>
        <v>21396</v>
      </c>
      <c r="J277" s="10">
        <f>I277*12*基础参数!$B$3</f>
        <v>32094</v>
      </c>
      <c r="K277" s="10">
        <f>ROUND(IF($F277/12&gt;基础参数!$B$12,基础参数!$B$12,IF($F277/12&lt;基础参数!$B$11,基础参数!$B$11,$F277/12)),2)</f>
        <v>21396</v>
      </c>
      <c r="L277" s="10">
        <f>K277*12*基础参数!$B$10</f>
        <v>17972.640000000003</v>
      </c>
      <c r="M277" s="12">
        <f t="shared" si="132"/>
        <v>1557933.36</v>
      </c>
      <c r="N277" s="13">
        <f t="shared" si="133"/>
        <v>1136000</v>
      </c>
      <c r="O277" s="13">
        <f t="shared" si="137"/>
        <v>519150.01</v>
      </c>
      <c r="P277" s="13">
        <f t="shared" si="138"/>
        <v>496040</v>
      </c>
      <c r="Q277" s="17">
        <f t="shared" si="139"/>
        <v>1015190.01</v>
      </c>
      <c r="R277" s="13">
        <f t="shared" si="140"/>
        <v>2033933.3599999999</v>
      </c>
      <c r="S277" s="18">
        <f t="shared" si="141"/>
        <v>660000</v>
      </c>
      <c r="T277" s="13">
        <f t="shared" si="142"/>
        <v>733350.01</v>
      </c>
      <c r="U277" s="13">
        <f t="shared" si="143"/>
        <v>193590</v>
      </c>
      <c r="V277" s="19">
        <f t="shared" si="144"/>
        <v>926940.01</v>
      </c>
      <c r="W277" s="13">
        <f t="shared" si="145"/>
        <v>88250</v>
      </c>
      <c r="X277" s="13">
        <f t="shared" si="146"/>
        <v>103410</v>
      </c>
      <c r="Y277" s="13">
        <f t="shared" si="134"/>
        <v>2693933.36</v>
      </c>
      <c r="Z277" s="22">
        <f t="shared" si="147"/>
        <v>1030350.01</v>
      </c>
      <c r="AA277" s="13"/>
      <c r="AB277" s="13">
        <f t="shared" si="148"/>
        <v>2273933.36</v>
      </c>
      <c r="AC277" s="13">
        <f t="shared" si="149"/>
        <v>420000</v>
      </c>
      <c r="AD277" s="13">
        <f t="shared" si="150"/>
        <v>841350.01</v>
      </c>
      <c r="AE277" s="13">
        <f t="shared" si="151"/>
        <v>102340</v>
      </c>
      <c r="AF277" s="13">
        <f t="shared" si="152"/>
        <v>943690.01</v>
      </c>
      <c r="AG277" s="23">
        <f t="shared" si="153"/>
        <v>16750</v>
      </c>
      <c r="AH277" s="13">
        <f t="shared" si="154"/>
        <v>-71500</v>
      </c>
      <c r="AI277" s="13">
        <f t="shared" si="155"/>
        <v>1241433.3599999999</v>
      </c>
      <c r="AJ277" s="13">
        <f t="shared" si="156"/>
        <v>2033933.3599999999</v>
      </c>
      <c r="AK277" s="13">
        <f t="shared" si="157"/>
        <v>660000</v>
      </c>
      <c r="AL277" s="13">
        <f t="shared" si="158"/>
        <v>733350.01</v>
      </c>
      <c r="AM277" s="13">
        <f t="shared" si="159"/>
        <v>193590</v>
      </c>
      <c r="AN277" s="13">
        <f t="shared" si="160"/>
        <v>926940.01</v>
      </c>
      <c r="AO277" s="23">
        <f t="shared" si="161"/>
        <v>0</v>
      </c>
      <c r="AP277" s="13">
        <f t="shared" si="162"/>
        <v>-88250</v>
      </c>
      <c r="AQ277" s="13">
        <f t="shared" si="163"/>
        <v>0</v>
      </c>
      <c r="AR277" s="3" t="str">
        <f t="shared" si="164"/>
        <v>Ok</v>
      </c>
    </row>
    <row r="278" spans="1:44" x14ac:dyDescent="0.3">
      <c r="A278" s="9"/>
      <c r="B278" s="9"/>
      <c r="C278" s="10">
        <f t="shared" si="135"/>
        <v>142500</v>
      </c>
      <c r="D278" s="10">
        <f t="shared" si="136"/>
        <v>1710000</v>
      </c>
      <c r="E278" s="10">
        <f>F278*基础参数!$B$18</f>
        <v>1140000</v>
      </c>
      <c r="F278" s="10">
        <f>F277+基础参数!$B$17</f>
        <v>2850000</v>
      </c>
      <c r="G278" s="10">
        <f>基础参数!$B$1</f>
        <v>60000</v>
      </c>
      <c r="H278" s="10">
        <f>基础参数!$B$2</f>
        <v>36000</v>
      </c>
      <c r="I278" s="10">
        <f>ROUND(IF(F278/12&gt;基础参数!$B$5,基础参数!$B$5,IF(F278/12&lt;基础参数!$B$4,基础参数!$B$4,F278/12)),2)</f>
        <v>21396</v>
      </c>
      <c r="J278" s="10">
        <f>I278*12*基础参数!$B$3</f>
        <v>32094</v>
      </c>
      <c r="K278" s="10">
        <f>ROUND(IF($F278/12&gt;基础参数!$B$12,基础参数!$B$12,IF($F278/12&lt;基础参数!$B$11,基础参数!$B$11,$F278/12)),2)</f>
        <v>21396</v>
      </c>
      <c r="L278" s="10">
        <f>K278*12*基础参数!$B$10</f>
        <v>17972.640000000003</v>
      </c>
      <c r="M278" s="12">
        <f t="shared" si="132"/>
        <v>1563933.36</v>
      </c>
      <c r="N278" s="13">
        <f t="shared" si="133"/>
        <v>1140000</v>
      </c>
      <c r="O278" s="13">
        <f t="shared" si="137"/>
        <v>521850.01</v>
      </c>
      <c r="P278" s="13">
        <f t="shared" si="138"/>
        <v>497840</v>
      </c>
      <c r="Q278" s="17">
        <f t="shared" si="139"/>
        <v>1019690.01</v>
      </c>
      <c r="R278" s="13">
        <f t="shared" si="140"/>
        <v>2043933.3599999999</v>
      </c>
      <c r="S278" s="18">
        <f t="shared" si="141"/>
        <v>660000</v>
      </c>
      <c r="T278" s="13">
        <f t="shared" si="142"/>
        <v>737850.01</v>
      </c>
      <c r="U278" s="13">
        <f t="shared" si="143"/>
        <v>193590</v>
      </c>
      <c r="V278" s="19">
        <f t="shared" si="144"/>
        <v>931440.01</v>
      </c>
      <c r="W278" s="13">
        <f t="shared" si="145"/>
        <v>88250</v>
      </c>
      <c r="X278" s="13">
        <f t="shared" si="146"/>
        <v>103410</v>
      </c>
      <c r="Y278" s="13">
        <f t="shared" si="134"/>
        <v>2703933.36</v>
      </c>
      <c r="Z278" s="22">
        <f t="shared" si="147"/>
        <v>1034850.01</v>
      </c>
      <c r="AA278" s="13"/>
      <c r="AB278" s="13">
        <f t="shared" si="148"/>
        <v>2283933.36</v>
      </c>
      <c r="AC278" s="13">
        <f t="shared" si="149"/>
        <v>420000</v>
      </c>
      <c r="AD278" s="13">
        <f t="shared" si="150"/>
        <v>845850.01</v>
      </c>
      <c r="AE278" s="13">
        <f t="shared" si="151"/>
        <v>102340</v>
      </c>
      <c r="AF278" s="13">
        <f t="shared" si="152"/>
        <v>948190.01</v>
      </c>
      <c r="AG278" s="23">
        <f t="shared" si="153"/>
        <v>16750</v>
      </c>
      <c r="AH278" s="13">
        <f t="shared" si="154"/>
        <v>-71500</v>
      </c>
      <c r="AI278" s="13">
        <f t="shared" si="155"/>
        <v>1251433.3599999999</v>
      </c>
      <c r="AJ278" s="13">
        <f t="shared" si="156"/>
        <v>2043933.3599999999</v>
      </c>
      <c r="AK278" s="13">
        <f t="shared" si="157"/>
        <v>660000</v>
      </c>
      <c r="AL278" s="13">
        <f t="shared" si="158"/>
        <v>737850.01</v>
      </c>
      <c r="AM278" s="13">
        <f t="shared" si="159"/>
        <v>193590</v>
      </c>
      <c r="AN278" s="13">
        <f t="shared" si="160"/>
        <v>931440.01</v>
      </c>
      <c r="AO278" s="23">
        <f t="shared" si="161"/>
        <v>0</v>
      </c>
      <c r="AP278" s="13">
        <f t="shared" si="162"/>
        <v>-88250</v>
      </c>
      <c r="AQ278" s="13">
        <f t="shared" si="163"/>
        <v>0</v>
      </c>
      <c r="AR278" s="3" t="str">
        <f t="shared" si="164"/>
        <v>Ok</v>
      </c>
    </row>
    <row r="279" spans="1:44" x14ac:dyDescent="0.3">
      <c r="A279" s="9"/>
      <c r="B279" s="9"/>
      <c r="C279" s="10">
        <f t="shared" si="135"/>
        <v>143000</v>
      </c>
      <c r="D279" s="10">
        <f t="shared" si="136"/>
        <v>1716000</v>
      </c>
      <c r="E279" s="10">
        <f>F279*基础参数!$B$18</f>
        <v>1144000</v>
      </c>
      <c r="F279" s="10">
        <f>F278+基础参数!$B$17</f>
        <v>2860000</v>
      </c>
      <c r="G279" s="10">
        <f>基础参数!$B$1</f>
        <v>60000</v>
      </c>
      <c r="H279" s="10">
        <f>基础参数!$B$2</f>
        <v>36000</v>
      </c>
      <c r="I279" s="10">
        <f>ROUND(IF(F279/12&gt;基础参数!$B$5,基础参数!$B$5,IF(F279/12&lt;基础参数!$B$4,基础参数!$B$4,F279/12)),2)</f>
        <v>21396</v>
      </c>
      <c r="J279" s="10">
        <f>I279*12*基础参数!$B$3</f>
        <v>32094</v>
      </c>
      <c r="K279" s="10">
        <f>ROUND(IF($F279/12&gt;基础参数!$B$12,基础参数!$B$12,IF($F279/12&lt;基础参数!$B$11,基础参数!$B$11,$F279/12)),2)</f>
        <v>21396</v>
      </c>
      <c r="L279" s="10">
        <f>K279*12*基础参数!$B$10</f>
        <v>17972.640000000003</v>
      </c>
      <c r="M279" s="12">
        <f t="shared" si="132"/>
        <v>1569933.36</v>
      </c>
      <c r="N279" s="13">
        <f t="shared" si="133"/>
        <v>1144000</v>
      </c>
      <c r="O279" s="13">
        <f t="shared" si="137"/>
        <v>524550.01</v>
      </c>
      <c r="P279" s="13">
        <f t="shared" si="138"/>
        <v>499640</v>
      </c>
      <c r="Q279" s="17">
        <f t="shared" si="139"/>
        <v>1024190.01</v>
      </c>
      <c r="R279" s="13">
        <f t="shared" si="140"/>
        <v>2053933.3599999999</v>
      </c>
      <c r="S279" s="18">
        <f t="shared" si="141"/>
        <v>660000</v>
      </c>
      <c r="T279" s="13">
        <f t="shared" si="142"/>
        <v>742350.01</v>
      </c>
      <c r="U279" s="13">
        <f t="shared" si="143"/>
        <v>193590</v>
      </c>
      <c r="V279" s="19">
        <f t="shared" si="144"/>
        <v>935940.01</v>
      </c>
      <c r="W279" s="13">
        <f t="shared" si="145"/>
        <v>88250</v>
      </c>
      <c r="X279" s="13">
        <f t="shared" si="146"/>
        <v>103410</v>
      </c>
      <c r="Y279" s="13">
        <f t="shared" si="134"/>
        <v>2713933.36</v>
      </c>
      <c r="Z279" s="22">
        <f t="shared" si="147"/>
        <v>1039350.01</v>
      </c>
      <c r="AA279" s="13"/>
      <c r="AB279" s="13">
        <f t="shared" si="148"/>
        <v>2293933.36</v>
      </c>
      <c r="AC279" s="13">
        <f t="shared" si="149"/>
        <v>420000</v>
      </c>
      <c r="AD279" s="13">
        <f t="shared" si="150"/>
        <v>850350.01</v>
      </c>
      <c r="AE279" s="13">
        <f t="shared" si="151"/>
        <v>102340</v>
      </c>
      <c r="AF279" s="13">
        <f t="shared" si="152"/>
        <v>952690.01</v>
      </c>
      <c r="AG279" s="23">
        <f t="shared" si="153"/>
        <v>16750</v>
      </c>
      <c r="AH279" s="13">
        <f t="shared" si="154"/>
        <v>-71500</v>
      </c>
      <c r="AI279" s="13">
        <f t="shared" si="155"/>
        <v>1261433.3599999999</v>
      </c>
      <c r="AJ279" s="13">
        <f t="shared" si="156"/>
        <v>2053933.3599999999</v>
      </c>
      <c r="AK279" s="13">
        <f t="shared" si="157"/>
        <v>660000</v>
      </c>
      <c r="AL279" s="13">
        <f t="shared" si="158"/>
        <v>742350.01</v>
      </c>
      <c r="AM279" s="13">
        <f t="shared" si="159"/>
        <v>193590</v>
      </c>
      <c r="AN279" s="13">
        <f t="shared" si="160"/>
        <v>935940.01</v>
      </c>
      <c r="AO279" s="23">
        <f t="shared" si="161"/>
        <v>0</v>
      </c>
      <c r="AP279" s="13">
        <f t="shared" si="162"/>
        <v>-88250</v>
      </c>
      <c r="AQ279" s="13">
        <f t="shared" si="163"/>
        <v>0</v>
      </c>
      <c r="AR279" s="3" t="str">
        <f t="shared" si="164"/>
        <v>Ok</v>
      </c>
    </row>
    <row r="280" spans="1:44" x14ac:dyDescent="0.3">
      <c r="A280" s="9"/>
      <c r="B280" s="9"/>
      <c r="C280" s="10">
        <f t="shared" si="135"/>
        <v>143500</v>
      </c>
      <c r="D280" s="10">
        <f t="shared" si="136"/>
        <v>1722000</v>
      </c>
      <c r="E280" s="10">
        <f>F280*基础参数!$B$18</f>
        <v>1148000</v>
      </c>
      <c r="F280" s="10">
        <f>F279+基础参数!$B$17</f>
        <v>2870000</v>
      </c>
      <c r="G280" s="10">
        <f>基础参数!$B$1</f>
        <v>60000</v>
      </c>
      <c r="H280" s="10">
        <f>基础参数!$B$2</f>
        <v>36000</v>
      </c>
      <c r="I280" s="10">
        <f>ROUND(IF(F280/12&gt;基础参数!$B$5,基础参数!$B$5,IF(F280/12&lt;基础参数!$B$4,基础参数!$B$4,F280/12)),2)</f>
        <v>21396</v>
      </c>
      <c r="J280" s="10">
        <f>I280*12*基础参数!$B$3</f>
        <v>32094</v>
      </c>
      <c r="K280" s="10">
        <f>ROUND(IF($F280/12&gt;基础参数!$B$12,基础参数!$B$12,IF($F280/12&lt;基础参数!$B$11,基础参数!$B$11,$F280/12)),2)</f>
        <v>21396</v>
      </c>
      <c r="L280" s="10">
        <f>K280*12*基础参数!$B$10</f>
        <v>17972.640000000003</v>
      </c>
      <c r="M280" s="12">
        <f t="shared" si="132"/>
        <v>1575933.36</v>
      </c>
      <c r="N280" s="13">
        <f t="shared" si="133"/>
        <v>1148000</v>
      </c>
      <c r="O280" s="13">
        <f t="shared" si="137"/>
        <v>527250.01</v>
      </c>
      <c r="P280" s="13">
        <f t="shared" si="138"/>
        <v>501440</v>
      </c>
      <c r="Q280" s="17">
        <f t="shared" si="139"/>
        <v>1028690.01</v>
      </c>
      <c r="R280" s="13">
        <f t="shared" si="140"/>
        <v>2063933.3599999999</v>
      </c>
      <c r="S280" s="18">
        <f t="shared" si="141"/>
        <v>660000</v>
      </c>
      <c r="T280" s="13">
        <f t="shared" si="142"/>
        <v>746850.01</v>
      </c>
      <c r="U280" s="13">
        <f t="shared" si="143"/>
        <v>193590</v>
      </c>
      <c r="V280" s="19">
        <f t="shared" si="144"/>
        <v>940440.01</v>
      </c>
      <c r="W280" s="13">
        <f t="shared" si="145"/>
        <v>88250</v>
      </c>
      <c r="X280" s="13">
        <f t="shared" si="146"/>
        <v>103410</v>
      </c>
      <c r="Y280" s="13">
        <f t="shared" si="134"/>
        <v>2723933.36</v>
      </c>
      <c r="Z280" s="22">
        <f t="shared" si="147"/>
        <v>1043850.01</v>
      </c>
      <c r="AA280" s="13"/>
      <c r="AB280" s="13">
        <f t="shared" si="148"/>
        <v>2303933.36</v>
      </c>
      <c r="AC280" s="13">
        <f t="shared" si="149"/>
        <v>420000</v>
      </c>
      <c r="AD280" s="13">
        <f t="shared" si="150"/>
        <v>854850.01</v>
      </c>
      <c r="AE280" s="13">
        <f t="shared" si="151"/>
        <v>102340</v>
      </c>
      <c r="AF280" s="13">
        <f t="shared" si="152"/>
        <v>957190.01</v>
      </c>
      <c r="AG280" s="23">
        <f t="shared" si="153"/>
        <v>16750</v>
      </c>
      <c r="AH280" s="13">
        <f t="shared" si="154"/>
        <v>-71500</v>
      </c>
      <c r="AI280" s="13">
        <f t="shared" si="155"/>
        <v>1271433.3599999999</v>
      </c>
      <c r="AJ280" s="13">
        <f t="shared" si="156"/>
        <v>2063933.3599999999</v>
      </c>
      <c r="AK280" s="13">
        <f t="shared" si="157"/>
        <v>660000</v>
      </c>
      <c r="AL280" s="13">
        <f t="shared" si="158"/>
        <v>746850.01</v>
      </c>
      <c r="AM280" s="13">
        <f t="shared" si="159"/>
        <v>193590</v>
      </c>
      <c r="AN280" s="13">
        <f t="shared" si="160"/>
        <v>940440.01</v>
      </c>
      <c r="AO280" s="23">
        <f t="shared" si="161"/>
        <v>0</v>
      </c>
      <c r="AP280" s="13">
        <f t="shared" si="162"/>
        <v>-88250</v>
      </c>
      <c r="AQ280" s="13">
        <f t="shared" si="163"/>
        <v>0</v>
      </c>
      <c r="AR280" s="3" t="str">
        <f t="shared" si="164"/>
        <v>Ok</v>
      </c>
    </row>
    <row r="281" spans="1:44" x14ac:dyDescent="0.3">
      <c r="A281" s="9"/>
      <c r="B281" s="9"/>
      <c r="C281" s="10">
        <f t="shared" si="135"/>
        <v>144000</v>
      </c>
      <c r="D281" s="10">
        <f t="shared" si="136"/>
        <v>1728000</v>
      </c>
      <c r="E281" s="10">
        <f>F281*基础参数!$B$18</f>
        <v>1152000</v>
      </c>
      <c r="F281" s="10">
        <f>F280+基础参数!$B$17</f>
        <v>2880000</v>
      </c>
      <c r="G281" s="10">
        <f>基础参数!$B$1</f>
        <v>60000</v>
      </c>
      <c r="H281" s="10">
        <f>基础参数!$B$2</f>
        <v>36000</v>
      </c>
      <c r="I281" s="10">
        <f>ROUND(IF(F281/12&gt;基础参数!$B$5,基础参数!$B$5,IF(F281/12&lt;基础参数!$B$4,基础参数!$B$4,F281/12)),2)</f>
        <v>21396</v>
      </c>
      <c r="J281" s="10">
        <f>I281*12*基础参数!$B$3</f>
        <v>32094</v>
      </c>
      <c r="K281" s="10">
        <f>ROUND(IF($F281/12&gt;基础参数!$B$12,基础参数!$B$12,IF($F281/12&lt;基础参数!$B$11,基础参数!$B$11,$F281/12)),2)</f>
        <v>21396</v>
      </c>
      <c r="L281" s="10">
        <f>K281*12*基础参数!$B$10</f>
        <v>17972.640000000003</v>
      </c>
      <c r="M281" s="12">
        <f t="shared" si="132"/>
        <v>1581933.36</v>
      </c>
      <c r="N281" s="13">
        <f t="shared" si="133"/>
        <v>1152000</v>
      </c>
      <c r="O281" s="13">
        <f t="shared" si="137"/>
        <v>529950.01</v>
      </c>
      <c r="P281" s="13">
        <f t="shared" si="138"/>
        <v>503240</v>
      </c>
      <c r="Q281" s="17">
        <f t="shared" si="139"/>
        <v>1033190.01</v>
      </c>
      <c r="R281" s="13">
        <f t="shared" si="140"/>
        <v>2073933.3599999999</v>
      </c>
      <c r="S281" s="18">
        <f t="shared" si="141"/>
        <v>660000</v>
      </c>
      <c r="T281" s="13">
        <f t="shared" si="142"/>
        <v>751350.01</v>
      </c>
      <c r="U281" s="13">
        <f t="shared" si="143"/>
        <v>193590</v>
      </c>
      <c r="V281" s="19">
        <f t="shared" si="144"/>
        <v>944940.01</v>
      </c>
      <c r="W281" s="13">
        <f t="shared" si="145"/>
        <v>88250</v>
      </c>
      <c r="X281" s="13">
        <f t="shared" si="146"/>
        <v>103410</v>
      </c>
      <c r="Y281" s="13">
        <f t="shared" si="134"/>
        <v>2733933.36</v>
      </c>
      <c r="Z281" s="22">
        <f t="shared" si="147"/>
        <v>1048350.01</v>
      </c>
      <c r="AA281" s="13"/>
      <c r="AB281" s="13">
        <f t="shared" si="148"/>
        <v>2313933.36</v>
      </c>
      <c r="AC281" s="13">
        <f t="shared" si="149"/>
        <v>420000</v>
      </c>
      <c r="AD281" s="13">
        <f t="shared" si="150"/>
        <v>859350.01</v>
      </c>
      <c r="AE281" s="13">
        <f t="shared" si="151"/>
        <v>102340</v>
      </c>
      <c r="AF281" s="13">
        <f t="shared" si="152"/>
        <v>961690.01</v>
      </c>
      <c r="AG281" s="23">
        <f t="shared" si="153"/>
        <v>16750</v>
      </c>
      <c r="AH281" s="13">
        <f t="shared" si="154"/>
        <v>-71500</v>
      </c>
      <c r="AI281" s="13">
        <f t="shared" si="155"/>
        <v>1281433.3599999999</v>
      </c>
      <c r="AJ281" s="13">
        <f t="shared" si="156"/>
        <v>2073933.3599999999</v>
      </c>
      <c r="AK281" s="13">
        <f t="shared" si="157"/>
        <v>660000</v>
      </c>
      <c r="AL281" s="13">
        <f t="shared" si="158"/>
        <v>751350.01</v>
      </c>
      <c r="AM281" s="13">
        <f t="shared" si="159"/>
        <v>193590</v>
      </c>
      <c r="AN281" s="13">
        <f t="shared" si="160"/>
        <v>944940.01</v>
      </c>
      <c r="AO281" s="23">
        <f t="shared" si="161"/>
        <v>0</v>
      </c>
      <c r="AP281" s="13">
        <f t="shared" si="162"/>
        <v>-88250</v>
      </c>
      <c r="AQ281" s="13">
        <f t="shared" si="163"/>
        <v>0</v>
      </c>
      <c r="AR281" s="3" t="str">
        <f t="shared" si="164"/>
        <v>Ok</v>
      </c>
    </row>
    <row r="282" spans="1:44" x14ac:dyDescent="0.3">
      <c r="A282" s="9"/>
      <c r="B282" s="9"/>
      <c r="C282" s="10">
        <f t="shared" si="135"/>
        <v>144500</v>
      </c>
      <c r="D282" s="10">
        <f t="shared" si="136"/>
        <v>1734000</v>
      </c>
      <c r="E282" s="10">
        <f>F282*基础参数!$B$18</f>
        <v>1156000</v>
      </c>
      <c r="F282" s="10">
        <f>F281+基础参数!$B$17</f>
        <v>2890000</v>
      </c>
      <c r="G282" s="10">
        <f>基础参数!$B$1</f>
        <v>60000</v>
      </c>
      <c r="H282" s="10">
        <f>基础参数!$B$2</f>
        <v>36000</v>
      </c>
      <c r="I282" s="10">
        <f>ROUND(IF(F282/12&gt;基础参数!$B$5,基础参数!$B$5,IF(F282/12&lt;基础参数!$B$4,基础参数!$B$4,F282/12)),2)</f>
        <v>21396</v>
      </c>
      <c r="J282" s="10">
        <f>I282*12*基础参数!$B$3</f>
        <v>32094</v>
      </c>
      <c r="K282" s="10">
        <f>ROUND(IF($F282/12&gt;基础参数!$B$12,基础参数!$B$12,IF($F282/12&lt;基础参数!$B$11,基础参数!$B$11,$F282/12)),2)</f>
        <v>21396</v>
      </c>
      <c r="L282" s="10">
        <f>K282*12*基础参数!$B$10</f>
        <v>17972.640000000003</v>
      </c>
      <c r="M282" s="12">
        <f t="shared" si="132"/>
        <v>1587933.36</v>
      </c>
      <c r="N282" s="13">
        <f t="shared" si="133"/>
        <v>1156000</v>
      </c>
      <c r="O282" s="13">
        <f t="shared" si="137"/>
        <v>532650.01</v>
      </c>
      <c r="P282" s="13">
        <f t="shared" si="138"/>
        <v>505040</v>
      </c>
      <c r="Q282" s="17">
        <f t="shared" si="139"/>
        <v>1037690.01</v>
      </c>
      <c r="R282" s="13">
        <f t="shared" si="140"/>
        <v>2083933.3599999999</v>
      </c>
      <c r="S282" s="18">
        <f t="shared" si="141"/>
        <v>660000</v>
      </c>
      <c r="T282" s="13">
        <f t="shared" si="142"/>
        <v>755850.01</v>
      </c>
      <c r="U282" s="13">
        <f t="shared" si="143"/>
        <v>193590</v>
      </c>
      <c r="V282" s="19">
        <f t="shared" si="144"/>
        <v>949440.01</v>
      </c>
      <c r="W282" s="13">
        <f t="shared" si="145"/>
        <v>88250</v>
      </c>
      <c r="X282" s="13">
        <f t="shared" si="146"/>
        <v>103410</v>
      </c>
      <c r="Y282" s="13">
        <f t="shared" si="134"/>
        <v>2743933.36</v>
      </c>
      <c r="Z282" s="22">
        <f t="shared" si="147"/>
        <v>1052850.01</v>
      </c>
      <c r="AA282" s="13"/>
      <c r="AB282" s="13">
        <f t="shared" si="148"/>
        <v>2323933.36</v>
      </c>
      <c r="AC282" s="13">
        <f t="shared" si="149"/>
        <v>420000</v>
      </c>
      <c r="AD282" s="13">
        <f t="shared" si="150"/>
        <v>863850.01</v>
      </c>
      <c r="AE282" s="13">
        <f t="shared" si="151"/>
        <v>102340</v>
      </c>
      <c r="AF282" s="13">
        <f t="shared" si="152"/>
        <v>966190.01</v>
      </c>
      <c r="AG282" s="23">
        <f t="shared" si="153"/>
        <v>16750</v>
      </c>
      <c r="AH282" s="13">
        <f t="shared" si="154"/>
        <v>-71500</v>
      </c>
      <c r="AI282" s="13">
        <f t="shared" si="155"/>
        <v>1291433.3599999999</v>
      </c>
      <c r="AJ282" s="13">
        <f t="shared" si="156"/>
        <v>2083933.3599999999</v>
      </c>
      <c r="AK282" s="13">
        <f t="shared" si="157"/>
        <v>660000</v>
      </c>
      <c r="AL282" s="13">
        <f t="shared" si="158"/>
        <v>755850.01</v>
      </c>
      <c r="AM282" s="13">
        <f t="shared" si="159"/>
        <v>193590</v>
      </c>
      <c r="AN282" s="13">
        <f t="shared" si="160"/>
        <v>949440.01</v>
      </c>
      <c r="AO282" s="23">
        <f t="shared" si="161"/>
        <v>0</v>
      </c>
      <c r="AP282" s="13">
        <f t="shared" si="162"/>
        <v>-88250</v>
      </c>
      <c r="AQ282" s="13">
        <f t="shared" si="163"/>
        <v>0</v>
      </c>
      <c r="AR282" s="3" t="str">
        <f t="shared" si="164"/>
        <v>Ok</v>
      </c>
    </row>
    <row r="283" spans="1:44" x14ac:dyDescent="0.3">
      <c r="A283" s="9"/>
      <c r="B283" s="9"/>
      <c r="C283" s="10">
        <f t="shared" si="135"/>
        <v>145000</v>
      </c>
      <c r="D283" s="10">
        <f t="shared" si="136"/>
        <v>1740000</v>
      </c>
      <c r="E283" s="10">
        <f>F283*基础参数!$B$18</f>
        <v>1160000</v>
      </c>
      <c r="F283" s="10">
        <f>F282+基础参数!$B$17</f>
        <v>2900000</v>
      </c>
      <c r="G283" s="10">
        <f>基础参数!$B$1</f>
        <v>60000</v>
      </c>
      <c r="H283" s="10">
        <f>基础参数!$B$2</f>
        <v>36000</v>
      </c>
      <c r="I283" s="10">
        <f>ROUND(IF(F283/12&gt;基础参数!$B$5,基础参数!$B$5,IF(F283/12&lt;基础参数!$B$4,基础参数!$B$4,F283/12)),2)</f>
        <v>21396</v>
      </c>
      <c r="J283" s="10">
        <f>I283*12*基础参数!$B$3</f>
        <v>32094</v>
      </c>
      <c r="K283" s="10">
        <f>ROUND(IF($F283/12&gt;基础参数!$B$12,基础参数!$B$12,IF($F283/12&lt;基础参数!$B$11,基础参数!$B$11,$F283/12)),2)</f>
        <v>21396</v>
      </c>
      <c r="L283" s="10">
        <f>K283*12*基础参数!$B$10</f>
        <v>17972.640000000003</v>
      </c>
      <c r="M283" s="12">
        <f t="shared" si="132"/>
        <v>1593933.36</v>
      </c>
      <c r="N283" s="13">
        <f t="shared" si="133"/>
        <v>1160000</v>
      </c>
      <c r="O283" s="13">
        <f t="shared" si="137"/>
        <v>535350.01</v>
      </c>
      <c r="P283" s="13">
        <f t="shared" si="138"/>
        <v>506840</v>
      </c>
      <c r="Q283" s="17">
        <f t="shared" si="139"/>
        <v>1042190.01</v>
      </c>
      <c r="R283" s="13">
        <f t="shared" si="140"/>
        <v>2093933.3599999999</v>
      </c>
      <c r="S283" s="18">
        <f t="shared" si="141"/>
        <v>660000</v>
      </c>
      <c r="T283" s="13">
        <f t="shared" si="142"/>
        <v>760350.01</v>
      </c>
      <c r="U283" s="13">
        <f t="shared" si="143"/>
        <v>193590</v>
      </c>
      <c r="V283" s="19">
        <f t="shared" si="144"/>
        <v>953940.01</v>
      </c>
      <c r="W283" s="13">
        <f t="shared" si="145"/>
        <v>88250</v>
      </c>
      <c r="X283" s="13">
        <f t="shared" si="146"/>
        <v>103410</v>
      </c>
      <c r="Y283" s="13">
        <f t="shared" si="134"/>
        <v>2753933.36</v>
      </c>
      <c r="Z283" s="22">
        <f t="shared" si="147"/>
        <v>1057350.01</v>
      </c>
      <c r="AA283" s="13"/>
      <c r="AB283" s="13">
        <f t="shared" si="148"/>
        <v>2333933.36</v>
      </c>
      <c r="AC283" s="13">
        <f t="shared" si="149"/>
        <v>420000</v>
      </c>
      <c r="AD283" s="13">
        <f t="shared" si="150"/>
        <v>868350.01</v>
      </c>
      <c r="AE283" s="13">
        <f t="shared" si="151"/>
        <v>102340</v>
      </c>
      <c r="AF283" s="13">
        <f t="shared" si="152"/>
        <v>970690.01</v>
      </c>
      <c r="AG283" s="23">
        <f t="shared" si="153"/>
        <v>16750</v>
      </c>
      <c r="AH283" s="13">
        <f t="shared" si="154"/>
        <v>-71500</v>
      </c>
      <c r="AI283" s="13">
        <f t="shared" si="155"/>
        <v>1301433.3599999999</v>
      </c>
      <c r="AJ283" s="13">
        <f t="shared" si="156"/>
        <v>2093933.3599999999</v>
      </c>
      <c r="AK283" s="13">
        <f t="shared" si="157"/>
        <v>660000</v>
      </c>
      <c r="AL283" s="13">
        <f t="shared" si="158"/>
        <v>760350.01</v>
      </c>
      <c r="AM283" s="13">
        <f t="shared" si="159"/>
        <v>193590</v>
      </c>
      <c r="AN283" s="13">
        <f t="shared" si="160"/>
        <v>953940.01</v>
      </c>
      <c r="AO283" s="23">
        <f t="shared" si="161"/>
        <v>0</v>
      </c>
      <c r="AP283" s="13">
        <f t="shared" si="162"/>
        <v>-88250</v>
      </c>
      <c r="AQ283" s="13">
        <f t="shared" si="163"/>
        <v>0</v>
      </c>
      <c r="AR283" s="3" t="str">
        <f t="shared" si="164"/>
        <v>Ok</v>
      </c>
    </row>
    <row r="284" spans="1:44" x14ac:dyDescent="0.3">
      <c r="A284" s="9"/>
      <c r="B284" s="9"/>
      <c r="C284" s="10">
        <f t="shared" si="135"/>
        <v>145500</v>
      </c>
      <c r="D284" s="10">
        <f t="shared" si="136"/>
        <v>1746000</v>
      </c>
      <c r="E284" s="10">
        <f>F284*基础参数!$B$18</f>
        <v>1164000</v>
      </c>
      <c r="F284" s="10">
        <f>F283+基础参数!$B$17</f>
        <v>2910000</v>
      </c>
      <c r="G284" s="10">
        <f>基础参数!$B$1</f>
        <v>60000</v>
      </c>
      <c r="H284" s="10">
        <f>基础参数!$B$2</f>
        <v>36000</v>
      </c>
      <c r="I284" s="10">
        <f>ROUND(IF(F284/12&gt;基础参数!$B$5,基础参数!$B$5,IF(F284/12&lt;基础参数!$B$4,基础参数!$B$4,F284/12)),2)</f>
        <v>21396</v>
      </c>
      <c r="J284" s="10">
        <f>I284*12*基础参数!$B$3</f>
        <v>32094</v>
      </c>
      <c r="K284" s="10">
        <f>ROUND(IF($F284/12&gt;基础参数!$B$12,基础参数!$B$12,IF($F284/12&lt;基础参数!$B$11,基础参数!$B$11,$F284/12)),2)</f>
        <v>21396</v>
      </c>
      <c r="L284" s="10">
        <f>K284*12*基础参数!$B$10</f>
        <v>17972.640000000003</v>
      </c>
      <c r="M284" s="12">
        <f t="shared" si="132"/>
        <v>1599933.36</v>
      </c>
      <c r="N284" s="13">
        <f t="shared" si="133"/>
        <v>1164000</v>
      </c>
      <c r="O284" s="13">
        <f t="shared" si="137"/>
        <v>538050.01</v>
      </c>
      <c r="P284" s="13">
        <f t="shared" si="138"/>
        <v>508640</v>
      </c>
      <c r="Q284" s="17">
        <f t="shared" si="139"/>
        <v>1046690.01</v>
      </c>
      <c r="R284" s="13">
        <f t="shared" si="140"/>
        <v>2103933.36</v>
      </c>
      <c r="S284" s="18">
        <f t="shared" si="141"/>
        <v>660000</v>
      </c>
      <c r="T284" s="13">
        <f t="shared" si="142"/>
        <v>764850.01</v>
      </c>
      <c r="U284" s="13">
        <f t="shared" si="143"/>
        <v>193590</v>
      </c>
      <c r="V284" s="19">
        <f t="shared" si="144"/>
        <v>958440.01</v>
      </c>
      <c r="W284" s="13">
        <f t="shared" si="145"/>
        <v>88250</v>
      </c>
      <c r="X284" s="13">
        <f t="shared" si="146"/>
        <v>103410</v>
      </c>
      <c r="Y284" s="13">
        <f t="shared" si="134"/>
        <v>2763933.36</v>
      </c>
      <c r="Z284" s="22">
        <f t="shared" si="147"/>
        <v>1061850.01</v>
      </c>
      <c r="AA284" s="13"/>
      <c r="AB284" s="13">
        <f t="shared" si="148"/>
        <v>2343933.36</v>
      </c>
      <c r="AC284" s="13">
        <f t="shared" si="149"/>
        <v>420000</v>
      </c>
      <c r="AD284" s="13">
        <f t="shared" si="150"/>
        <v>872850.01</v>
      </c>
      <c r="AE284" s="13">
        <f t="shared" si="151"/>
        <v>102340</v>
      </c>
      <c r="AF284" s="13">
        <f t="shared" si="152"/>
        <v>975190.01</v>
      </c>
      <c r="AG284" s="23">
        <f t="shared" si="153"/>
        <v>16750</v>
      </c>
      <c r="AH284" s="13">
        <f t="shared" si="154"/>
        <v>-71500</v>
      </c>
      <c r="AI284" s="13">
        <f t="shared" si="155"/>
        <v>1311433.3599999999</v>
      </c>
      <c r="AJ284" s="13">
        <f t="shared" si="156"/>
        <v>2103933.36</v>
      </c>
      <c r="AK284" s="13">
        <f t="shared" si="157"/>
        <v>660000</v>
      </c>
      <c r="AL284" s="13">
        <f t="shared" si="158"/>
        <v>764850.01</v>
      </c>
      <c r="AM284" s="13">
        <f t="shared" si="159"/>
        <v>193590</v>
      </c>
      <c r="AN284" s="13">
        <f t="shared" si="160"/>
        <v>958440.01</v>
      </c>
      <c r="AO284" s="23">
        <f t="shared" si="161"/>
        <v>0</v>
      </c>
      <c r="AP284" s="13">
        <f t="shared" si="162"/>
        <v>-88250</v>
      </c>
      <c r="AQ284" s="13">
        <f t="shared" si="163"/>
        <v>0</v>
      </c>
      <c r="AR284" s="3" t="str">
        <f t="shared" si="164"/>
        <v>Ok</v>
      </c>
    </row>
    <row r="285" spans="1:44" x14ac:dyDescent="0.3">
      <c r="A285" s="9"/>
      <c r="B285" s="9"/>
      <c r="C285" s="10">
        <f t="shared" si="135"/>
        <v>146000</v>
      </c>
      <c r="D285" s="10">
        <f t="shared" si="136"/>
        <v>1752000</v>
      </c>
      <c r="E285" s="10">
        <f>F285*基础参数!$B$18</f>
        <v>1168000</v>
      </c>
      <c r="F285" s="10">
        <f>F284+基础参数!$B$17</f>
        <v>2920000</v>
      </c>
      <c r="G285" s="10">
        <f>基础参数!$B$1</f>
        <v>60000</v>
      </c>
      <c r="H285" s="10">
        <f>基础参数!$B$2</f>
        <v>36000</v>
      </c>
      <c r="I285" s="10">
        <f>ROUND(IF(F285/12&gt;基础参数!$B$5,基础参数!$B$5,IF(F285/12&lt;基础参数!$B$4,基础参数!$B$4,F285/12)),2)</f>
        <v>21396</v>
      </c>
      <c r="J285" s="10">
        <f>I285*12*基础参数!$B$3</f>
        <v>32094</v>
      </c>
      <c r="K285" s="10">
        <f>ROUND(IF($F285/12&gt;基础参数!$B$12,基础参数!$B$12,IF($F285/12&lt;基础参数!$B$11,基础参数!$B$11,$F285/12)),2)</f>
        <v>21396</v>
      </c>
      <c r="L285" s="10">
        <f>K285*12*基础参数!$B$10</f>
        <v>17972.640000000003</v>
      </c>
      <c r="M285" s="12">
        <f t="shared" si="132"/>
        <v>1605933.36</v>
      </c>
      <c r="N285" s="13">
        <f t="shared" si="133"/>
        <v>1168000</v>
      </c>
      <c r="O285" s="13">
        <f t="shared" si="137"/>
        <v>540750.01</v>
      </c>
      <c r="P285" s="13">
        <f t="shared" si="138"/>
        <v>510440</v>
      </c>
      <c r="Q285" s="17">
        <f t="shared" si="139"/>
        <v>1051190.01</v>
      </c>
      <c r="R285" s="13">
        <f t="shared" si="140"/>
        <v>2113933.36</v>
      </c>
      <c r="S285" s="18">
        <f t="shared" si="141"/>
        <v>660000</v>
      </c>
      <c r="T285" s="13">
        <f t="shared" si="142"/>
        <v>769350.01</v>
      </c>
      <c r="U285" s="13">
        <f t="shared" si="143"/>
        <v>193590</v>
      </c>
      <c r="V285" s="19">
        <f t="shared" si="144"/>
        <v>962940.01</v>
      </c>
      <c r="W285" s="13">
        <f t="shared" si="145"/>
        <v>88250</v>
      </c>
      <c r="X285" s="13">
        <f t="shared" si="146"/>
        <v>103410</v>
      </c>
      <c r="Y285" s="13">
        <f t="shared" si="134"/>
        <v>2773933.36</v>
      </c>
      <c r="Z285" s="22">
        <f t="shared" si="147"/>
        <v>1066350.01</v>
      </c>
      <c r="AA285" s="13"/>
      <c r="AB285" s="13">
        <f t="shared" si="148"/>
        <v>2353933.36</v>
      </c>
      <c r="AC285" s="13">
        <f t="shared" si="149"/>
        <v>420000</v>
      </c>
      <c r="AD285" s="13">
        <f t="shared" si="150"/>
        <v>877350.01</v>
      </c>
      <c r="AE285" s="13">
        <f t="shared" si="151"/>
        <v>102340</v>
      </c>
      <c r="AF285" s="13">
        <f t="shared" si="152"/>
        <v>979690.01</v>
      </c>
      <c r="AG285" s="23">
        <f t="shared" si="153"/>
        <v>16750</v>
      </c>
      <c r="AH285" s="13">
        <f t="shared" si="154"/>
        <v>-71500</v>
      </c>
      <c r="AI285" s="13">
        <f t="shared" si="155"/>
        <v>1321433.3599999999</v>
      </c>
      <c r="AJ285" s="13">
        <f t="shared" si="156"/>
        <v>2113933.36</v>
      </c>
      <c r="AK285" s="13">
        <f t="shared" si="157"/>
        <v>660000</v>
      </c>
      <c r="AL285" s="13">
        <f t="shared" si="158"/>
        <v>769350.01</v>
      </c>
      <c r="AM285" s="13">
        <f t="shared" si="159"/>
        <v>193590</v>
      </c>
      <c r="AN285" s="13">
        <f t="shared" si="160"/>
        <v>962940.01</v>
      </c>
      <c r="AO285" s="23">
        <f t="shared" si="161"/>
        <v>0</v>
      </c>
      <c r="AP285" s="13">
        <f t="shared" si="162"/>
        <v>-88250</v>
      </c>
      <c r="AQ285" s="13">
        <f t="shared" si="163"/>
        <v>0</v>
      </c>
      <c r="AR285" s="3" t="str">
        <f t="shared" si="164"/>
        <v>Ok</v>
      </c>
    </row>
    <row r="286" spans="1:44" x14ac:dyDescent="0.3">
      <c r="A286" s="9"/>
      <c r="B286" s="9"/>
      <c r="C286" s="10">
        <f t="shared" si="135"/>
        <v>146500</v>
      </c>
      <c r="D286" s="10">
        <f t="shared" si="136"/>
        <v>1758000</v>
      </c>
      <c r="E286" s="10">
        <f>F286*基础参数!$B$18</f>
        <v>1172000</v>
      </c>
      <c r="F286" s="10">
        <f>F285+基础参数!$B$17</f>
        <v>2930000</v>
      </c>
      <c r="G286" s="10">
        <f>基础参数!$B$1</f>
        <v>60000</v>
      </c>
      <c r="H286" s="10">
        <f>基础参数!$B$2</f>
        <v>36000</v>
      </c>
      <c r="I286" s="10">
        <f>ROUND(IF(F286/12&gt;基础参数!$B$5,基础参数!$B$5,IF(F286/12&lt;基础参数!$B$4,基础参数!$B$4,F286/12)),2)</f>
        <v>21396</v>
      </c>
      <c r="J286" s="10">
        <f>I286*12*基础参数!$B$3</f>
        <v>32094</v>
      </c>
      <c r="K286" s="10">
        <f>ROUND(IF($F286/12&gt;基础参数!$B$12,基础参数!$B$12,IF($F286/12&lt;基础参数!$B$11,基础参数!$B$11,$F286/12)),2)</f>
        <v>21396</v>
      </c>
      <c r="L286" s="10">
        <f>K286*12*基础参数!$B$10</f>
        <v>17972.640000000003</v>
      </c>
      <c r="M286" s="12">
        <f t="shared" si="132"/>
        <v>1611933.36</v>
      </c>
      <c r="N286" s="13">
        <f t="shared" si="133"/>
        <v>1172000</v>
      </c>
      <c r="O286" s="13">
        <f t="shared" si="137"/>
        <v>543450.01</v>
      </c>
      <c r="P286" s="13">
        <f t="shared" si="138"/>
        <v>512240</v>
      </c>
      <c r="Q286" s="17">
        <f t="shared" si="139"/>
        <v>1055690.01</v>
      </c>
      <c r="R286" s="13">
        <f t="shared" si="140"/>
        <v>2123933.36</v>
      </c>
      <c r="S286" s="18">
        <f t="shared" si="141"/>
        <v>660000</v>
      </c>
      <c r="T286" s="13">
        <f t="shared" si="142"/>
        <v>773850.01</v>
      </c>
      <c r="U286" s="13">
        <f t="shared" si="143"/>
        <v>193590</v>
      </c>
      <c r="V286" s="19">
        <f t="shared" si="144"/>
        <v>967440.01</v>
      </c>
      <c r="W286" s="13">
        <f t="shared" si="145"/>
        <v>88250</v>
      </c>
      <c r="X286" s="13">
        <f t="shared" si="146"/>
        <v>103410</v>
      </c>
      <c r="Y286" s="13">
        <f t="shared" si="134"/>
        <v>2783933.36</v>
      </c>
      <c r="Z286" s="22">
        <f t="shared" si="147"/>
        <v>1070850.01</v>
      </c>
      <c r="AA286" s="13"/>
      <c r="AB286" s="13">
        <f t="shared" si="148"/>
        <v>2363933.36</v>
      </c>
      <c r="AC286" s="13">
        <f t="shared" si="149"/>
        <v>420000</v>
      </c>
      <c r="AD286" s="13">
        <f t="shared" si="150"/>
        <v>881850.01</v>
      </c>
      <c r="AE286" s="13">
        <f t="shared" si="151"/>
        <v>102340</v>
      </c>
      <c r="AF286" s="13">
        <f t="shared" si="152"/>
        <v>984190.01</v>
      </c>
      <c r="AG286" s="23">
        <f t="shared" si="153"/>
        <v>16750</v>
      </c>
      <c r="AH286" s="13">
        <f t="shared" si="154"/>
        <v>-71500</v>
      </c>
      <c r="AI286" s="13">
        <f t="shared" si="155"/>
        <v>1331433.3599999999</v>
      </c>
      <c r="AJ286" s="13">
        <f t="shared" si="156"/>
        <v>2123933.36</v>
      </c>
      <c r="AK286" s="13">
        <f t="shared" si="157"/>
        <v>660000</v>
      </c>
      <c r="AL286" s="13">
        <f t="shared" si="158"/>
        <v>773850.01</v>
      </c>
      <c r="AM286" s="13">
        <f t="shared" si="159"/>
        <v>193590</v>
      </c>
      <c r="AN286" s="13">
        <f t="shared" si="160"/>
        <v>967440.01</v>
      </c>
      <c r="AO286" s="23">
        <f t="shared" si="161"/>
        <v>0</v>
      </c>
      <c r="AP286" s="13">
        <f t="shared" si="162"/>
        <v>-88250</v>
      </c>
      <c r="AQ286" s="13">
        <f t="shared" si="163"/>
        <v>0</v>
      </c>
      <c r="AR286" s="3" t="str">
        <f t="shared" si="164"/>
        <v>Ok</v>
      </c>
    </row>
    <row r="287" spans="1:44" x14ac:dyDescent="0.3">
      <c r="A287" s="9"/>
      <c r="B287" s="9"/>
      <c r="C287" s="10">
        <f t="shared" si="135"/>
        <v>147000</v>
      </c>
      <c r="D287" s="10">
        <f t="shared" si="136"/>
        <v>1764000</v>
      </c>
      <c r="E287" s="10">
        <f>F287*基础参数!$B$18</f>
        <v>1176000</v>
      </c>
      <c r="F287" s="10">
        <f>F286+基础参数!$B$17</f>
        <v>2940000</v>
      </c>
      <c r="G287" s="10">
        <f>基础参数!$B$1</f>
        <v>60000</v>
      </c>
      <c r="H287" s="10">
        <f>基础参数!$B$2</f>
        <v>36000</v>
      </c>
      <c r="I287" s="10">
        <f>ROUND(IF(F287/12&gt;基础参数!$B$5,基础参数!$B$5,IF(F287/12&lt;基础参数!$B$4,基础参数!$B$4,F287/12)),2)</f>
        <v>21396</v>
      </c>
      <c r="J287" s="10">
        <f>I287*12*基础参数!$B$3</f>
        <v>32094</v>
      </c>
      <c r="K287" s="10">
        <f>ROUND(IF($F287/12&gt;基础参数!$B$12,基础参数!$B$12,IF($F287/12&lt;基础参数!$B$11,基础参数!$B$11,$F287/12)),2)</f>
        <v>21396</v>
      </c>
      <c r="L287" s="10">
        <f>K287*12*基础参数!$B$10</f>
        <v>17972.640000000003</v>
      </c>
      <c r="M287" s="12">
        <f t="shared" si="132"/>
        <v>1617933.36</v>
      </c>
      <c r="N287" s="13">
        <f t="shared" si="133"/>
        <v>1176000</v>
      </c>
      <c r="O287" s="13">
        <f t="shared" si="137"/>
        <v>546150.01</v>
      </c>
      <c r="P287" s="13">
        <f t="shared" si="138"/>
        <v>514040</v>
      </c>
      <c r="Q287" s="17">
        <f t="shared" si="139"/>
        <v>1060190.01</v>
      </c>
      <c r="R287" s="13">
        <f t="shared" si="140"/>
        <v>2133933.36</v>
      </c>
      <c r="S287" s="18">
        <f t="shared" si="141"/>
        <v>660000</v>
      </c>
      <c r="T287" s="13">
        <f t="shared" si="142"/>
        <v>778350.01</v>
      </c>
      <c r="U287" s="13">
        <f t="shared" si="143"/>
        <v>193590</v>
      </c>
      <c r="V287" s="19">
        <f t="shared" si="144"/>
        <v>971940.01</v>
      </c>
      <c r="W287" s="13">
        <f t="shared" si="145"/>
        <v>88250</v>
      </c>
      <c r="X287" s="13">
        <f t="shared" si="146"/>
        <v>103410</v>
      </c>
      <c r="Y287" s="13">
        <f t="shared" si="134"/>
        <v>2793933.36</v>
      </c>
      <c r="Z287" s="22">
        <f t="shared" si="147"/>
        <v>1075350.01</v>
      </c>
      <c r="AA287" s="13"/>
      <c r="AB287" s="13">
        <f t="shared" si="148"/>
        <v>2373933.36</v>
      </c>
      <c r="AC287" s="13">
        <f t="shared" si="149"/>
        <v>420000</v>
      </c>
      <c r="AD287" s="13">
        <f t="shared" si="150"/>
        <v>886350.01</v>
      </c>
      <c r="AE287" s="13">
        <f t="shared" si="151"/>
        <v>102340</v>
      </c>
      <c r="AF287" s="13">
        <f t="shared" si="152"/>
        <v>988690.01</v>
      </c>
      <c r="AG287" s="23">
        <f t="shared" si="153"/>
        <v>16750</v>
      </c>
      <c r="AH287" s="13">
        <f t="shared" si="154"/>
        <v>-71500</v>
      </c>
      <c r="AI287" s="13">
        <f t="shared" si="155"/>
        <v>1341433.3599999999</v>
      </c>
      <c r="AJ287" s="13">
        <f t="shared" si="156"/>
        <v>2133933.36</v>
      </c>
      <c r="AK287" s="13">
        <f t="shared" si="157"/>
        <v>660000</v>
      </c>
      <c r="AL287" s="13">
        <f t="shared" si="158"/>
        <v>778350.01</v>
      </c>
      <c r="AM287" s="13">
        <f t="shared" si="159"/>
        <v>193590</v>
      </c>
      <c r="AN287" s="13">
        <f t="shared" si="160"/>
        <v>971940.01</v>
      </c>
      <c r="AO287" s="23">
        <f t="shared" si="161"/>
        <v>0</v>
      </c>
      <c r="AP287" s="13">
        <f t="shared" si="162"/>
        <v>-88250</v>
      </c>
      <c r="AQ287" s="13">
        <f t="shared" si="163"/>
        <v>0</v>
      </c>
      <c r="AR287" s="3" t="str">
        <f t="shared" si="164"/>
        <v>Ok</v>
      </c>
    </row>
    <row r="288" spans="1:44" x14ac:dyDescent="0.3">
      <c r="A288" s="9"/>
      <c r="B288" s="9"/>
      <c r="C288" s="10">
        <f t="shared" si="135"/>
        <v>147500</v>
      </c>
      <c r="D288" s="10">
        <f t="shared" si="136"/>
        <v>1770000</v>
      </c>
      <c r="E288" s="10">
        <f>F288*基础参数!$B$18</f>
        <v>1180000</v>
      </c>
      <c r="F288" s="10">
        <f>F287+基础参数!$B$17</f>
        <v>2950000</v>
      </c>
      <c r="G288" s="10">
        <f>基础参数!$B$1</f>
        <v>60000</v>
      </c>
      <c r="H288" s="10">
        <f>基础参数!$B$2</f>
        <v>36000</v>
      </c>
      <c r="I288" s="10">
        <f>ROUND(IF(F288/12&gt;基础参数!$B$5,基础参数!$B$5,IF(F288/12&lt;基础参数!$B$4,基础参数!$B$4,F288/12)),2)</f>
        <v>21396</v>
      </c>
      <c r="J288" s="10">
        <f>I288*12*基础参数!$B$3</f>
        <v>32094</v>
      </c>
      <c r="K288" s="10">
        <f>ROUND(IF($F288/12&gt;基础参数!$B$12,基础参数!$B$12,IF($F288/12&lt;基础参数!$B$11,基础参数!$B$11,$F288/12)),2)</f>
        <v>21396</v>
      </c>
      <c r="L288" s="10">
        <f>K288*12*基础参数!$B$10</f>
        <v>17972.640000000003</v>
      </c>
      <c r="M288" s="12">
        <f t="shared" si="132"/>
        <v>1623933.36</v>
      </c>
      <c r="N288" s="13">
        <f t="shared" si="133"/>
        <v>1180000</v>
      </c>
      <c r="O288" s="13">
        <f t="shared" si="137"/>
        <v>548850.01</v>
      </c>
      <c r="P288" s="13">
        <f t="shared" si="138"/>
        <v>515840</v>
      </c>
      <c r="Q288" s="17">
        <f t="shared" si="139"/>
        <v>1064690.01</v>
      </c>
      <c r="R288" s="13">
        <f t="shared" si="140"/>
        <v>2143933.36</v>
      </c>
      <c r="S288" s="18">
        <f t="shared" si="141"/>
        <v>660000</v>
      </c>
      <c r="T288" s="13">
        <f t="shared" si="142"/>
        <v>782850.01</v>
      </c>
      <c r="U288" s="13">
        <f t="shared" si="143"/>
        <v>193590</v>
      </c>
      <c r="V288" s="19">
        <f t="shared" si="144"/>
        <v>976440.01</v>
      </c>
      <c r="W288" s="13">
        <f t="shared" si="145"/>
        <v>88250</v>
      </c>
      <c r="X288" s="13">
        <f t="shared" si="146"/>
        <v>103410</v>
      </c>
      <c r="Y288" s="13">
        <f t="shared" si="134"/>
        <v>2803933.36</v>
      </c>
      <c r="Z288" s="22">
        <f t="shared" si="147"/>
        <v>1079850.01</v>
      </c>
      <c r="AA288" s="13"/>
      <c r="AB288" s="13">
        <f t="shared" si="148"/>
        <v>2383933.36</v>
      </c>
      <c r="AC288" s="13">
        <f t="shared" si="149"/>
        <v>420000</v>
      </c>
      <c r="AD288" s="13">
        <f t="shared" si="150"/>
        <v>890850.01</v>
      </c>
      <c r="AE288" s="13">
        <f t="shared" si="151"/>
        <v>102340</v>
      </c>
      <c r="AF288" s="13">
        <f t="shared" si="152"/>
        <v>993190.01</v>
      </c>
      <c r="AG288" s="23">
        <f t="shared" si="153"/>
        <v>16750</v>
      </c>
      <c r="AH288" s="13">
        <f t="shared" si="154"/>
        <v>-71500</v>
      </c>
      <c r="AI288" s="13">
        <f t="shared" si="155"/>
        <v>1351433.3599999999</v>
      </c>
      <c r="AJ288" s="13">
        <f t="shared" si="156"/>
        <v>2143933.36</v>
      </c>
      <c r="AK288" s="13">
        <f t="shared" si="157"/>
        <v>660000</v>
      </c>
      <c r="AL288" s="13">
        <f t="shared" si="158"/>
        <v>782850.01</v>
      </c>
      <c r="AM288" s="13">
        <f t="shared" si="159"/>
        <v>193590</v>
      </c>
      <c r="AN288" s="13">
        <f t="shared" si="160"/>
        <v>976440.01</v>
      </c>
      <c r="AO288" s="23">
        <f t="shared" si="161"/>
        <v>0</v>
      </c>
      <c r="AP288" s="13">
        <f t="shared" si="162"/>
        <v>-88250</v>
      </c>
      <c r="AQ288" s="13">
        <f t="shared" si="163"/>
        <v>0</v>
      </c>
      <c r="AR288" s="3" t="str">
        <f t="shared" si="164"/>
        <v>Ok</v>
      </c>
    </row>
    <row r="289" spans="1:44" x14ac:dyDescent="0.3">
      <c r="A289" s="9"/>
      <c r="B289" s="9"/>
      <c r="C289" s="10">
        <f t="shared" si="135"/>
        <v>148000</v>
      </c>
      <c r="D289" s="10">
        <f t="shared" si="136"/>
        <v>1776000</v>
      </c>
      <c r="E289" s="10">
        <f>F289*基础参数!$B$18</f>
        <v>1184000</v>
      </c>
      <c r="F289" s="10">
        <f>F288+基础参数!$B$17</f>
        <v>2960000</v>
      </c>
      <c r="G289" s="10">
        <f>基础参数!$B$1</f>
        <v>60000</v>
      </c>
      <c r="H289" s="10">
        <f>基础参数!$B$2</f>
        <v>36000</v>
      </c>
      <c r="I289" s="10">
        <f>ROUND(IF(F289/12&gt;基础参数!$B$5,基础参数!$B$5,IF(F289/12&lt;基础参数!$B$4,基础参数!$B$4,F289/12)),2)</f>
        <v>21396</v>
      </c>
      <c r="J289" s="10">
        <f>I289*12*基础参数!$B$3</f>
        <v>32094</v>
      </c>
      <c r="K289" s="10">
        <f>ROUND(IF($F289/12&gt;基础参数!$B$12,基础参数!$B$12,IF($F289/12&lt;基础参数!$B$11,基础参数!$B$11,$F289/12)),2)</f>
        <v>21396</v>
      </c>
      <c r="L289" s="10">
        <f>K289*12*基础参数!$B$10</f>
        <v>17972.640000000003</v>
      </c>
      <c r="M289" s="12">
        <f t="shared" si="132"/>
        <v>1629933.36</v>
      </c>
      <c r="N289" s="13">
        <f t="shared" si="133"/>
        <v>1184000</v>
      </c>
      <c r="O289" s="13">
        <f t="shared" si="137"/>
        <v>551550.01</v>
      </c>
      <c r="P289" s="13">
        <f t="shared" si="138"/>
        <v>517640</v>
      </c>
      <c r="Q289" s="17">
        <f t="shared" si="139"/>
        <v>1069190.01</v>
      </c>
      <c r="R289" s="13">
        <f t="shared" si="140"/>
        <v>2153933.36</v>
      </c>
      <c r="S289" s="18">
        <f t="shared" si="141"/>
        <v>660000</v>
      </c>
      <c r="T289" s="13">
        <f t="shared" si="142"/>
        <v>787350.01</v>
      </c>
      <c r="U289" s="13">
        <f t="shared" si="143"/>
        <v>193590</v>
      </c>
      <c r="V289" s="19">
        <f t="shared" si="144"/>
        <v>980940.01</v>
      </c>
      <c r="W289" s="13">
        <f t="shared" si="145"/>
        <v>88250</v>
      </c>
      <c r="X289" s="13">
        <f t="shared" si="146"/>
        <v>103410</v>
      </c>
      <c r="Y289" s="13">
        <f t="shared" si="134"/>
        <v>2813933.36</v>
      </c>
      <c r="Z289" s="22">
        <f t="shared" si="147"/>
        <v>1084350.01</v>
      </c>
      <c r="AA289" s="13"/>
      <c r="AB289" s="13">
        <f t="shared" si="148"/>
        <v>2393933.36</v>
      </c>
      <c r="AC289" s="13">
        <f t="shared" si="149"/>
        <v>420000</v>
      </c>
      <c r="AD289" s="13">
        <f t="shared" si="150"/>
        <v>895350.01</v>
      </c>
      <c r="AE289" s="13">
        <f t="shared" si="151"/>
        <v>102340</v>
      </c>
      <c r="AF289" s="13">
        <f t="shared" si="152"/>
        <v>997690.01</v>
      </c>
      <c r="AG289" s="23">
        <f t="shared" si="153"/>
        <v>16750</v>
      </c>
      <c r="AH289" s="13">
        <f t="shared" si="154"/>
        <v>-71500</v>
      </c>
      <c r="AI289" s="13">
        <f t="shared" si="155"/>
        <v>1361433.3599999999</v>
      </c>
      <c r="AJ289" s="13">
        <f t="shared" si="156"/>
        <v>2153933.36</v>
      </c>
      <c r="AK289" s="13">
        <f t="shared" si="157"/>
        <v>660000</v>
      </c>
      <c r="AL289" s="13">
        <f t="shared" si="158"/>
        <v>787350.01</v>
      </c>
      <c r="AM289" s="13">
        <f t="shared" si="159"/>
        <v>193590</v>
      </c>
      <c r="AN289" s="13">
        <f t="shared" si="160"/>
        <v>980940.01</v>
      </c>
      <c r="AO289" s="23">
        <f t="shared" si="161"/>
        <v>0</v>
      </c>
      <c r="AP289" s="13">
        <f t="shared" si="162"/>
        <v>-88250</v>
      </c>
      <c r="AQ289" s="13">
        <f t="shared" si="163"/>
        <v>0</v>
      </c>
      <c r="AR289" s="3" t="str">
        <f t="shared" si="164"/>
        <v>Ok</v>
      </c>
    </row>
    <row r="290" spans="1:44" x14ac:dyDescent="0.3">
      <c r="A290" s="9"/>
      <c r="B290" s="9"/>
      <c r="C290" s="10">
        <f t="shared" si="135"/>
        <v>148500</v>
      </c>
      <c r="D290" s="10">
        <f t="shared" si="136"/>
        <v>1782000</v>
      </c>
      <c r="E290" s="10">
        <f>F290*基础参数!$B$18</f>
        <v>1188000</v>
      </c>
      <c r="F290" s="10">
        <f>F289+基础参数!$B$17</f>
        <v>2970000</v>
      </c>
      <c r="G290" s="10">
        <f>基础参数!$B$1</f>
        <v>60000</v>
      </c>
      <c r="H290" s="10">
        <f>基础参数!$B$2</f>
        <v>36000</v>
      </c>
      <c r="I290" s="10">
        <f>ROUND(IF(F290/12&gt;基础参数!$B$5,基础参数!$B$5,IF(F290/12&lt;基础参数!$B$4,基础参数!$B$4,F290/12)),2)</f>
        <v>21396</v>
      </c>
      <c r="J290" s="10">
        <f>I290*12*基础参数!$B$3</f>
        <v>32094</v>
      </c>
      <c r="K290" s="10">
        <f>ROUND(IF($F290/12&gt;基础参数!$B$12,基础参数!$B$12,IF($F290/12&lt;基础参数!$B$11,基础参数!$B$11,$F290/12)),2)</f>
        <v>21396</v>
      </c>
      <c r="L290" s="10">
        <f>K290*12*基础参数!$B$10</f>
        <v>17972.640000000003</v>
      </c>
      <c r="M290" s="12">
        <f t="shared" si="132"/>
        <v>1635933.36</v>
      </c>
      <c r="N290" s="13">
        <f t="shared" si="133"/>
        <v>1188000</v>
      </c>
      <c r="O290" s="13">
        <f t="shared" si="137"/>
        <v>554250.01</v>
      </c>
      <c r="P290" s="13">
        <f t="shared" si="138"/>
        <v>519440</v>
      </c>
      <c r="Q290" s="17">
        <f t="shared" si="139"/>
        <v>1073690.01</v>
      </c>
      <c r="R290" s="13">
        <f t="shared" si="140"/>
        <v>2163933.36</v>
      </c>
      <c r="S290" s="18">
        <f t="shared" si="141"/>
        <v>660000</v>
      </c>
      <c r="T290" s="13">
        <f t="shared" si="142"/>
        <v>791850.01</v>
      </c>
      <c r="U290" s="13">
        <f t="shared" si="143"/>
        <v>193590</v>
      </c>
      <c r="V290" s="19">
        <f t="shared" si="144"/>
        <v>985440.01</v>
      </c>
      <c r="W290" s="13">
        <f t="shared" si="145"/>
        <v>88250</v>
      </c>
      <c r="X290" s="13">
        <f t="shared" si="146"/>
        <v>103410</v>
      </c>
      <c r="Y290" s="13">
        <f t="shared" si="134"/>
        <v>2823933.36</v>
      </c>
      <c r="Z290" s="22">
        <f t="shared" si="147"/>
        <v>1088850.01</v>
      </c>
      <c r="AA290" s="13"/>
      <c r="AB290" s="13">
        <f t="shared" si="148"/>
        <v>2403933.36</v>
      </c>
      <c r="AC290" s="13">
        <f t="shared" si="149"/>
        <v>420000</v>
      </c>
      <c r="AD290" s="13">
        <f t="shared" si="150"/>
        <v>899850.01</v>
      </c>
      <c r="AE290" s="13">
        <f t="shared" si="151"/>
        <v>102340</v>
      </c>
      <c r="AF290" s="13">
        <f t="shared" si="152"/>
        <v>1002190.01</v>
      </c>
      <c r="AG290" s="23">
        <f t="shared" si="153"/>
        <v>16750</v>
      </c>
      <c r="AH290" s="13">
        <f t="shared" si="154"/>
        <v>-71500</v>
      </c>
      <c r="AI290" s="13">
        <f t="shared" si="155"/>
        <v>1371433.3599999999</v>
      </c>
      <c r="AJ290" s="13">
        <f t="shared" si="156"/>
        <v>2163933.36</v>
      </c>
      <c r="AK290" s="13">
        <f t="shared" si="157"/>
        <v>660000</v>
      </c>
      <c r="AL290" s="13">
        <f t="shared" si="158"/>
        <v>791850.01</v>
      </c>
      <c r="AM290" s="13">
        <f t="shared" si="159"/>
        <v>193590</v>
      </c>
      <c r="AN290" s="13">
        <f t="shared" si="160"/>
        <v>985440.01</v>
      </c>
      <c r="AO290" s="23">
        <f t="shared" si="161"/>
        <v>0</v>
      </c>
      <c r="AP290" s="13">
        <f t="shared" si="162"/>
        <v>-88250</v>
      </c>
      <c r="AQ290" s="13">
        <f t="shared" si="163"/>
        <v>0</v>
      </c>
      <c r="AR290" s="3" t="str">
        <f t="shared" si="164"/>
        <v>Ok</v>
      </c>
    </row>
    <row r="291" spans="1:44" x14ac:dyDescent="0.3">
      <c r="A291" s="9"/>
      <c r="B291" s="9"/>
      <c r="C291" s="10">
        <f t="shared" si="135"/>
        <v>149000</v>
      </c>
      <c r="D291" s="10">
        <f t="shared" si="136"/>
        <v>1788000</v>
      </c>
      <c r="E291" s="10">
        <f>F291*基础参数!$B$18</f>
        <v>1192000</v>
      </c>
      <c r="F291" s="10">
        <f>F290+基础参数!$B$17</f>
        <v>2980000</v>
      </c>
      <c r="G291" s="10">
        <f>基础参数!$B$1</f>
        <v>60000</v>
      </c>
      <c r="H291" s="10">
        <f>基础参数!$B$2</f>
        <v>36000</v>
      </c>
      <c r="I291" s="10">
        <f>ROUND(IF(F291/12&gt;基础参数!$B$5,基础参数!$B$5,IF(F291/12&lt;基础参数!$B$4,基础参数!$B$4,F291/12)),2)</f>
        <v>21396</v>
      </c>
      <c r="J291" s="10">
        <f>I291*12*基础参数!$B$3</f>
        <v>32094</v>
      </c>
      <c r="K291" s="10">
        <f>ROUND(IF($F291/12&gt;基础参数!$B$12,基础参数!$B$12,IF($F291/12&lt;基础参数!$B$11,基础参数!$B$11,$F291/12)),2)</f>
        <v>21396</v>
      </c>
      <c r="L291" s="10">
        <f>K291*12*基础参数!$B$10</f>
        <v>17972.640000000003</v>
      </c>
      <c r="M291" s="12">
        <f t="shared" si="132"/>
        <v>1641933.36</v>
      </c>
      <c r="N291" s="13">
        <f t="shared" si="133"/>
        <v>1192000</v>
      </c>
      <c r="O291" s="13">
        <f t="shared" si="137"/>
        <v>556950.01</v>
      </c>
      <c r="P291" s="13">
        <f t="shared" si="138"/>
        <v>521240</v>
      </c>
      <c r="Q291" s="17">
        <f t="shared" si="139"/>
        <v>1078190.01</v>
      </c>
      <c r="R291" s="13">
        <f t="shared" si="140"/>
        <v>2173933.36</v>
      </c>
      <c r="S291" s="18">
        <f t="shared" si="141"/>
        <v>660000</v>
      </c>
      <c r="T291" s="13">
        <f t="shared" si="142"/>
        <v>796350.01</v>
      </c>
      <c r="U291" s="13">
        <f t="shared" si="143"/>
        <v>193590</v>
      </c>
      <c r="V291" s="19">
        <f t="shared" si="144"/>
        <v>989940.01</v>
      </c>
      <c r="W291" s="13">
        <f t="shared" si="145"/>
        <v>88250</v>
      </c>
      <c r="X291" s="13">
        <f t="shared" si="146"/>
        <v>103410</v>
      </c>
      <c r="Y291" s="13">
        <f t="shared" si="134"/>
        <v>2833933.36</v>
      </c>
      <c r="Z291" s="22">
        <f t="shared" si="147"/>
        <v>1093350.01</v>
      </c>
      <c r="AA291" s="13"/>
      <c r="AB291" s="13">
        <f t="shared" si="148"/>
        <v>2413933.36</v>
      </c>
      <c r="AC291" s="13">
        <f t="shared" si="149"/>
        <v>420000</v>
      </c>
      <c r="AD291" s="13">
        <f t="shared" si="150"/>
        <v>904350.01</v>
      </c>
      <c r="AE291" s="13">
        <f t="shared" si="151"/>
        <v>102340</v>
      </c>
      <c r="AF291" s="13">
        <f t="shared" si="152"/>
        <v>1006690.01</v>
      </c>
      <c r="AG291" s="23">
        <f t="shared" si="153"/>
        <v>16750</v>
      </c>
      <c r="AH291" s="13">
        <f t="shared" si="154"/>
        <v>-71500</v>
      </c>
      <c r="AI291" s="13">
        <f t="shared" si="155"/>
        <v>1381433.3599999999</v>
      </c>
      <c r="AJ291" s="13">
        <f t="shared" si="156"/>
        <v>2173933.36</v>
      </c>
      <c r="AK291" s="13">
        <f t="shared" si="157"/>
        <v>660000</v>
      </c>
      <c r="AL291" s="13">
        <f t="shared" si="158"/>
        <v>796350.01</v>
      </c>
      <c r="AM291" s="13">
        <f t="shared" si="159"/>
        <v>193590</v>
      </c>
      <c r="AN291" s="13">
        <f t="shared" si="160"/>
        <v>989940.01</v>
      </c>
      <c r="AO291" s="23">
        <f t="shared" si="161"/>
        <v>0</v>
      </c>
      <c r="AP291" s="13">
        <f t="shared" si="162"/>
        <v>-88250</v>
      </c>
      <c r="AQ291" s="13">
        <f t="shared" si="163"/>
        <v>0</v>
      </c>
      <c r="AR291" s="3" t="str">
        <f t="shared" si="164"/>
        <v>Ok</v>
      </c>
    </row>
    <row r="292" spans="1:44" x14ac:dyDescent="0.3">
      <c r="A292" s="9"/>
      <c r="B292" s="9"/>
      <c r="C292" s="10">
        <f t="shared" si="135"/>
        <v>149500</v>
      </c>
      <c r="D292" s="10">
        <f t="shared" si="136"/>
        <v>1794000</v>
      </c>
      <c r="E292" s="10">
        <f>F292*基础参数!$B$18</f>
        <v>1196000</v>
      </c>
      <c r="F292" s="10">
        <f>F291+基础参数!$B$17</f>
        <v>2990000</v>
      </c>
      <c r="G292" s="10">
        <f>基础参数!$B$1</f>
        <v>60000</v>
      </c>
      <c r="H292" s="10">
        <f>基础参数!$B$2</f>
        <v>36000</v>
      </c>
      <c r="I292" s="10">
        <f>ROUND(IF(F292/12&gt;基础参数!$B$5,基础参数!$B$5,IF(F292/12&lt;基础参数!$B$4,基础参数!$B$4,F292/12)),2)</f>
        <v>21396</v>
      </c>
      <c r="J292" s="10">
        <f>I292*12*基础参数!$B$3</f>
        <v>32094</v>
      </c>
      <c r="K292" s="10">
        <f>ROUND(IF($F292/12&gt;基础参数!$B$12,基础参数!$B$12,IF($F292/12&lt;基础参数!$B$11,基础参数!$B$11,$F292/12)),2)</f>
        <v>21396</v>
      </c>
      <c r="L292" s="10">
        <f>K292*12*基础参数!$B$10</f>
        <v>17972.640000000003</v>
      </c>
      <c r="M292" s="12">
        <f t="shared" si="132"/>
        <v>1647933.36</v>
      </c>
      <c r="N292" s="13">
        <f t="shared" si="133"/>
        <v>1196000</v>
      </c>
      <c r="O292" s="13">
        <f t="shared" si="137"/>
        <v>559650.01</v>
      </c>
      <c r="P292" s="13">
        <f t="shared" si="138"/>
        <v>523040</v>
      </c>
      <c r="Q292" s="17">
        <f t="shared" si="139"/>
        <v>1082690.01</v>
      </c>
      <c r="R292" s="13">
        <f t="shared" si="140"/>
        <v>2183933.36</v>
      </c>
      <c r="S292" s="18">
        <f t="shared" si="141"/>
        <v>660000</v>
      </c>
      <c r="T292" s="13">
        <f t="shared" si="142"/>
        <v>800850.01</v>
      </c>
      <c r="U292" s="13">
        <f t="shared" si="143"/>
        <v>193590</v>
      </c>
      <c r="V292" s="19">
        <f t="shared" si="144"/>
        <v>994440.01</v>
      </c>
      <c r="W292" s="13">
        <f t="shared" si="145"/>
        <v>88250</v>
      </c>
      <c r="X292" s="13">
        <f t="shared" si="146"/>
        <v>103410</v>
      </c>
      <c r="Y292" s="13">
        <f t="shared" si="134"/>
        <v>2843933.36</v>
      </c>
      <c r="Z292" s="22">
        <f t="shared" si="147"/>
        <v>1097850.01</v>
      </c>
      <c r="AA292" s="13"/>
      <c r="AB292" s="13">
        <f t="shared" si="148"/>
        <v>2423933.36</v>
      </c>
      <c r="AC292" s="13">
        <f t="shared" si="149"/>
        <v>420000</v>
      </c>
      <c r="AD292" s="13">
        <f t="shared" si="150"/>
        <v>908850.01</v>
      </c>
      <c r="AE292" s="13">
        <f t="shared" si="151"/>
        <v>102340</v>
      </c>
      <c r="AF292" s="13">
        <f t="shared" si="152"/>
        <v>1011190.01</v>
      </c>
      <c r="AG292" s="23">
        <f t="shared" si="153"/>
        <v>16750</v>
      </c>
      <c r="AH292" s="13">
        <f t="shared" si="154"/>
        <v>-71500</v>
      </c>
      <c r="AI292" s="13">
        <f t="shared" si="155"/>
        <v>1391433.3599999999</v>
      </c>
      <c r="AJ292" s="13">
        <f t="shared" si="156"/>
        <v>2183933.36</v>
      </c>
      <c r="AK292" s="13">
        <f t="shared" si="157"/>
        <v>660000</v>
      </c>
      <c r="AL292" s="13">
        <f t="shared" si="158"/>
        <v>800850.01</v>
      </c>
      <c r="AM292" s="13">
        <f t="shared" si="159"/>
        <v>193590</v>
      </c>
      <c r="AN292" s="13">
        <f t="shared" si="160"/>
        <v>994440.01</v>
      </c>
      <c r="AO292" s="23">
        <f t="shared" si="161"/>
        <v>0</v>
      </c>
      <c r="AP292" s="13">
        <f t="shared" si="162"/>
        <v>-88250</v>
      </c>
      <c r="AQ292" s="13">
        <f t="shared" si="163"/>
        <v>0</v>
      </c>
      <c r="AR292" s="3" t="str">
        <f t="shared" si="164"/>
        <v>Ok</v>
      </c>
    </row>
    <row r="293" spans="1:44" x14ac:dyDescent="0.3">
      <c r="A293" s="9"/>
      <c r="B293" s="9"/>
      <c r="C293" s="10">
        <f t="shared" si="135"/>
        <v>150000</v>
      </c>
      <c r="D293" s="10">
        <f t="shared" si="136"/>
        <v>1800000</v>
      </c>
      <c r="E293" s="10">
        <f>F293*基础参数!$B$18</f>
        <v>1200000</v>
      </c>
      <c r="F293" s="10">
        <f>F292+基础参数!$B$17</f>
        <v>3000000</v>
      </c>
      <c r="G293" s="10">
        <f>基础参数!$B$1</f>
        <v>60000</v>
      </c>
      <c r="H293" s="10">
        <f>基础参数!$B$2</f>
        <v>36000</v>
      </c>
      <c r="I293" s="10">
        <f>ROUND(IF(F293/12&gt;基础参数!$B$5,基础参数!$B$5,IF(F293/12&lt;基础参数!$B$4,基础参数!$B$4,F293/12)),2)</f>
        <v>21396</v>
      </c>
      <c r="J293" s="10">
        <f>I293*12*基础参数!$B$3</f>
        <v>32094</v>
      </c>
      <c r="K293" s="10">
        <f>ROUND(IF($F293/12&gt;基础参数!$B$12,基础参数!$B$12,IF($F293/12&lt;基础参数!$B$11,基础参数!$B$11,$F293/12)),2)</f>
        <v>21396</v>
      </c>
      <c r="L293" s="10">
        <f>K293*12*基础参数!$B$10</f>
        <v>17972.640000000003</v>
      </c>
      <c r="M293" s="12">
        <f t="shared" si="132"/>
        <v>1653933.36</v>
      </c>
      <c r="N293" s="13">
        <f t="shared" si="133"/>
        <v>1200000</v>
      </c>
      <c r="O293" s="13">
        <f t="shared" si="137"/>
        <v>562350.01</v>
      </c>
      <c r="P293" s="13">
        <f t="shared" si="138"/>
        <v>524840</v>
      </c>
      <c r="Q293" s="17">
        <f t="shared" si="139"/>
        <v>1087190.01</v>
      </c>
      <c r="R293" s="13">
        <f t="shared" si="140"/>
        <v>2193933.36</v>
      </c>
      <c r="S293" s="18">
        <f t="shared" si="141"/>
        <v>660000</v>
      </c>
      <c r="T293" s="13">
        <f t="shared" si="142"/>
        <v>805350.01</v>
      </c>
      <c r="U293" s="13">
        <f t="shared" si="143"/>
        <v>193590</v>
      </c>
      <c r="V293" s="19">
        <f t="shared" si="144"/>
        <v>998940.01</v>
      </c>
      <c r="W293" s="13">
        <f t="shared" si="145"/>
        <v>88250</v>
      </c>
      <c r="X293" s="13">
        <f t="shared" si="146"/>
        <v>103410</v>
      </c>
      <c r="Y293" s="13">
        <f t="shared" si="134"/>
        <v>2853933.36</v>
      </c>
      <c r="Z293" s="22">
        <f t="shared" si="147"/>
        <v>1102350.01</v>
      </c>
      <c r="AA293" s="13"/>
      <c r="AB293" s="13">
        <f t="shared" si="148"/>
        <v>2433933.36</v>
      </c>
      <c r="AC293" s="13">
        <f t="shared" si="149"/>
        <v>420000</v>
      </c>
      <c r="AD293" s="13">
        <f t="shared" si="150"/>
        <v>913350.01</v>
      </c>
      <c r="AE293" s="13">
        <f t="shared" si="151"/>
        <v>102340</v>
      </c>
      <c r="AF293" s="13">
        <f t="shared" si="152"/>
        <v>1015690.01</v>
      </c>
      <c r="AG293" s="23">
        <f t="shared" si="153"/>
        <v>16750</v>
      </c>
      <c r="AH293" s="13">
        <f t="shared" si="154"/>
        <v>-71500</v>
      </c>
      <c r="AI293" s="13">
        <f t="shared" si="155"/>
        <v>1401433.3599999999</v>
      </c>
      <c r="AJ293" s="13">
        <f t="shared" si="156"/>
        <v>2193933.36</v>
      </c>
      <c r="AK293" s="13">
        <f t="shared" si="157"/>
        <v>660000</v>
      </c>
      <c r="AL293" s="13">
        <f t="shared" si="158"/>
        <v>805350.01</v>
      </c>
      <c r="AM293" s="13">
        <f t="shared" si="159"/>
        <v>193590</v>
      </c>
      <c r="AN293" s="13">
        <f t="shared" si="160"/>
        <v>998940.01</v>
      </c>
      <c r="AO293" s="23">
        <f t="shared" si="161"/>
        <v>0</v>
      </c>
      <c r="AP293" s="13">
        <f t="shared" si="162"/>
        <v>-88250</v>
      </c>
      <c r="AQ293" s="13">
        <f t="shared" si="163"/>
        <v>0</v>
      </c>
      <c r="AR293" s="3" t="str">
        <f t="shared" si="164"/>
        <v>Ok</v>
      </c>
    </row>
    <row r="294" spans="1:44" x14ac:dyDescent="0.3">
      <c r="A294" s="9"/>
      <c r="B294" s="9"/>
      <c r="C294" s="10">
        <f t="shared" si="135"/>
        <v>150500</v>
      </c>
      <c r="D294" s="10">
        <f t="shared" si="136"/>
        <v>1806000</v>
      </c>
      <c r="E294" s="10">
        <f>F294*基础参数!$B$18</f>
        <v>1204000</v>
      </c>
      <c r="F294" s="10">
        <f>F293+基础参数!$B$17</f>
        <v>3010000</v>
      </c>
      <c r="G294" s="10">
        <f>基础参数!$B$1</f>
        <v>60000</v>
      </c>
      <c r="H294" s="10">
        <f>基础参数!$B$2</f>
        <v>36000</v>
      </c>
      <c r="I294" s="10">
        <f>ROUND(IF(F294/12&gt;基础参数!$B$5,基础参数!$B$5,IF(F294/12&lt;基础参数!$B$4,基础参数!$B$4,F294/12)),2)</f>
        <v>21396</v>
      </c>
      <c r="J294" s="10">
        <f>I294*12*基础参数!$B$3</f>
        <v>32094</v>
      </c>
      <c r="K294" s="10">
        <f>ROUND(IF($F294/12&gt;基础参数!$B$12,基础参数!$B$12,IF($F294/12&lt;基础参数!$B$11,基础参数!$B$11,$F294/12)),2)</f>
        <v>21396</v>
      </c>
      <c r="L294" s="10">
        <f>K294*12*基础参数!$B$10</f>
        <v>17972.640000000003</v>
      </c>
      <c r="M294" s="12">
        <f t="shared" si="132"/>
        <v>1659933.36</v>
      </c>
      <c r="N294" s="13">
        <f t="shared" si="133"/>
        <v>1204000</v>
      </c>
      <c r="O294" s="13">
        <f t="shared" si="137"/>
        <v>565050.01</v>
      </c>
      <c r="P294" s="13">
        <f t="shared" si="138"/>
        <v>526640</v>
      </c>
      <c r="Q294" s="17">
        <f t="shared" si="139"/>
        <v>1091690.01</v>
      </c>
      <c r="R294" s="13">
        <f t="shared" si="140"/>
        <v>2203933.36</v>
      </c>
      <c r="S294" s="18">
        <f t="shared" si="141"/>
        <v>660000</v>
      </c>
      <c r="T294" s="13">
        <f t="shared" si="142"/>
        <v>809850.01</v>
      </c>
      <c r="U294" s="13">
        <f t="shared" si="143"/>
        <v>193590</v>
      </c>
      <c r="V294" s="19">
        <f t="shared" si="144"/>
        <v>1003440.01</v>
      </c>
      <c r="W294" s="13">
        <f t="shared" si="145"/>
        <v>88250</v>
      </c>
      <c r="X294" s="13">
        <f t="shared" si="146"/>
        <v>103410</v>
      </c>
      <c r="Y294" s="13">
        <f t="shared" si="134"/>
        <v>2863933.36</v>
      </c>
      <c r="Z294" s="22">
        <f t="shared" si="147"/>
        <v>1106850.01</v>
      </c>
      <c r="AA294" s="13"/>
      <c r="AB294" s="13">
        <f t="shared" si="148"/>
        <v>2443933.36</v>
      </c>
      <c r="AC294" s="13">
        <f t="shared" si="149"/>
        <v>420000</v>
      </c>
      <c r="AD294" s="13">
        <f t="shared" si="150"/>
        <v>917850.01</v>
      </c>
      <c r="AE294" s="13">
        <f t="shared" si="151"/>
        <v>102340</v>
      </c>
      <c r="AF294" s="13">
        <f t="shared" si="152"/>
        <v>1020190.01</v>
      </c>
      <c r="AG294" s="23">
        <f t="shared" si="153"/>
        <v>16750</v>
      </c>
      <c r="AH294" s="13">
        <f t="shared" si="154"/>
        <v>-71500</v>
      </c>
      <c r="AI294" s="13">
        <f t="shared" si="155"/>
        <v>1411433.3599999999</v>
      </c>
      <c r="AJ294" s="13">
        <f t="shared" si="156"/>
        <v>2203933.36</v>
      </c>
      <c r="AK294" s="13">
        <f t="shared" si="157"/>
        <v>660000</v>
      </c>
      <c r="AL294" s="13">
        <f t="shared" si="158"/>
        <v>809850.01</v>
      </c>
      <c r="AM294" s="13">
        <f t="shared" si="159"/>
        <v>193590</v>
      </c>
      <c r="AN294" s="13">
        <f t="shared" si="160"/>
        <v>1003440.01</v>
      </c>
      <c r="AO294" s="23">
        <f t="shared" si="161"/>
        <v>0</v>
      </c>
      <c r="AP294" s="13">
        <f t="shared" si="162"/>
        <v>-88250</v>
      </c>
      <c r="AQ294" s="13">
        <f t="shared" si="163"/>
        <v>0</v>
      </c>
      <c r="AR294" s="3" t="str">
        <f t="shared" si="164"/>
        <v>Ok</v>
      </c>
    </row>
    <row r="295" spans="1:44" x14ac:dyDescent="0.3">
      <c r="A295" s="9"/>
      <c r="B295" s="9"/>
      <c r="C295" s="10">
        <f t="shared" si="135"/>
        <v>151000</v>
      </c>
      <c r="D295" s="10">
        <f t="shared" si="136"/>
        <v>1812000</v>
      </c>
      <c r="E295" s="10">
        <f>F295*基础参数!$B$18</f>
        <v>1208000</v>
      </c>
      <c r="F295" s="10">
        <f>F294+基础参数!$B$17</f>
        <v>3020000</v>
      </c>
      <c r="G295" s="10">
        <f>基础参数!$B$1</f>
        <v>60000</v>
      </c>
      <c r="H295" s="10">
        <f>基础参数!$B$2</f>
        <v>36000</v>
      </c>
      <c r="I295" s="10">
        <f>ROUND(IF(F295/12&gt;基础参数!$B$5,基础参数!$B$5,IF(F295/12&lt;基础参数!$B$4,基础参数!$B$4,F295/12)),2)</f>
        <v>21396</v>
      </c>
      <c r="J295" s="10">
        <f>I295*12*基础参数!$B$3</f>
        <v>32094</v>
      </c>
      <c r="K295" s="10">
        <f>ROUND(IF($F295/12&gt;基础参数!$B$12,基础参数!$B$12,IF($F295/12&lt;基础参数!$B$11,基础参数!$B$11,$F295/12)),2)</f>
        <v>21396</v>
      </c>
      <c r="L295" s="10">
        <f>K295*12*基础参数!$B$10</f>
        <v>17972.640000000003</v>
      </c>
      <c r="M295" s="12">
        <f t="shared" si="132"/>
        <v>1665933.36</v>
      </c>
      <c r="N295" s="13">
        <f t="shared" si="133"/>
        <v>1208000</v>
      </c>
      <c r="O295" s="13">
        <f t="shared" si="137"/>
        <v>567750.01</v>
      </c>
      <c r="P295" s="13">
        <f t="shared" si="138"/>
        <v>528440</v>
      </c>
      <c r="Q295" s="17">
        <f t="shared" si="139"/>
        <v>1096190.01</v>
      </c>
      <c r="R295" s="13">
        <f t="shared" si="140"/>
        <v>2213933.36</v>
      </c>
      <c r="S295" s="18">
        <f t="shared" si="141"/>
        <v>660000</v>
      </c>
      <c r="T295" s="13">
        <f t="shared" si="142"/>
        <v>814350.01</v>
      </c>
      <c r="U295" s="13">
        <f t="shared" si="143"/>
        <v>193590</v>
      </c>
      <c r="V295" s="19">
        <f t="shared" si="144"/>
        <v>1007940.01</v>
      </c>
      <c r="W295" s="13">
        <f t="shared" si="145"/>
        <v>88250</v>
      </c>
      <c r="X295" s="13">
        <f t="shared" si="146"/>
        <v>103410</v>
      </c>
      <c r="Y295" s="13">
        <f t="shared" si="134"/>
        <v>2873933.36</v>
      </c>
      <c r="Z295" s="22">
        <f t="shared" si="147"/>
        <v>1111350.01</v>
      </c>
      <c r="AA295" s="13"/>
      <c r="AB295" s="13">
        <f t="shared" si="148"/>
        <v>2453933.36</v>
      </c>
      <c r="AC295" s="13">
        <f t="shared" si="149"/>
        <v>420000</v>
      </c>
      <c r="AD295" s="13">
        <f t="shared" si="150"/>
        <v>922350.01</v>
      </c>
      <c r="AE295" s="13">
        <f t="shared" si="151"/>
        <v>102340</v>
      </c>
      <c r="AF295" s="13">
        <f t="shared" si="152"/>
        <v>1024690.01</v>
      </c>
      <c r="AG295" s="23">
        <f t="shared" si="153"/>
        <v>16750</v>
      </c>
      <c r="AH295" s="13">
        <f t="shared" si="154"/>
        <v>-71500</v>
      </c>
      <c r="AI295" s="13">
        <f t="shared" si="155"/>
        <v>1421433.3599999999</v>
      </c>
      <c r="AJ295" s="13">
        <f t="shared" si="156"/>
        <v>2213933.36</v>
      </c>
      <c r="AK295" s="13">
        <f t="shared" si="157"/>
        <v>660000</v>
      </c>
      <c r="AL295" s="13">
        <f t="shared" si="158"/>
        <v>814350.01</v>
      </c>
      <c r="AM295" s="13">
        <f t="shared" si="159"/>
        <v>193590</v>
      </c>
      <c r="AN295" s="13">
        <f t="shared" si="160"/>
        <v>1007940.01</v>
      </c>
      <c r="AO295" s="23">
        <f t="shared" si="161"/>
        <v>0</v>
      </c>
      <c r="AP295" s="13">
        <f t="shared" si="162"/>
        <v>-88250</v>
      </c>
      <c r="AQ295" s="13">
        <f t="shared" si="163"/>
        <v>0</v>
      </c>
      <c r="AR295" s="3" t="str">
        <f t="shared" si="164"/>
        <v>Ok</v>
      </c>
    </row>
    <row r="296" spans="1:44" x14ac:dyDescent="0.3">
      <c r="A296" s="9"/>
      <c r="B296" s="9"/>
      <c r="C296" s="10">
        <f t="shared" si="135"/>
        <v>151500</v>
      </c>
      <c r="D296" s="10">
        <f t="shared" si="136"/>
        <v>1818000</v>
      </c>
      <c r="E296" s="10">
        <f>F296*基础参数!$B$18</f>
        <v>1212000</v>
      </c>
      <c r="F296" s="10">
        <f>F295+基础参数!$B$17</f>
        <v>3030000</v>
      </c>
      <c r="G296" s="10">
        <f>基础参数!$B$1</f>
        <v>60000</v>
      </c>
      <c r="H296" s="10">
        <f>基础参数!$B$2</f>
        <v>36000</v>
      </c>
      <c r="I296" s="10">
        <f>ROUND(IF(F296/12&gt;基础参数!$B$5,基础参数!$B$5,IF(F296/12&lt;基础参数!$B$4,基础参数!$B$4,F296/12)),2)</f>
        <v>21396</v>
      </c>
      <c r="J296" s="10">
        <f>I296*12*基础参数!$B$3</f>
        <v>32094</v>
      </c>
      <c r="K296" s="10">
        <f>ROUND(IF($F296/12&gt;基础参数!$B$12,基础参数!$B$12,IF($F296/12&lt;基础参数!$B$11,基础参数!$B$11,$F296/12)),2)</f>
        <v>21396</v>
      </c>
      <c r="L296" s="10">
        <f>K296*12*基础参数!$B$10</f>
        <v>17972.640000000003</v>
      </c>
      <c r="M296" s="12">
        <f t="shared" si="132"/>
        <v>1671933.36</v>
      </c>
      <c r="N296" s="13">
        <f t="shared" si="133"/>
        <v>1212000</v>
      </c>
      <c r="O296" s="13">
        <f t="shared" si="137"/>
        <v>570450.01</v>
      </c>
      <c r="P296" s="13">
        <f t="shared" si="138"/>
        <v>530240</v>
      </c>
      <c r="Q296" s="17">
        <f t="shared" si="139"/>
        <v>1100690.01</v>
      </c>
      <c r="R296" s="13">
        <f t="shared" si="140"/>
        <v>2223933.36</v>
      </c>
      <c r="S296" s="18">
        <f t="shared" si="141"/>
        <v>660000</v>
      </c>
      <c r="T296" s="13">
        <f t="shared" si="142"/>
        <v>818850.01</v>
      </c>
      <c r="U296" s="13">
        <f t="shared" si="143"/>
        <v>193590</v>
      </c>
      <c r="V296" s="19">
        <f t="shared" si="144"/>
        <v>1012440.01</v>
      </c>
      <c r="W296" s="13">
        <f t="shared" si="145"/>
        <v>88250</v>
      </c>
      <c r="X296" s="13">
        <f t="shared" si="146"/>
        <v>103410</v>
      </c>
      <c r="Y296" s="13">
        <f t="shared" si="134"/>
        <v>2883933.36</v>
      </c>
      <c r="Z296" s="22">
        <f t="shared" si="147"/>
        <v>1115850.01</v>
      </c>
      <c r="AA296" s="13"/>
      <c r="AB296" s="13">
        <f t="shared" si="148"/>
        <v>2463933.36</v>
      </c>
      <c r="AC296" s="13">
        <f t="shared" si="149"/>
        <v>420000</v>
      </c>
      <c r="AD296" s="13">
        <f t="shared" si="150"/>
        <v>926850.01</v>
      </c>
      <c r="AE296" s="13">
        <f t="shared" si="151"/>
        <v>102340</v>
      </c>
      <c r="AF296" s="13">
        <f t="shared" si="152"/>
        <v>1029190.01</v>
      </c>
      <c r="AG296" s="23">
        <f t="shared" si="153"/>
        <v>16750</v>
      </c>
      <c r="AH296" s="13">
        <f t="shared" si="154"/>
        <v>-71500</v>
      </c>
      <c r="AI296" s="13">
        <f t="shared" si="155"/>
        <v>1431433.3599999999</v>
      </c>
      <c r="AJ296" s="13">
        <f t="shared" si="156"/>
        <v>2223933.36</v>
      </c>
      <c r="AK296" s="13">
        <f t="shared" si="157"/>
        <v>660000</v>
      </c>
      <c r="AL296" s="13">
        <f t="shared" si="158"/>
        <v>818850.01</v>
      </c>
      <c r="AM296" s="13">
        <f t="shared" si="159"/>
        <v>193590</v>
      </c>
      <c r="AN296" s="13">
        <f t="shared" si="160"/>
        <v>1012440.01</v>
      </c>
      <c r="AO296" s="23">
        <f t="shared" si="161"/>
        <v>0</v>
      </c>
      <c r="AP296" s="13">
        <f t="shared" si="162"/>
        <v>-88250</v>
      </c>
      <c r="AQ296" s="13">
        <f t="shared" si="163"/>
        <v>0</v>
      </c>
      <c r="AR296" s="3" t="str">
        <f t="shared" si="164"/>
        <v>Ok</v>
      </c>
    </row>
    <row r="297" spans="1:44" x14ac:dyDescent="0.3">
      <c r="A297" s="9"/>
      <c r="B297" s="9"/>
      <c r="C297" s="10">
        <f t="shared" si="135"/>
        <v>152000</v>
      </c>
      <c r="D297" s="10">
        <f t="shared" si="136"/>
        <v>1824000</v>
      </c>
      <c r="E297" s="10">
        <f>F297*基础参数!$B$18</f>
        <v>1216000</v>
      </c>
      <c r="F297" s="10">
        <f>F296+基础参数!$B$17</f>
        <v>3040000</v>
      </c>
      <c r="G297" s="10">
        <f>基础参数!$B$1</f>
        <v>60000</v>
      </c>
      <c r="H297" s="10">
        <f>基础参数!$B$2</f>
        <v>36000</v>
      </c>
      <c r="I297" s="10">
        <f>ROUND(IF(F297/12&gt;基础参数!$B$5,基础参数!$B$5,IF(F297/12&lt;基础参数!$B$4,基础参数!$B$4,F297/12)),2)</f>
        <v>21396</v>
      </c>
      <c r="J297" s="10">
        <f>I297*12*基础参数!$B$3</f>
        <v>32094</v>
      </c>
      <c r="K297" s="10">
        <f>ROUND(IF($F297/12&gt;基础参数!$B$12,基础参数!$B$12,IF($F297/12&lt;基础参数!$B$11,基础参数!$B$11,$F297/12)),2)</f>
        <v>21396</v>
      </c>
      <c r="L297" s="10">
        <f>K297*12*基础参数!$B$10</f>
        <v>17972.640000000003</v>
      </c>
      <c r="M297" s="12">
        <f t="shared" si="132"/>
        <v>1677933.36</v>
      </c>
      <c r="N297" s="13">
        <f t="shared" si="133"/>
        <v>1216000</v>
      </c>
      <c r="O297" s="13">
        <f t="shared" si="137"/>
        <v>573150.01</v>
      </c>
      <c r="P297" s="13">
        <f t="shared" si="138"/>
        <v>532040</v>
      </c>
      <c r="Q297" s="17">
        <f t="shared" si="139"/>
        <v>1105190.01</v>
      </c>
      <c r="R297" s="13">
        <f t="shared" si="140"/>
        <v>2233933.36</v>
      </c>
      <c r="S297" s="18">
        <f t="shared" si="141"/>
        <v>660000</v>
      </c>
      <c r="T297" s="13">
        <f t="shared" si="142"/>
        <v>823350.01</v>
      </c>
      <c r="U297" s="13">
        <f t="shared" si="143"/>
        <v>193590</v>
      </c>
      <c r="V297" s="19">
        <f t="shared" si="144"/>
        <v>1016940.01</v>
      </c>
      <c r="W297" s="13">
        <f t="shared" si="145"/>
        <v>88250</v>
      </c>
      <c r="X297" s="13">
        <f t="shared" si="146"/>
        <v>103410</v>
      </c>
      <c r="Y297" s="13">
        <f t="shared" si="134"/>
        <v>2893933.36</v>
      </c>
      <c r="Z297" s="22">
        <f t="shared" si="147"/>
        <v>1120350.01</v>
      </c>
      <c r="AA297" s="13"/>
      <c r="AB297" s="13">
        <f t="shared" si="148"/>
        <v>2473933.36</v>
      </c>
      <c r="AC297" s="13">
        <f t="shared" si="149"/>
        <v>420000</v>
      </c>
      <c r="AD297" s="13">
        <f t="shared" si="150"/>
        <v>931350.01</v>
      </c>
      <c r="AE297" s="13">
        <f t="shared" si="151"/>
        <v>102340</v>
      </c>
      <c r="AF297" s="13">
        <f t="shared" si="152"/>
        <v>1033690.01</v>
      </c>
      <c r="AG297" s="23">
        <f t="shared" si="153"/>
        <v>16750</v>
      </c>
      <c r="AH297" s="13">
        <f t="shared" si="154"/>
        <v>-71500</v>
      </c>
      <c r="AI297" s="13">
        <f t="shared" si="155"/>
        <v>1441433.3599999999</v>
      </c>
      <c r="AJ297" s="13">
        <f t="shared" si="156"/>
        <v>2233933.36</v>
      </c>
      <c r="AK297" s="13">
        <f t="shared" si="157"/>
        <v>660000</v>
      </c>
      <c r="AL297" s="13">
        <f t="shared" si="158"/>
        <v>823350.01</v>
      </c>
      <c r="AM297" s="13">
        <f t="shared" si="159"/>
        <v>193590</v>
      </c>
      <c r="AN297" s="13">
        <f t="shared" si="160"/>
        <v>1016940.01</v>
      </c>
      <c r="AO297" s="23">
        <f t="shared" si="161"/>
        <v>0</v>
      </c>
      <c r="AP297" s="13">
        <f t="shared" si="162"/>
        <v>-88250</v>
      </c>
      <c r="AQ297" s="13">
        <f t="shared" si="163"/>
        <v>0</v>
      </c>
      <c r="AR297" s="3" t="str">
        <f t="shared" si="164"/>
        <v>Ok</v>
      </c>
    </row>
    <row r="298" spans="1:44" x14ac:dyDescent="0.3">
      <c r="A298" s="9"/>
      <c r="B298" s="9"/>
      <c r="C298" s="10">
        <f t="shared" si="135"/>
        <v>152500</v>
      </c>
      <c r="D298" s="10">
        <f t="shared" si="136"/>
        <v>1830000</v>
      </c>
      <c r="E298" s="10">
        <f>F298*基础参数!$B$18</f>
        <v>1220000</v>
      </c>
      <c r="F298" s="10">
        <f>F297+基础参数!$B$17</f>
        <v>3050000</v>
      </c>
      <c r="G298" s="10">
        <f>基础参数!$B$1</f>
        <v>60000</v>
      </c>
      <c r="H298" s="10">
        <f>基础参数!$B$2</f>
        <v>36000</v>
      </c>
      <c r="I298" s="10">
        <f>ROUND(IF(F298/12&gt;基础参数!$B$5,基础参数!$B$5,IF(F298/12&lt;基础参数!$B$4,基础参数!$B$4,F298/12)),2)</f>
        <v>21396</v>
      </c>
      <c r="J298" s="10">
        <f>I298*12*基础参数!$B$3</f>
        <v>32094</v>
      </c>
      <c r="K298" s="10">
        <f>ROUND(IF($F298/12&gt;基础参数!$B$12,基础参数!$B$12,IF($F298/12&lt;基础参数!$B$11,基础参数!$B$11,$F298/12)),2)</f>
        <v>21396</v>
      </c>
      <c r="L298" s="10">
        <f>K298*12*基础参数!$B$10</f>
        <v>17972.640000000003</v>
      </c>
      <c r="M298" s="12">
        <f t="shared" si="132"/>
        <v>1683933.36</v>
      </c>
      <c r="N298" s="13">
        <f t="shared" si="133"/>
        <v>1220000</v>
      </c>
      <c r="O298" s="13">
        <f t="shared" si="137"/>
        <v>575850.01</v>
      </c>
      <c r="P298" s="13">
        <f t="shared" si="138"/>
        <v>533840</v>
      </c>
      <c r="Q298" s="17">
        <f t="shared" si="139"/>
        <v>1109690.01</v>
      </c>
      <c r="R298" s="13">
        <f t="shared" si="140"/>
        <v>2243933.36</v>
      </c>
      <c r="S298" s="18">
        <f t="shared" si="141"/>
        <v>660000</v>
      </c>
      <c r="T298" s="13">
        <f t="shared" si="142"/>
        <v>827850.01</v>
      </c>
      <c r="U298" s="13">
        <f t="shared" si="143"/>
        <v>193590</v>
      </c>
      <c r="V298" s="19">
        <f t="shared" si="144"/>
        <v>1021440.01</v>
      </c>
      <c r="W298" s="13">
        <f t="shared" si="145"/>
        <v>88250</v>
      </c>
      <c r="X298" s="13">
        <f t="shared" si="146"/>
        <v>103410</v>
      </c>
      <c r="Y298" s="13">
        <f t="shared" si="134"/>
        <v>2903933.36</v>
      </c>
      <c r="Z298" s="22">
        <f t="shared" si="147"/>
        <v>1124850.01</v>
      </c>
      <c r="AA298" s="13"/>
      <c r="AB298" s="13">
        <f t="shared" si="148"/>
        <v>2483933.36</v>
      </c>
      <c r="AC298" s="13">
        <f t="shared" si="149"/>
        <v>420000</v>
      </c>
      <c r="AD298" s="13">
        <f t="shared" si="150"/>
        <v>935850.01</v>
      </c>
      <c r="AE298" s="13">
        <f t="shared" si="151"/>
        <v>102340</v>
      </c>
      <c r="AF298" s="13">
        <f t="shared" si="152"/>
        <v>1038190.01</v>
      </c>
      <c r="AG298" s="23">
        <f t="shared" si="153"/>
        <v>16750</v>
      </c>
      <c r="AH298" s="13">
        <f t="shared" si="154"/>
        <v>-71500</v>
      </c>
      <c r="AI298" s="13">
        <f t="shared" si="155"/>
        <v>1451433.3599999999</v>
      </c>
      <c r="AJ298" s="13">
        <f t="shared" si="156"/>
        <v>2243933.36</v>
      </c>
      <c r="AK298" s="13">
        <f t="shared" si="157"/>
        <v>660000</v>
      </c>
      <c r="AL298" s="13">
        <f t="shared" si="158"/>
        <v>827850.01</v>
      </c>
      <c r="AM298" s="13">
        <f t="shared" si="159"/>
        <v>193590</v>
      </c>
      <c r="AN298" s="13">
        <f t="shared" si="160"/>
        <v>1021440.01</v>
      </c>
      <c r="AO298" s="23">
        <f t="shared" si="161"/>
        <v>0</v>
      </c>
      <c r="AP298" s="13">
        <f t="shared" si="162"/>
        <v>-88250</v>
      </c>
      <c r="AQ298" s="13">
        <f t="shared" si="163"/>
        <v>0</v>
      </c>
      <c r="AR298" s="3" t="str">
        <f t="shared" si="164"/>
        <v>Ok</v>
      </c>
    </row>
    <row r="299" spans="1:44" x14ac:dyDescent="0.3">
      <c r="A299" s="9"/>
      <c r="B299" s="9"/>
      <c r="C299" s="10">
        <f t="shared" si="135"/>
        <v>153000</v>
      </c>
      <c r="D299" s="10">
        <f t="shared" si="136"/>
        <v>1836000</v>
      </c>
      <c r="E299" s="10">
        <f>F299*基础参数!$B$18</f>
        <v>1224000</v>
      </c>
      <c r="F299" s="10">
        <f>F298+基础参数!$B$17</f>
        <v>3060000</v>
      </c>
      <c r="G299" s="10">
        <f>基础参数!$B$1</f>
        <v>60000</v>
      </c>
      <c r="H299" s="10">
        <f>基础参数!$B$2</f>
        <v>36000</v>
      </c>
      <c r="I299" s="10">
        <f>ROUND(IF(F299/12&gt;基础参数!$B$5,基础参数!$B$5,IF(F299/12&lt;基础参数!$B$4,基础参数!$B$4,F299/12)),2)</f>
        <v>21396</v>
      </c>
      <c r="J299" s="10">
        <f>I299*12*基础参数!$B$3</f>
        <v>32094</v>
      </c>
      <c r="K299" s="10">
        <f>ROUND(IF($F299/12&gt;基础参数!$B$12,基础参数!$B$12,IF($F299/12&lt;基础参数!$B$11,基础参数!$B$11,$F299/12)),2)</f>
        <v>21396</v>
      </c>
      <c r="L299" s="10">
        <f>K299*12*基础参数!$B$10</f>
        <v>17972.640000000003</v>
      </c>
      <c r="M299" s="12">
        <f t="shared" si="132"/>
        <v>1689933.36</v>
      </c>
      <c r="N299" s="13">
        <f t="shared" si="133"/>
        <v>1224000</v>
      </c>
      <c r="O299" s="13">
        <f t="shared" si="137"/>
        <v>578550.01</v>
      </c>
      <c r="P299" s="13">
        <f t="shared" si="138"/>
        <v>535640</v>
      </c>
      <c r="Q299" s="17">
        <f t="shared" si="139"/>
        <v>1114190.01</v>
      </c>
      <c r="R299" s="13">
        <f t="shared" si="140"/>
        <v>2253933.36</v>
      </c>
      <c r="S299" s="18">
        <f t="shared" si="141"/>
        <v>660000</v>
      </c>
      <c r="T299" s="13">
        <f t="shared" si="142"/>
        <v>832350.01</v>
      </c>
      <c r="U299" s="13">
        <f t="shared" si="143"/>
        <v>193590</v>
      </c>
      <c r="V299" s="19">
        <f t="shared" si="144"/>
        <v>1025940.01</v>
      </c>
      <c r="W299" s="13">
        <f t="shared" si="145"/>
        <v>88250</v>
      </c>
      <c r="X299" s="13">
        <f t="shared" si="146"/>
        <v>103410</v>
      </c>
      <c r="Y299" s="13">
        <f t="shared" si="134"/>
        <v>2913933.36</v>
      </c>
      <c r="Z299" s="22">
        <f t="shared" si="147"/>
        <v>1129350.01</v>
      </c>
      <c r="AA299" s="13"/>
      <c r="AB299" s="13">
        <f t="shared" si="148"/>
        <v>2493933.36</v>
      </c>
      <c r="AC299" s="13">
        <f t="shared" si="149"/>
        <v>420000</v>
      </c>
      <c r="AD299" s="13">
        <f t="shared" si="150"/>
        <v>940350.01</v>
      </c>
      <c r="AE299" s="13">
        <f t="shared" si="151"/>
        <v>102340</v>
      </c>
      <c r="AF299" s="13">
        <f t="shared" si="152"/>
        <v>1042690.01</v>
      </c>
      <c r="AG299" s="23">
        <f t="shared" si="153"/>
        <v>16750</v>
      </c>
      <c r="AH299" s="13">
        <f t="shared" si="154"/>
        <v>-71500</v>
      </c>
      <c r="AI299" s="13">
        <f t="shared" si="155"/>
        <v>1461433.3599999999</v>
      </c>
      <c r="AJ299" s="13">
        <f t="shared" si="156"/>
        <v>2253933.36</v>
      </c>
      <c r="AK299" s="13">
        <f t="shared" si="157"/>
        <v>660000</v>
      </c>
      <c r="AL299" s="13">
        <f t="shared" si="158"/>
        <v>832350.01</v>
      </c>
      <c r="AM299" s="13">
        <f t="shared" si="159"/>
        <v>193590</v>
      </c>
      <c r="AN299" s="13">
        <f t="shared" si="160"/>
        <v>1025940.01</v>
      </c>
      <c r="AO299" s="23">
        <f t="shared" si="161"/>
        <v>0</v>
      </c>
      <c r="AP299" s="13">
        <f t="shared" si="162"/>
        <v>-88250</v>
      </c>
      <c r="AQ299" s="13">
        <f t="shared" si="163"/>
        <v>0</v>
      </c>
      <c r="AR299" s="3" t="str">
        <f t="shared" si="164"/>
        <v>Ok</v>
      </c>
    </row>
    <row r="300" spans="1:44" x14ac:dyDescent="0.3">
      <c r="A300" s="9"/>
      <c r="B300" s="9"/>
      <c r="C300" s="10">
        <f t="shared" si="135"/>
        <v>153500</v>
      </c>
      <c r="D300" s="10">
        <f t="shared" si="136"/>
        <v>1842000</v>
      </c>
      <c r="E300" s="10">
        <f>F300*基础参数!$B$18</f>
        <v>1228000</v>
      </c>
      <c r="F300" s="10">
        <f>F299+基础参数!$B$17</f>
        <v>3070000</v>
      </c>
      <c r="G300" s="10">
        <f>基础参数!$B$1</f>
        <v>60000</v>
      </c>
      <c r="H300" s="10">
        <f>基础参数!$B$2</f>
        <v>36000</v>
      </c>
      <c r="I300" s="10">
        <f>ROUND(IF(F300/12&gt;基础参数!$B$5,基础参数!$B$5,IF(F300/12&lt;基础参数!$B$4,基础参数!$B$4,F300/12)),2)</f>
        <v>21396</v>
      </c>
      <c r="J300" s="10">
        <f>I300*12*基础参数!$B$3</f>
        <v>32094</v>
      </c>
      <c r="K300" s="10">
        <f>ROUND(IF($F300/12&gt;基础参数!$B$12,基础参数!$B$12,IF($F300/12&lt;基础参数!$B$11,基础参数!$B$11,$F300/12)),2)</f>
        <v>21396</v>
      </c>
      <c r="L300" s="10">
        <f>K300*12*基础参数!$B$10</f>
        <v>17972.640000000003</v>
      </c>
      <c r="M300" s="12">
        <f t="shared" si="132"/>
        <v>1695933.36</v>
      </c>
      <c r="N300" s="13">
        <f t="shared" si="133"/>
        <v>1228000</v>
      </c>
      <c r="O300" s="13">
        <f t="shared" si="137"/>
        <v>581250.01</v>
      </c>
      <c r="P300" s="13">
        <f t="shared" si="138"/>
        <v>537440</v>
      </c>
      <c r="Q300" s="17">
        <f t="shared" si="139"/>
        <v>1118690.01</v>
      </c>
      <c r="R300" s="13">
        <f t="shared" si="140"/>
        <v>2263933.36</v>
      </c>
      <c r="S300" s="18">
        <f t="shared" si="141"/>
        <v>660000</v>
      </c>
      <c r="T300" s="13">
        <f t="shared" si="142"/>
        <v>836850.01</v>
      </c>
      <c r="U300" s="13">
        <f t="shared" si="143"/>
        <v>193590</v>
      </c>
      <c r="V300" s="19">
        <f t="shared" si="144"/>
        <v>1030440.01</v>
      </c>
      <c r="W300" s="13">
        <f t="shared" si="145"/>
        <v>88250</v>
      </c>
      <c r="X300" s="13">
        <f t="shared" si="146"/>
        <v>103410</v>
      </c>
      <c r="Y300" s="13">
        <f t="shared" si="134"/>
        <v>2923933.36</v>
      </c>
      <c r="Z300" s="22">
        <f t="shared" si="147"/>
        <v>1133850.01</v>
      </c>
      <c r="AA300" s="13"/>
      <c r="AB300" s="13">
        <f t="shared" si="148"/>
        <v>2503933.36</v>
      </c>
      <c r="AC300" s="13">
        <f t="shared" si="149"/>
        <v>420000</v>
      </c>
      <c r="AD300" s="13">
        <f t="shared" si="150"/>
        <v>944850.01</v>
      </c>
      <c r="AE300" s="13">
        <f t="shared" si="151"/>
        <v>102340</v>
      </c>
      <c r="AF300" s="13">
        <f t="shared" si="152"/>
        <v>1047190.01</v>
      </c>
      <c r="AG300" s="23">
        <f t="shared" si="153"/>
        <v>16750</v>
      </c>
      <c r="AH300" s="13">
        <f t="shared" si="154"/>
        <v>-71500</v>
      </c>
      <c r="AI300" s="13">
        <f t="shared" si="155"/>
        <v>1471433.3599999999</v>
      </c>
      <c r="AJ300" s="13">
        <f t="shared" si="156"/>
        <v>2263933.36</v>
      </c>
      <c r="AK300" s="13">
        <f t="shared" si="157"/>
        <v>660000</v>
      </c>
      <c r="AL300" s="13">
        <f t="shared" si="158"/>
        <v>836850.01</v>
      </c>
      <c r="AM300" s="13">
        <f t="shared" si="159"/>
        <v>193590</v>
      </c>
      <c r="AN300" s="13">
        <f t="shared" si="160"/>
        <v>1030440.01</v>
      </c>
      <c r="AO300" s="23">
        <f t="shared" si="161"/>
        <v>0</v>
      </c>
      <c r="AP300" s="13">
        <f t="shared" si="162"/>
        <v>-88250</v>
      </c>
      <c r="AQ300" s="13">
        <f t="shared" si="163"/>
        <v>0</v>
      </c>
      <c r="AR300" s="3" t="str">
        <f t="shared" si="164"/>
        <v>Ok</v>
      </c>
    </row>
    <row r="301" spans="1:44" x14ac:dyDescent="0.3">
      <c r="A301" s="9"/>
      <c r="B301" s="9"/>
      <c r="C301" s="10">
        <f t="shared" si="135"/>
        <v>154000</v>
      </c>
      <c r="D301" s="10">
        <f t="shared" si="136"/>
        <v>1848000</v>
      </c>
      <c r="E301" s="10">
        <f>F301*基础参数!$B$18</f>
        <v>1232000</v>
      </c>
      <c r="F301" s="10">
        <f>F300+基础参数!$B$17</f>
        <v>3080000</v>
      </c>
      <c r="G301" s="10">
        <f>基础参数!$B$1</f>
        <v>60000</v>
      </c>
      <c r="H301" s="10">
        <f>基础参数!$B$2</f>
        <v>36000</v>
      </c>
      <c r="I301" s="10">
        <f>ROUND(IF(F301/12&gt;基础参数!$B$5,基础参数!$B$5,IF(F301/12&lt;基础参数!$B$4,基础参数!$B$4,F301/12)),2)</f>
        <v>21396</v>
      </c>
      <c r="J301" s="10">
        <f>I301*12*基础参数!$B$3</f>
        <v>32094</v>
      </c>
      <c r="K301" s="10">
        <f>ROUND(IF($F301/12&gt;基础参数!$B$12,基础参数!$B$12,IF($F301/12&lt;基础参数!$B$11,基础参数!$B$11,$F301/12)),2)</f>
        <v>21396</v>
      </c>
      <c r="L301" s="10">
        <f>K301*12*基础参数!$B$10</f>
        <v>17972.640000000003</v>
      </c>
      <c r="M301" s="12">
        <f t="shared" si="132"/>
        <v>1701933.36</v>
      </c>
      <c r="N301" s="13">
        <f t="shared" si="133"/>
        <v>1232000</v>
      </c>
      <c r="O301" s="13">
        <f t="shared" si="137"/>
        <v>583950.01</v>
      </c>
      <c r="P301" s="13">
        <f t="shared" si="138"/>
        <v>539240</v>
      </c>
      <c r="Q301" s="17">
        <f t="shared" si="139"/>
        <v>1123190.01</v>
      </c>
      <c r="R301" s="13">
        <f t="shared" si="140"/>
        <v>2273933.36</v>
      </c>
      <c r="S301" s="18">
        <f t="shared" si="141"/>
        <v>660000</v>
      </c>
      <c r="T301" s="13">
        <f t="shared" si="142"/>
        <v>841350.01</v>
      </c>
      <c r="U301" s="13">
        <f t="shared" si="143"/>
        <v>193590</v>
      </c>
      <c r="V301" s="19">
        <f t="shared" si="144"/>
        <v>1034940.01</v>
      </c>
      <c r="W301" s="13">
        <f t="shared" si="145"/>
        <v>88250</v>
      </c>
      <c r="X301" s="13">
        <f t="shared" si="146"/>
        <v>103410</v>
      </c>
      <c r="Y301" s="13">
        <f t="shared" si="134"/>
        <v>2933933.36</v>
      </c>
      <c r="Z301" s="22">
        <f t="shared" si="147"/>
        <v>1138350.01</v>
      </c>
      <c r="AA301" s="13"/>
      <c r="AB301" s="13">
        <f t="shared" si="148"/>
        <v>2513933.36</v>
      </c>
      <c r="AC301" s="13">
        <f t="shared" si="149"/>
        <v>420000</v>
      </c>
      <c r="AD301" s="13">
        <f t="shared" si="150"/>
        <v>949350.01</v>
      </c>
      <c r="AE301" s="13">
        <f t="shared" si="151"/>
        <v>102340</v>
      </c>
      <c r="AF301" s="13">
        <f t="shared" si="152"/>
        <v>1051690.01</v>
      </c>
      <c r="AG301" s="23">
        <f t="shared" si="153"/>
        <v>16750</v>
      </c>
      <c r="AH301" s="13">
        <f t="shared" si="154"/>
        <v>-71500</v>
      </c>
      <c r="AI301" s="13">
        <f t="shared" si="155"/>
        <v>1481433.3599999999</v>
      </c>
      <c r="AJ301" s="13">
        <f t="shared" si="156"/>
        <v>2273933.36</v>
      </c>
      <c r="AK301" s="13">
        <f t="shared" si="157"/>
        <v>660000</v>
      </c>
      <c r="AL301" s="13">
        <f t="shared" si="158"/>
        <v>841350.01</v>
      </c>
      <c r="AM301" s="13">
        <f t="shared" si="159"/>
        <v>193590</v>
      </c>
      <c r="AN301" s="13">
        <f t="shared" si="160"/>
        <v>1034940.01</v>
      </c>
      <c r="AO301" s="23">
        <f t="shared" si="161"/>
        <v>0</v>
      </c>
      <c r="AP301" s="13">
        <f t="shared" si="162"/>
        <v>-88250</v>
      </c>
      <c r="AQ301" s="13">
        <f t="shared" si="163"/>
        <v>0</v>
      </c>
      <c r="AR301" s="3" t="str">
        <f t="shared" si="164"/>
        <v>Ok</v>
      </c>
    </row>
    <row r="302" spans="1:44" x14ac:dyDescent="0.3">
      <c r="A302" s="9"/>
      <c r="B302" s="9"/>
      <c r="C302" s="10">
        <f t="shared" si="135"/>
        <v>154500</v>
      </c>
      <c r="D302" s="10">
        <f t="shared" si="136"/>
        <v>1854000</v>
      </c>
      <c r="E302" s="10">
        <f>F302*基础参数!$B$18</f>
        <v>1236000</v>
      </c>
      <c r="F302" s="10">
        <f>F301+基础参数!$B$17</f>
        <v>3090000</v>
      </c>
      <c r="G302" s="10">
        <f>基础参数!$B$1</f>
        <v>60000</v>
      </c>
      <c r="H302" s="10">
        <f>基础参数!$B$2</f>
        <v>36000</v>
      </c>
      <c r="I302" s="10">
        <f>ROUND(IF(F302/12&gt;基础参数!$B$5,基础参数!$B$5,IF(F302/12&lt;基础参数!$B$4,基础参数!$B$4,F302/12)),2)</f>
        <v>21396</v>
      </c>
      <c r="J302" s="10">
        <f>I302*12*基础参数!$B$3</f>
        <v>32094</v>
      </c>
      <c r="K302" s="10">
        <f>ROUND(IF($F302/12&gt;基础参数!$B$12,基础参数!$B$12,IF($F302/12&lt;基础参数!$B$11,基础参数!$B$11,$F302/12)),2)</f>
        <v>21396</v>
      </c>
      <c r="L302" s="10">
        <f>K302*12*基础参数!$B$10</f>
        <v>17972.640000000003</v>
      </c>
      <c r="M302" s="12">
        <f t="shared" si="132"/>
        <v>1707933.36</v>
      </c>
      <c r="N302" s="13">
        <f t="shared" si="133"/>
        <v>1236000</v>
      </c>
      <c r="O302" s="13">
        <f t="shared" si="137"/>
        <v>586650.01</v>
      </c>
      <c r="P302" s="13">
        <f t="shared" si="138"/>
        <v>541040</v>
      </c>
      <c r="Q302" s="17">
        <f t="shared" si="139"/>
        <v>1127690.01</v>
      </c>
      <c r="R302" s="13">
        <f t="shared" si="140"/>
        <v>2283933.36</v>
      </c>
      <c r="S302" s="18">
        <f t="shared" si="141"/>
        <v>660000</v>
      </c>
      <c r="T302" s="13">
        <f t="shared" si="142"/>
        <v>845850.01</v>
      </c>
      <c r="U302" s="13">
        <f t="shared" si="143"/>
        <v>193590</v>
      </c>
      <c r="V302" s="19">
        <f t="shared" si="144"/>
        <v>1039440.01</v>
      </c>
      <c r="W302" s="13">
        <f t="shared" si="145"/>
        <v>88250</v>
      </c>
      <c r="X302" s="13">
        <f t="shared" si="146"/>
        <v>103410</v>
      </c>
      <c r="Y302" s="13">
        <f t="shared" si="134"/>
        <v>2943933.36</v>
      </c>
      <c r="Z302" s="22">
        <f t="shared" si="147"/>
        <v>1142850.01</v>
      </c>
      <c r="AA302" s="13"/>
      <c r="AB302" s="13">
        <f t="shared" si="148"/>
        <v>2523933.36</v>
      </c>
      <c r="AC302" s="13">
        <f t="shared" si="149"/>
        <v>420000</v>
      </c>
      <c r="AD302" s="13">
        <f t="shared" si="150"/>
        <v>953850.01</v>
      </c>
      <c r="AE302" s="13">
        <f t="shared" si="151"/>
        <v>102340</v>
      </c>
      <c r="AF302" s="13">
        <f t="shared" si="152"/>
        <v>1056190.01</v>
      </c>
      <c r="AG302" s="23">
        <f t="shared" si="153"/>
        <v>16750</v>
      </c>
      <c r="AH302" s="13">
        <f t="shared" si="154"/>
        <v>-71500</v>
      </c>
      <c r="AI302" s="13">
        <f t="shared" si="155"/>
        <v>1491433.3599999999</v>
      </c>
      <c r="AJ302" s="13">
        <f t="shared" si="156"/>
        <v>2283933.36</v>
      </c>
      <c r="AK302" s="13">
        <f t="shared" si="157"/>
        <v>660000</v>
      </c>
      <c r="AL302" s="13">
        <f t="shared" si="158"/>
        <v>845850.01</v>
      </c>
      <c r="AM302" s="13">
        <f t="shared" si="159"/>
        <v>193590</v>
      </c>
      <c r="AN302" s="13">
        <f t="shared" si="160"/>
        <v>1039440.01</v>
      </c>
      <c r="AO302" s="23">
        <f t="shared" si="161"/>
        <v>0</v>
      </c>
      <c r="AP302" s="13">
        <f t="shared" si="162"/>
        <v>-88250</v>
      </c>
      <c r="AQ302" s="13">
        <f t="shared" si="163"/>
        <v>0</v>
      </c>
      <c r="AR302" s="3" t="str">
        <f t="shared" si="164"/>
        <v>Ok</v>
      </c>
    </row>
    <row r="303" spans="1:44" x14ac:dyDescent="0.3">
      <c r="A303" s="9"/>
      <c r="B303" s="9"/>
      <c r="C303" s="10">
        <f t="shared" si="135"/>
        <v>155000</v>
      </c>
      <c r="D303" s="10">
        <f t="shared" si="136"/>
        <v>1860000</v>
      </c>
      <c r="E303" s="10">
        <f>F303*基础参数!$B$18</f>
        <v>1240000</v>
      </c>
      <c r="F303" s="10">
        <f>F302+基础参数!$B$17</f>
        <v>3100000</v>
      </c>
      <c r="G303" s="10">
        <f>基础参数!$B$1</f>
        <v>60000</v>
      </c>
      <c r="H303" s="10">
        <f>基础参数!$B$2</f>
        <v>36000</v>
      </c>
      <c r="I303" s="10">
        <f>ROUND(IF(F303/12&gt;基础参数!$B$5,基础参数!$B$5,IF(F303/12&lt;基础参数!$B$4,基础参数!$B$4,F303/12)),2)</f>
        <v>21396</v>
      </c>
      <c r="J303" s="10">
        <f>I303*12*基础参数!$B$3</f>
        <v>32094</v>
      </c>
      <c r="K303" s="10">
        <f>ROUND(IF($F303/12&gt;基础参数!$B$12,基础参数!$B$12,IF($F303/12&lt;基础参数!$B$11,基础参数!$B$11,$F303/12)),2)</f>
        <v>21396</v>
      </c>
      <c r="L303" s="10">
        <f>K303*12*基础参数!$B$10</f>
        <v>17972.640000000003</v>
      </c>
      <c r="M303" s="12">
        <f t="shared" si="132"/>
        <v>1713933.36</v>
      </c>
      <c r="N303" s="13">
        <f t="shared" si="133"/>
        <v>1240000</v>
      </c>
      <c r="O303" s="13">
        <f t="shared" si="137"/>
        <v>589350.01</v>
      </c>
      <c r="P303" s="13">
        <f t="shared" si="138"/>
        <v>542840</v>
      </c>
      <c r="Q303" s="17">
        <f t="shared" si="139"/>
        <v>1132190.01</v>
      </c>
      <c r="R303" s="13">
        <f t="shared" si="140"/>
        <v>2293933.36</v>
      </c>
      <c r="S303" s="18">
        <f t="shared" si="141"/>
        <v>660000</v>
      </c>
      <c r="T303" s="13">
        <f t="shared" si="142"/>
        <v>850350.01</v>
      </c>
      <c r="U303" s="13">
        <f t="shared" si="143"/>
        <v>193590</v>
      </c>
      <c r="V303" s="19">
        <f t="shared" si="144"/>
        <v>1043940.01</v>
      </c>
      <c r="W303" s="13">
        <f t="shared" si="145"/>
        <v>88250</v>
      </c>
      <c r="X303" s="13">
        <f t="shared" si="146"/>
        <v>103410</v>
      </c>
      <c r="Y303" s="13">
        <f t="shared" si="134"/>
        <v>2953933.36</v>
      </c>
      <c r="Z303" s="22">
        <f t="shared" si="147"/>
        <v>1147350.01</v>
      </c>
      <c r="AA303" s="13"/>
      <c r="AB303" s="13">
        <f t="shared" si="148"/>
        <v>2533933.36</v>
      </c>
      <c r="AC303" s="13">
        <f t="shared" si="149"/>
        <v>420000</v>
      </c>
      <c r="AD303" s="13">
        <f t="shared" si="150"/>
        <v>958350.01</v>
      </c>
      <c r="AE303" s="13">
        <f t="shared" si="151"/>
        <v>102340</v>
      </c>
      <c r="AF303" s="13">
        <f t="shared" si="152"/>
        <v>1060690.01</v>
      </c>
      <c r="AG303" s="23">
        <f t="shared" si="153"/>
        <v>16750</v>
      </c>
      <c r="AH303" s="13">
        <f t="shared" si="154"/>
        <v>-71500</v>
      </c>
      <c r="AI303" s="13">
        <f t="shared" si="155"/>
        <v>1501433.3599999999</v>
      </c>
      <c r="AJ303" s="13">
        <f t="shared" si="156"/>
        <v>2293933.36</v>
      </c>
      <c r="AK303" s="13">
        <f t="shared" si="157"/>
        <v>660000</v>
      </c>
      <c r="AL303" s="13">
        <f t="shared" si="158"/>
        <v>850350.01</v>
      </c>
      <c r="AM303" s="13">
        <f t="shared" si="159"/>
        <v>193590</v>
      </c>
      <c r="AN303" s="13">
        <f t="shared" si="160"/>
        <v>1043940.01</v>
      </c>
      <c r="AO303" s="23">
        <f t="shared" si="161"/>
        <v>0</v>
      </c>
      <c r="AP303" s="13">
        <f t="shared" si="162"/>
        <v>-88250</v>
      </c>
      <c r="AQ303" s="13">
        <f t="shared" si="163"/>
        <v>0</v>
      </c>
      <c r="AR303" s="3" t="str">
        <f t="shared" si="164"/>
        <v>Ok</v>
      </c>
    </row>
    <row r="304" spans="1:44" x14ac:dyDescent="0.3">
      <c r="A304" s="9"/>
      <c r="B304" s="9"/>
      <c r="C304" s="10">
        <f t="shared" si="135"/>
        <v>155500</v>
      </c>
      <c r="D304" s="10">
        <f t="shared" si="136"/>
        <v>1866000</v>
      </c>
      <c r="E304" s="10">
        <f>F304*基础参数!$B$18</f>
        <v>1244000</v>
      </c>
      <c r="F304" s="10">
        <f>F303+基础参数!$B$17</f>
        <v>3110000</v>
      </c>
      <c r="G304" s="10">
        <f>基础参数!$B$1</f>
        <v>60000</v>
      </c>
      <c r="H304" s="10">
        <f>基础参数!$B$2</f>
        <v>36000</v>
      </c>
      <c r="I304" s="10">
        <f>ROUND(IF(F304/12&gt;基础参数!$B$5,基础参数!$B$5,IF(F304/12&lt;基础参数!$B$4,基础参数!$B$4,F304/12)),2)</f>
        <v>21396</v>
      </c>
      <c r="J304" s="10">
        <f>I304*12*基础参数!$B$3</f>
        <v>32094</v>
      </c>
      <c r="K304" s="10">
        <f>ROUND(IF($F304/12&gt;基础参数!$B$12,基础参数!$B$12,IF($F304/12&lt;基础参数!$B$11,基础参数!$B$11,$F304/12)),2)</f>
        <v>21396</v>
      </c>
      <c r="L304" s="10">
        <f>K304*12*基础参数!$B$10</f>
        <v>17972.640000000003</v>
      </c>
      <c r="M304" s="12">
        <f t="shared" si="132"/>
        <v>1719933.36</v>
      </c>
      <c r="N304" s="13">
        <f t="shared" si="133"/>
        <v>1244000</v>
      </c>
      <c r="O304" s="13">
        <f t="shared" si="137"/>
        <v>592050.01</v>
      </c>
      <c r="P304" s="13">
        <f t="shared" si="138"/>
        <v>544640</v>
      </c>
      <c r="Q304" s="17">
        <f t="shared" si="139"/>
        <v>1136690.01</v>
      </c>
      <c r="R304" s="13">
        <f t="shared" si="140"/>
        <v>2303933.36</v>
      </c>
      <c r="S304" s="18">
        <f t="shared" si="141"/>
        <v>660000</v>
      </c>
      <c r="T304" s="13">
        <f t="shared" si="142"/>
        <v>854850.01</v>
      </c>
      <c r="U304" s="13">
        <f t="shared" si="143"/>
        <v>193590</v>
      </c>
      <c r="V304" s="19">
        <f t="shared" si="144"/>
        <v>1048440.01</v>
      </c>
      <c r="W304" s="13">
        <f t="shared" si="145"/>
        <v>88250</v>
      </c>
      <c r="X304" s="13">
        <f t="shared" si="146"/>
        <v>103410</v>
      </c>
      <c r="Y304" s="13">
        <f t="shared" si="134"/>
        <v>2963933.36</v>
      </c>
      <c r="Z304" s="22">
        <f t="shared" si="147"/>
        <v>1151850.01</v>
      </c>
      <c r="AA304" s="13"/>
      <c r="AB304" s="13">
        <f t="shared" si="148"/>
        <v>2543933.36</v>
      </c>
      <c r="AC304" s="13">
        <f t="shared" si="149"/>
        <v>420000</v>
      </c>
      <c r="AD304" s="13">
        <f t="shared" si="150"/>
        <v>962850.01</v>
      </c>
      <c r="AE304" s="13">
        <f t="shared" si="151"/>
        <v>102340</v>
      </c>
      <c r="AF304" s="13">
        <f t="shared" si="152"/>
        <v>1065190.01</v>
      </c>
      <c r="AG304" s="23">
        <f t="shared" si="153"/>
        <v>16750</v>
      </c>
      <c r="AH304" s="13">
        <f t="shared" si="154"/>
        <v>-71500</v>
      </c>
      <c r="AI304" s="13">
        <f t="shared" si="155"/>
        <v>1511433.3599999999</v>
      </c>
      <c r="AJ304" s="13">
        <f t="shared" si="156"/>
        <v>2303933.36</v>
      </c>
      <c r="AK304" s="13">
        <f t="shared" si="157"/>
        <v>660000</v>
      </c>
      <c r="AL304" s="13">
        <f t="shared" si="158"/>
        <v>854850.01</v>
      </c>
      <c r="AM304" s="13">
        <f t="shared" si="159"/>
        <v>193590</v>
      </c>
      <c r="AN304" s="13">
        <f t="shared" si="160"/>
        <v>1048440.01</v>
      </c>
      <c r="AO304" s="23">
        <f t="shared" si="161"/>
        <v>0</v>
      </c>
      <c r="AP304" s="13">
        <f t="shared" si="162"/>
        <v>-88250</v>
      </c>
      <c r="AQ304" s="13">
        <f t="shared" si="163"/>
        <v>0</v>
      </c>
      <c r="AR304" s="3" t="str">
        <f t="shared" si="164"/>
        <v>Ok</v>
      </c>
    </row>
    <row r="305" spans="1:44" x14ac:dyDescent="0.3">
      <c r="A305" s="9"/>
      <c r="B305" s="9"/>
      <c r="C305" s="10">
        <f t="shared" si="135"/>
        <v>156000</v>
      </c>
      <c r="D305" s="10">
        <f t="shared" si="136"/>
        <v>1872000</v>
      </c>
      <c r="E305" s="10">
        <f>F305*基础参数!$B$18</f>
        <v>1248000</v>
      </c>
      <c r="F305" s="10">
        <f>F304+基础参数!$B$17</f>
        <v>3120000</v>
      </c>
      <c r="G305" s="10">
        <f>基础参数!$B$1</f>
        <v>60000</v>
      </c>
      <c r="H305" s="10">
        <f>基础参数!$B$2</f>
        <v>36000</v>
      </c>
      <c r="I305" s="10">
        <f>ROUND(IF(F305/12&gt;基础参数!$B$5,基础参数!$B$5,IF(F305/12&lt;基础参数!$B$4,基础参数!$B$4,F305/12)),2)</f>
        <v>21396</v>
      </c>
      <c r="J305" s="10">
        <f>I305*12*基础参数!$B$3</f>
        <v>32094</v>
      </c>
      <c r="K305" s="10">
        <f>ROUND(IF($F305/12&gt;基础参数!$B$12,基础参数!$B$12,IF($F305/12&lt;基础参数!$B$11,基础参数!$B$11,$F305/12)),2)</f>
        <v>21396</v>
      </c>
      <c r="L305" s="10">
        <f>K305*12*基础参数!$B$10</f>
        <v>17972.640000000003</v>
      </c>
      <c r="M305" s="12">
        <f t="shared" si="132"/>
        <v>1725933.36</v>
      </c>
      <c r="N305" s="13">
        <f t="shared" si="133"/>
        <v>1248000</v>
      </c>
      <c r="O305" s="13">
        <f t="shared" si="137"/>
        <v>594750.01</v>
      </c>
      <c r="P305" s="13">
        <f t="shared" si="138"/>
        <v>546440</v>
      </c>
      <c r="Q305" s="17">
        <f t="shared" si="139"/>
        <v>1141190.01</v>
      </c>
      <c r="R305" s="13">
        <f t="shared" si="140"/>
        <v>2313933.36</v>
      </c>
      <c r="S305" s="18">
        <f t="shared" si="141"/>
        <v>660000</v>
      </c>
      <c r="T305" s="13">
        <f t="shared" si="142"/>
        <v>859350.01</v>
      </c>
      <c r="U305" s="13">
        <f t="shared" si="143"/>
        <v>193590</v>
      </c>
      <c r="V305" s="19">
        <f t="shared" si="144"/>
        <v>1052940.01</v>
      </c>
      <c r="W305" s="13">
        <f t="shared" si="145"/>
        <v>88250</v>
      </c>
      <c r="X305" s="13">
        <f t="shared" si="146"/>
        <v>103410</v>
      </c>
      <c r="Y305" s="13">
        <f t="shared" si="134"/>
        <v>2973933.36</v>
      </c>
      <c r="Z305" s="22">
        <f t="shared" si="147"/>
        <v>1156350.01</v>
      </c>
      <c r="AA305" s="13"/>
      <c r="AB305" s="13">
        <f t="shared" si="148"/>
        <v>2553933.36</v>
      </c>
      <c r="AC305" s="13">
        <f t="shared" si="149"/>
        <v>420000</v>
      </c>
      <c r="AD305" s="13">
        <f t="shared" si="150"/>
        <v>967350.01</v>
      </c>
      <c r="AE305" s="13">
        <f t="shared" si="151"/>
        <v>102340</v>
      </c>
      <c r="AF305" s="13">
        <f t="shared" si="152"/>
        <v>1069690.01</v>
      </c>
      <c r="AG305" s="23">
        <f t="shared" si="153"/>
        <v>16750</v>
      </c>
      <c r="AH305" s="13">
        <f t="shared" si="154"/>
        <v>-71500</v>
      </c>
      <c r="AI305" s="13">
        <f t="shared" si="155"/>
        <v>1521433.3599999999</v>
      </c>
      <c r="AJ305" s="13">
        <f t="shared" si="156"/>
        <v>2313933.36</v>
      </c>
      <c r="AK305" s="13">
        <f t="shared" si="157"/>
        <v>660000</v>
      </c>
      <c r="AL305" s="13">
        <f t="shared" si="158"/>
        <v>859350.01</v>
      </c>
      <c r="AM305" s="13">
        <f t="shared" si="159"/>
        <v>193590</v>
      </c>
      <c r="AN305" s="13">
        <f t="shared" si="160"/>
        <v>1052940.01</v>
      </c>
      <c r="AO305" s="23">
        <f t="shared" si="161"/>
        <v>0</v>
      </c>
      <c r="AP305" s="13">
        <f t="shared" si="162"/>
        <v>-88250</v>
      </c>
      <c r="AQ305" s="13">
        <f t="shared" si="163"/>
        <v>0</v>
      </c>
      <c r="AR305" s="3" t="str">
        <f t="shared" si="164"/>
        <v>Ok</v>
      </c>
    </row>
    <row r="306" spans="1:44" x14ac:dyDescent="0.3">
      <c r="A306" s="9"/>
      <c r="B306" s="9"/>
      <c r="C306" s="10">
        <f t="shared" si="135"/>
        <v>156500</v>
      </c>
      <c r="D306" s="10">
        <f t="shared" si="136"/>
        <v>1878000</v>
      </c>
      <c r="E306" s="10">
        <f>F306*基础参数!$B$18</f>
        <v>1252000</v>
      </c>
      <c r="F306" s="10">
        <f>F305+基础参数!$B$17</f>
        <v>3130000</v>
      </c>
      <c r="G306" s="10">
        <f>基础参数!$B$1</f>
        <v>60000</v>
      </c>
      <c r="H306" s="10">
        <f>基础参数!$B$2</f>
        <v>36000</v>
      </c>
      <c r="I306" s="10">
        <f>ROUND(IF(F306/12&gt;基础参数!$B$5,基础参数!$B$5,IF(F306/12&lt;基础参数!$B$4,基础参数!$B$4,F306/12)),2)</f>
        <v>21396</v>
      </c>
      <c r="J306" s="10">
        <f>I306*12*基础参数!$B$3</f>
        <v>32094</v>
      </c>
      <c r="K306" s="10">
        <f>ROUND(IF($F306/12&gt;基础参数!$B$12,基础参数!$B$12,IF($F306/12&lt;基础参数!$B$11,基础参数!$B$11,$F306/12)),2)</f>
        <v>21396</v>
      </c>
      <c r="L306" s="10">
        <f>K306*12*基础参数!$B$10</f>
        <v>17972.640000000003</v>
      </c>
      <c r="M306" s="12">
        <f t="shared" si="132"/>
        <v>1731933.36</v>
      </c>
      <c r="N306" s="13">
        <f t="shared" si="133"/>
        <v>1252000</v>
      </c>
      <c r="O306" s="13">
        <f t="shared" si="137"/>
        <v>597450.01</v>
      </c>
      <c r="P306" s="13">
        <f t="shared" si="138"/>
        <v>548240</v>
      </c>
      <c r="Q306" s="17">
        <f t="shared" si="139"/>
        <v>1145690.01</v>
      </c>
      <c r="R306" s="13">
        <f t="shared" si="140"/>
        <v>2323933.36</v>
      </c>
      <c r="S306" s="18">
        <f t="shared" si="141"/>
        <v>660000</v>
      </c>
      <c r="T306" s="13">
        <f t="shared" si="142"/>
        <v>863850.01</v>
      </c>
      <c r="U306" s="13">
        <f t="shared" si="143"/>
        <v>193590</v>
      </c>
      <c r="V306" s="19">
        <f t="shared" si="144"/>
        <v>1057440.01</v>
      </c>
      <c r="W306" s="13">
        <f t="shared" si="145"/>
        <v>88250</v>
      </c>
      <c r="X306" s="13">
        <f t="shared" si="146"/>
        <v>103410</v>
      </c>
      <c r="Y306" s="13">
        <f t="shared" si="134"/>
        <v>2983933.36</v>
      </c>
      <c r="Z306" s="22">
        <f t="shared" si="147"/>
        <v>1160850.01</v>
      </c>
      <c r="AA306" s="13"/>
      <c r="AB306" s="13">
        <f t="shared" si="148"/>
        <v>2563933.36</v>
      </c>
      <c r="AC306" s="13">
        <f t="shared" si="149"/>
        <v>420000</v>
      </c>
      <c r="AD306" s="13">
        <f t="shared" si="150"/>
        <v>971850.01</v>
      </c>
      <c r="AE306" s="13">
        <f t="shared" si="151"/>
        <v>102340</v>
      </c>
      <c r="AF306" s="13">
        <f t="shared" si="152"/>
        <v>1074190.01</v>
      </c>
      <c r="AG306" s="23">
        <f t="shared" si="153"/>
        <v>16750</v>
      </c>
      <c r="AH306" s="13">
        <f t="shared" si="154"/>
        <v>-71500</v>
      </c>
      <c r="AI306" s="13">
        <f t="shared" si="155"/>
        <v>1531433.3599999999</v>
      </c>
      <c r="AJ306" s="13">
        <f t="shared" si="156"/>
        <v>2323933.36</v>
      </c>
      <c r="AK306" s="13">
        <f t="shared" si="157"/>
        <v>660000</v>
      </c>
      <c r="AL306" s="13">
        <f t="shared" si="158"/>
        <v>863850.01</v>
      </c>
      <c r="AM306" s="13">
        <f t="shared" si="159"/>
        <v>193590</v>
      </c>
      <c r="AN306" s="13">
        <f t="shared" si="160"/>
        <v>1057440.01</v>
      </c>
      <c r="AO306" s="23">
        <f t="shared" si="161"/>
        <v>0</v>
      </c>
      <c r="AP306" s="13">
        <f t="shared" si="162"/>
        <v>-88250</v>
      </c>
      <c r="AQ306" s="13">
        <f t="shared" si="163"/>
        <v>0</v>
      </c>
      <c r="AR306" s="3" t="str">
        <f t="shared" si="164"/>
        <v>Ok</v>
      </c>
    </row>
    <row r="307" spans="1:44" x14ac:dyDescent="0.3">
      <c r="A307" s="9"/>
      <c r="B307" s="9"/>
      <c r="C307" s="10">
        <f t="shared" si="135"/>
        <v>157000</v>
      </c>
      <c r="D307" s="10">
        <f t="shared" si="136"/>
        <v>1884000</v>
      </c>
      <c r="E307" s="10">
        <f>F307*基础参数!$B$18</f>
        <v>1256000</v>
      </c>
      <c r="F307" s="10">
        <f>F306+基础参数!$B$17</f>
        <v>3140000</v>
      </c>
      <c r="G307" s="10">
        <f>基础参数!$B$1</f>
        <v>60000</v>
      </c>
      <c r="H307" s="10">
        <f>基础参数!$B$2</f>
        <v>36000</v>
      </c>
      <c r="I307" s="10">
        <f>ROUND(IF(F307/12&gt;基础参数!$B$5,基础参数!$B$5,IF(F307/12&lt;基础参数!$B$4,基础参数!$B$4,F307/12)),2)</f>
        <v>21396</v>
      </c>
      <c r="J307" s="10">
        <f>I307*12*基础参数!$B$3</f>
        <v>32094</v>
      </c>
      <c r="K307" s="10">
        <f>ROUND(IF($F307/12&gt;基础参数!$B$12,基础参数!$B$12,IF($F307/12&lt;基础参数!$B$11,基础参数!$B$11,$F307/12)),2)</f>
        <v>21396</v>
      </c>
      <c r="L307" s="10">
        <f>K307*12*基础参数!$B$10</f>
        <v>17972.640000000003</v>
      </c>
      <c r="M307" s="12">
        <f t="shared" si="132"/>
        <v>1737933.36</v>
      </c>
      <c r="N307" s="13">
        <f t="shared" si="133"/>
        <v>1256000</v>
      </c>
      <c r="O307" s="13">
        <f t="shared" si="137"/>
        <v>600150.01</v>
      </c>
      <c r="P307" s="13">
        <f t="shared" si="138"/>
        <v>550040</v>
      </c>
      <c r="Q307" s="17">
        <f t="shared" si="139"/>
        <v>1150190.01</v>
      </c>
      <c r="R307" s="13">
        <f t="shared" si="140"/>
        <v>2333933.36</v>
      </c>
      <c r="S307" s="18">
        <f t="shared" si="141"/>
        <v>660000</v>
      </c>
      <c r="T307" s="13">
        <f t="shared" si="142"/>
        <v>868350.01</v>
      </c>
      <c r="U307" s="13">
        <f t="shared" si="143"/>
        <v>193590</v>
      </c>
      <c r="V307" s="19">
        <f t="shared" si="144"/>
        <v>1061940.01</v>
      </c>
      <c r="W307" s="13">
        <f t="shared" si="145"/>
        <v>88250</v>
      </c>
      <c r="X307" s="13">
        <f t="shared" si="146"/>
        <v>103410</v>
      </c>
      <c r="Y307" s="13">
        <f t="shared" si="134"/>
        <v>2993933.36</v>
      </c>
      <c r="Z307" s="22">
        <f t="shared" si="147"/>
        <v>1165350.01</v>
      </c>
      <c r="AA307" s="13"/>
      <c r="AB307" s="13">
        <f t="shared" si="148"/>
        <v>2573933.36</v>
      </c>
      <c r="AC307" s="13">
        <f t="shared" si="149"/>
        <v>420000</v>
      </c>
      <c r="AD307" s="13">
        <f t="shared" si="150"/>
        <v>976350.01</v>
      </c>
      <c r="AE307" s="13">
        <f t="shared" si="151"/>
        <v>102340</v>
      </c>
      <c r="AF307" s="13">
        <f t="shared" si="152"/>
        <v>1078690.01</v>
      </c>
      <c r="AG307" s="23">
        <f t="shared" si="153"/>
        <v>16750</v>
      </c>
      <c r="AH307" s="13">
        <f t="shared" si="154"/>
        <v>-71500</v>
      </c>
      <c r="AI307" s="13">
        <f t="shared" si="155"/>
        <v>1541433.3599999999</v>
      </c>
      <c r="AJ307" s="13">
        <f t="shared" si="156"/>
        <v>2333933.36</v>
      </c>
      <c r="AK307" s="13">
        <f t="shared" si="157"/>
        <v>660000</v>
      </c>
      <c r="AL307" s="13">
        <f t="shared" si="158"/>
        <v>868350.01</v>
      </c>
      <c r="AM307" s="13">
        <f t="shared" si="159"/>
        <v>193590</v>
      </c>
      <c r="AN307" s="13">
        <f t="shared" si="160"/>
        <v>1061940.01</v>
      </c>
      <c r="AO307" s="23">
        <f t="shared" si="161"/>
        <v>0</v>
      </c>
      <c r="AP307" s="13">
        <f t="shared" si="162"/>
        <v>-88250</v>
      </c>
      <c r="AQ307" s="13">
        <f t="shared" si="163"/>
        <v>0</v>
      </c>
      <c r="AR307" s="3" t="str">
        <f t="shared" si="164"/>
        <v>Ok</v>
      </c>
    </row>
    <row r="308" spans="1:44" x14ac:dyDescent="0.3">
      <c r="A308" s="9"/>
      <c r="B308" s="9"/>
      <c r="C308" s="10">
        <f t="shared" si="135"/>
        <v>157500</v>
      </c>
      <c r="D308" s="10">
        <f t="shared" si="136"/>
        <v>1890000</v>
      </c>
      <c r="E308" s="10">
        <f>F308*基础参数!$B$18</f>
        <v>1260000</v>
      </c>
      <c r="F308" s="10">
        <f>F307+基础参数!$B$17</f>
        <v>3150000</v>
      </c>
      <c r="G308" s="10">
        <f>基础参数!$B$1</f>
        <v>60000</v>
      </c>
      <c r="H308" s="10">
        <f>基础参数!$B$2</f>
        <v>36000</v>
      </c>
      <c r="I308" s="10">
        <f>ROUND(IF(F308/12&gt;基础参数!$B$5,基础参数!$B$5,IF(F308/12&lt;基础参数!$B$4,基础参数!$B$4,F308/12)),2)</f>
        <v>21396</v>
      </c>
      <c r="J308" s="10">
        <f>I308*12*基础参数!$B$3</f>
        <v>32094</v>
      </c>
      <c r="K308" s="10">
        <f>ROUND(IF($F308/12&gt;基础参数!$B$12,基础参数!$B$12,IF($F308/12&lt;基础参数!$B$11,基础参数!$B$11,$F308/12)),2)</f>
        <v>21396</v>
      </c>
      <c r="L308" s="10">
        <f>K308*12*基础参数!$B$10</f>
        <v>17972.640000000003</v>
      </c>
      <c r="M308" s="12">
        <f t="shared" si="132"/>
        <v>1743933.36</v>
      </c>
      <c r="N308" s="13">
        <f t="shared" si="133"/>
        <v>1260000</v>
      </c>
      <c r="O308" s="13">
        <f t="shared" si="137"/>
        <v>602850.01</v>
      </c>
      <c r="P308" s="13">
        <f t="shared" si="138"/>
        <v>551840</v>
      </c>
      <c r="Q308" s="17">
        <f t="shared" si="139"/>
        <v>1154690.01</v>
      </c>
      <c r="R308" s="13">
        <f t="shared" si="140"/>
        <v>2343933.36</v>
      </c>
      <c r="S308" s="18">
        <f t="shared" si="141"/>
        <v>660000</v>
      </c>
      <c r="T308" s="13">
        <f t="shared" si="142"/>
        <v>872850.01</v>
      </c>
      <c r="U308" s="13">
        <f t="shared" si="143"/>
        <v>193590</v>
      </c>
      <c r="V308" s="19">
        <f t="shared" si="144"/>
        <v>1066440.01</v>
      </c>
      <c r="W308" s="13">
        <f t="shared" si="145"/>
        <v>88250</v>
      </c>
      <c r="X308" s="13">
        <f t="shared" si="146"/>
        <v>103410</v>
      </c>
      <c r="Y308" s="13">
        <f t="shared" si="134"/>
        <v>3003933.36</v>
      </c>
      <c r="Z308" s="22">
        <f t="shared" si="147"/>
        <v>1169850.01</v>
      </c>
      <c r="AA308" s="13"/>
      <c r="AB308" s="13">
        <f t="shared" si="148"/>
        <v>2583933.36</v>
      </c>
      <c r="AC308" s="13">
        <f t="shared" si="149"/>
        <v>420000</v>
      </c>
      <c r="AD308" s="13">
        <f t="shared" si="150"/>
        <v>980850.01</v>
      </c>
      <c r="AE308" s="13">
        <f t="shared" si="151"/>
        <v>102340</v>
      </c>
      <c r="AF308" s="13">
        <f t="shared" si="152"/>
        <v>1083190.01</v>
      </c>
      <c r="AG308" s="23">
        <f t="shared" si="153"/>
        <v>16750</v>
      </c>
      <c r="AH308" s="13">
        <f t="shared" si="154"/>
        <v>-71500</v>
      </c>
      <c r="AI308" s="13">
        <f t="shared" si="155"/>
        <v>1551433.3599999999</v>
      </c>
      <c r="AJ308" s="13">
        <f t="shared" si="156"/>
        <v>2343933.36</v>
      </c>
      <c r="AK308" s="13">
        <f t="shared" si="157"/>
        <v>660000</v>
      </c>
      <c r="AL308" s="13">
        <f t="shared" si="158"/>
        <v>872850.01</v>
      </c>
      <c r="AM308" s="13">
        <f t="shared" si="159"/>
        <v>193590</v>
      </c>
      <c r="AN308" s="13">
        <f t="shared" si="160"/>
        <v>1066440.01</v>
      </c>
      <c r="AO308" s="23">
        <f t="shared" si="161"/>
        <v>0</v>
      </c>
      <c r="AP308" s="13">
        <f t="shared" si="162"/>
        <v>-88250</v>
      </c>
      <c r="AQ308" s="13">
        <f t="shared" si="163"/>
        <v>0</v>
      </c>
      <c r="AR308" s="3" t="str">
        <f t="shared" si="164"/>
        <v>Ok</v>
      </c>
    </row>
    <row r="309" spans="1:44" x14ac:dyDescent="0.3">
      <c r="A309" s="9"/>
      <c r="B309" s="9"/>
      <c r="C309" s="10">
        <f t="shared" si="135"/>
        <v>158000</v>
      </c>
      <c r="D309" s="10">
        <f t="shared" si="136"/>
        <v>1896000</v>
      </c>
      <c r="E309" s="10">
        <f>F309*基础参数!$B$18</f>
        <v>1264000</v>
      </c>
      <c r="F309" s="10">
        <f>F308+基础参数!$B$17</f>
        <v>3160000</v>
      </c>
      <c r="G309" s="10">
        <f>基础参数!$B$1</f>
        <v>60000</v>
      </c>
      <c r="H309" s="10">
        <f>基础参数!$B$2</f>
        <v>36000</v>
      </c>
      <c r="I309" s="10">
        <f>ROUND(IF(F309/12&gt;基础参数!$B$5,基础参数!$B$5,IF(F309/12&lt;基础参数!$B$4,基础参数!$B$4,F309/12)),2)</f>
        <v>21396</v>
      </c>
      <c r="J309" s="10">
        <f>I309*12*基础参数!$B$3</f>
        <v>32094</v>
      </c>
      <c r="K309" s="10">
        <f>ROUND(IF($F309/12&gt;基础参数!$B$12,基础参数!$B$12,IF($F309/12&lt;基础参数!$B$11,基础参数!$B$11,$F309/12)),2)</f>
        <v>21396</v>
      </c>
      <c r="L309" s="10">
        <f>K309*12*基础参数!$B$10</f>
        <v>17972.640000000003</v>
      </c>
      <c r="M309" s="12">
        <f t="shared" si="132"/>
        <v>1749933.36</v>
      </c>
      <c r="N309" s="13">
        <f t="shared" si="133"/>
        <v>1264000</v>
      </c>
      <c r="O309" s="13">
        <f t="shared" si="137"/>
        <v>605550.01</v>
      </c>
      <c r="P309" s="13">
        <f t="shared" si="138"/>
        <v>553640</v>
      </c>
      <c r="Q309" s="17">
        <f t="shared" si="139"/>
        <v>1159190.01</v>
      </c>
      <c r="R309" s="13">
        <f t="shared" si="140"/>
        <v>2353933.36</v>
      </c>
      <c r="S309" s="18">
        <f t="shared" si="141"/>
        <v>660000</v>
      </c>
      <c r="T309" s="13">
        <f t="shared" si="142"/>
        <v>877350.01</v>
      </c>
      <c r="U309" s="13">
        <f t="shared" si="143"/>
        <v>193590</v>
      </c>
      <c r="V309" s="19">
        <f t="shared" si="144"/>
        <v>1070940.01</v>
      </c>
      <c r="W309" s="13">
        <f t="shared" si="145"/>
        <v>88250</v>
      </c>
      <c r="X309" s="13">
        <f t="shared" si="146"/>
        <v>103410</v>
      </c>
      <c r="Y309" s="13">
        <f t="shared" si="134"/>
        <v>3013933.36</v>
      </c>
      <c r="Z309" s="22">
        <f t="shared" si="147"/>
        <v>1174350.01</v>
      </c>
      <c r="AA309" s="13"/>
      <c r="AB309" s="13">
        <f t="shared" si="148"/>
        <v>2593933.36</v>
      </c>
      <c r="AC309" s="13">
        <f t="shared" si="149"/>
        <v>420000</v>
      </c>
      <c r="AD309" s="13">
        <f t="shared" si="150"/>
        <v>985350.01</v>
      </c>
      <c r="AE309" s="13">
        <f t="shared" si="151"/>
        <v>102340</v>
      </c>
      <c r="AF309" s="13">
        <f t="shared" si="152"/>
        <v>1087690.01</v>
      </c>
      <c r="AG309" s="23">
        <f t="shared" si="153"/>
        <v>16750</v>
      </c>
      <c r="AH309" s="13">
        <f t="shared" si="154"/>
        <v>-71500</v>
      </c>
      <c r="AI309" s="13">
        <f t="shared" si="155"/>
        <v>1561433.3599999999</v>
      </c>
      <c r="AJ309" s="13">
        <f t="shared" si="156"/>
        <v>2353933.36</v>
      </c>
      <c r="AK309" s="13">
        <f t="shared" si="157"/>
        <v>660000</v>
      </c>
      <c r="AL309" s="13">
        <f t="shared" si="158"/>
        <v>877350.01</v>
      </c>
      <c r="AM309" s="13">
        <f t="shared" si="159"/>
        <v>193590</v>
      </c>
      <c r="AN309" s="13">
        <f t="shared" si="160"/>
        <v>1070940.01</v>
      </c>
      <c r="AO309" s="23">
        <f t="shared" si="161"/>
        <v>0</v>
      </c>
      <c r="AP309" s="13">
        <f t="shared" si="162"/>
        <v>-88250</v>
      </c>
      <c r="AQ309" s="13">
        <f t="shared" si="163"/>
        <v>0</v>
      </c>
      <c r="AR309" s="3" t="str">
        <f t="shared" si="164"/>
        <v>Ok</v>
      </c>
    </row>
    <row r="310" spans="1:44" x14ac:dyDescent="0.3">
      <c r="A310" s="9"/>
      <c r="B310" s="9"/>
      <c r="C310" s="10">
        <f t="shared" si="135"/>
        <v>158500</v>
      </c>
      <c r="D310" s="10">
        <f t="shared" si="136"/>
        <v>1902000</v>
      </c>
      <c r="E310" s="10">
        <f>F310*基础参数!$B$18</f>
        <v>1268000</v>
      </c>
      <c r="F310" s="10">
        <f>F309+基础参数!$B$17</f>
        <v>3170000</v>
      </c>
      <c r="G310" s="10">
        <f>基础参数!$B$1</f>
        <v>60000</v>
      </c>
      <c r="H310" s="10">
        <f>基础参数!$B$2</f>
        <v>36000</v>
      </c>
      <c r="I310" s="10">
        <f>ROUND(IF(F310/12&gt;基础参数!$B$5,基础参数!$B$5,IF(F310/12&lt;基础参数!$B$4,基础参数!$B$4,F310/12)),2)</f>
        <v>21396</v>
      </c>
      <c r="J310" s="10">
        <f>I310*12*基础参数!$B$3</f>
        <v>32094</v>
      </c>
      <c r="K310" s="10">
        <f>ROUND(IF($F310/12&gt;基础参数!$B$12,基础参数!$B$12,IF($F310/12&lt;基础参数!$B$11,基础参数!$B$11,$F310/12)),2)</f>
        <v>21396</v>
      </c>
      <c r="L310" s="10">
        <f>K310*12*基础参数!$B$10</f>
        <v>17972.640000000003</v>
      </c>
      <c r="M310" s="12">
        <f t="shared" si="132"/>
        <v>1755933.36</v>
      </c>
      <c r="N310" s="13">
        <f t="shared" si="133"/>
        <v>1268000</v>
      </c>
      <c r="O310" s="13">
        <f t="shared" si="137"/>
        <v>608250.01</v>
      </c>
      <c r="P310" s="13">
        <f t="shared" si="138"/>
        <v>555440</v>
      </c>
      <c r="Q310" s="17">
        <f t="shared" si="139"/>
        <v>1163690.01</v>
      </c>
      <c r="R310" s="13">
        <f t="shared" si="140"/>
        <v>2363933.36</v>
      </c>
      <c r="S310" s="18">
        <f t="shared" si="141"/>
        <v>660000</v>
      </c>
      <c r="T310" s="13">
        <f t="shared" si="142"/>
        <v>881850.01</v>
      </c>
      <c r="U310" s="13">
        <f t="shared" si="143"/>
        <v>193590</v>
      </c>
      <c r="V310" s="19">
        <f t="shared" si="144"/>
        <v>1075440.01</v>
      </c>
      <c r="W310" s="13">
        <f t="shared" si="145"/>
        <v>88250</v>
      </c>
      <c r="X310" s="13">
        <f t="shared" si="146"/>
        <v>103410</v>
      </c>
      <c r="Y310" s="13">
        <f t="shared" si="134"/>
        <v>3023933.36</v>
      </c>
      <c r="Z310" s="22">
        <f t="shared" si="147"/>
        <v>1178850.01</v>
      </c>
      <c r="AA310" s="13"/>
      <c r="AB310" s="13">
        <f t="shared" si="148"/>
        <v>2603933.36</v>
      </c>
      <c r="AC310" s="13">
        <f t="shared" si="149"/>
        <v>420000</v>
      </c>
      <c r="AD310" s="13">
        <f t="shared" si="150"/>
        <v>989850.01</v>
      </c>
      <c r="AE310" s="13">
        <f t="shared" si="151"/>
        <v>102340</v>
      </c>
      <c r="AF310" s="13">
        <f t="shared" si="152"/>
        <v>1092190.01</v>
      </c>
      <c r="AG310" s="23">
        <f t="shared" si="153"/>
        <v>16750</v>
      </c>
      <c r="AH310" s="13">
        <f t="shared" si="154"/>
        <v>-71500</v>
      </c>
      <c r="AI310" s="13">
        <f t="shared" si="155"/>
        <v>1571433.3599999999</v>
      </c>
      <c r="AJ310" s="13">
        <f t="shared" si="156"/>
        <v>2363933.36</v>
      </c>
      <c r="AK310" s="13">
        <f t="shared" si="157"/>
        <v>660000</v>
      </c>
      <c r="AL310" s="13">
        <f t="shared" si="158"/>
        <v>881850.01</v>
      </c>
      <c r="AM310" s="13">
        <f t="shared" si="159"/>
        <v>193590</v>
      </c>
      <c r="AN310" s="13">
        <f t="shared" si="160"/>
        <v>1075440.01</v>
      </c>
      <c r="AO310" s="23">
        <f t="shared" si="161"/>
        <v>0</v>
      </c>
      <c r="AP310" s="13">
        <f t="shared" si="162"/>
        <v>-88250</v>
      </c>
      <c r="AQ310" s="13">
        <f t="shared" si="163"/>
        <v>0</v>
      </c>
      <c r="AR310" s="3" t="str">
        <f t="shared" si="164"/>
        <v>Ok</v>
      </c>
    </row>
    <row r="311" spans="1:44" x14ac:dyDescent="0.3">
      <c r="A311" s="9"/>
      <c r="B311" s="9"/>
      <c r="C311" s="10">
        <f t="shared" si="135"/>
        <v>159000</v>
      </c>
      <c r="D311" s="10">
        <f t="shared" si="136"/>
        <v>1908000</v>
      </c>
      <c r="E311" s="10">
        <f>F311*基础参数!$B$18</f>
        <v>1272000</v>
      </c>
      <c r="F311" s="10">
        <f>F310+基础参数!$B$17</f>
        <v>3180000</v>
      </c>
      <c r="G311" s="10">
        <f>基础参数!$B$1</f>
        <v>60000</v>
      </c>
      <c r="H311" s="10">
        <f>基础参数!$B$2</f>
        <v>36000</v>
      </c>
      <c r="I311" s="10">
        <f>ROUND(IF(F311/12&gt;基础参数!$B$5,基础参数!$B$5,IF(F311/12&lt;基础参数!$B$4,基础参数!$B$4,F311/12)),2)</f>
        <v>21396</v>
      </c>
      <c r="J311" s="10">
        <f>I311*12*基础参数!$B$3</f>
        <v>32094</v>
      </c>
      <c r="K311" s="10">
        <f>ROUND(IF($F311/12&gt;基础参数!$B$12,基础参数!$B$12,IF($F311/12&lt;基础参数!$B$11,基础参数!$B$11,$F311/12)),2)</f>
        <v>21396</v>
      </c>
      <c r="L311" s="10">
        <f>K311*12*基础参数!$B$10</f>
        <v>17972.640000000003</v>
      </c>
      <c r="M311" s="12">
        <f t="shared" si="132"/>
        <v>1761933.36</v>
      </c>
      <c r="N311" s="13">
        <f t="shared" si="133"/>
        <v>1272000</v>
      </c>
      <c r="O311" s="13">
        <f t="shared" si="137"/>
        <v>610950.01</v>
      </c>
      <c r="P311" s="13">
        <f t="shared" si="138"/>
        <v>557240</v>
      </c>
      <c r="Q311" s="17">
        <f t="shared" si="139"/>
        <v>1168190.01</v>
      </c>
      <c r="R311" s="13">
        <f t="shared" si="140"/>
        <v>2373933.36</v>
      </c>
      <c r="S311" s="18">
        <f t="shared" si="141"/>
        <v>660000</v>
      </c>
      <c r="T311" s="13">
        <f t="shared" si="142"/>
        <v>886350.01</v>
      </c>
      <c r="U311" s="13">
        <f t="shared" si="143"/>
        <v>193590</v>
      </c>
      <c r="V311" s="19">
        <f t="shared" si="144"/>
        <v>1079940.01</v>
      </c>
      <c r="W311" s="13">
        <f t="shared" si="145"/>
        <v>88250</v>
      </c>
      <c r="X311" s="13">
        <f t="shared" si="146"/>
        <v>103410</v>
      </c>
      <c r="Y311" s="13">
        <f t="shared" si="134"/>
        <v>3033933.36</v>
      </c>
      <c r="Z311" s="22">
        <f t="shared" si="147"/>
        <v>1183350.01</v>
      </c>
      <c r="AA311" s="13"/>
      <c r="AB311" s="13">
        <f t="shared" si="148"/>
        <v>2613933.36</v>
      </c>
      <c r="AC311" s="13">
        <f t="shared" si="149"/>
        <v>420000</v>
      </c>
      <c r="AD311" s="13">
        <f t="shared" si="150"/>
        <v>994350.01</v>
      </c>
      <c r="AE311" s="13">
        <f t="shared" si="151"/>
        <v>102340</v>
      </c>
      <c r="AF311" s="13">
        <f t="shared" si="152"/>
        <v>1096690.01</v>
      </c>
      <c r="AG311" s="23">
        <f t="shared" si="153"/>
        <v>16750</v>
      </c>
      <c r="AH311" s="13">
        <f t="shared" si="154"/>
        <v>-71500</v>
      </c>
      <c r="AI311" s="13">
        <f t="shared" si="155"/>
        <v>1581433.3599999999</v>
      </c>
      <c r="AJ311" s="13">
        <f t="shared" si="156"/>
        <v>2373933.36</v>
      </c>
      <c r="AK311" s="13">
        <f t="shared" si="157"/>
        <v>660000</v>
      </c>
      <c r="AL311" s="13">
        <f t="shared" si="158"/>
        <v>886350.01</v>
      </c>
      <c r="AM311" s="13">
        <f t="shared" si="159"/>
        <v>193590</v>
      </c>
      <c r="AN311" s="13">
        <f t="shared" si="160"/>
        <v>1079940.01</v>
      </c>
      <c r="AO311" s="23">
        <f t="shared" si="161"/>
        <v>0</v>
      </c>
      <c r="AP311" s="13">
        <f t="shared" si="162"/>
        <v>-88250</v>
      </c>
      <c r="AQ311" s="13">
        <f t="shared" si="163"/>
        <v>0</v>
      </c>
      <c r="AR311" s="3" t="str">
        <f t="shared" si="164"/>
        <v>Ok</v>
      </c>
    </row>
    <row r="312" spans="1:44" x14ac:dyDescent="0.3">
      <c r="A312" s="9"/>
      <c r="B312" s="9"/>
      <c r="C312" s="10">
        <f t="shared" si="135"/>
        <v>159500</v>
      </c>
      <c r="D312" s="10">
        <f t="shared" si="136"/>
        <v>1914000</v>
      </c>
      <c r="E312" s="10">
        <f>F312*基础参数!$B$18</f>
        <v>1276000</v>
      </c>
      <c r="F312" s="10">
        <f>F311+基础参数!$B$17</f>
        <v>3190000</v>
      </c>
      <c r="G312" s="10">
        <f>基础参数!$B$1</f>
        <v>60000</v>
      </c>
      <c r="H312" s="10">
        <f>基础参数!$B$2</f>
        <v>36000</v>
      </c>
      <c r="I312" s="10">
        <f>ROUND(IF(F312/12&gt;基础参数!$B$5,基础参数!$B$5,IF(F312/12&lt;基础参数!$B$4,基础参数!$B$4,F312/12)),2)</f>
        <v>21396</v>
      </c>
      <c r="J312" s="10">
        <f>I312*12*基础参数!$B$3</f>
        <v>32094</v>
      </c>
      <c r="K312" s="10">
        <f>ROUND(IF($F312/12&gt;基础参数!$B$12,基础参数!$B$12,IF($F312/12&lt;基础参数!$B$11,基础参数!$B$11,$F312/12)),2)</f>
        <v>21396</v>
      </c>
      <c r="L312" s="10">
        <f>K312*12*基础参数!$B$10</f>
        <v>17972.640000000003</v>
      </c>
      <c r="M312" s="12">
        <f t="shared" si="132"/>
        <v>1767933.36</v>
      </c>
      <c r="N312" s="13">
        <f t="shared" si="133"/>
        <v>1276000</v>
      </c>
      <c r="O312" s="13">
        <f t="shared" si="137"/>
        <v>613650.01</v>
      </c>
      <c r="P312" s="13">
        <f t="shared" si="138"/>
        <v>559040</v>
      </c>
      <c r="Q312" s="17">
        <f t="shared" si="139"/>
        <v>1172690.01</v>
      </c>
      <c r="R312" s="13">
        <f t="shared" si="140"/>
        <v>2383933.36</v>
      </c>
      <c r="S312" s="18">
        <f t="shared" si="141"/>
        <v>660000</v>
      </c>
      <c r="T312" s="13">
        <f t="shared" si="142"/>
        <v>890850.01</v>
      </c>
      <c r="U312" s="13">
        <f t="shared" si="143"/>
        <v>193590</v>
      </c>
      <c r="V312" s="19">
        <f t="shared" si="144"/>
        <v>1084440.01</v>
      </c>
      <c r="W312" s="13">
        <f t="shared" si="145"/>
        <v>88250</v>
      </c>
      <c r="X312" s="13">
        <f t="shared" si="146"/>
        <v>103410</v>
      </c>
      <c r="Y312" s="13">
        <f t="shared" si="134"/>
        <v>3043933.36</v>
      </c>
      <c r="Z312" s="22">
        <f t="shared" si="147"/>
        <v>1187850.01</v>
      </c>
      <c r="AA312" s="13"/>
      <c r="AB312" s="13">
        <f t="shared" si="148"/>
        <v>2623933.36</v>
      </c>
      <c r="AC312" s="13">
        <f t="shared" si="149"/>
        <v>420000</v>
      </c>
      <c r="AD312" s="13">
        <f t="shared" si="150"/>
        <v>998850.01</v>
      </c>
      <c r="AE312" s="13">
        <f t="shared" si="151"/>
        <v>102340</v>
      </c>
      <c r="AF312" s="13">
        <f t="shared" si="152"/>
        <v>1101190.01</v>
      </c>
      <c r="AG312" s="23">
        <f t="shared" si="153"/>
        <v>16750</v>
      </c>
      <c r="AH312" s="13">
        <f t="shared" si="154"/>
        <v>-71500</v>
      </c>
      <c r="AI312" s="13">
        <f t="shared" si="155"/>
        <v>1591433.3599999999</v>
      </c>
      <c r="AJ312" s="13">
        <f t="shared" si="156"/>
        <v>2383933.36</v>
      </c>
      <c r="AK312" s="13">
        <f t="shared" si="157"/>
        <v>660000</v>
      </c>
      <c r="AL312" s="13">
        <f t="shared" si="158"/>
        <v>890850.01</v>
      </c>
      <c r="AM312" s="13">
        <f t="shared" si="159"/>
        <v>193590</v>
      </c>
      <c r="AN312" s="13">
        <f t="shared" si="160"/>
        <v>1084440.01</v>
      </c>
      <c r="AO312" s="23">
        <f t="shared" si="161"/>
        <v>0</v>
      </c>
      <c r="AP312" s="13">
        <f t="shared" si="162"/>
        <v>-88250</v>
      </c>
      <c r="AQ312" s="13">
        <f t="shared" si="163"/>
        <v>0</v>
      </c>
      <c r="AR312" s="3" t="str">
        <f t="shared" si="164"/>
        <v>Ok</v>
      </c>
    </row>
    <row r="313" spans="1:44" x14ac:dyDescent="0.3">
      <c r="A313" s="9"/>
      <c r="B313" s="9"/>
      <c r="C313" s="10">
        <f t="shared" si="135"/>
        <v>160000</v>
      </c>
      <c r="D313" s="10">
        <f t="shared" si="136"/>
        <v>1920000</v>
      </c>
      <c r="E313" s="10">
        <f>F313*基础参数!$B$18</f>
        <v>1280000</v>
      </c>
      <c r="F313" s="10">
        <f>F312+基础参数!$B$17</f>
        <v>3200000</v>
      </c>
      <c r="G313" s="10">
        <f>基础参数!$B$1</f>
        <v>60000</v>
      </c>
      <c r="H313" s="10">
        <f>基础参数!$B$2</f>
        <v>36000</v>
      </c>
      <c r="I313" s="10">
        <f>ROUND(IF(F313/12&gt;基础参数!$B$5,基础参数!$B$5,IF(F313/12&lt;基础参数!$B$4,基础参数!$B$4,F313/12)),2)</f>
        <v>21396</v>
      </c>
      <c r="J313" s="10">
        <f>I313*12*基础参数!$B$3</f>
        <v>32094</v>
      </c>
      <c r="K313" s="10">
        <f>ROUND(IF($F313/12&gt;基础参数!$B$12,基础参数!$B$12,IF($F313/12&lt;基础参数!$B$11,基础参数!$B$11,$F313/12)),2)</f>
        <v>21396</v>
      </c>
      <c r="L313" s="10">
        <f>K313*12*基础参数!$B$10</f>
        <v>17972.640000000003</v>
      </c>
      <c r="M313" s="12">
        <f t="shared" si="132"/>
        <v>1773933.36</v>
      </c>
      <c r="N313" s="13">
        <f t="shared" si="133"/>
        <v>1280000</v>
      </c>
      <c r="O313" s="13">
        <f t="shared" si="137"/>
        <v>616350.01</v>
      </c>
      <c r="P313" s="13">
        <f t="shared" si="138"/>
        <v>560840</v>
      </c>
      <c r="Q313" s="17">
        <f t="shared" si="139"/>
        <v>1177190.01</v>
      </c>
      <c r="R313" s="13">
        <f t="shared" si="140"/>
        <v>2393933.36</v>
      </c>
      <c r="S313" s="18">
        <f t="shared" si="141"/>
        <v>660000</v>
      </c>
      <c r="T313" s="13">
        <f t="shared" si="142"/>
        <v>895350.01</v>
      </c>
      <c r="U313" s="13">
        <f t="shared" si="143"/>
        <v>193590</v>
      </c>
      <c r="V313" s="19">
        <f t="shared" si="144"/>
        <v>1088940.01</v>
      </c>
      <c r="W313" s="13">
        <f t="shared" si="145"/>
        <v>88250</v>
      </c>
      <c r="X313" s="13">
        <f t="shared" si="146"/>
        <v>103410</v>
      </c>
      <c r="Y313" s="13">
        <f t="shared" si="134"/>
        <v>3053933.36</v>
      </c>
      <c r="Z313" s="22">
        <f t="shared" si="147"/>
        <v>1192350.01</v>
      </c>
      <c r="AA313" s="13"/>
      <c r="AB313" s="13">
        <f t="shared" si="148"/>
        <v>2633933.36</v>
      </c>
      <c r="AC313" s="13">
        <f t="shared" si="149"/>
        <v>420000</v>
      </c>
      <c r="AD313" s="13">
        <f t="shared" si="150"/>
        <v>1003350.01</v>
      </c>
      <c r="AE313" s="13">
        <f t="shared" si="151"/>
        <v>102340</v>
      </c>
      <c r="AF313" s="13">
        <f t="shared" si="152"/>
        <v>1105690.01</v>
      </c>
      <c r="AG313" s="23">
        <f t="shared" si="153"/>
        <v>16750</v>
      </c>
      <c r="AH313" s="13">
        <f t="shared" si="154"/>
        <v>-71500</v>
      </c>
      <c r="AI313" s="13">
        <f t="shared" si="155"/>
        <v>1601433.3599999999</v>
      </c>
      <c r="AJ313" s="13">
        <f t="shared" si="156"/>
        <v>2393933.36</v>
      </c>
      <c r="AK313" s="13">
        <f t="shared" si="157"/>
        <v>660000</v>
      </c>
      <c r="AL313" s="13">
        <f t="shared" si="158"/>
        <v>895350.01</v>
      </c>
      <c r="AM313" s="13">
        <f t="shared" si="159"/>
        <v>193590</v>
      </c>
      <c r="AN313" s="13">
        <f t="shared" si="160"/>
        <v>1088940.01</v>
      </c>
      <c r="AO313" s="23">
        <f t="shared" si="161"/>
        <v>0</v>
      </c>
      <c r="AP313" s="13">
        <f t="shared" si="162"/>
        <v>-88250</v>
      </c>
      <c r="AQ313" s="13">
        <f t="shared" si="163"/>
        <v>0</v>
      </c>
      <c r="AR313" s="3" t="str">
        <f t="shared" si="164"/>
        <v>Ok</v>
      </c>
    </row>
    <row r="314" spans="1:44" x14ac:dyDescent="0.3">
      <c r="A314" s="9"/>
      <c r="B314" s="9"/>
      <c r="C314" s="10">
        <f t="shared" si="135"/>
        <v>160500</v>
      </c>
      <c r="D314" s="10">
        <f t="shared" si="136"/>
        <v>1926000</v>
      </c>
      <c r="E314" s="10">
        <f>F314*基础参数!$B$18</f>
        <v>1284000</v>
      </c>
      <c r="F314" s="10">
        <f>F313+基础参数!$B$17</f>
        <v>3210000</v>
      </c>
      <c r="G314" s="10">
        <f>基础参数!$B$1</f>
        <v>60000</v>
      </c>
      <c r="H314" s="10">
        <f>基础参数!$B$2</f>
        <v>36000</v>
      </c>
      <c r="I314" s="10">
        <f>ROUND(IF(F314/12&gt;基础参数!$B$5,基础参数!$B$5,IF(F314/12&lt;基础参数!$B$4,基础参数!$B$4,F314/12)),2)</f>
        <v>21396</v>
      </c>
      <c r="J314" s="10">
        <f>I314*12*基础参数!$B$3</f>
        <v>32094</v>
      </c>
      <c r="K314" s="10">
        <f>ROUND(IF($F314/12&gt;基础参数!$B$12,基础参数!$B$12,IF($F314/12&lt;基础参数!$B$11,基础参数!$B$11,$F314/12)),2)</f>
        <v>21396</v>
      </c>
      <c r="L314" s="10">
        <f>K314*12*基础参数!$B$10</f>
        <v>17972.640000000003</v>
      </c>
      <c r="M314" s="12">
        <f t="shared" si="132"/>
        <v>1779933.36</v>
      </c>
      <c r="N314" s="13">
        <f t="shared" si="133"/>
        <v>1284000</v>
      </c>
      <c r="O314" s="13">
        <f t="shared" si="137"/>
        <v>619050.01</v>
      </c>
      <c r="P314" s="13">
        <f t="shared" si="138"/>
        <v>562640</v>
      </c>
      <c r="Q314" s="17">
        <f t="shared" si="139"/>
        <v>1181690.01</v>
      </c>
      <c r="R314" s="13">
        <f t="shared" si="140"/>
        <v>2403933.36</v>
      </c>
      <c r="S314" s="18">
        <f t="shared" si="141"/>
        <v>660000</v>
      </c>
      <c r="T314" s="13">
        <f t="shared" si="142"/>
        <v>899850.01</v>
      </c>
      <c r="U314" s="13">
        <f t="shared" si="143"/>
        <v>193590</v>
      </c>
      <c r="V314" s="19">
        <f t="shared" si="144"/>
        <v>1093440.01</v>
      </c>
      <c r="W314" s="13">
        <f t="shared" si="145"/>
        <v>88250</v>
      </c>
      <c r="X314" s="13">
        <f t="shared" si="146"/>
        <v>103410</v>
      </c>
      <c r="Y314" s="13">
        <f t="shared" si="134"/>
        <v>3063933.36</v>
      </c>
      <c r="Z314" s="22">
        <f t="shared" si="147"/>
        <v>1196850.01</v>
      </c>
      <c r="AA314" s="13"/>
      <c r="AB314" s="13">
        <f t="shared" si="148"/>
        <v>2643933.36</v>
      </c>
      <c r="AC314" s="13">
        <f t="shared" si="149"/>
        <v>420000</v>
      </c>
      <c r="AD314" s="13">
        <f t="shared" si="150"/>
        <v>1007850.01</v>
      </c>
      <c r="AE314" s="13">
        <f t="shared" si="151"/>
        <v>102340</v>
      </c>
      <c r="AF314" s="13">
        <f t="shared" si="152"/>
        <v>1110190.01</v>
      </c>
      <c r="AG314" s="23">
        <f t="shared" si="153"/>
        <v>16750</v>
      </c>
      <c r="AH314" s="13">
        <f t="shared" si="154"/>
        <v>-71500</v>
      </c>
      <c r="AI314" s="13">
        <f t="shared" si="155"/>
        <v>1611433.3599999999</v>
      </c>
      <c r="AJ314" s="13">
        <f t="shared" si="156"/>
        <v>2403933.36</v>
      </c>
      <c r="AK314" s="13">
        <f t="shared" si="157"/>
        <v>660000</v>
      </c>
      <c r="AL314" s="13">
        <f t="shared" si="158"/>
        <v>899850.01</v>
      </c>
      <c r="AM314" s="13">
        <f t="shared" si="159"/>
        <v>193590</v>
      </c>
      <c r="AN314" s="13">
        <f t="shared" si="160"/>
        <v>1093440.01</v>
      </c>
      <c r="AO314" s="23">
        <f t="shared" si="161"/>
        <v>0</v>
      </c>
      <c r="AP314" s="13">
        <f t="shared" si="162"/>
        <v>-88250</v>
      </c>
      <c r="AQ314" s="13">
        <f t="shared" si="163"/>
        <v>0</v>
      </c>
      <c r="AR314" s="3" t="str">
        <f t="shared" si="164"/>
        <v>Ok</v>
      </c>
    </row>
    <row r="315" spans="1:44" x14ac:dyDescent="0.3">
      <c r="A315" s="9"/>
      <c r="B315" s="9"/>
      <c r="C315" s="10">
        <f t="shared" si="135"/>
        <v>161000</v>
      </c>
      <c r="D315" s="10">
        <f t="shared" si="136"/>
        <v>1932000</v>
      </c>
      <c r="E315" s="10">
        <f>F315*基础参数!$B$18</f>
        <v>1288000</v>
      </c>
      <c r="F315" s="10">
        <f>F314+基础参数!$B$17</f>
        <v>3220000</v>
      </c>
      <c r="G315" s="10">
        <f>基础参数!$B$1</f>
        <v>60000</v>
      </c>
      <c r="H315" s="10">
        <f>基础参数!$B$2</f>
        <v>36000</v>
      </c>
      <c r="I315" s="10">
        <f>ROUND(IF(F315/12&gt;基础参数!$B$5,基础参数!$B$5,IF(F315/12&lt;基础参数!$B$4,基础参数!$B$4,F315/12)),2)</f>
        <v>21396</v>
      </c>
      <c r="J315" s="10">
        <f>I315*12*基础参数!$B$3</f>
        <v>32094</v>
      </c>
      <c r="K315" s="10">
        <f>ROUND(IF($F315/12&gt;基础参数!$B$12,基础参数!$B$12,IF($F315/12&lt;基础参数!$B$11,基础参数!$B$11,$F315/12)),2)</f>
        <v>21396</v>
      </c>
      <c r="L315" s="10">
        <f>K315*12*基础参数!$B$10</f>
        <v>17972.640000000003</v>
      </c>
      <c r="M315" s="12">
        <f t="shared" si="132"/>
        <v>1785933.36</v>
      </c>
      <c r="N315" s="13">
        <f t="shared" si="133"/>
        <v>1288000</v>
      </c>
      <c r="O315" s="13">
        <f t="shared" si="137"/>
        <v>621750.01</v>
      </c>
      <c r="P315" s="13">
        <f t="shared" si="138"/>
        <v>564440</v>
      </c>
      <c r="Q315" s="17">
        <f t="shared" si="139"/>
        <v>1186190.01</v>
      </c>
      <c r="R315" s="13">
        <f t="shared" si="140"/>
        <v>2413933.36</v>
      </c>
      <c r="S315" s="18">
        <f t="shared" si="141"/>
        <v>660000</v>
      </c>
      <c r="T315" s="13">
        <f t="shared" si="142"/>
        <v>904350.01</v>
      </c>
      <c r="U315" s="13">
        <f t="shared" si="143"/>
        <v>193590</v>
      </c>
      <c r="V315" s="19">
        <f t="shared" si="144"/>
        <v>1097940.01</v>
      </c>
      <c r="W315" s="13">
        <f t="shared" si="145"/>
        <v>88250</v>
      </c>
      <c r="X315" s="13">
        <f t="shared" si="146"/>
        <v>103410</v>
      </c>
      <c r="Y315" s="13">
        <f t="shared" si="134"/>
        <v>3073933.36</v>
      </c>
      <c r="Z315" s="22">
        <f t="shared" si="147"/>
        <v>1201350.01</v>
      </c>
      <c r="AA315" s="13"/>
      <c r="AB315" s="13">
        <f t="shared" si="148"/>
        <v>2653933.36</v>
      </c>
      <c r="AC315" s="13">
        <f t="shared" si="149"/>
        <v>420000</v>
      </c>
      <c r="AD315" s="13">
        <f t="shared" si="150"/>
        <v>1012350.01</v>
      </c>
      <c r="AE315" s="13">
        <f t="shared" si="151"/>
        <v>102340</v>
      </c>
      <c r="AF315" s="13">
        <f t="shared" si="152"/>
        <v>1114690.01</v>
      </c>
      <c r="AG315" s="23">
        <f t="shared" si="153"/>
        <v>16750</v>
      </c>
      <c r="AH315" s="13">
        <f t="shared" si="154"/>
        <v>-71500</v>
      </c>
      <c r="AI315" s="13">
        <f t="shared" si="155"/>
        <v>1621433.3599999999</v>
      </c>
      <c r="AJ315" s="13">
        <f t="shared" si="156"/>
        <v>2413933.36</v>
      </c>
      <c r="AK315" s="13">
        <f t="shared" si="157"/>
        <v>660000</v>
      </c>
      <c r="AL315" s="13">
        <f t="shared" si="158"/>
        <v>904350.01</v>
      </c>
      <c r="AM315" s="13">
        <f t="shared" si="159"/>
        <v>193590</v>
      </c>
      <c r="AN315" s="13">
        <f t="shared" si="160"/>
        <v>1097940.01</v>
      </c>
      <c r="AO315" s="23">
        <f t="shared" si="161"/>
        <v>0</v>
      </c>
      <c r="AP315" s="13">
        <f t="shared" si="162"/>
        <v>-88250</v>
      </c>
      <c r="AQ315" s="13">
        <f t="shared" si="163"/>
        <v>0</v>
      </c>
      <c r="AR315" s="3" t="str">
        <f t="shared" si="164"/>
        <v>Ok</v>
      </c>
    </row>
    <row r="316" spans="1:44" x14ac:dyDescent="0.3">
      <c r="A316" s="9"/>
      <c r="B316" s="9"/>
      <c r="C316" s="10">
        <f t="shared" si="135"/>
        <v>161500</v>
      </c>
      <c r="D316" s="10">
        <f t="shared" si="136"/>
        <v>1938000</v>
      </c>
      <c r="E316" s="10">
        <f>F316*基础参数!$B$18</f>
        <v>1292000</v>
      </c>
      <c r="F316" s="10">
        <f>F315+基础参数!$B$17</f>
        <v>3230000</v>
      </c>
      <c r="G316" s="10">
        <f>基础参数!$B$1</f>
        <v>60000</v>
      </c>
      <c r="H316" s="10">
        <f>基础参数!$B$2</f>
        <v>36000</v>
      </c>
      <c r="I316" s="10">
        <f>ROUND(IF(F316/12&gt;基础参数!$B$5,基础参数!$B$5,IF(F316/12&lt;基础参数!$B$4,基础参数!$B$4,F316/12)),2)</f>
        <v>21396</v>
      </c>
      <c r="J316" s="10">
        <f>I316*12*基础参数!$B$3</f>
        <v>32094</v>
      </c>
      <c r="K316" s="10">
        <f>ROUND(IF($F316/12&gt;基础参数!$B$12,基础参数!$B$12,IF($F316/12&lt;基础参数!$B$11,基础参数!$B$11,$F316/12)),2)</f>
        <v>21396</v>
      </c>
      <c r="L316" s="10">
        <f>K316*12*基础参数!$B$10</f>
        <v>17972.640000000003</v>
      </c>
      <c r="M316" s="12">
        <f t="shared" si="132"/>
        <v>1791933.36</v>
      </c>
      <c r="N316" s="13">
        <f t="shared" si="133"/>
        <v>1292000</v>
      </c>
      <c r="O316" s="13">
        <f t="shared" si="137"/>
        <v>624450.01</v>
      </c>
      <c r="P316" s="13">
        <f t="shared" si="138"/>
        <v>566240</v>
      </c>
      <c r="Q316" s="17">
        <f t="shared" si="139"/>
        <v>1190690.01</v>
      </c>
      <c r="R316" s="13">
        <f t="shared" si="140"/>
        <v>2423933.36</v>
      </c>
      <c r="S316" s="18">
        <f t="shared" si="141"/>
        <v>660000</v>
      </c>
      <c r="T316" s="13">
        <f t="shared" si="142"/>
        <v>908850.01</v>
      </c>
      <c r="U316" s="13">
        <f t="shared" si="143"/>
        <v>193590</v>
      </c>
      <c r="V316" s="19">
        <f t="shared" si="144"/>
        <v>1102440.01</v>
      </c>
      <c r="W316" s="13">
        <f t="shared" si="145"/>
        <v>88250</v>
      </c>
      <c r="X316" s="13">
        <f t="shared" si="146"/>
        <v>103410</v>
      </c>
      <c r="Y316" s="13">
        <f t="shared" si="134"/>
        <v>3083933.36</v>
      </c>
      <c r="Z316" s="22">
        <f t="shared" si="147"/>
        <v>1205850.01</v>
      </c>
      <c r="AA316" s="13"/>
      <c r="AB316" s="13">
        <f t="shared" si="148"/>
        <v>2663933.36</v>
      </c>
      <c r="AC316" s="13">
        <f t="shared" si="149"/>
        <v>420000</v>
      </c>
      <c r="AD316" s="13">
        <f t="shared" si="150"/>
        <v>1016850.01</v>
      </c>
      <c r="AE316" s="13">
        <f t="shared" si="151"/>
        <v>102340</v>
      </c>
      <c r="AF316" s="13">
        <f t="shared" si="152"/>
        <v>1119190.01</v>
      </c>
      <c r="AG316" s="23">
        <f t="shared" si="153"/>
        <v>16750</v>
      </c>
      <c r="AH316" s="13">
        <f t="shared" si="154"/>
        <v>-71500</v>
      </c>
      <c r="AI316" s="13">
        <f t="shared" si="155"/>
        <v>1631433.3599999999</v>
      </c>
      <c r="AJ316" s="13">
        <f t="shared" si="156"/>
        <v>2423933.36</v>
      </c>
      <c r="AK316" s="13">
        <f t="shared" si="157"/>
        <v>660000</v>
      </c>
      <c r="AL316" s="13">
        <f t="shared" si="158"/>
        <v>908850.01</v>
      </c>
      <c r="AM316" s="13">
        <f t="shared" si="159"/>
        <v>193590</v>
      </c>
      <c r="AN316" s="13">
        <f t="shared" si="160"/>
        <v>1102440.01</v>
      </c>
      <c r="AO316" s="23">
        <f t="shared" si="161"/>
        <v>0</v>
      </c>
      <c r="AP316" s="13">
        <f t="shared" si="162"/>
        <v>-88250</v>
      </c>
      <c r="AQ316" s="13">
        <f t="shared" si="163"/>
        <v>0</v>
      </c>
      <c r="AR316" s="3" t="str">
        <f t="shared" si="164"/>
        <v>Ok</v>
      </c>
    </row>
    <row r="317" spans="1:44" x14ac:dyDescent="0.3">
      <c r="A317" s="9"/>
      <c r="B317" s="9"/>
      <c r="C317" s="10">
        <f t="shared" si="135"/>
        <v>162000</v>
      </c>
      <c r="D317" s="10">
        <f t="shared" si="136"/>
        <v>1944000</v>
      </c>
      <c r="E317" s="10">
        <f>F317*基础参数!$B$18</f>
        <v>1296000</v>
      </c>
      <c r="F317" s="10">
        <f>F316+基础参数!$B$17</f>
        <v>3240000</v>
      </c>
      <c r="G317" s="10">
        <f>基础参数!$B$1</f>
        <v>60000</v>
      </c>
      <c r="H317" s="10">
        <f>基础参数!$B$2</f>
        <v>36000</v>
      </c>
      <c r="I317" s="10">
        <f>ROUND(IF(F317/12&gt;基础参数!$B$5,基础参数!$B$5,IF(F317/12&lt;基础参数!$B$4,基础参数!$B$4,F317/12)),2)</f>
        <v>21396</v>
      </c>
      <c r="J317" s="10">
        <f>I317*12*基础参数!$B$3</f>
        <v>32094</v>
      </c>
      <c r="K317" s="10">
        <f>ROUND(IF($F317/12&gt;基础参数!$B$12,基础参数!$B$12,IF($F317/12&lt;基础参数!$B$11,基础参数!$B$11,$F317/12)),2)</f>
        <v>21396</v>
      </c>
      <c r="L317" s="10">
        <f>K317*12*基础参数!$B$10</f>
        <v>17972.640000000003</v>
      </c>
      <c r="M317" s="12">
        <f t="shared" si="132"/>
        <v>1797933.36</v>
      </c>
      <c r="N317" s="13">
        <f t="shared" si="133"/>
        <v>1296000</v>
      </c>
      <c r="O317" s="13">
        <f t="shared" si="137"/>
        <v>627150.01</v>
      </c>
      <c r="P317" s="13">
        <f t="shared" si="138"/>
        <v>568040</v>
      </c>
      <c r="Q317" s="17">
        <f t="shared" si="139"/>
        <v>1195190.01</v>
      </c>
      <c r="R317" s="13">
        <f t="shared" si="140"/>
        <v>2433933.36</v>
      </c>
      <c r="S317" s="18">
        <f t="shared" si="141"/>
        <v>660000</v>
      </c>
      <c r="T317" s="13">
        <f t="shared" si="142"/>
        <v>913350.01</v>
      </c>
      <c r="U317" s="13">
        <f t="shared" si="143"/>
        <v>193590</v>
      </c>
      <c r="V317" s="19">
        <f t="shared" si="144"/>
        <v>1106940.01</v>
      </c>
      <c r="W317" s="13">
        <f t="shared" si="145"/>
        <v>88250</v>
      </c>
      <c r="X317" s="13">
        <f t="shared" si="146"/>
        <v>103410</v>
      </c>
      <c r="Y317" s="13">
        <f t="shared" si="134"/>
        <v>3093933.36</v>
      </c>
      <c r="Z317" s="22">
        <f t="shared" si="147"/>
        <v>1210350.01</v>
      </c>
      <c r="AA317" s="13"/>
      <c r="AB317" s="13">
        <f t="shared" si="148"/>
        <v>2673933.36</v>
      </c>
      <c r="AC317" s="13">
        <f t="shared" si="149"/>
        <v>420000</v>
      </c>
      <c r="AD317" s="13">
        <f t="shared" si="150"/>
        <v>1021350.01</v>
      </c>
      <c r="AE317" s="13">
        <f t="shared" si="151"/>
        <v>102340</v>
      </c>
      <c r="AF317" s="13">
        <f t="shared" si="152"/>
        <v>1123690.01</v>
      </c>
      <c r="AG317" s="23">
        <f t="shared" si="153"/>
        <v>16750</v>
      </c>
      <c r="AH317" s="13">
        <f t="shared" si="154"/>
        <v>-71500</v>
      </c>
      <c r="AI317" s="13">
        <f t="shared" si="155"/>
        <v>1641433.3599999999</v>
      </c>
      <c r="AJ317" s="13">
        <f t="shared" si="156"/>
        <v>2433933.36</v>
      </c>
      <c r="AK317" s="13">
        <f t="shared" si="157"/>
        <v>660000</v>
      </c>
      <c r="AL317" s="13">
        <f t="shared" si="158"/>
        <v>913350.01</v>
      </c>
      <c r="AM317" s="13">
        <f t="shared" si="159"/>
        <v>193590</v>
      </c>
      <c r="AN317" s="13">
        <f t="shared" si="160"/>
        <v>1106940.01</v>
      </c>
      <c r="AO317" s="23">
        <f t="shared" si="161"/>
        <v>0</v>
      </c>
      <c r="AP317" s="13">
        <f t="shared" si="162"/>
        <v>-88250</v>
      </c>
      <c r="AQ317" s="13">
        <f t="shared" si="163"/>
        <v>0</v>
      </c>
      <c r="AR317" s="3" t="str">
        <f t="shared" si="164"/>
        <v>Ok</v>
      </c>
    </row>
    <row r="318" spans="1:44" x14ac:dyDescent="0.3">
      <c r="A318" s="9"/>
      <c r="B318" s="9"/>
      <c r="C318" s="10">
        <f t="shared" si="135"/>
        <v>162500</v>
      </c>
      <c r="D318" s="10">
        <f t="shared" si="136"/>
        <v>1950000</v>
      </c>
      <c r="E318" s="10">
        <f>F318*基础参数!$B$18</f>
        <v>1300000</v>
      </c>
      <c r="F318" s="10">
        <f>F317+基础参数!$B$17</f>
        <v>3250000</v>
      </c>
      <c r="G318" s="10">
        <f>基础参数!$B$1</f>
        <v>60000</v>
      </c>
      <c r="H318" s="10">
        <f>基础参数!$B$2</f>
        <v>36000</v>
      </c>
      <c r="I318" s="10">
        <f>ROUND(IF(F318/12&gt;基础参数!$B$5,基础参数!$B$5,IF(F318/12&lt;基础参数!$B$4,基础参数!$B$4,F318/12)),2)</f>
        <v>21396</v>
      </c>
      <c r="J318" s="10">
        <f>I318*12*基础参数!$B$3</f>
        <v>32094</v>
      </c>
      <c r="K318" s="10">
        <f>ROUND(IF($F318/12&gt;基础参数!$B$12,基础参数!$B$12,IF($F318/12&lt;基础参数!$B$11,基础参数!$B$11,$F318/12)),2)</f>
        <v>21396</v>
      </c>
      <c r="L318" s="10">
        <f>K318*12*基础参数!$B$10</f>
        <v>17972.640000000003</v>
      </c>
      <c r="M318" s="12">
        <f t="shared" si="132"/>
        <v>1803933.36</v>
      </c>
      <c r="N318" s="13">
        <f t="shared" si="133"/>
        <v>1300000</v>
      </c>
      <c r="O318" s="13">
        <f t="shared" si="137"/>
        <v>629850.01</v>
      </c>
      <c r="P318" s="13">
        <f t="shared" si="138"/>
        <v>569840</v>
      </c>
      <c r="Q318" s="17">
        <f t="shared" si="139"/>
        <v>1199690.01</v>
      </c>
      <c r="R318" s="13">
        <f t="shared" si="140"/>
        <v>2443933.36</v>
      </c>
      <c r="S318" s="18">
        <f t="shared" si="141"/>
        <v>660000</v>
      </c>
      <c r="T318" s="13">
        <f t="shared" si="142"/>
        <v>917850.01</v>
      </c>
      <c r="U318" s="13">
        <f t="shared" si="143"/>
        <v>193590</v>
      </c>
      <c r="V318" s="19">
        <f t="shared" si="144"/>
        <v>1111440.01</v>
      </c>
      <c r="W318" s="13">
        <f t="shared" si="145"/>
        <v>88250</v>
      </c>
      <c r="X318" s="13">
        <f t="shared" si="146"/>
        <v>103410</v>
      </c>
      <c r="Y318" s="13">
        <f t="shared" si="134"/>
        <v>3103933.36</v>
      </c>
      <c r="Z318" s="22">
        <f t="shared" si="147"/>
        <v>1214850.01</v>
      </c>
      <c r="AA318" s="13"/>
      <c r="AB318" s="13">
        <f t="shared" si="148"/>
        <v>2683933.36</v>
      </c>
      <c r="AC318" s="13">
        <f t="shared" si="149"/>
        <v>420000</v>
      </c>
      <c r="AD318" s="13">
        <f t="shared" si="150"/>
        <v>1025850.01</v>
      </c>
      <c r="AE318" s="13">
        <f t="shared" si="151"/>
        <v>102340</v>
      </c>
      <c r="AF318" s="13">
        <f t="shared" si="152"/>
        <v>1128190.01</v>
      </c>
      <c r="AG318" s="23">
        <f t="shared" si="153"/>
        <v>16750</v>
      </c>
      <c r="AH318" s="13">
        <f t="shared" si="154"/>
        <v>-71500</v>
      </c>
      <c r="AI318" s="13">
        <f t="shared" si="155"/>
        <v>1651433.3599999999</v>
      </c>
      <c r="AJ318" s="13">
        <f t="shared" si="156"/>
        <v>2443933.36</v>
      </c>
      <c r="AK318" s="13">
        <f t="shared" si="157"/>
        <v>660000</v>
      </c>
      <c r="AL318" s="13">
        <f t="shared" si="158"/>
        <v>917850.01</v>
      </c>
      <c r="AM318" s="13">
        <f t="shared" si="159"/>
        <v>193590</v>
      </c>
      <c r="AN318" s="13">
        <f t="shared" si="160"/>
        <v>1111440.01</v>
      </c>
      <c r="AO318" s="23">
        <f t="shared" si="161"/>
        <v>0</v>
      </c>
      <c r="AP318" s="13">
        <f t="shared" si="162"/>
        <v>-88250</v>
      </c>
      <c r="AQ318" s="13">
        <f t="shared" si="163"/>
        <v>0</v>
      </c>
      <c r="AR318" s="3" t="str">
        <f t="shared" si="164"/>
        <v>Ok</v>
      </c>
    </row>
    <row r="319" spans="1:44" x14ac:dyDescent="0.3">
      <c r="A319" s="9"/>
      <c r="B319" s="9"/>
      <c r="C319" s="10">
        <f t="shared" si="135"/>
        <v>163000</v>
      </c>
      <c r="D319" s="10">
        <f t="shared" si="136"/>
        <v>1956000</v>
      </c>
      <c r="E319" s="10">
        <f>F319*基础参数!$B$18</f>
        <v>1304000</v>
      </c>
      <c r="F319" s="10">
        <f>F318+基础参数!$B$17</f>
        <v>3260000</v>
      </c>
      <c r="G319" s="10">
        <f>基础参数!$B$1</f>
        <v>60000</v>
      </c>
      <c r="H319" s="10">
        <f>基础参数!$B$2</f>
        <v>36000</v>
      </c>
      <c r="I319" s="10">
        <f>ROUND(IF(F319/12&gt;基础参数!$B$5,基础参数!$B$5,IF(F319/12&lt;基础参数!$B$4,基础参数!$B$4,F319/12)),2)</f>
        <v>21396</v>
      </c>
      <c r="J319" s="10">
        <f>I319*12*基础参数!$B$3</f>
        <v>32094</v>
      </c>
      <c r="K319" s="10">
        <f>ROUND(IF($F319/12&gt;基础参数!$B$12,基础参数!$B$12,IF($F319/12&lt;基础参数!$B$11,基础参数!$B$11,$F319/12)),2)</f>
        <v>21396</v>
      </c>
      <c r="L319" s="10">
        <f>K319*12*基础参数!$B$10</f>
        <v>17972.640000000003</v>
      </c>
      <c r="M319" s="12">
        <f t="shared" si="132"/>
        <v>1809933.36</v>
      </c>
      <c r="N319" s="13">
        <f t="shared" si="133"/>
        <v>1304000</v>
      </c>
      <c r="O319" s="13">
        <f t="shared" si="137"/>
        <v>632550.01</v>
      </c>
      <c r="P319" s="13">
        <f t="shared" si="138"/>
        <v>571640</v>
      </c>
      <c r="Q319" s="17">
        <f t="shared" si="139"/>
        <v>1204190.01</v>
      </c>
      <c r="R319" s="13">
        <f t="shared" si="140"/>
        <v>2453933.36</v>
      </c>
      <c r="S319" s="18">
        <f t="shared" si="141"/>
        <v>660000</v>
      </c>
      <c r="T319" s="13">
        <f t="shared" si="142"/>
        <v>922350.01</v>
      </c>
      <c r="U319" s="13">
        <f t="shared" si="143"/>
        <v>193590</v>
      </c>
      <c r="V319" s="19">
        <f t="shared" si="144"/>
        <v>1115940.01</v>
      </c>
      <c r="W319" s="13">
        <f t="shared" si="145"/>
        <v>88250</v>
      </c>
      <c r="X319" s="13">
        <f t="shared" si="146"/>
        <v>103410</v>
      </c>
      <c r="Y319" s="13">
        <f t="shared" si="134"/>
        <v>3113933.36</v>
      </c>
      <c r="Z319" s="22">
        <f t="shared" si="147"/>
        <v>1219350.01</v>
      </c>
      <c r="AA319" s="13"/>
      <c r="AB319" s="13">
        <f t="shared" si="148"/>
        <v>2693933.36</v>
      </c>
      <c r="AC319" s="13">
        <f t="shared" si="149"/>
        <v>420000</v>
      </c>
      <c r="AD319" s="13">
        <f t="shared" si="150"/>
        <v>1030350.01</v>
      </c>
      <c r="AE319" s="13">
        <f t="shared" si="151"/>
        <v>102340</v>
      </c>
      <c r="AF319" s="13">
        <f t="shared" si="152"/>
        <v>1132690.01</v>
      </c>
      <c r="AG319" s="23">
        <f t="shared" si="153"/>
        <v>16750</v>
      </c>
      <c r="AH319" s="13">
        <f t="shared" si="154"/>
        <v>-71500</v>
      </c>
      <c r="AI319" s="13">
        <f t="shared" si="155"/>
        <v>1661433.3599999999</v>
      </c>
      <c r="AJ319" s="13">
        <f t="shared" si="156"/>
        <v>2453933.36</v>
      </c>
      <c r="AK319" s="13">
        <f t="shared" si="157"/>
        <v>660000</v>
      </c>
      <c r="AL319" s="13">
        <f t="shared" si="158"/>
        <v>922350.01</v>
      </c>
      <c r="AM319" s="13">
        <f t="shared" si="159"/>
        <v>193590</v>
      </c>
      <c r="AN319" s="13">
        <f t="shared" si="160"/>
        <v>1115940.01</v>
      </c>
      <c r="AO319" s="23">
        <f t="shared" si="161"/>
        <v>0</v>
      </c>
      <c r="AP319" s="13">
        <f t="shared" si="162"/>
        <v>-88250</v>
      </c>
      <c r="AQ319" s="13">
        <f t="shared" si="163"/>
        <v>0</v>
      </c>
      <c r="AR319" s="3" t="str">
        <f t="shared" si="164"/>
        <v>Ok</v>
      </c>
    </row>
    <row r="320" spans="1:44" x14ac:dyDescent="0.3">
      <c r="A320" s="9"/>
      <c r="B320" s="9"/>
      <c r="C320" s="10">
        <f t="shared" si="135"/>
        <v>163500</v>
      </c>
      <c r="D320" s="10">
        <f t="shared" si="136"/>
        <v>1962000</v>
      </c>
      <c r="E320" s="10">
        <f>F320*基础参数!$B$18</f>
        <v>1308000</v>
      </c>
      <c r="F320" s="10">
        <f>F319+基础参数!$B$17</f>
        <v>3270000</v>
      </c>
      <c r="G320" s="10">
        <f>基础参数!$B$1</f>
        <v>60000</v>
      </c>
      <c r="H320" s="10">
        <f>基础参数!$B$2</f>
        <v>36000</v>
      </c>
      <c r="I320" s="10">
        <f>ROUND(IF(F320/12&gt;基础参数!$B$5,基础参数!$B$5,IF(F320/12&lt;基础参数!$B$4,基础参数!$B$4,F320/12)),2)</f>
        <v>21396</v>
      </c>
      <c r="J320" s="10">
        <f>I320*12*基础参数!$B$3</f>
        <v>32094</v>
      </c>
      <c r="K320" s="10">
        <f>ROUND(IF($F320/12&gt;基础参数!$B$12,基础参数!$B$12,IF($F320/12&lt;基础参数!$B$11,基础参数!$B$11,$F320/12)),2)</f>
        <v>21396</v>
      </c>
      <c r="L320" s="10">
        <f>K320*12*基础参数!$B$10</f>
        <v>17972.640000000003</v>
      </c>
      <c r="M320" s="12">
        <f t="shared" si="132"/>
        <v>1815933.36</v>
      </c>
      <c r="N320" s="13">
        <f t="shared" si="133"/>
        <v>1308000</v>
      </c>
      <c r="O320" s="13">
        <f t="shared" si="137"/>
        <v>635250.01</v>
      </c>
      <c r="P320" s="13">
        <f t="shared" si="138"/>
        <v>573440</v>
      </c>
      <c r="Q320" s="17">
        <f t="shared" si="139"/>
        <v>1208690.01</v>
      </c>
      <c r="R320" s="13">
        <f t="shared" si="140"/>
        <v>2463933.36</v>
      </c>
      <c r="S320" s="18">
        <f t="shared" si="141"/>
        <v>660000</v>
      </c>
      <c r="T320" s="13">
        <f t="shared" si="142"/>
        <v>926850.01</v>
      </c>
      <c r="U320" s="13">
        <f t="shared" si="143"/>
        <v>193590</v>
      </c>
      <c r="V320" s="19">
        <f t="shared" si="144"/>
        <v>1120440.01</v>
      </c>
      <c r="W320" s="13">
        <f t="shared" si="145"/>
        <v>88250</v>
      </c>
      <c r="X320" s="13">
        <f t="shared" si="146"/>
        <v>103410</v>
      </c>
      <c r="Y320" s="13">
        <f t="shared" si="134"/>
        <v>3123933.36</v>
      </c>
      <c r="Z320" s="22">
        <f t="shared" si="147"/>
        <v>1223850.01</v>
      </c>
      <c r="AA320" s="13"/>
      <c r="AB320" s="13">
        <f t="shared" si="148"/>
        <v>2703933.36</v>
      </c>
      <c r="AC320" s="13">
        <f t="shared" si="149"/>
        <v>420000</v>
      </c>
      <c r="AD320" s="13">
        <f t="shared" si="150"/>
        <v>1034850.01</v>
      </c>
      <c r="AE320" s="13">
        <f t="shared" si="151"/>
        <v>102340</v>
      </c>
      <c r="AF320" s="13">
        <f t="shared" si="152"/>
        <v>1137190.01</v>
      </c>
      <c r="AG320" s="23">
        <f t="shared" si="153"/>
        <v>16750</v>
      </c>
      <c r="AH320" s="13">
        <f t="shared" si="154"/>
        <v>-71500</v>
      </c>
      <c r="AI320" s="13">
        <f t="shared" si="155"/>
        <v>1671433.3599999999</v>
      </c>
      <c r="AJ320" s="13">
        <f t="shared" si="156"/>
        <v>2463933.36</v>
      </c>
      <c r="AK320" s="13">
        <f t="shared" si="157"/>
        <v>660000</v>
      </c>
      <c r="AL320" s="13">
        <f t="shared" si="158"/>
        <v>926850.01</v>
      </c>
      <c r="AM320" s="13">
        <f t="shared" si="159"/>
        <v>193590</v>
      </c>
      <c r="AN320" s="13">
        <f t="shared" si="160"/>
        <v>1120440.01</v>
      </c>
      <c r="AO320" s="23">
        <f t="shared" si="161"/>
        <v>0</v>
      </c>
      <c r="AP320" s="13">
        <f t="shared" si="162"/>
        <v>-88250</v>
      </c>
      <c r="AQ320" s="13">
        <f t="shared" si="163"/>
        <v>0</v>
      </c>
      <c r="AR320" s="3" t="str">
        <f t="shared" si="164"/>
        <v>Ok</v>
      </c>
    </row>
    <row r="321" spans="1:44" x14ac:dyDescent="0.3">
      <c r="A321" s="9"/>
      <c r="B321" s="9"/>
      <c r="C321" s="10">
        <f t="shared" si="135"/>
        <v>164000</v>
      </c>
      <c r="D321" s="10">
        <f t="shared" si="136"/>
        <v>1968000</v>
      </c>
      <c r="E321" s="10">
        <f>F321*基础参数!$B$18</f>
        <v>1312000</v>
      </c>
      <c r="F321" s="10">
        <f>F320+基础参数!$B$17</f>
        <v>3280000</v>
      </c>
      <c r="G321" s="10">
        <f>基础参数!$B$1</f>
        <v>60000</v>
      </c>
      <c r="H321" s="10">
        <f>基础参数!$B$2</f>
        <v>36000</v>
      </c>
      <c r="I321" s="10">
        <f>ROUND(IF(F321/12&gt;基础参数!$B$5,基础参数!$B$5,IF(F321/12&lt;基础参数!$B$4,基础参数!$B$4,F321/12)),2)</f>
        <v>21396</v>
      </c>
      <c r="J321" s="10">
        <f>I321*12*基础参数!$B$3</f>
        <v>32094</v>
      </c>
      <c r="K321" s="10">
        <f>ROUND(IF($F321/12&gt;基础参数!$B$12,基础参数!$B$12,IF($F321/12&lt;基础参数!$B$11,基础参数!$B$11,$F321/12)),2)</f>
        <v>21396</v>
      </c>
      <c r="L321" s="10">
        <f>K321*12*基础参数!$B$10</f>
        <v>17972.640000000003</v>
      </c>
      <c r="M321" s="12">
        <f t="shared" si="132"/>
        <v>1821933.36</v>
      </c>
      <c r="N321" s="13">
        <f t="shared" si="133"/>
        <v>1312000</v>
      </c>
      <c r="O321" s="13">
        <f t="shared" si="137"/>
        <v>637950.01</v>
      </c>
      <c r="P321" s="13">
        <f t="shared" si="138"/>
        <v>575240</v>
      </c>
      <c r="Q321" s="17">
        <f t="shared" si="139"/>
        <v>1213190.01</v>
      </c>
      <c r="R321" s="13">
        <f t="shared" si="140"/>
        <v>2473933.36</v>
      </c>
      <c r="S321" s="18">
        <f t="shared" si="141"/>
        <v>660000</v>
      </c>
      <c r="T321" s="13">
        <f t="shared" si="142"/>
        <v>931350.01</v>
      </c>
      <c r="U321" s="13">
        <f t="shared" si="143"/>
        <v>193590</v>
      </c>
      <c r="V321" s="19">
        <f t="shared" si="144"/>
        <v>1124940.01</v>
      </c>
      <c r="W321" s="13">
        <f t="shared" si="145"/>
        <v>88250</v>
      </c>
      <c r="X321" s="13">
        <f t="shared" si="146"/>
        <v>103410</v>
      </c>
      <c r="Y321" s="13">
        <f t="shared" si="134"/>
        <v>3133933.36</v>
      </c>
      <c r="Z321" s="22">
        <f t="shared" si="147"/>
        <v>1228350.01</v>
      </c>
      <c r="AA321" s="13"/>
      <c r="AB321" s="13">
        <f t="shared" si="148"/>
        <v>2713933.36</v>
      </c>
      <c r="AC321" s="13">
        <f t="shared" si="149"/>
        <v>420000</v>
      </c>
      <c r="AD321" s="13">
        <f t="shared" si="150"/>
        <v>1039350.01</v>
      </c>
      <c r="AE321" s="13">
        <f t="shared" si="151"/>
        <v>102340</v>
      </c>
      <c r="AF321" s="13">
        <f t="shared" si="152"/>
        <v>1141690.01</v>
      </c>
      <c r="AG321" s="23">
        <f t="shared" si="153"/>
        <v>16750</v>
      </c>
      <c r="AH321" s="13">
        <f t="shared" si="154"/>
        <v>-71500</v>
      </c>
      <c r="AI321" s="13">
        <f t="shared" si="155"/>
        <v>1681433.3599999999</v>
      </c>
      <c r="AJ321" s="13">
        <f t="shared" si="156"/>
        <v>2473933.36</v>
      </c>
      <c r="AK321" s="13">
        <f t="shared" si="157"/>
        <v>660000</v>
      </c>
      <c r="AL321" s="13">
        <f t="shared" si="158"/>
        <v>931350.01</v>
      </c>
      <c r="AM321" s="13">
        <f t="shared" si="159"/>
        <v>193590</v>
      </c>
      <c r="AN321" s="13">
        <f t="shared" si="160"/>
        <v>1124940.01</v>
      </c>
      <c r="AO321" s="23">
        <f t="shared" si="161"/>
        <v>0</v>
      </c>
      <c r="AP321" s="13">
        <f t="shared" si="162"/>
        <v>-88250</v>
      </c>
      <c r="AQ321" s="13">
        <f t="shared" si="163"/>
        <v>0</v>
      </c>
      <c r="AR321" s="3" t="str">
        <f t="shared" si="164"/>
        <v>Ok</v>
      </c>
    </row>
    <row r="322" spans="1:44" x14ac:dyDescent="0.3">
      <c r="A322" s="9"/>
      <c r="B322" s="9"/>
      <c r="C322" s="10">
        <f t="shared" si="135"/>
        <v>164500</v>
      </c>
      <c r="D322" s="10">
        <f t="shared" si="136"/>
        <v>1974000</v>
      </c>
      <c r="E322" s="10">
        <f>F322*基础参数!$B$18</f>
        <v>1316000</v>
      </c>
      <c r="F322" s="10">
        <f>F321+基础参数!$B$17</f>
        <v>3290000</v>
      </c>
      <c r="G322" s="10">
        <f>基础参数!$B$1</f>
        <v>60000</v>
      </c>
      <c r="H322" s="10">
        <f>基础参数!$B$2</f>
        <v>36000</v>
      </c>
      <c r="I322" s="10">
        <f>ROUND(IF(F322/12&gt;基础参数!$B$5,基础参数!$B$5,IF(F322/12&lt;基础参数!$B$4,基础参数!$B$4,F322/12)),2)</f>
        <v>21396</v>
      </c>
      <c r="J322" s="10">
        <f>I322*12*基础参数!$B$3</f>
        <v>32094</v>
      </c>
      <c r="K322" s="10">
        <f>ROUND(IF($F322/12&gt;基础参数!$B$12,基础参数!$B$12,IF($F322/12&lt;基础参数!$B$11,基础参数!$B$11,$F322/12)),2)</f>
        <v>21396</v>
      </c>
      <c r="L322" s="10">
        <f>K322*12*基础参数!$B$10</f>
        <v>17972.640000000003</v>
      </c>
      <c r="M322" s="12">
        <f t="shared" si="132"/>
        <v>1827933.36</v>
      </c>
      <c r="N322" s="13">
        <f t="shared" si="133"/>
        <v>1316000</v>
      </c>
      <c r="O322" s="13">
        <f t="shared" si="137"/>
        <v>640650.01</v>
      </c>
      <c r="P322" s="13">
        <f t="shared" si="138"/>
        <v>577040</v>
      </c>
      <c r="Q322" s="17">
        <f t="shared" si="139"/>
        <v>1217690.01</v>
      </c>
      <c r="R322" s="13">
        <f t="shared" si="140"/>
        <v>2483933.36</v>
      </c>
      <c r="S322" s="18">
        <f t="shared" si="141"/>
        <v>660000</v>
      </c>
      <c r="T322" s="13">
        <f t="shared" si="142"/>
        <v>935850.01</v>
      </c>
      <c r="U322" s="13">
        <f t="shared" si="143"/>
        <v>193590</v>
      </c>
      <c r="V322" s="19">
        <f t="shared" si="144"/>
        <v>1129440.01</v>
      </c>
      <c r="W322" s="13">
        <f t="shared" si="145"/>
        <v>88250</v>
      </c>
      <c r="X322" s="13">
        <f t="shared" si="146"/>
        <v>103410</v>
      </c>
      <c r="Y322" s="13">
        <f t="shared" si="134"/>
        <v>3143933.36</v>
      </c>
      <c r="Z322" s="22">
        <f t="shared" si="147"/>
        <v>1232850.01</v>
      </c>
      <c r="AA322" s="13"/>
      <c r="AB322" s="13">
        <f t="shared" si="148"/>
        <v>2723933.36</v>
      </c>
      <c r="AC322" s="13">
        <f t="shared" si="149"/>
        <v>420000</v>
      </c>
      <c r="AD322" s="13">
        <f t="shared" si="150"/>
        <v>1043850.01</v>
      </c>
      <c r="AE322" s="13">
        <f t="shared" si="151"/>
        <v>102340</v>
      </c>
      <c r="AF322" s="13">
        <f t="shared" si="152"/>
        <v>1146190.01</v>
      </c>
      <c r="AG322" s="23">
        <f t="shared" si="153"/>
        <v>16750</v>
      </c>
      <c r="AH322" s="13">
        <f t="shared" si="154"/>
        <v>-71500</v>
      </c>
      <c r="AI322" s="13">
        <f t="shared" si="155"/>
        <v>1691433.3599999999</v>
      </c>
      <c r="AJ322" s="13">
        <f t="shared" si="156"/>
        <v>2483933.36</v>
      </c>
      <c r="AK322" s="13">
        <f t="shared" si="157"/>
        <v>660000</v>
      </c>
      <c r="AL322" s="13">
        <f t="shared" si="158"/>
        <v>935850.01</v>
      </c>
      <c r="AM322" s="13">
        <f t="shared" si="159"/>
        <v>193590</v>
      </c>
      <c r="AN322" s="13">
        <f t="shared" si="160"/>
        <v>1129440.01</v>
      </c>
      <c r="AO322" s="23">
        <f t="shared" si="161"/>
        <v>0</v>
      </c>
      <c r="AP322" s="13">
        <f t="shared" si="162"/>
        <v>-88250</v>
      </c>
      <c r="AQ322" s="13">
        <f t="shared" si="163"/>
        <v>0</v>
      </c>
      <c r="AR322" s="3" t="str">
        <f t="shared" si="164"/>
        <v>Ok</v>
      </c>
    </row>
    <row r="323" spans="1:44" x14ac:dyDescent="0.3">
      <c r="A323" s="9"/>
      <c r="B323" s="9"/>
      <c r="C323" s="10">
        <f t="shared" si="135"/>
        <v>165000</v>
      </c>
      <c r="D323" s="10">
        <f t="shared" si="136"/>
        <v>1980000</v>
      </c>
      <c r="E323" s="10">
        <f>F323*基础参数!$B$18</f>
        <v>1320000</v>
      </c>
      <c r="F323" s="10">
        <f>F322+基础参数!$B$17</f>
        <v>3300000</v>
      </c>
      <c r="G323" s="10">
        <f>基础参数!$B$1</f>
        <v>60000</v>
      </c>
      <c r="H323" s="10">
        <f>基础参数!$B$2</f>
        <v>36000</v>
      </c>
      <c r="I323" s="10">
        <f>ROUND(IF(F323/12&gt;基础参数!$B$5,基础参数!$B$5,IF(F323/12&lt;基础参数!$B$4,基础参数!$B$4,F323/12)),2)</f>
        <v>21396</v>
      </c>
      <c r="J323" s="10">
        <f>I323*12*基础参数!$B$3</f>
        <v>32094</v>
      </c>
      <c r="K323" s="10">
        <f>ROUND(IF($F323/12&gt;基础参数!$B$12,基础参数!$B$12,IF($F323/12&lt;基础参数!$B$11,基础参数!$B$11,$F323/12)),2)</f>
        <v>21396</v>
      </c>
      <c r="L323" s="10">
        <f>K323*12*基础参数!$B$10</f>
        <v>17972.640000000003</v>
      </c>
      <c r="M323" s="12">
        <f t="shared" ref="M323:M386" si="165">IF(D323-G323-H323-J323-L323&gt;0,D323-G323-H323-J323-L323,0)</f>
        <v>1833933.36</v>
      </c>
      <c r="N323" s="13">
        <f t="shared" ref="N323:N386" si="166">E323</f>
        <v>1320000</v>
      </c>
      <c r="O323" s="13">
        <f t="shared" si="137"/>
        <v>643350.01</v>
      </c>
      <c r="P323" s="13">
        <f t="shared" si="138"/>
        <v>578840</v>
      </c>
      <c r="Q323" s="17">
        <f t="shared" si="139"/>
        <v>1222190.01</v>
      </c>
      <c r="R323" s="13">
        <f t="shared" si="140"/>
        <v>2493933.36</v>
      </c>
      <c r="S323" s="18">
        <f t="shared" si="141"/>
        <v>660000</v>
      </c>
      <c r="T323" s="13">
        <f t="shared" si="142"/>
        <v>940350.01</v>
      </c>
      <c r="U323" s="13">
        <f t="shared" si="143"/>
        <v>193590</v>
      </c>
      <c r="V323" s="19">
        <f t="shared" si="144"/>
        <v>1133940.01</v>
      </c>
      <c r="W323" s="13">
        <f t="shared" si="145"/>
        <v>88250</v>
      </c>
      <c r="X323" s="13">
        <f t="shared" si="146"/>
        <v>103410</v>
      </c>
      <c r="Y323" s="13">
        <f t="shared" ref="Y323:Y386" si="167">IF(F323-G323-H323-J323-L323&gt;0,F323-G323-H323-J323-L323,0)</f>
        <v>3153933.36</v>
      </c>
      <c r="Z323" s="22">
        <f t="shared" si="147"/>
        <v>1237350.01</v>
      </c>
      <c r="AA323" s="13"/>
      <c r="AB323" s="13">
        <f t="shared" si="148"/>
        <v>2733933.36</v>
      </c>
      <c r="AC323" s="13">
        <f t="shared" si="149"/>
        <v>420000</v>
      </c>
      <c r="AD323" s="13">
        <f t="shared" si="150"/>
        <v>1048350.01</v>
      </c>
      <c r="AE323" s="13">
        <f t="shared" si="151"/>
        <v>102340</v>
      </c>
      <c r="AF323" s="13">
        <f t="shared" si="152"/>
        <v>1150690.01</v>
      </c>
      <c r="AG323" s="23">
        <f t="shared" si="153"/>
        <v>16750</v>
      </c>
      <c r="AH323" s="13">
        <f t="shared" si="154"/>
        <v>-71500</v>
      </c>
      <c r="AI323" s="13">
        <f t="shared" si="155"/>
        <v>1701433.3599999999</v>
      </c>
      <c r="AJ323" s="13">
        <f t="shared" si="156"/>
        <v>2493933.36</v>
      </c>
      <c r="AK323" s="13">
        <f t="shared" si="157"/>
        <v>660000</v>
      </c>
      <c r="AL323" s="13">
        <f t="shared" si="158"/>
        <v>940350.01</v>
      </c>
      <c r="AM323" s="13">
        <f t="shared" si="159"/>
        <v>193590</v>
      </c>
      <c r="AN323" s="13">
        <f t="shared" si="160"/>
        <v>1133940.01</v>
      </c>
      <c r="AO323" s="23">
        <f t="shared" si="161"/>
        <v>0</v>
      </c>
      <c r="AP323" s="13">
        <f t="shared" si="162"/>
        <v>-88250</v>
      </c>
      <c r="AQ323" s="13">
        <f t="shared" si="163"/>
        <v>0</v>
      </c>
      <c r="AR323" s="3" t="str">
        <f t="shared" si="164"/>
        <v>Ok</v>
      </c>
    </row>
    <row r="324" spans="1:44" x14ac:dyDescent="0.3">
      <c r="A324" s="9"/>
      <c r="B324" s="9"/>
      <c r="C324" s="10">
        <f t="shared" ref="C324:C387" si="168">ROUND(D324/12,2)</f>
        <v>165500</v>
      </c>
      <c r="D324" s="10">
        <f t="shared" ref="D324:D387" si="169">F324-E324</f>
        <v>1986000</v>
      </c>
      <c r="E324" s="10">
        <f>F324*基础参数!$B$18</f>
        <v>1324000</v>
      </c>
      <c r="F324" s="10">
        <f>F323+基础参数!$B$17</f>
        <v>3310000</v>
      </c>
      <c r="G324" s="10">
        <f>基础参数!$B$1</f>
        <v>60000</v>
      </c>
      <c r="H324" s="10">
        <f>基础参数!$B$2</f>
        <v>36000</v>
      </c>
      <c r="I324" s="10">
        <f>ROUND(IF(F324/12&gt;基础参数!$B$5,基础参数!$B$5,IF(F324/12&lt;基础参数!$B$4,基础参数!$B$4,F324/12)),2)</f>
        <v>21396</v>
      </c>
      <c r="J324" s="10">
        <f>I324*12*基础参数!$B$3</f>
        <v>32094</v>
      </c>
      <c r="K324" s="10">
        <f>ROUND(IF($F324/12&gt;基础参数!$B$12,基础参数!$B$12,IF($F324/12&lt;基础参数!$B$11,基础参数!$B$11,$F324/12)),2)</f>
        <v>21396</v>
      </c>
      <c r="L324" s="10">
        <f>K324*12*基础参数!$B$10</f>
        <v>17972.640000000003</v>
      </c>
      <c r="M324" s="12">
        <f t="shared" si="165"/>
        <v>1839933.36</v>
      </c>
      <c r="N324" s="13">
        <f t="shared" si="166"/>
        <v>1324000</v>
      </c>
      <c r="O324" s="13">
        <f t="shared" ref="O324:O387" si="170">ROUND(IF(M324&gt;36000,IF(M324&gt;144000,IF(M324&gt;300000,IF(M324&gt;420000,IF(M324&gt;660000,IF(M324&gt;960000,IF(M324&gt;960000.0001,(M324*0.45-181920)),(M324*0.35-85920)),(M324*0.3-52920)),(M324*0.25-31920)),(M324*0.2-16920)),(M324*0.1-2520)),(M324*0.03)),2)</f>
        <v>646050.01</v>
      </c>
      <c r="P324" s="13">
        <f t="shared" ref="P324:P387" si="171">ROUND(IF(N324/12&gt;3000,IF(N324/12&gt;12000,IF(N324/12&gt;25000,IF(N324/12&gt;35000,IF(N324/12&gt;55000,IF(N324/12&gt;80000,IF(N324/12&gt;80000.0001,(N324*0.45-15160)),(N324*0.35-7160)),(N324*0.3-4410)),(N324*0.25-2660)),(N324*0.2-1410)),(N324*0.1-210)),(N324*0.03)),2)</f>
        <v>580640</v>
      </c>
      <c r="Q324" s="17">
        <f t="shared" ref="Q324:Q387" si="172">O324+P324</f>
        <v>1226690.01</v>
      </c>
      <c r="R324" s="13">
        <f t="shared" ref="R324:R387" si="173">Y324-S324</f>
        <v>2503933.36</v>
      </c>
      <c r="S324" s="18">
        <f t="shared" ref="S324:S387" si="174">IF(Y324&gt;1452500,660000,IF(Y324&gt;1277500,420000,IF(Y324&gt;672000,300000,IF(Y324&gt;203100,144000,IF(Y324&gt;36000,36000,0)))))</f>
        <v>660000</v>
      </c>
      <c r="T324" s="13">
        <f t="shared" ref="T324:T387" si="175">ROUND(IF(R324&gt;36000,IF(R324&gt;144000,IF(R324&gt;300000,IF(R324&gt;420000,IF(R324&gt;660000,IF(R324&gt;960000,IF(R324&gt;960000.0001,(R324*0.45-181920)),(R324*0.35-85920)),(R324*0.3-52920)),(R324*0.25-31920)),(R324*0.2-16920)),(R324*0.1-2520)),(R324*0.03)),2)</f>
        <v>944850.01</v>
      </c>
      <c r="U324" s="13">
        <f t="shared" ref="U324:U387" si="176">ROUND(IF(S324/12&gt;3000,IF(S324/12&gt;12000,IF(S324/12&gt;25000,IF(S324/12&gt;35000,IF(S324/12&gt;55000,IF(S324/12&gt;80000,IF(S324/12&gt;80000.0001,(S324*0.45-15160)),(S324*0.35-7160)),(S324*0.3-4410)),(S324*0.25-2660)),(S324*0.2-1410)),(S324*0.1-210)),(S324*0.03)),2)</f>
        <v>193590</v>
      </c>
      <c r="V324" s="19">
        <f t="shared" ref="V324:V387" si="177">T324+U324</f>
        <v>1138440.01</v>
      </c>
      <c r="W324" s="13">
        <f t="shared" ref="W324:W387" si="178">Q324-V324</f>
        <v>88250</v>
      </c>
      <c r="X324" s="13">
        <f t="shared" ref="X324:X387" si="179">Z324-V324</f>
        <v>103410</v>
      </c>
      <c r="Y324" s="13">
        <f t="shared" si="167"/>
        <v>3163933.36</v>
      </c>
      <c r="Z324" s="22">
        <f t="shared" ref="Z324:Z387" si="180">ROUND(IF(Y324&gt;36000,IF(Y324&gt;144000,IF(Y324&gt;300000,IF(Y324&gt;420000,IF(Y324&gt;660000,IF(Y324&gt;960000,IF(Y324&gt;960000.0001,(Y324*0.45-181920)),(Y324*0.35-85920)),(Y324*0.3-52920)),(Y324*0.25-31920)),(Y324*0.2-16920)),(Y324*0.1-2520)),(Y324*0.03)),2)</f>
        <v>1241850.01</v>
      </c>
      <c r="AA324" s="13"/>
      <c r="AB324" s="13">
        <f t="shared" ref="AB324:AB387" si="181">Y324-AC324</f>
        <v>2743933.36</v>
      </c>
      <c r="AC324" s="13">
        <f t="shared" ref="AC324:AC387" si="182">IF($S324=0,0,IF($S324=36000,0,IF($S324=144000,36000,IF($S324=300000,144000,IF($S324=420000,300000,IF($S324=660000,420000))))))</f>
        <v>420000</v>
      </c>
      <c r="AD324" s="13">
        <f t="shared" ref="AD324:AD387" si="183">ROUND(IF(AB324&gt;36000,IF(AB324&gt;144000,IF(AB324&gt;300000,IF(AB324&gt;420000,IF(AB324&gt;660000,IF(AB324&gt;960000,IF(AB324&gt;960000.0001,(AB324*0.45-181920)),(AB324*0.35-85920)),(AB324*0.3-52920)),(AB324*0.25-31920)),(AB324*0.2-16920)),(AB324*0.1-2520)),(AB324*0.03)),2)</f>
        <v>1052850.01</v>
      </c>
      <c r="AE324" s="13">
        <f t="shared" ref="AE324:AE387" si="184">ROUND(IF(AC324/12&gt;3000,IF(AC324/12&gt;12000,IF(AC324/12&gt;25000,IF(AC324/12&gt;35000,IF(AC324/12&gt;55000,IF(AC324/12&gt;80000,IF(AC324/12&gt;80000.0001,(AC324*0.45-15160)),(AC324*0.35-7160)),(AC324*0.3-4410)),(AC324*0.25-2660)),(AC324*0.2-1410)),(AC324*0.1-210)),(AC324*0.03)),2)</f>
        <v>102340</v>
      </c>
      <c r="AF324" s="13">
        <f t="shared" ref="AF324:AF387" si="185">AD324+AE324</f>
        <v>1155190.01</v>
      </c>
      <c r="AG324" s="23">
        <f t="shared" ref="AG324:AG387" si="186">AF324-$V324</f>
        <v>16750</v>
      </c>
      <c r="AH324" s="13">
        <f t="shared" ref="AH324:AH387" si="187">AF324-$Q324</f>
        <v>-71500</v>
      </c>
      <c r="AI324" s="13">
        <f t="shared" ref="AI324:AI387" si="188">IF($S324=0,0,IF($S324=36000,Y324-36000,IF($S324=144000,Y324-203100,IF($S324=300000,Y324-672000,IF($S324=420000,Y324-1277500,IF($S324=660000,Y324-1452500))))))</f>
        <v>1711433.3599999999</v>
      </c>
      <c r="AJ324" s="13">
        <f t="shared" ref="AJ324:AJ387" si="189">IF(AK324&gt;Y324,0,Y324-AK324)</f>
        <v>2503933.36</v>
      </c>
      <c r="AK324" s="13">
        <f t="shared" ref="AK324:AK387" si="190">IF($S324=0,36000,IF($S324=36000,144000,IF($S324=144000,300000,IF($S324=300000,420000,IF($S324=420000,660000,IF($S324=660000,660000))))))</f>
        <v>660000</v>
      </c>
      <c r="AL324" s="13">
        <f t="shared" ref="AL324:AL387" si="191">IF(AK324&gt;Y324,0,ROUND(IF(AJ324&gt;36000,IF(AJ324&gt;144000,IF(AJ324&gt;300000,IF(AJ324&gt;420000,IF(AJ324&gt;660000,IF(AJ324&gt;960000,IF(AJ324&gt;960000.0001,(AJ324*0.45-181920)),(AJ324*0.35-85920)),(AJ324*0.3-52920)),(AJ324*0.25-31920)),(AJ324*0.2-16920)),(AJ324*0.1-2520)),(AJ324*0.03)),2))</f>
        <v>944850.01</v>
      </c>
      <c r="AM324" s="13">
        <f t="shared" ref="AM324:AM387" si="192">IF(AK324&gt;Y324,0,ROUND(IF(AK324/12&gt;3000,IF(AK324/12&gt;12000,IF(AK324/12&gt;25000,IF(AK324/12&gt;35000,IF(AK324/12&gt;55000,IF(AK324/12&gt;80000,IF(AK324/12&gt;80000.0001,(AK324*0.45-15160)),(AK324*0.35-7160)),(AK324*0.3-4410)),(AK324*0.25-2660)),(AK324*0.2-1410)),(AK324*0.1-210)),(AK324*0.03)),2))</f>
        <v>193590</v>
      </c>
      <c r="AN324" s="13">
        <f t="shared" ref="AN324:AN387" si="193">AL324+AM324</f>
        <v>1138440.01</v>
      </c>
      <c r="AO324" s="23">
        <f t="shared" ref="AO324:AO387" si="194">IF(AK324&gt;Y324,0,AN324-$V324)</f>
        <v>0</v>
      </c>
      <c r="AP324" s="13">
        <f t="shared" ref="AP324:AP387" si="195">IF(AK324&gt;Y324,0,AN324-$Q324)</f>
        <v>-88250</v>
      </c>
      <c r="AQ324" s="13">
        <f t="shared" ref="AQ324:AQ387" si="196">IF(AK324&gt;Y324,0,IF($S324=0,Y324-36000,IF($S324=36000,Y324-203100,IF($S324=144000,Y324-672000,IF($S324=300000,Y324-1277500,IF($S324=420000,Y324-1452500,IF($S324=660000,0)))))))</f>
        <v>0</v>
      </c>
      <c r="AR324" s="3" t="str">
        <f t="shared" ref="AR324:AR387" si="197">IF(AK324&gt;Y324,"高选假设不成立","Ok")</f>
        <v>Ok</v>
      </c>
    </row>
    <row r="325" spans="1:44" x14ac:dyDescent="0.3">
      <c r="A325" s="9"/>
      <c r="B325" s="9"/>
      <c r="C325" s="10">
        <f t="shared" si="168"/>
        <v>166000</v>
      </c>
      <c r="D325" s="10">
        <f t="shared" si="169"/>
        <v>1992000</v>
      </c>
      <c r="E325" s="10">
        <f>F325*基础参数!$B$18</f>
        <v>1328000</v>
      </c>
      <c r="F325" s="10">
        <f>F324+基础参数!$B$17</f>
        <v>3320000</v>
      </c>
      <c r="G325" s="10">
        <f>基础参数!$B$1</f>
        <v>60000</v>
      </c>
      <c r="H325" s="10">
        <f>基础参数!$B$2</f>
        <v>36000</v>
      </c>
      <c r="I325" s="10">
        <f>ROUND(IF(F325/12&gt;基础参数!$B$5,基础参数!$B$5,IF(F325/12&lt;基础参数!$B$4,基础参数!$B$4,F325/12)),2)</f>
        <v>21396</v>
      </c>
      <c r="J325" s="10">
        <f>I325*12*基础参数!$B$3</f>
        <v>32094</v>
      </c>
      <c r="K325" s="10">
        <f>ROUND(IF($F325/12&gt;基础参数!$B$12,基础参数!$B$12,IF($F325/12&lt;基础参数!$B$11,基础参数!$B$11,$F325/12)),2)</f>
        <v>21396</v>
      </c>
      <c r="L325" s="10">
        <f>K325*12*基础参数!$B$10</f>
        <v>17972.640000000003</v>
      </c>
      <c r="M325" s="12">
        <f t="shared" si="165"/>
        <v>1845933.36</v>
      </c>
      <c r="N325" s="13">
        <f t="shared" si="166"/>
        <v>1328000</v>
      </c>
      <c r="O325" s="13">
        <f t="shared" si="170"/>
        <v>648750.01</v>
      </c>
      <c r="P325" s="13">
        <f t="shared" si="171"/>
        <v>582440</v>
      </c>
      <c r="Q325" s="17">
        <f t="shared" si="172"/>
        <v>1231190.01</v>
      </c>
      <c r="R325" s="13">
        <f t="shared" si="173"/>
        <v>2513933.36</v>
      </c>
      <c r="S325" s="18">
        <f t="shared" si="174"/>
        <v>660000</v>
      </c>
      <c r="T325" s="13">
        <f t="shared" si="175"/>
        <v>949350.01</v>
      </c>
      <c r="U325" s="13">
        <f t="shared" si="176"/>
        <v>193590</v>
      </c>
      <c r="V325" s="19">
        <f t="shared" si="177"/>
        <v>1142940.01</v>
      </c>
      <c r="W325" s="13">
        <f t="shared" si="178"/>
        <v>88250</v>
      </c>
      <c r="X325" s="13">
        <f t="shared" si="179"/>
        <v>103410</v>
      </c>
      <c r="Y325" s="13">
        <f t="shared" si="167"/>
        <v>3173933.36</v>
      </c>
      <c r="Z325" s="22">
        <f t="shared" si="180"/>
        <v>1246350.01</v>
      </c>
      <c r="AA325" s="13"/>
      <c r="AB325" s="13">
        <f t="shared" si="181"/>
        <v>2753933.36</v>
      </c>
      <c r="AC325" s="13">
        <f t="shared" si="182"/>
        <v>420000</v>
      </c>
      <c r="AD325" s="13">
        <f t="shared" si="183"/>
        <v>1057350.01</v>
      </c>
      <c r="AE325" s="13">
        <f t="shared" si="184"/>
        <v>102340</v>
      </c>
      <c r="AF325" s="13">
        <f t="shared" si="185"/>
        <v>1159690.01</v>
      </c>
      <c r="AG325" s="23">
        <f t="shared" si="186"/>
        <v>16750</v>
      </c>
      <c r="AH325" s="13">
        <f t="shared" si="187"/>
        <v>-71500</v>
      </c>
      <c r="AI325" s="13">
        <f t="shared" si="188"/>
        <v>1721433.3599999999</v>
      </c>
      <c r="AJ325" s="13">
        <f t="shared" si="189"/>
        <v>2513933.36</v>
      </c>
      <c r="AK325" s="13">
        <f t="shared" si="190"/>
        <v>660000</v>
      </c>
      <c r="AL325" s="13">
        <f t="shared" si="191"/>
        <v>949350.01</v>
      </c>
      <c r="AM325" s="13">
        <f t="shared" si="192"/>
        <v>193590</v>
      </c>
      <c r="AN325" s="13">
        <f t="shared" si="193"/>
        <v>1142940.01</v>
      </c>
      <c r="AO325" s="23">
        <f t="shared" si="194"/>
        <v>0</v>
      </c>
      <c r="AP325" s="13">
        <f t="shared" si="195"/>
        <v>-88250</v>
      </c>
      <c r="AQ325" s="13">
        <f t="shared" si="196"/>
        <v>0</v>
      </c>
      <c r="AR325" s="3" t="str">
        <f t="shared" si="197"/>
        <v>Ok</v>
      </c>
    </row>
    <row r="326" spans="1:44" x14ac:dyDescent="0.3">
      <c r="A326" s="9"/>
      <c r="B326" s="9"/>
      <c r="C326" s="10">
        <f t="shared" si="168"/>
        <v>166500</v>
      </c>
      <c r="D326" s="10">
        <f t="shared" si="169"/>
        <v>1998000</v>
      </c>
      <c r="E326" s="10">
        <f>F326*基础参数!$B$18</f>
        <v>1332000</v>
      </c>
      <c r="F326" s="10">
        <f>F325+基础参数!$B$17</f>
        <v>3330000</v>
      </c>
      <c r="G326" s="10">
        <f>基础参数!$B$1</f>
        <v>60000</v>
      </c>
      <c r="H326" s="10">
        <f>基础参数!$B$2</f>
        <v>36000</v>
      </c>
      <c r="I326" s="10">
        <f>ROUND(IF(F326/12&gt;基础参数!$B$5,基础参数!$B$5,IF(F326/12&lt;基础参数!$B$4,基础参数!$B$4,F326/12)),2)</f>
        <v>21396</v>
      </c>
      <c r="J326" s="10">
        <f>I326*12*基础参数!$B$3</f>
        <v>32094</v>
      </c>
      <c r="K326" s="10">
        <f>ROUND(IF($F326/12&gt;基础参数!$B$12,基础参数!$B$12,IF($F326/12&lt;基础参数!$B$11,基础参数!$B$11,$F326/12)),2)</f>
        <v>21396</v>
      </c>
      <c r="L326" s="10">
        <f>K326*12*基础参数!$B$10</f>
        <v>17972.640000000003</v>
      </c>
      <c r="M326" s="12">
        <f t="shared" si="165"/>
        <v>1851933.36</v>
      </c>
      <c r="N326" s="13">
        <f t="shared" si="166"/>
        <v>1332000</v>
      </c>
      <c r="O326" s="13">
        <f t="shared" si="170"/>
        <v>651450.01</v>
      </c>
      <c r="P326" s="13">
        <f t="shared" si="171"/>
        <v>584240</v>
      </c>
      <c r="Q326" s="17">
        <f t="shared" si="172"/>
        <v>1235690.01</v>
      </c>
      <c r="R326" s="13">
        <f t="shared" si="173"/>
        <v>2523933.36</v>
      </c>
      <c r="S326" s="18">
        <f t="shared" si="174"/>
        <v>660000</v>
      </c>
      <c r="T326" s="13">
        <f t="shared" si="175"/>
        <v>953850.01</v>
      </c>
      <c r="U326" s="13">
        <f t="shared" si="176"/>
        <v>193590</v>
      </c>
      <c r="V326" s="19">
        <f t="shared" si="177"/>
        <v>1147440.01</v>
      </c>
      <c r="W326" s="13">
        <f t="shared" si="178"/>
        <v>88250</v>
      </c>
      <c r="X326" s="13">
        <f t="shared" si="179"/>
        <v>103410</v>
      </c>
      <c r="Y326" s="13">
        <f t="shared" si="167"/>
        <v>3183933.36</v>
      </c>
      <c r="Z326" s="22">
        <f t="shared" si="180"/>
        <v>1250850.01</v>
      </c>
      <c r="AA326" s="13"/>
      <c r="AB326" s="13">
        <f t="shared" si="181"/>
        <v>2763933.36</v>
      </c>
      <c r="AC326" s="13">
        <f t="shared" si="182"/>
        <v>420000</v>
      </c>
      <c r="AD326" s="13">
        <f t="shared" si="183"/>
        <v>1061850.01</v>
      </c>
      <c r="AE326" s="13">
        <f t="shared" si="184"/>
        <v>102340</v>
      </c>
      <c r="AF326" s="13">
        <f t="shared" si="185"/>
        <v>1164190.01</v>
      </c>
      <c r="AG326" s="23">
        <f t="shared" si="186"/>
        <v>16750</v>
      </c>
      <c r="AH326" s="13">
        <f t="shared" si="187"/>
        <v>-71500</v>
      </c>
      <c r="AI326" s="13">
        <f t="shared" si="188"/>
        <v>1731433.3599999999</v>
      </c>
      <c r="AJ326" s="13">
        <f t="shared" si="189"/>
        <v>2523933.36</v>
      </c>
      <c r="AK326" s="13">
        <f t="shared" si="190"/>
        <v>660000</v>
      </c>
      <c r="AL326" s="13">
        <f t="shared" si="191"/>
        <v>953850.01</v>
      </c>
      <c r="AM326" s="13">
        <f t="shared" si="192"/>
        <v>193590</v>
      </c>
      <c r="AN326" s="13">
        <f t="shared" si="193"/>
        <v>1147440.01</v>
      </c>
      <c r="AO326" s="23">
        <f t="shared" si="194"/>
        <v>0</v>
      </c>
      <c r="AP326" s="13">
        <f t="shared" si="195"/>
        <v>-88250</v>
      </c>
      <c r="AQ326" s="13">
        <f t="shared" si="196"/>
        <v>0</v>
      </c>
      <c r="AR326" s="3" t="str">
        <f t="shared" si="197"/>
        <v>Ok</v>
      </c>
    </row>
    <row r="327" spans="1:44" x14ac:dyDescent="0.3">
      <c r="A327" s="9"/>
      <c r="B327" s="9"/>
      <c r="C327" s="10">
        <f t="shared" si="168"/>
        <v>167000</v>
      </c>
      <c r="D327" s="10">
        <f t="shared" si="169"/>
        <v>2004000</v>
      </c>
      <c r="E327" s="10">
        <f>F327*基础参数!$B$18</f>
        <v>1336000</v>
      </c>
      <c r="F327" s="10">
        <f>F326+基础参数!$B$17</f>
        <v>3340000</v>
      </c>
      <c r="G327" s="10">
        <f>基础参数!$B$1</f>
        <v>60000</v>
      </c>
      <c r="H327" s="10">
        <f>基础参数!$B$2</f>
        <v>36000</v>
      </c>
      <c r="I327" s="10">
        <f>ROUND(IF(F327/12&gt;基础参数!$B$5,基础参数!$B$5,IF(F327/12&lt;基础参数!$B$4,基础参数!$B$4,F327/12)),2)</f>
        <v>21396</v>
      </c>
      <c r="J327" s="10">
        <f>I327*12*基础参数!$B$3</f>
        <v>32094</v>
      </c>
      <c r="K327" s="10">
        <f>ROUND(IF($F327/12&gt;基础参数!$B$12,基础参数!$B$12,IF($F327/12&lt;基础参数!$B$11,基础参数!$B$11,$F327/12)),2)</f>
        <v>21396</v>
      </c>
      <c r="L327" s="10">
        <f>K327*12*基础参数!$B$10</f>
        <v>17972.640000000003</v>
      </c>
      <c r="M327" s="12">
        <f t="shared" si="165"/>
        <v>1857933.36</v>
      </c>
      <c r="N327" s="13">
        <f t="shared" si="166"/>
        <v>1336000</v>
      </c>
      <c r="O327" s="13">
        <f t="shared" si="170"/>
        <v>654150.01</v>
      </c>
      <c r="P327" s="13">
        <f t="shared" si="171"/>
        <v>586040</v>
      </c>
      <c r="Q327" s="17">
        <f t="shared" si="172"/>
        <v>1240190.01</v>
      </c>
      <c r="R327" s="13">
        <f t="shared" si="173"/>
        <v>2533933.36</v>
      </c>
      <c r="S327" s="18">
        <f t="shared" si="174"/>
        <v>660000</v>
      </c>
      <c r="T327" s="13">
        <f t="shared" si="175"/>
        <v>958350.01</v>
      </c>
      <c r="U327" s="13">
        <f t="shared" si="176"/>
        <v>193590</v>
      </c>
      <c r="V327" s="19">
        <f t="shared" si="177"/>
        <v>1151940.01</v>
      </c>
      <c r="W327" s="13">
        <f t="shared" si="178"/>
        <v>88250</v>
      </c>
      <c r="X327" s="13">
        <f t="shared" si="179"/>
        <v>103410</v>
      </c>
      <c r="Y327" s="13">
        <f t="shared" si="167"/>
        <v>3193933.36</v>
      </c>
      <c r="Z327" s="22">
        <f t="shared" si="180"/>
        <v>1255350.01</v>
      </c>
      <c r="AA327" s="13"/>
      <c r="AB327" s="13">
        <f t="shared" si="181"/>
        <v>2773933.36</v>
      </c>
      <c r="AC327" s="13">
        <f t="shared" si="182"/>
        <v>420000</v>
      </c>
      <c r="AD327" s="13">
        <f t="shared" si="183"/>
        <v>1066350.01</v>
      </c>
      <c r="AE327" s="13">
        <f t="shared" si="184"/>
        <v>102340</v>
      </c>
      <c r="AF327" s="13">
        <f t="shared" si="185"/>
        <v>1168690.01</v>
      </c>
      <c r="AG327" s="23">
        <f t="shared" si="186"/>
        <v>16750</v>
      </c>
      <c r="AH327" s="13">
        <f t="shared" si="187"/>
        <v>-71500</v>
      </c>
      <c r="AI327" s="13">
        <f t="shared" si="188"/>
        <v>1741433.3599999999</v>
      </c>
      <c r="AJ327" s="13">
        <f t="shared" si="189"/>
        <v>2533933.36</v>
      </c>
      <c r="AK327" s="13">
        <f t="shared" si="190"/>
        <v>660000</v>
      </c>
      <c r="AL327" s="13">
        <f t="shared" si="191"/>
        <v>958350.01</v>
      </c>
      <c r="AM327" s="13">
        <f t="shared" si="192"/>
        <v>193590</v>
      </c>
      <c r="AN327" s="13">
        <f t="shared" si="193"/>
        <v>1151940.01</v>
      </c>
      <c r="AO327" s="23">
        <f t="shared" si="194"/>
        <v>0</v>
      </c>
      <c r="AP327" s="13">
        <f t="shared" si="195"/>
        <v>-88250</v>
      </c>
      <c r="AQ327" s="13">
        <f t="shared" si="196"/>
        <v>0</v>
      </c>
      <c r="AR327" s="3" t="str">
        <f t="shared" si="197"/>
        <v>Ok</v>
      </c>
    </row>
    <row r="328" spans="1:44" x14ac:dyDescent="0.3">
      <c r="A328" s="9"/>
      <c r="B328" s="9"/>
      <c r="C328" s="10">
        <f t="shared" si="168"/>
        <v>167500</v>
      </c>
      <c r="D328" s="10">
        <f t="shared" si="169"/>
        <v>2010000</v>
      </c>
      <c r="E328" s="10">
        <f>F328*基础参数!$B$18</f>
        <v>1340000</v>
      </c>
      <c r="F328" s="10">
        <f>F327+基础参数!$B$17</f>
        <v>3350000</v>
      </c>
      <c r="G328" s="10">
        <f>基础参数!$B$1</f>
        <v>60000</v>
      </c>
      <c r="H328" s="10">
        <f>基础参数!$B$2</f>
        <v>36000</v>
      </c>
      <c r="I328" s="10">
        <f>ROUND(IF(F328/12&gt;基础参数!$B$5,基础参数!$B$5,IF(F328/12&lt;基础参数!$B$4,基础参数!$B$4,F328/12)),2)</f>
        <v>21396</v>
      </c>
      <c r="J328" s="10">
        <f>I328*12*基础参数!$B$3</f>
        <v>32094</v>
      </c>
      <c r="K328" s="10">
        <f>ROUND(IF($F328/12&gt;基础参数!$B$12,基础参数!$B$12,IF($F328/12&lt;基础参数!$B$11,基础参数!$B$11,$F328/12)),2)</f>
        <v>21396</v>
      </c>
      <c r="L328" s="10">
        <f>K328*12*基础参数!$B$10</f>
        <v>17972.640000000003</v>
      </c>
      <c r="M328" s="12">
        <f t="shared" si="165"/>
        <v>1863933.36</v>
      </c>
      <c r="N328" s="13">
        <f t="shared" si="166"/>
        <v>1340000</v>
      </c>
      <c r="O328" s="13">
        <f t="shared" si="170"/>
        <v>656850.01</v>
      </c>
      <c r="P328" s="13">
        <f t="shared" si="171"/>
        <v>587840</v>
      </c>
      <c r="Q328" s="17">
        <f t="shared" si="172"/>
        <v>1244690.01</v>
      </c>
      <c r="R328" s="13">
        <f t="shared" si="173"/>
        <v>2543933.36</v>
      </c>
      <c r="S328" s="18">
        <f t="shared" si="174"/>
        <v>660000</v>
      </c>
      <c r="T328" s="13">
        <f t="shared" si="175"/>
        <v>962850.01</v>
      </c>
      <c r="U328" s="13">
        <f t="shared" si="176"/>
        <v>193590</v>
      </c>
      <c r="V328" s="19">
        <f t="shared" si="177"/>
        <v>1156440.01</v>
      </c>
      <c r="W328" s="13">
        <f t="shared" si="178"/>
        <v>88250</v>
      </c>
      <c r="X328" s="13">
        <f t="shared" si="179"/>
        <v>103410</v>
      </c>
      <c r="Y328" s="13">
        <f t="shared" si="167"/>
        <v>3203933.36</v>
      </c>
      <c r="Z328" s="22">
        <f t="shared" si="180"/>
        <v>1259850.01</v>
      </c>
      <c r="AA328" s="13"/>
      <c r="AB328" s="13">
        <f t="shared" si="181"/>
        <v>2783933.36</v>
      </c>
      <c r="AC328" s="13">
        <f t="shared" si="182"/>
        <v>420000</v>
      </c>
      <c r="AD328" s="13">
        <f t="shared" si="183"/>
        <v>1070850.01</v>
      </c>
      <c r="AE328" s="13">
        <f t="shared" si="184"/>
        <v>102340</v>
      </c>
      <c r="AF328" s="13">
        <f t="shared" si="185"/>
        <v>1173190.01</v>
      </c>
      <c r="AG328" s="23">
        <f t="shared" si="186"/>
        <v>16750</v>
      </c>
      <c r="AH328" s="13">
        <f t="shared" si="187"/>
        <v>-71500</v>
      </c>
      <c r="AI328" s="13">
        <f t="shared" si="188"/>
        <v>1751433.3599999999</v>
      </c>
      <c r="AJ328" s="13">
        <f t="shared" si="189"/>
        <v>2543933.36</v>
      </c>
      <c r="AK328" s="13">
        <f t="shared" si="190"/>
        <v>660000</v>
      </c>
      <c r="AL328" s="13">
        <f t="shared" si="191"/>
        <v>962850.01</v>
      </c>
      <c r="AM328" s="13">
        <f t="shared" si="192"/>
        <v>193590</v>
      </c>
      <c r="AN328" s="13">
        <f t="shared" si="193"/>
        <v>1156440.01</v>
      </c>
      <c r="AO328" s="23">
        <f t="shared" si="194"/>
        <v>0</v>
      </c>
      <c r="AP328" s="13">
        <f t="shared" si="195"/>
        <v>-88250</v>
      </c>
      <c r="AQ328" s="13">
        <f t="shared" si="196"/>
        <v>0</v>
      </c>
      <c r="AR328" s="3" t="str">
        <f t="shared" si="197"/>
        <v>Ok</v>
      </c>
    </row>
    <row r="329" spans="1:44" x14ac:dyDescent="0.3">
      <c r="A329" s="9"/>
      <c r="B329" s="9"/>
      <c r="C329" s="10">
        <f t="shared" si="168"/>
        <v>168000</v>
      </c>
      <c r="D329" s="10">
        <f t="shared" si="169"/>
        <v>2016000</v>
      </c>
      <c r="E329" s="10">
        <f>F329*基础参数!$B$18</f>
        <v>1344000</v>
      </c>
      <c r="F329" s="10">
        <f>F328+基础参数!$B$17</f>
        <v>3360000</v>
      </c>
      <c r="G329" s="10">
        <f>基础参数!$B$1</f>
        <v>60000</v>
      </c>
      <c r="H329" s="10">
        <f>基础参数!$B$2</f>
        <v>36000</v>
      </c>
      <c r="I329" s="10">
        <f>ROUND(IF(F329/12&gt;基础参数!$B$5,基础参数!$B$5,IF(F329/12&lt;基础参数!$B$4,基础参数!$B$4,F329/12)),2)</f>
        <v>21396</v>
      </c>
      <c r="J329" s="10">
        <f>I329*12*基础参数!$B$3</f>
        <v>32094</v>
      </c>
      <c r="K329" s="10">
        <f>ROUND(IF($F329/12&gt;基础参数!$B$12,基础参数!$B$12,IF($F329/12&lt;基础参数!$B$11,基础参数!$B$11,$F329/12)),2)</f>
        <v>21396</v>
      </c>
      <c r="L329" s="10">
        <f>K329*12*基础参数!$B$10</f>
        <v>17972.640000000003</v>
      </c>
      <c r="M329" s="12">
        <f t="shared" si="165"/>
        <v>1869933.36</v>
      </c>
      <c r="N329" s="13">
        <f t="shared" si="166"/>
        <v>1344000</v>
      </c>
      <c r="O329" s="13">
        <f t="shared" si="170"/>
        <v>659550.01</v>
      </c>
      <c r="P329" s="13">
        <f t="shared" si="171"/>
        <v>589640</v>
      </c>
      <c r="Q329" s="17">
        <f t="shared" si="172"/>
        <v>1249190.01</v>
      </c>
      <c r="R329" s="13">
        <f t="shared" si="173"/>
        <v>2553933.36</v>
      </c>
      <c r="S329" s="18">
        <f t="shared" si="174"/>
        <v>660000</v>
      </c>
      <c r="T329" s="13">
        <f t="shared" si="175"/>
        <v>967350.01</v>
      </c>
      <c r="U329" s="13">
        <f t="shared" si="176"/>
        <v>193590</v>
      </c>
      <c r="V329" s="19">
        <f t="shared" si="177"/>
        <v>1160940.01</v>
      </c>
      <c r="W329" s="13">
        <f t="shared" si="178"/>
        <v>88250</v>
      </c>
      <c r="X329" s="13">
        <f t="shared" si="179"/>
        <v>103410</v>
      </c>
      <c r="Y329" s="13">
        <f t="shared" si="167"/>
        <v>3213933.36</v>
      </c>
      <c r="Z329" s="22">
        <f t="shared" si="180"/>
        <v>1264350.01</v>
      </c>
      <c r="AA329" s="13"/>
      <c r="AB329" s="13">
        <f t="shared" si="181"/>
        <v>2793933.36</v>
      </c>
      <c r="AC329" s="13">
        <f t="shared" si="182"/>
        <v>420000</v>
      </c>
      <c r="AD329" s="13">
        <f t="shared" si="183"/>
        <v>1075350.01</v>
      </c>
      <c r="AE329" s="13">
        <f t="shared" si="184"/>
        <v>102340</v>
      </c>
      <c r="AF329" s="13">
        <f t="shared" si="185"/>
        <v>1177690.01</v>
      </c>
      <c r="AG329" s="23">
        <f t="shared" si="186"/>
        <v>16750</v>
      </c>
      <c r="AH329" s="13">
        <f t="shared" si="187"/>
        <v>-71500</v>
      </c>
      <c r="AI329" s="13">
        <f t="shared" si="188"/>
        <v>1761433.3599999999</v>
      </c>
      <c r="AJ329" s="13">
        <f t="shared" si="189"/>
        <v>2553933.36</v>
      </c>
      <c r="AK329" s="13">
        <f t="shared" si="190"/>
        <v>660000</v>
      </c>
      <c r="AL329" s="13">
        <f t="shared" si="191"/>
        <v>967350.01</v>
      </c>
      <c r="AM329" s="13">
        <f t="shared" si="192"/>
        <v>193590</v>
      </c>
      <c r="AN329" s="13">
        <f t="shared" si="193"/>
        <v>1160940.01</v>
      </c>
      <c r="AO329" s="23">
        <f t="shared" si="194"/>
        <v>0</v>
      </c>
      <c r="AP329" s="13">
        <f t="shared" si="195"/>
        <v>-88250</v>
      </c>
      <c r="AQ329" s="13">
        <f t="shared" si="196"/>
        <v>0</v>
      </c>
      <c r="AR329" s="3" t="str">
        <f t="shared" si="197"/>
        <v>Ok</v>
      </c>
    </row>
    <row r="330" spans="1:44" x14ac:dyDescent="0.3">
      <c r="A330" s="9"/>
      <c r="B330" s="9"/>
      <c r="C330" s="10">
        <f t="shared" si="168"/>
        <v>168500</v>
      </c>
      <c r="D330" s="10">
        <f t="shared" si="169"/>
        <v>2022000</v>
      </c>
      <c r="E330" s="10">
        <f>F330*基础参数!$B$18</f>
        <v>1348000</v>
      </c>
      <c r="F330" s="10">
        <f>F329+基础参数!$B$17</f>
        <v>3370000</v>
      </c>
      <c r="G330" s="10">
        <f>基础参数!$B$1</f>
        <v>60000</v>
      </c>
      <c r="H330" s="10">
        <f>基础参数!$B$2</f>
        <v>36000</v>
      </c>
      <c r="I330" s="10">
        <f>ROUND(IF(F330/12&gt;基础参数!$B$5,基础参数!$B$5,IF(F330/12&lt;基础参数!$B$4,基础参数!$B$4,F330/12)),2)</f>
        <v>21396</v>
      </c>
      <c r="J330" s="10">
        <f>I330*12*基础参数!$B$3</f>
        <v>32094</v>
      </c>
      <c r="K330" s="10">
        <f>ROUND(IF($F330/12&gt;基础参数!$B$12,基础参数!$B$12,IF($F330/12&lt;基础参数!$B$11,基础参数!$B$11,$F330/12)),2)</f>
        <v>21396</v>
      </c>
      <c r="L330" s="10">
        <f>K330*12*基础参数!$B$10</f>
        <v>17972.640000000003</v>
      </c>
      <c r="M330" s="12">
        <f t="shared" si="165"/>
        <v>1875933.36</v>
      </c>
      <c r="N330" s="13">
        <f t="shared" si="166"/>
        <v>1348000</v>
      </c>
      <c r="O330" s="13">
        <f t="shared" si="170"/>
        <v>662250.01</v>
      </c>
      <c r="P330" s="13">
        <f t="shared" si="171"/>
        <v>591440</v>
      </c>
      <c r="Q330" s="17">
        <f t="shared" si="172"/>
        <v>1253690.01</v>
      </c>
      <c r="R330" s="13">
        <f t="shared" si="173"/>
        <v>2563933.36</v>
      </c>
      <c r="S330" s="18">
        <f t="shared" si="174"/>
        <v>660000</v>
      </c>
      <c r="T330" s="13">
        <f t="shared" si="175"/>
        <v>971850.01</v>
      </c>
      <c r="U330" s="13">
        <f t="shared" si="176"/>
        <v>193590</v>
      </c>
      <c r="V330" s="19">
        <f t="shared" si="177"/>
        <v>1165440.01</v>
      </c>
      <c r="W330" s="13">
        <f t="shared" si="178"/>
        <v>88250</v>
      </c>
      <c r="X330" s="13">
        <f t="shared" si="179"/>
        <v>103410</v>
      </c>
      <c r="Y330" s="13">
        <f t="shared" si="167"/>
        <v>3223933.36</v>
      </c>
      <c r="Z330" s="22">
        <f t="shared" si="180"/>
        <v>1268850.01</v>
      </c>
      <c r="AA330" s="13"/>
      <c r="AB330" s="13">
        <f t="shared" si="181"/>
        <v>2803933.36</v>
      </c>
      <c r="AC330" s="13">
        <f t="shared" si="182"/>
        <v>420000</v>
      </c>
      <c r="AD330" s="13">
        <f t="shared" si="183"/>
        <v>1079850.01</v>
      </c>
      <c r="AE330" s="13">
        <f t="shared" si="184"/>
        <v>102340</v>
      </c>
      <c r="AF330" s="13">
        <f t="shared" si="185"/>
        <v>1182190.01</v>
      </c>
      <c r="AG330" s="23">
        <f t="shared" si="186"/>
        <v>16750</v>
      </c>
      <c r="AH330" s="13">
        <f t="shared" si="187"/>
        <v>-71500</v>
      </c>
      <c r="AI330" s="13">
        <f t="shared" si="188"/>
        <v>1771433.3599999999</v>
      </c>
      <c r="AJ330" s="13">
        <f t="shared" si="189"/>
        <v>2563933.36</v>
      </c>
      <c r="AK330" s="13">
        <f t="shared" si="190"/>
        <v>660000</v>
      </c>
      <c r="AL330" s="13">
        <f t="shared" si="191"/>
        <v>971850.01</v>
      </c>
      <c r="AM330" s="13">
        <f t="shared" si="192"/>
        <v>193590</v>
      </c>
      <c r="AN330" s="13">
        <f t="shared" si="193"/>
        <v>1165440.01</v>
      </c>
      <c r="AO330" s="23">
        <f t="shared" si="194"/>
        <v>0</v>
      </c>
      <c r="AP330" s="13">
        <f t="shared" si="195"/>
        <v>-88250</v>
      </c>
      <c r="AQ330" s="13">
        <f t="shared" si="196"/>
        <v>0</v>
      </c>
      <c r="AR330" s="3" t="str">
        <f t="shared" si="197"/>
        <v>Ok</v>
      </c>
    </row>
    <row r="331" spans="1:44" x14ac:dyDescent="0.3">
      <c r="A331" s="9"/>
      <c r="B331" s="9"/>
      <c r="C331" s="10">
        <f t="shared" si="168"/>
        <v>169000</v>
      </c>
      <c r="D331" s="10">
        <f t="shared" si="169"/>
        <v>2028000</v>
      </c>
      <c r="E331" s="10">
        <f>F331*基础参数!$B$18</f>
        <v>1352000</v>
      </c>
      <c r="F331" s="10">
        <f>F330+基础参数!$B$17</f>
        <v>3380000</v>
      </c>
      <c r="G331" s="10">
        <f>基础参数!$B$1</f>
        <v>60000</v>
      </c>
      <c r="H331" s="10">
        <f>基础参数!$B$2</f>
        <v>36000</v>
      </c>
      <c r="I331" s="10">
        <f>ROUND(IF(F331/12&gt;基础参数!$B$5,基础参数!$B$5,IF(F331/12&lt;基础参数!$B$4,基础参数!$B$4,F331/12)),2)</f>
        <v>21396</v>
      </c>
      <c r="J331" s="10">
        <f>I331*12*基础参数!$B$3</f>
        <v>32094</v>
      </c>
      <c r="K331" s="10">
        <f>ROUND(IF($F331/12&gt;基础参数!$B$12,基础参数!$B$12,IF($F331/12&lt;基础参数!$B$11,基础参数!$B$11,$F331/12)),2)</f>
        <v>21396</v>
      </c>
      <c r="L331" s="10">
        <f>K331*12*基础参数!$B$10</f>
        <v>17972.640000000003</v>
      </c>
      <c r="M331" s="12">
        <f t="shared" si="165"/>
        <v>1881933.36</v>
      </c>
      <c r="N331" s="13">
        <f t="shared" si="166"/>
        <v>1352000</v>
      </c>
      <c r="O331" s="13">
        <f t="shared" si="170"/>
        <v>664950.01</v>
      </c>
      <c r="P331" s="13">
        <f t="shared" si="171"/>
        <v>593240</v>
      </c>
      <c r="Q331" s="17">
        <f t="shared" si="172"/>
        <v>1258190.01</v>
      </c>
      <c r="R331" s="13">
        <f t="shared" si="173"/>
        <v>2573933.36</v>
      </c>
      <c r="S331" s="18">
        <f t="shared" si="174"/>
        <v>660000</v>
      </c>
      <c r="T331" s="13">
        <f t="shared" si="175"/>
        <v>976350.01</v>
      </c>
      <c r="U331" s="13">
        <f t="shared" si="176"/>
        <v>193590</v>
      </c>
      <c r="V331" s="19">
        <f t="shared" si="177"/>
        <v>1169940.01</v>
      </c>
      <c r="W331" s="13">
        <f t="shared" si="178"/>
        <v>88250</v>
      </c>
      <c r="X331" s="13">
        <f t="shared" si="179"/>
        <v>103410</v>
      </c>
      <c r="Y331" s="13">
        <f t="shared" si="167"/>
        <v>3233933.36</v>
      </c>
      <c r="Z331" s="22">
        <f t="shared" si="180"/>
        <v>1273350.01</v>
      </c>
      <c r="AA331" s="13"/>
      <c r="AB331" s="13">
        <f t="shared" si="181"/>
        <v>2813933.36</v>
      </c>
      <c r="AC331" s="13">
        <f t="shared" si="182"/>
        <v>420000</v>
      </c>
      <c r="AD331" s="13">
        <f t="shared" si="183"/>
        <v>1084350.01</v>
      </c>
      <c r="AE331" s="13">
        <f t="shared" si="184"/>
        <v>102340</v>
      </c>
      <c r="AF331" s="13">
        <f t="shared" si="185"/>
        <v>1186690.01</v>
      </c>
      <c r="AG331" s="23">
        <f t="shared" si="186"/>
        <v>16750</v>
      </c>
      <c r="AH331" s="13">
        <f t="shared" si="187"/>
        <v>-71500</v>
      </c>
      <c r="AI331" s="13">
        <f t="shared" si="188"/>
        <v>1781433.3599999999</v>
      </c>
      <c r="AJ331" s="13">
        <f t="shared" si="189"/>
        <v>2573933.36</v>
      </c>
      <c r="AK331" s="13">
        <f t="shared" si="190"/>
        <v>660000</v>
      </c>
      <c r="AL331" s="13">
        <f t="shared" si="191"/>
        <v>976350.01</v>
      </c>
      <c r="AM331" s="13">
        <f t="shared" si="192"/>
        <v>193590</v>
      </c>
      <c r="AN331" s="13">
        <f t="shared" si="193"/>
        <v>1169940.01</v>
      </c>
      <c r="AO331" s="23">
        <f t="shared" si="194"/>
        <v>0</v>
      </c>
      <c r="AP331" s="13">
        <f t="shared" si="195"/>
        <v>-88250</v>
      </c>
      <c r="AQ331" s="13">
        <f t="shared" si="196"/>
        <v>0</v>
      </c>
      <c r="AR331" s="3" t="str">
        <f t="shared" si="197"/>
        <v>Ok</v>
      </c>
    </row>
    <row r="332" spans="1:44" x14ac:dyDescent="0.3">
      <c r="A332" s="9"/>
      <c r="B332" s="9"/>
      <c r="C332" s="10">
        <f t="shared" si="168"/>
        <v>169500</v>
      </c>
      <c r="D332" s="10">
        <f t="shared" si="169"/>
        <v>2034000</v>
      </c>
      <c r="E332" s="10">
        <f>F332*基础参数!$B$18</f>
        <v>1356000</v>
      </c>
      <c r="F332" s="10">
        <f>F331+基础参数!$B$17</f>
        <v>3390000</v>
      </c>
      <c r="G332" s="10">
        <f>基础参数!$B$1</f>
        <v>60000</v>
      </c>
      <c r="H332" s="10">
        <f>基础参数!$B$2</f>
        <v>36000</v>
      </c>
      <c r="I332" s="10">
        <f>ROUND(IF(F332/12&gt;基础参数!$B$5,基础参数!$B$5,IF(F332/12&lt;基础参数!$B$4,基础参数!$B$4,F332/12)),2)</f>
        <v>21396</v>
      </c>
      <c r="J332" s="10">
        <f>I332*12*基础参数!$B$3</f>
        <v>32094</v>
      </c>
      <c r="K332" s="10">
        <f>ROUND(IF($F332/12&gt;基础参数!$B$12,基础参数!$B$12,IF($F332/12&lt;基础参数!$B$11,基础参数!$B$11,$F332/12)),2)</f>
        <v>21396</v>
      </c>
      <c r="L332" s="10">
        <f>K332*12*基础参数!$B$10</f>
        <v>17972.640000000003</v>
      </c>
      <c r="M332" s="12">
        <f t="shared" si="165"/>
        <v>1887933.36</v>
      </c>
      <c r="N332" s="13">
        <f t="shared" si="166"/>
        <v>1356000</v>
      </c>
      <c r="O332" s="13">
        <f t="shared" si="170"/>
        <v>667650.01</v>
      </c>
      <c r="P332" s="13">
        <f t="shared" si="171"/>
        <v>595040</v>
      </c>
      <c r="Q332" s="17">
        <f t="shared" si="172"/>
        <v>1262690.01</v>
      </c>
      <c r="R332" s="13">
        <f t="shared" si="173"/>
        <v>2583933.36</v>
      </c>
      <c r="S332" s="18">
        <f t="shared" si="174"/>
        <v>660000</v>
      </c>
      <c r="T332" s="13">
        <f t="shared" si="175"/>
        <v>980850.01</v>
      </c>
      <c r="U332" s="13">
        <f t="shared" si="176"/>
        <v>193590</v>
      </c>
      <c r="V332" s="19">
        <f t="shared" si="177"/>
        <v>1174440.01</v>
      </c>
      <c r="W332" s="13">
        <f t="shared" si="178"/>
        <v>88250</v>
      </c>
      <c r="X332" s="13">
        <f t="shared" si="179"/>
        <v>103410</v>
      </c>
      <c r="Y332" s="13">
        <f t="shared" si="167"/>
        <v>3243933.36</v>
      </c>
      <c r="Z332" s="22">
        <f t="shared" si="180"/>
        <v>1277850.01</v>
      </c>
      <c r="AA332" s="13"/>
      <c r="AB332" s="13">
        <f t="shared" si="181"/>
        <v>2823933.36</v>
      </c>
      <c r="AC332" s="13">
        <f t="shared" si="182"/>
        <v>420000</v>
      </c>
      <c r="AD332" s="13">
        <f t="shared" si="183"/>
        <v>1088850.01</v>
      </c>
      <c r="AE332" s="13">
        <f t="shared" si="184"/>
        <v>102340</v>
      </c>
      <c r="AF332" s="13">
        <f t="shared" si="185"/>
        <v>1191190.01</v>
      </c>
      <c r="AG332" s="23">
        <f t="shared" si="186"/>
        <v>16750</v>
      </c>
      <c r="AH332" s="13">
        <f t="shared" si="187"/>
        <v>-71500</v>
      </c>
      <c r="AI332" s="13">
        <f t="shared" si="188"/>
        <v>1791433.3599999999</v>
      </c>
      <c r="AJ332" s="13">
        <f t="shared" si="189"/>
        <v>2583933.36</v>
      </c>
      <c r="AK332" s="13">
        <f t="shared" si="190"/>
        <v>660000</v>
      </c>
      <c r="AL332" s="13">
        <f t="shared" si="191"/>
        <v>980850.01</v>
      </c>
      <c r="AM332" s="13">
        <f t="shared" si="192"/>
        <v>193590</v>
      </c>
      <c r="AN332" s="13">
        <f t="shared" si="193"/>
        <v>1174440.01</v>
      </c>
      <c r="AO332" s="23">
        <f t="shared" si="194"/>
        <v>0</v>
      </c>
      <c r="AP332" s="13">
        <f t="shared" si="195"/>
        <v>-88250</v>
      </c>
      <c r="AQ332" s="13">
        <f t="shared" si="196"/>
        <v>0</v>
      </c>
      <c r="AR332" s="3" t="str">
        <f t="shared" si="197"/>
        <v>Ok</v>
      </c>
    </row>
    <row r="333" spans="1:44" x14ac:dyDescent="0.3">
      <c r="A333" s="9"/>
      <c r="B333" s="9"/>
      <c r="C333" s="10">
        <f t="shared" si="168"/>
        <v>170000</v>
      </c>
      <c r="D333" s="10">
        <f t="shared" si="169"/>
        <v>2040000</v>
      </c>
      <c r="E333" s="10">
        <f>F333*基础参数!$B$18</f>
        <v>1360000</v>
      </c>
      <c r="F333" s="10">
        <f>F332+基础参数!$B$17</f>
        <v>3400000</v>
      </c>
      <c r="G333" s="10">
        <f>基础参数!$B$1</f>
        <v>60000</v>
      </c>
      <c r="H333" s="10">
        <f>基础参数!$B$2</f>
        <v>36000</v>
      </c>
      <c r="I333" s="10">
        <f>ROUND(IF(F333/12&gt;基础参数!$B$5,基础参数!$B$5,IF(F333/12&lt;基础参数!$B$4,基础参数!$B$4,F333/12)),2)</f>
        <v>21396</v>
      </c>
      <c r="J333" s="10">
        <f>I333*12*基础参数!$B$3</f>
        <v>32094</v>
      </c>
      <c r="K333" s="10">
        <f>ROUND(IF($F333/12&gt;基础参数!$B$12,基础参数!$B$12,IF($F333/12&lt;基础参数!$B$11,基础参数!$B$11,$F333/12)),2)</f>
        <v>21396</v>
      </c>
      <c r="L333" s="10">
        <f>K333*12*基础参数!$B$10</f>
        <v>17972.640000000003</v>
      </c>
      <c r="M333" s="12">
        <f t="shared" si="165"/>
        <v>1893933.36</v>
      </c>
      <c r="N333" s="13">
        <f t="shared" si="166"/>
        <v>1360000</v>
      </c>
      <c r="O333" s="13">
        <f t="shared" si="170"/>
        <v>670350.01</v>
      </c>
      <c r="P333" s="13">
        <f t="shared" si="171"/>
        <v>596840</v>
      </c>
      <c r="Q333" s="17">
        <f t="shared" si="172"/>
        <v>1267190.01</v>
      </c>
      <c r="R333" s="13">
        <f t="shared" si="173"/>
        <v>2593933.36</v>
      </c>
      <c r="S333" s="18">
        <f t="shared" si="174"/>
        <v>660000</v>
      </c>
      <c r="T333" s="13">
        <f t="shared" si="175"/>
        <v>985350.01</v>
      </c>
      <c r="U333" s="13">
        <f t="shared" si="176"/>
        <v>193590</v>
      </c>
      <c r="V333" s="19">
        <f t="shared" si="177"/>
        <v>1178940.01</v>
      </c>
      <c r="W333" s="13">
        <f t="shared" si="178"/>
        <v>88250</v>
      </c>
      <c r="X333" s="13">
        <f t="shared" si="179"/>
        <v>103410</v>
      </c>
      <c r="Y333" s="13">
        <f t="shared" si="167"/>
        <v>3253933.36</v>
      </c>
      <c r="Z333" s="22">
        <f t="shared" si="180"/>
        <v>1282350.01</v>
      </c>
      <c r="AA333" s="13"/>
      <c r="AB333" s="13">
        <f t="shared" si="181"/>
        <v>2833933.36</v>
      </c>
      <c r="AC333" s="13">
        <f t="shared" si="182"/>
        <v>420000</v>
      </c>
      <c r="AD333" s="13">
        <f t="shared" si="183"/>
        <v>1093350.01</v>
      </c>
      <c r="AE333" s="13">
        <f t="shared" si="184"/>
        <v>102340</v>
      </c>
      <c r="AF333" s="13">
        <f t="shared" si="185"/>
        <v>1195690.01</v>
      </c>
      <c r="AG333" s="23">
        <f t="shared" si="186"/>
        <v>16750</v>
      </c>
      <c r="AH333" s="13">
        <f t="shared" si="187"/>
        <v>-71500</v>
      </c>
      <c r="AI333" s="13">
        <f t="shared" si="188"/>
        <v>1801433.3599999999</v>
      </c>
      <c r="AJ333" s="13">
        <f t="shared" si="189"/>
        <v>2593933.36</v>
      </c>
      <c r="AK333" s="13">
        <f t="shared" si="190"/>
        <v>660000</v>
      </c>
      <c r="AL333" s="13">
        <f t="shared" si="191"/>
        <v>985350.01</v>
      </c>
      <c r="AM333" s="13">
        <f t="shared" si="192"/>
        <v>193590</v>
      </c>
      <c r="AN333" s="13">
        <f t="shared" si="193"/>
        <v>1178940.01</v>
      </c>
      <c r="AO333" s="23">
        <f t="shared" si="194"/>
        <v>0</v>
      </c>
      <c r="AP333" s="13">
        <f t="shared" si="195"/>
        <v>-88250</v>
      </c>
      <c r="AQ333" s="13">
        <f t="shared" si="196"/>
        <v>0</v>
      </c>
      <c r="AR333" s="3" t="str">
        <f t="shared" si="197"/>
        <v>Ok</v>
      </c>
    </row>
    <row r="334" spans="1:44" x14ac:dyDescent="0.3">
      <c r="A334" s="9"/>
      <c r="B334" s="9"/>
      <c r="C334" s="10">
        <f t="shared" si="168"/>
        <v>170500</v>
      </c>
      <c r="D334" s="10">
        <f t="shared" si="169"/>
        <v>2046000</v>
      </c>
      <c r="E334" s="10">
        <f>F334*基础参数!$B$18</f>
        <v>1364000</v>
      </c>
      <c r="F334" s="10">
        <f>F333+基础参数!$B$17</f>
        <v>3410000</v>
      </c>
      <c r="G334" s="10">
        <f>基础参数!$B$1</f>
        <v>60000</v>
      </c>
      <c r="H334" s="10">
        <f>基础参数!$B$2</f>
        <v>36000</v>
      </c>
      <c r="I334" s="10">
        <f>ROUND(IF(F334/12&gt;基础参数!$B$5,基础参数!$B$5,IF(F334/12&lt;基础参数!$B$4,基础参数!$B$4,F334/12)),2)</f>
        <v>21396</v>
      </c>
      <c r="J334" s="10">
        <f>I334*12*基础参数!$B$3</f>
        <v>32094</v>
      </c>
      <c r="K334" s="10">
        <f>ROUND(IF($F334/12&gt;基础参数!$B$12,基础参数!$B$12,IF($F334/12&lt;基础参数!$B$11,基础参数!$B$11,$F334/12)),2)</f>
        <v>21396</v>
      </c>
      <c r="L334" s="10">
        <f>K334*12*基础参数!$B$10</f>
        <v>17972.640000000003</v>
      </c>
      <c r="M334" s="12">
        <f t="shared" si="165"/>
        <v>1899933.36</v>
      </c>
      <c r="N334" s="13">
        <f t="shared" si="166"/>
        <v>1364000</v>
      </c>
      <c r="O334" s="13">
        <f t="shared" si="170"/>
        <v>673050.01</v>
      </c>
      <c r="P334" s="13">
        <f t="shared" si="171"/>
        <v>598640</v>
      </c>
      <c r="Q334" s="17">
        <f t="shared" si="172"/>
        <v>1271690.01</v>
      </c>
      <c r="R334" s="13">
        <f t="shared" si="173"/>
        <v>2603933.36</v>
      </c>
      <c r="S334" s="18">
        <f t="shared" si="174"/>
        <v>660000</v>
      </c>
      <c r="T334" s="13">
        <f t="shared" si="175"/>
        <v>989850.01</v>
      </c>
      <c r="U334" s="13">
        <f t="shared" si="176"/>
        <v>193590</v>
      </c>
      <c r="V334" s="19">
        <f t="shared" si="177"/>
        <v>1183440.01</v>
      </c>
      <c r="W334" s="13">
        <f t="shared" si="178"/>
        <v>88250</v>
      </c>
      <c r="X334" s="13">
        <f t="shared" si="179"/>
        <v>103410</v>
      </c>
      <c r="Y334" s="13">
        <f t="shared" si="167"/>
        <v>3263933.36</v>
      </c>
      <c r="Z334" s="22">
        <f t="shared" si="180"/>
        <v>1286850.01</v>
      </c>
      <c r="AA334" s="13"/>
      <c r="AB334" s="13">
        <f t="shared" si="181"/>
        <v>2843933.36</v>
      </c>
      <c r="AC334" s="13">
        <f t="shared" si="182"/>
        <v>420000</v>
      </c>
      <c r="AD334" s="13">
        <f t="shared" si="183"/>
        <v>1097850.01</v>
      </c>
      <c r="AE334" s="13">
        <f t="shared" si="184"/>
        <v>102340</v>
      </c>
      <c r="AF334" s="13">
        <f t="shared" si="185"/>
        <v>1200190.01</v>
      </c>
      <c r="AG334" s="23">
        <f t="shared" si="186"/>
        <v>16750</v>
      </c>
      <c r="AH334" s="13">
        <f t="shared" si="187"/>
        <v>-71500</v>
      </c>
      <c r="AI334" s="13">
        <f t="shared" si="188"/>
        <v>1811433.3599999999</v>
      </c>
      <c r="AJ334" s="13">
        <f t="shared" si="189"/>
        <v>2603933.36</v>
      </c>
      <c r="AK334" s="13">
        <f t="shared" si="190"/>
        <v>660000</v>
      </c>
      <c r="AL334" s="13">
        <f t="shared" si="191"/>
        <v>989850.01</v>
      </c>
      <c r="AM334" s="13">
        <f t="shared" si="192"/>
        <v>193590</v>
      </c>
      <c r="AN334" s="13">
        <f t="shared" si="193"/>
        <v>1183440.01</v>
      </c>
      <c r="AO334" s="23">
        <f t="shared" si="194"/>
        <v>0</v>
      </c>
      <c r="AP334" s="13">
        <f t="shared" si="195"/>
        <v>-88250</v>
      </c>
      <c r="AQ334" s="13">
        <f t="shared" si="196"/>
        <v>0</v>
      </c>
      <c r="AR334" s="3" t="str">
        <f t="shared" si="197"/>
        <v>Ok</v>
      </c>
    </row>
    <row r="335" spans="1:44" x14ac:dyDescent="0.3">
      <c r="A335" s="9"/>
      <c r="B335" s="9"/>
      <c r="C335" s="10">
        <f t="shared" si="168"/>
        <v>171000</v>
      </c>
      <c r="D335" s="10">
        <f t="shared" si="169"/>
        <v>2052000</v>
      </c>
      <c r="E335" s="10">
        <f>F335*基础参数!$B$18</f>
        <v>1368000</v>
      </c>
      <c r="F335" s="10">
        <f>F334+基础参数!$B$17</f>
        <v>3420000</v>
      </c>
      <c r="G335" s="10">
        <f>基础参数!$B$1</f>
        <v>60000</v>
      </c>
      <c r="H335" s="10">
        <f>基础参数!$B$2</f>
        <v>36000</v>
      </c>
      <c r="I335" s="10">
        <f>ROUND(IF(F335/12&gt;基础参数!$B$5,基础参数!$B$5,IF(F335/12&lt;基础参数!$B$4,基础参数!$B$4,F335/12)),2)</f>
        <v>21396</v>
      </c>
      <c r="J335" s="10">
        <f>I335*12*基础参数!$B$3</f>
        <v>32094</v>
      </c>
      <c r="K335" s="10">
        <f>ROUND(IF($F335/12&gt;基础参数!$B$12,基础参数!$B$12,IF($F335/12&lt;基础参数!$B$11,基础参数!$B$11,$F335/12)),2)</f>
        <v>21396</v>
      </c>
      <c r="L335" s="10">
        <f>K335*12*基础参数!$B$10</f>
        <v>17972.640000000003</v>
      </c>
      <c r="M335" s="12">
        <f t="shared" si="165"/>
        <v>1905933.36</v>
      </c>
      <c r="N335" s="13">
        <f t="shared" si="166"/>
        <v>1368000</v>
      </c>
      <c r="O335" s="13">
        <f t="shared" si="170"/>
        <v>675750.01</v>
      </c>
      <c r="P335" s="13">
        <f t="shared" si="171"/>
        <v>600440</v>
      </c>
      <c r="Q335" s="17">
        <f t="shared" si="172"/>
        <v>1276190.01</v>
      </c>
      <c r="R335" s="13">
        <f t="shared" si="173"/>
        <v>2613933.36</v>
      </c>
      <c r="S335" s="18">
        <f t="shared" si="174"/>
        <v>660000</v>
      </c>
      <c r="T335" s="13">
        <f t="shared" si="175"/>
        <v>994350.01</v>
      </c>
      <c r="U335" s="13">
        <f t="shared" si="176"/>
        <v>193590</v>
      </c>
      <c r="V335" s="19">
        <f t="shared" si="177"/>
        <v>1187940.01</v>
      </c>
      <c r="W335" s="13">
        <f t="shared" si="178"/>
        <v>88250</v>
      </c>
      <c r="X335" s="13">
        <f t="shared" si="179"/>
        <v>103410</v>
      </c>
      <c r="Y335" s="13">
        <f t="shared" si="167"/>
        <v>3273933.36</v>
      </c>
      <c r="Z335" s="22">
        <f t="shared" si="180"/>
        <v>1291350.01</v>
      </c>
      <c r="AA335" s="13"/>
      <c r="AB335" s="13">
        <f t="shared" si="181"/>
        <v>2853933.36</v>
      </c>
      <c r="AC335" s="13">
        <f t="shared" si="182"/>
        <v>420000</v>
      </c>
      <c r="AD335" s="13">
        <f t="shared" si="183"/>
        <v>1102350.01</v>
      </c>
      <c r="AE335" s="13">
        <f t="shared" si="184"/>
        <v>102340</v>
      </c>
      <c r="AF335" s="13">
        <f t="shared" si="185"/>
        <v>1204690.01</v>
      </c>
      <c r="AG335" s="23">
        <f t="shared" si="186"/>
        <v>16750</v>
      </c>
      <c r="AH335" s="13">
        <f t="shared" si="187"/>
        <v>-71500</v>
      </c>
      <c r="AI335" s="13">
        <f t="shared" si="188"/>
        <v>1821433.3599999999</v>
      </c>
      <c r="AJ335" s="13">
        <f t="shared" si="189"/>
        <v>2613933.36</v>
      </c>
      <c r="AK335" s="13">
        <f t="shared" si="190"/>
        <v>660000</v>
      </c>
      <c r="AL335" s="13">
        <f t="shared" si="191"/>
        <v>994350.01</v>
      </c>
      <c r="AM335" s="13">
        <f t="shared" si="192"/>
        <v>193590</v>
      </c>
      <c r="AN335" s="13">
        <f t="shared" si="193"/>
        <v>1187940.01</v>
      </c>
      <c r="AO335" s="23">
        <f t="shared" si="194"/>
        <v>0</v>
      </c>
      <c r="AP335" s="13">
        <f t="shared" si="195"/>
        <v>-88250</v>
      </c>
      <c r="AQ335" s="13">
        <f t="shared" si="196"/>
        <v>0</v>
      </c>
      <c r="AR335" s="3" t="str">
        <f t="shared" si="197"/>
        <v>Ok</v>
      </c>
    </row>
    <row r="336" spans="1:44" x14ac:dyDescent="0.3">
      <c r="A336" s="9"/>
      <c r="B336" s="9"/>
      <c r="C336" s="10">
        <f t="shared" si="168"/>
        <v>171500</v>
      </c>
      <c r="D336" s="10">
        <f t="shared" si="169"/>
        <v>2058000</v>
      </c>
      <c r="E336" s="10">
        <f>F336*基础参数!$B$18</f>
        <v>1372000</v>
      </c>
      <c r="F336" s="10">
        <f>F335+基础参数!$B$17</f>
        <v>3430000</v>
      </c>
      <c r="G336" s="10">
        <f>基础参数!$B$1</f>
        <v>60000</v>
      </c>
      <c r="H336" s="10">
        <f>基础参数!$B$2</f>
        <v>36000</v>
      </c>
      <c r="I336" s="10">
        <f>ROUND(IF(F336/12&gt;基础参数!$B$5,基础参数!$B$5,IF(F336/12&lt;基础参数!$B$4,基础参数!$B$4,F336/12)),2)</f>
        <v>21396</v>
      </c>
      <c r="J336" s="10">
        <f>I336*12*基础参数!$B$3</f>
        <v>32094</v>
      </c>
      <c r="K336" s="10">
        <f>ROUND(IF($F336/12&gt;基础参数!$B$12,基础参数!$B$12,IF($F336/12&lt;基础参数!$B$11,基础参数!$B$11,$F336/12)),2)</f>
        <v>21396</v>
      </c>
      <c r="L336" s="10">
        <f>K336*12*基础参数!$B$10</f>
        <v>17972.640000000003</v>
      </c>
      <c r="M336" s="12">
        <f t="shared" si="165"/>
        <v>1911933.36</v>
      </c>
      <c r="N336" s="13">
        <f t="shared" si="166"/>
        <v>1372000</v>
      </c>
      <c r="O336" s="13">
        <f t="shared" si="170"/>
        <v>678450.01</v>
      </c>
      <c r="P336" s="13">
        <f t="shared" si="171"/>
        <v>602240</v>
      </c>
      <c r="Q336" s="17">
        <f t="shared" si="172"/>
        <v>1280690.01</v>
      </c>
      <c r="R336" s="13">
        <f t="shared" si="173"/>
        <v>2623933.36</v>
      </c>
      <c r="S336" s="18">
        <f t="shared" si="174"/>
        <v>660000</v>
      </c>
      <c r="T336" s="13">
        <f t="shared" si="175"/>
        <v>998850.01</v>
      </c>
      <c r="U336" s="13">
        <f t="shared" si="176"/>
        <v>193590</v>
      </c>
      <c r="V336" s="19">
        <f t="shared" si="177"/>
        <v>1192440.01</v>
      </c>
      <c r="W336" s="13">
        <f t="shared" si="178"/>
        <v>88250</v>
      </c>
      <c r="X336" s="13">
        <f t="shared" si="179"/>
        <v>103410</v>
      </c>
      <c r="Y336" s="13">
        <f t="shared" si="167"/>
        <v>3283933.36</v>
      </c>
      <c r="Z336" s="22">
        <f t="shared" si="180"/>
        <v>1295850.01</v>
      </c>
      <c r="AA336" s="13"/>
      <c r="AB336" s="13">
        <f t="shared" si="181"/>
        <v>2863933.36</v>
      </c>
      <c r="AC336" s="13">
        <f t="shared" si="182"/>
        <v>420000</v>
      </c>
      <c r="AD336" s="13">
        <f t="shared" si="183"/>
        <v>1106850.01</v>
      </c>
      <c r="AE336" s="13">
        <f t="shared" si="184"/>
        <v>102340</v>
      </c>
      <c r="AF336" s="13">
        <f t="shared" si="185"/>
        <v>1209190.01</v>
      </c>
      <c r="AG336" s="23">
        <f t="shared" si="186"/>
        <v>16750</v>
      </c>
      <c r="AH336" s="13">
        <f t="shared" si="187"/>
        <v>-71500</v>
      </c>
      <c r="AI336" s="13">
        <f t="shared" si="188"/>
        <v>1831433.3599999999</v>
      </c>
      <c r="AJ336" s="13">
        <f t="shared" si="189"/>
        <v>2623933.36</v>
      </c>
      <c r="AK336" s="13">
        <f t="shared" si="190"/>
        <v>660000</v>
      </c>
      <c r="AL336" s="13">
        <f t="shared" si="191"/>
        <v>998850.01</v>
      </c>
      <c r="AM336" s="13">
        <f t="shared" si="192"/>
        <v>193590</v>
      </c>
      <c r="AN336" s="13">
        <f t="shared" si="193"/>
        <v>1192440.01</v>
      </c>
      <c r="AO336" s="23">
        <f t="shared" si="194"/>
        <v>0</v>
      </c>
      <c r="AP336" s="13">
        <f t="shared" si="195"/>
        <v>-88250</v>
      </c>
      <c r="AQ336" s="13">
        <f t="shared" si="196"/>
        <v>0</v>
      </c>
      <c r="AR336" s="3" t="str">
        <f t="shared" si="197"/>
        <v>Ok</v>
      </c>
    </row>
    <row r="337" spans="1:44" x14ac:dyDescent="0.3">
      <c r="A337" s="9"/>
      <c r="B337" s="9"/>
      <c r="C337" s="10">
        <f t="shared" si="168"/>
        <v>172000</v>
      </c>
      <c r="D337" s="10">
        <f t="shared" si="169"/>
        <v>2064000</v>
      </c>
      <c r="E337" s="10">
        <f>F337*基础参数!$B$18</f>
        <v>1376000</v>
      </c>
      <c r="F337" s="10">
        <f>F336+基础参数!$B$17</f>
        <v>3440000</v>
      </c>
      <c r="G337" s="10">
        <f>基础参数!$B$1</f>
        <v>60000</v>
      </c>
      <c r="H337" s="10">
        <f>基础参数!$B$2</f>
        <v>36000</v>
      </c>
      <c r="I337" s="10">
        <f>ROUND(IF(F337/12&gt;基础参数!$B$5,基础参数!$B$5,IF(F337/12&lt;基础参数!$B$4,基础参数!$B$4,F337/12)),2)</f>
        <v>21396</v>
      </c>
      <c r="J337" s="10">
        <f>I337*12*基础参数!$B$3</f>
        <v>32094</v>
      </c>
      <c r="K337" s="10">
        <f>ROUND(IF($F337/12&gt;基础参数!$B$12,基础参数!$B$12,IF($F337/12&lt;基础参数!$B$11,基础参数!$B$11,$F337/12)),2)</f>
        <v>21396</v>
      </c>
      <c r="L337" s="10">
        <f>K337*12*基础参数!$B$10</f>
        <v>17972.640000000003</v>
      </c>
      <c r="M337" s="12">
        <f t="shared" si="165"/>
        <v>1917933.36</v>
      </c>
      <c r="N337" s="13">
        <f t="shared" si="166"/>
        <v>1376000</v>
      </c>
      <c r="O337" s="13">
        <f t="shared" si="170"/>
        <v>681150.01</v>
      </c>
      <c r="P337" s="13">
        <f t="shared" si="171"/>
        <v>604040</v>
      </c>
      <c r="Q337" s="17">
        <f t="shared" si="172"/>
        <v>1285190.01</v>
      </c>
      <c r="R337" s="13">
        <f t="shared" si="173"/>
        <v>2633933.36</v>
      </c>
      <c r="S337" s="18">
        <f t="shared" si="174"/>
        <v>660000</v>
      </c>
      <c r="T337" s="13">
        <f t="shared" si="175"/>
        <v>1003350.01</v>
      </c>
      <c r="U337" s="13">
        <f t="shared" si="176"/>
        <v>193590</v>
      </c>
      <c r="V337" s="19">
        <f t="shared" si="177"/>
        <v>1196940.01</v>
      </c>
      <c r="W337" s="13">
        <f t="shared" si="178"/>
        <v>88250</v>
      </c>
      <c r="X337" s="13">
        <f t="shared" si="179"/>
        <v>103410</v>
      </c>
      <c r="Y337" s="13">
        <f t="shared" si="167"/>
        <v>3293933.36</v>
      </c>
      <c r="Z337" s="22">
        <f t="shared" si="180"/>
        <v>1300350.01</v>
      </c>
      <c r="AA337" s="13"/>
      <c r="AB337" s="13">
        <f t="shared" si="181"/>
        <v>2873933.36</v>
      </c>
      <c r="AC337" s="13">
        <f t="shared" si="182"/>
        <v>420000</v>
      </c>
      <c r="AD337" s="13">
        <f t="shared" si="183"/>
        <v>1111350.01</v>
      </c>
      <c r="AE337" s="13">
        <f t="shared" si="184"/>
        <v>102340</v>
      </c>
      <c r="AF337" s="13">
        <f t="shared" si="185"/>
        <v>1213690.01</v>
      </c>
      <c r="AG337" s="23">
        <f t="shared" si="186"/>
        <v>16750</v>
      </c>
      <c r="AH337" s="13">
        <f t="shared" si="187"/>
        <v>-71500</v>
      </c>
      <c r="AI337" s="13">
        <f t="shared" si="188"/>
        <v>1841433.3599999999</v>
      </c>
      <c r="AJ337" s="13">
        <f t="shared" si="189"/>
        <v>2633933.36</v>
      </c>
      <c r="AK337" s="13">
        <f t="shared" si="190"/>
        <v>660000</v>
      </c>
      <c r="AL337" s="13">
        <f t="shared" si="191"/>
        <v>1003350.01</v>
      </c>
      <c r="AM337" s="13">
        <f t="shared" si="192"/>
        <v>193590</v>
      </c>
      <c r="AN337" s="13">
        <f t="shared" si="193"/>
        <v>1196940.01</v>
      </c>
      <c r="AO337" s="23">
        <f t="shared" si="194"/>
        <v>0</v>
      </c>
      <c r="AP337" s="13">
        <f t="shared" si="195"/>
        <v>-88250</v>
      </c>
      <c r="AQ337" s="13">
        <f t="shared" si="196"/>
        <v>0</v>
      </c>
      <c r="AR337" s="3" t="str">
        <f t="shared" si="197"/>
        <v>Ok</v>
      </c>
    </row>
    <row r="338" spans="1:44" x14ac:dyDescent="0.3">
      <c r="A338" s="9"/>
      <c r="B338" s="9"/>
      <c r="C338" s="10">
        <f t="shared" si="168"/>
        <v>172500</v>
      </c>
      <c r="D338" s="10">
        <f t="shared" si="169"/>
        <v>2070000</v>
      </c>
      <c r="E338" s="10">
        <f>F338*基础参数!$B$18</f>
        <v>1380000</v>
      </c>
      <c r="F338" s="10">
        <f>F337+基础参数!$B$17</f>
        <v>3450000</v>
      </c>
      <c r="G338" s="10">
        <f>基础参数!$B$1</f>
        <v>60000</v>
      </c>
      <c r="H338" s="10">
        <f>基础参数!$B$2</f>
        <v>36000</v>
      </c>
      <c r="I338" s="10">
        <f>ROUND(IF(F338/12&gt;基础参数!$B$5,基础参数!$B$5,IF(F338/12&lt;基础参数!$B$4,基础参数!$B$4,F338/12)),2)</f>
        <v>21396</v>
      </c>
      <c r="J338" s="10">
        <f>I338*12*基础参数!$B$3</f>
        <v>32094</v>
      </c>
      <c r="K338" s="10">
        <f>ROUND(IF($F338/12&gt;基础参数!$B$12,基础参数!$B$12,IF($F338/12&lt;基础参数!$B$11,基础参数!$B$11,$F338/12)),2)</f>
        <v>21396</v>
      </c>
      <c r="L338" s="10">
        <f>K338*12*基础参数!$B$10</f>
        <v>17972.640000000003</v>
      </c>
      <c r="M338" s="12">
        <f t="shared" si="165"/>
        <v>1923933.36</v>
      </c>
      <c r="N338" s="13">
        <f t="shared" si="166"/>
        <v>1380000</v>
      </c>
      <c r="O338" s="13">
        <f t="shared" si="170"/>
        <v>683850.01</v>
      </c>
      <c r="P338" s="13">
        <f t="shared" si="171"/>
        <v>605840</v>
      </c>
      <c r="Q338" s="17">
        <f t="shared" si="172"/>
        <v>1289690.01</v>
      </c>
      <c r="R338" s="13">
        <f t="shared" si="173"/>
        <v>2643933.36</v>
      </c>
      <c r="S338" s="18">
        <f t="shared" si="174"/>
        <v>660000</v>
      </c>
      <c r="T338" s="13">
        <f t="shared" si="175"/>
        <v>1007850.01</v>
      </c>
      <c r="U338" s="13">
        <f t="shared" si="176"/>
        <v>193590</v>
      </c>
      <c r="V338" s="19">
        <f t="shared" si="177"/>
        <v>1201440.01</v>
      </c>
      <c r="W338" s="13">
        <f t="shared" si="178"/>
        <v>88250</v>
      </c>
      <c r="X338" s="13">
        <f t="shared" si="179"/>
        <v>103410</v>
      </c>
      <c r="Y338" s="13">
        <f t="shared" si="167"/>
        <v>3303933.36</v>
      </c>
      <c r="Z338" s="22">
        <f t="shared" si="180"/>
        <v>1304850.01</v>
      </c>
      <c r="AA338" s="13"/>
      <c r="AB338" s="13">
        <f t="shared" si="181"/>
        <v>2883933.36</v>
      </c>
      <c r="AC338" s="13">
        <f t="shared" si="182"/>
        <v>420000</v>
      </c>
      <c r="AD338" s="13">
        <f t="shared" si="183"/>
        <v>1115850.01</v>
      </c>
      <c r="AE338" s="13">
        <f t="shared" si="184"/>
        <v>102340</v>
      </c>
      <c r="AF338" s="13">
        <f t="shared" si="185"/>
        <v>1218190.01</v>
      </c>
      <c r="AG338" s="23">
        <f t="shared" si="186"/>
        <v>16750</v>
      </c>
      <c r="AH338" s="13">
        <f t="shared" si="187"/>
        <v>-71500</v>
      </c>
      <c r="AI338" s="13">
        <f t="shared" si="188"/>
        <v>1851433.3599999999</v>
      </c>
      <c r="AJ338" s="13">
        <f t="shared" si="189"/>
        <v>2643933.36</v>
      </c>
      <c r="AK338" s="13">
        <f t="shared" si="190"/>
        <v>660000</v>
      </c>
      <c r="AL338" s="13">
        <f t="shared" si="191"/>
        <v>1007850.01</v>
      </c>
      <c r="AM338" s="13">
        <f t="shared" si="192"/>
        <v>193590</v>
      </c>
      <c r="AN338" s="13">
        <f t="shared" si="193"/>
        <v>1201440.01</v>
      </c>
      <c r="AO338" s="23">
        <f t="shared" si="194"/>
        <v>0</v>
      </c>
      <c r="AP338" s="13">
        <f t="shared" si="195"/>
        <v>-88250</v>
      </c>
      <c r="AQ338" s="13">
        <f t="shared" si="196"/>
        <v>0</v>
      </c>
      <c r="AR338" s="3" t="str">
        <f t="shared" si="197"/>
        <v>Ok</v>
      </c>
    </row>
    <row r="339" spans="1:44" x14ac:dyDescent="0.3">
      <c r="A339" s="9"/>
      <c r="B339" s="9"/>
      <c r="C339" s="10">
        <f t="shared" si="168"/>
        <v>173000</v>
      </c>
      <c r="D339" s="10">
        <f t="shared" si="169"/>
        <v>2076000</v>
      </c>
      <c r="E339" s="10">
        <f>F339*基础参数!$B$18</f>
        <v>1384000</v>
      </c>
      <c r="F339" s="10">
        <f>F338+基础参数!$B$17</f>
        <v>3460000</v>
      </c>
      <c r="G339" s="10">
        <f>基础参数!$B$1</f>
        <v>60000</v>
      </c>
      <c r="H339" s="10">
        <f>基础参数!$B$2</f>
        <v>36000</v>
      </c>
      <c r="I339" s="10">
        <f>ROUND(IF(F339/12&gt;基础参数!$B$5,基础参数!$B$5,IF(F339/12&lt;基础参数!$B$4,基础参数!$B$4,F339/12)),2)</f>
        <v>21396</v>
      </c>
      <c r="J339" s="10">
        <f>I339*12*基础参数!$B$3</f>
        <v>32094</v>
      </c>
      <c r="K339" s="10">
        <f>ROUND(IF($F339/12&gt;基础参数!$B$12,基础参数!$B$12,IF($F339/12&lt;基础参数!$B$11,基础参数!$B$11,$F339/12)),2)</f>
        <v>21396</v>
      </c>
      <c r="L339" s="10">
        <f>K339*12*基础参数!$B$10</f>
        <v>17972.640000000003</v>
      </c>
      <c r="M339" s="12">
        <f t="shared" si="165"/>
        <v>1929933.36</v>
      </c>
      <c r="N339" s="13">
        <f t="shared" si="166"/>
        <v>1384000</v>
      </c>
      <c r="O339" s="13">
        <f t="shared" si="170"/>
        <v>686550.01</v>
      </c>
      <c r="P339" s="13">
        <f t="shared" si="171"/>
        <v>607640</v>
      </c>
      <c r="Q339" s="17">
        <f t="shared" si="172"/>
        <v>1294190.01</v>
      </c>
      <c r="R339" s="13">
        <f t="shared" si="173"/>
        <v>2653933.36</v>
      </c>
      <c r="S339" s="18">
        <f t="shared" si="174"/>
        <v>660000</v>
      </c>
      <c r="T339" s="13">
        <f t="shared" si="175"/>
        <v>1012350.01</v>
      </c>
      <c r="U339" s="13">
        <f t="shared" si="176"/>
        <v>193590</v>
      </c>
      <c r="V339" s="19">
        <f t="shared" si="177"/>
        <v>1205940.01</v>
      </c>
      <c r="W339" s="13">
        <f t="shared" si="178"/>
        <v>88250</v>
      </c>
      <c r="X339" s="13">
        <f t="shared" si="179"/>
        <v>103410</v>
      </c>
      <c r="Y339" s="13">
        <f t="shared" si="167"/>
        <v>3313933.36</v>
      </c>
      <c r="Z339" s="22">
        <f t="shared" si="180"/>
        <v>1309350.01</v>
      </c>
      <c r="AA339" s="13"/>
      <c r="AB339" s="13">
        <f t="shared" si="181"/>
        <v>2893933.36</v>
      </c>
      <c r="AC339" s="13">
        <f t="shared" si="182"/>
        <v>420000</v>
      </c>
      <c r="AD339" s="13">
        <f t="shared" si="183"/>
        <v>1120350.01</v>
      </c>
      <c r="AE339" s="13">
        <f t="shared" si="184"/>
        <v>102340</v>
      </c>
      <c r="AF339" s="13">
        <f t="shared" si="185"/>
        <v>1222690.01</v>
      </c>
      <c r="AG339" s="23">
        <f t="shared" si="186"/>
        <v>16750</v>
      </c>
      <c r="AH339" s="13">
        <f t="shared" si="187"/>
        <v>-71500</v>
      </c>
      <c r="AI339" s="13">
        <f t="shared" si="188"/>
        <v>1861433.3599999999</v>
      </c>
      <c r="AJ339" s="13">
        <f t="shared" si="189"/>
        <v>2653933.36</v>
      </c>
      <c r="AK339" s="13">
        <f t="shared" si="190"/>
        <v>660000</v>
      </c>
      <c r="AL339" s="13">
        <f t="shared" si="191"/>
        <v>1012350.01</v>
      </c>
      <c r="AM339" s="13">
        <f t="shared" si="192"/>
        <v>193590</v>
      </c>
      <c r="AN339" s="13">
        <f t="shared" si="193"/>
        <v>1205940.01</v>
      </c>
      <c r="AO339" s="23">
        <f t="shared" si="194"/>
        <v>0</v>
      </c>
      <c r="AP339" s="13">
        <f t="shared" si="195"/>
        <v>-88250</v>
      </c>
      <c r="AQ339" s="13">
        <f t="shared" si="196"/>
        <v>0</v>
      </c>
      <c r="AR339" s="3" t="str">
        <f t="shared" si="197"/>
        <v>Ok</v>
      </c>
    </row>
    <row r="340" spans="1:44" x14ac:dyDescent="0.3">
      <c r="A340" s="9"/>
      <c r="B340" s="9"/>
      <c r="C340" s="10">
        <f t="shared" si="168"/>
        <v>173500</v>
      </c>
      <c r="D340" s="10">
        <f t="shared" si="169"/>
        <v>2082000</v>
      </c>
      <c r="E340" s="10">
        <f>F340*基础参数!$B$18</f>
        <v>1388000</v>
      </c>
      <c r="F340" s="10">
        <f>F339+基础参数!$B$17</f>
        <v>3470000</v>
      </c>
      <c r="G340" s="10">
        <f>基础参数!$B$1</f>
        <v>60000</v>
      </c>
      <c r="H340" s="10">
        <f>基础参数!$B$2</f>
        <v>36000</v>
      </c>
      <c r="I340" s="10">
        <f>ROUND(IF(F340/12&gt;基础参数!$B$5,基础参数!$B$5,IF(F340/12&lt;基础参数!$B$4,基础参数!$B$4,F340/12)),2)</f>
        <v>21396</v>
      </c>
      <c r="J340" s="10">
        <f>I340*12*基础参数!$B$3</f>
        <v>32094</v>
      </c>
      <c r="K340" s="10">
        <f>ROUND(IF($F340/12&gt;基础参数!$B$12,基础参数!$B$12,IF($F340/12&lt;基础参数!$B$11,基础参数!$B$11,$F340/12)),2)</f>
        <v>21396</v>
      </c>
      <c r="L340" s="10">
        <f>K340*12*基础参数!$B$10</f>
        <v>17972.640000000003</v>
      </c>
      <c r="M340" s="12">
        <f t="shared" si="165"/>
        <v>1935933.36</v>
      </c>
      <c r="N340" s="13">
        <f t="shared" si="166"/>
        <v>1388000</v>
      </c>
      <c r="O340" s="13">
        <f t="shared" si="170"/>
        <v>689250.01</v>
      </c>
      <c r="P340" s="13">
        <f t="shared" si="171"/>
        <v>609440</v>
      </c>
      <c r="Q340" s="17">
        <f t="shared" si="172"/>
        <v>1298690.01</v>
      </c>
      <c r="R340" s="13">
        <f t="shared" si="173"/>
        <v>2663933.36</v>
      </c>
      <c r="S340" s="18">
        <f t="shared" si="174"/>
        <v>660000</v>
      </c>
      <c r="T340" s="13">
        <f t="shared" si="175"/>
        <v>1016850.01</v>
      </c>
      <c r="U340" s="13">
        <f t="shared" si="176"/>
        <v>193590</v>
      </c>
      <c r="V340" s="19">
        <f t="shared" si="177"/>
        <v>1210440.01</v>
      </c>
      <c r="W340" s="13">
        <f t="shared" si="178"/>
        <v>88250</v>
      </c>
      <c r="X340" s="13">
        <f t="shared" si="179"/>
        <v>103410</v>
      </c>
      <c r="Y340" s="13">
        <f t="shared" si="167"/>
        <v>3323933.36</v>
      </c>
      <c r="Z340" s="22">
        <f t="shared" si="180"/>
        <v>1313850.01</v>
      </c>
      <c r="AA340" s="13"/>
      <c r="AB340" s="13">
        <f t="shared" si="181"/>
        <v>2903933.36</v>
      </c>
      <c r="AC340" s="13">
        <f t="shared" si="182"/>
        <v>420000</v>
      </c>
      <c r="AD340" s="13">
        <f t="shared" si="183"/>
        <v>1124850.01</v>
      </c>
      <c r="AE340" s="13">
        <f t="shared" si="184"/>
        <v>102340</v>
      </c>
      <c r="AF340" s="13">
        <f t="shared" si="185"/>
        <v>1227190.01</v>
      </c>
      <c r="AG340" s="23">
        <f t="shared" si="186"/>
        <v>16750</v>
      </c>
      <c r="AH340" s="13">
        <f t="shared" si="187"/>
        <v>-71500</v>
      </c>
      <c r="AI340" s="13">
        <f t="shared" si="188"/>
        <v>1871433.3599999999</v>
      </c>
      <c r="AJ340" s="13">
        <f t="shared" si="189"/>
        <v>2663933.36</v>
      </c>
      <c r="AK340" s="13">
        <f t="shared" si="190"/>
        <v>660000</v>
      </c>
      <c r="AL340" s="13">
        <f t="shared" si="191"/>
        <v>1016850.01</v>
      </c>
      <c r="AM340" s="13">
        <f t="shared" si="192"/>
        <v>193590</v>
      </c>
      <c r="AN340" s="13">
        <f t="shared" si="193"/>
        <v>1210440.01</v>
      </c>
      <c r="AO340" s="23">
        <f t="shared" si="194"/>
        <v>0</v>
      </c>
      <c r="AP340" s="13">
        <f t="shared" si="195"/>
        <v>-88250</v>
      </c>
      <c r="AQ340" s="13">
        <f t="shared" si="196"/>
        <v>0</v>
      </c>
      <c r="AR340" s="3" t="str">
        <f t="shared" si="197"/>
        <v>Ok</v>
      </c>
    </row>
    <row r="341" spans="1:44" x14ac:dyDescent="0.3">
      <c r="A341" s="9"/>
      <c r="B341" s="9"/>
      <c r="C341" s="10">
        <f t="shared" si="168"/>
        <v>174000</v>
      </c>
      <c r="D341" s="10">
        <f t="shared" si="169"/>
        <v>2088000</v>
      </c>
      <c r="E341" s="10">
        <f>F341*基础参数!$B$18</f>
        <v>1392000</v>
      </c>
      <c r="F341" s="10">
        <f>F340+基础参数!$B$17</f>
        <v>3480000</v>
      </c>
      <c r="G341" s="10">
        <f>基础参数!$B$1</f>
        <v>60000</v>
      </c>
      <c r="H341" s="10">
        <f>基础参数!$B$2</f>
        <v>36000</v>
      </c>
      <c r="I341" s="10">
        <f>ROUND(IF(F341/12&gt;基础参数!$B$5,基础参数!$B$5,IF(F341/12&lt;基础参数!$B$4,基础参数!$B$4,F341/12)),2)</f>
        <v>21396</v>
      </c>
      <c r="J341" s="10">
        <f>I341*12*基础参数!$B$3</f>
        <v>32094</v>
      </c>
      <c r="K341" s="10">
        <f>ROUND(IF($F341/12&gt;基础参数!$B$12,基础参数!$B$12,IF($F341/12&lt;基础参数!$B$11,基础参数!$B$11,$F341/12)),2)</f>
        <v>21396</v>
      </c>
      <c r="L341" s="10">
        <f>K341*12*基础参数!$B$10</f>
        <v>17972.640000000003</v>
      </c>
      <c r="M341" s="12">
        <f t="shared" si="165"/>
        <v>1941933.36</v>
      </c>
      <c r="N341" s="13">
        <f t="shared" si="166"/>
        <v>1392000</v>
      </c>
      <c r="O341" s="13">
        <f t="shared" si="170"/>
        <v>691950.01</v>
      </c>
      <c r="P341" s="13">
        <f t="shared" si="171"/>
        <v>611240</v>
      </c>
      <c r="Q341" s="17">
        <f t="shared" si="172"/>
        <v>1303190.01</v>
      </c>
      <c r="R341" s="13">
        <f t="shared" si="173"/>
        <v>2673933.36</v>
      </c>
      <c r="S341" s="18">
        <f t="shared" si="174"/>
        <v>660000</v>
      </c>
      <c r="T341" s="13">
        <f t="shared" si="175"/>
        <v>1021350.01</v>
      </c>
      <c r="U341" s="13">
        <f t="shared" si="176"/>
        <v>193590</v>
      </c>
      <c r="V341" s="19">
        <f t="shared" si="177"/>
        <v>1214940.01</v>
      </c>
      <c r="W341" s="13">
        <f t="shared" si="178"/>
        <v>88250</v>
      </c>
      <c r="X341" s="13">
        <f t="shared" si="179"/>
        <v>103410</v>
      </c>
      <c r="Y341" s="13">
        <f t="shared" si="167"/>
        <v>3333933.36</v>
      </c>
      <c r="Z341" s="22">
        <f t="shared" si="180"/>
        <v>1318350.01</v>
      </c>
      <c r="AA341" s="13"/>
      <c r="AB341" s="13">
        <f t="shared" si="181"/>
        <v>2913933.36</v>
      </c>
      <c r="AC341" s="13">
        <f t="shared" si="182"/>
        <v>420000</v>
      </c>
      <c r="AD341" s="13">
        <f t="shared" si="183"/>
        <v>1129350.01</v>
      </c>
      <c r="AE341" s="13">
        <f t="shared" si="184"/>
        <v>102340</v>
      </c>
      <c r="AF341" s="13">
        <f t="shared" si="185"/>
        <v>1231690.01</v>
      </c>
      <c r="AG341" s="23">
        <f t="shared" si="186"/>
        <v>16750</v>
      </c>
      <c r="AH341" s="13">
        <f t="shared" si="187"/>
        <v>-71500</v>
      </c>
      <c r="AI341" s="13">
        <f t="shared" si="188"/>
        <v>1881433.3599999999</v>
      </c>
      <c r="AJ341" s="13">
        <f t="shared" si="189"/>
        <v>2673933.36</v>
      </c>
      <c r="AK341" s="13">
        <f t="shared" si="190"/>
        <v>660000</v>
      </c>
      <c r="AL341" s="13">
        <f t="shared" si="191"/>
        <v>1021350.01</v>
      </c>
      <c r="AM341" s="13">
        <f t="shared" si="192"/>
        <v>193590</v>
      </c>
      <c r="AN341" s="13">
        <f t="shared" si="193"/>
        <v>1214940.01</v>
      </c>
      <c r="AO341" s="23">
        <f t="shared" si="194"/>
        <v>0</v>
      </c>
      <c r="AP341" s="13">
        <f t="shared" si="195"/>
        <v>-88250</v>
      </c>
      <c r="AQ341" s="13">
        <f t="shared" si="196"/>
        <v>0</v>
      </c>
      <c r="AR341" s="3" t="str">
        <f t="shared" si="197"/>
        <v>Ok</v>
      </c>
    </row>
    <row r="342" spans="1:44" x14ac:dyDescent="0.3">
      <c r="A342" s="9"/>
      <c r="B342" s="9"/>
      <c r="C342" s="10">
        <f t="shared" si="168"/>
        <v>174500</v>
      </c>
      <c r="D342" s="10">
        <f t="shared" si="169"/>
        <v>2094000</v>
      </c>
      <c r="E342" s="10">
        <f>F342*基础参数!$B$18</f>
        <v>1396000</v>
      </c>
      <c r="F342" s="10">
        <f>F341+基础参数!$B$17</f>
        <v>3490000</v>
      </c>
      <c r="G342" s="10">
        <f>基础参数!$B$1</f>
        <v>60000</v>
      </c>
      <c r="H342" s="10">
        <f>基础参数!$B$2</f>
        <v>36000</v>
      </c>
      <c r="I342" s="10">
        <f>ROUND(IF(F342/12&gt;基础参数!$B$5,基础参数!$B$5,IF(F342/12&lt;基础参数!$B$4,基础参数!$B$4,F342/12)),2)</f>
        <v>21396</v>
      </c>
      <c r="J342" s="10">
        <f>I342*12*基础参数!$B$3</f>
        <v>32094</v>
      </c>
      <c r="K342" s="10">
        <f>ROUND(IF($F342/12&gt;基础参数!$B$12,基础参数!$B$12,IF($F342/12&lt;基础参数!$B$11,基础参数!$B$11,$F342/12)),2)</f>
        <v>21396</v>
      </c>
      <c r="L342" s="10">
        <f>K342*12*基础参数!$B$10</f>
        <v>17972.640000000003</v>
      </c>
      <c r="M342" s="12">
        <f t="shared" si="165"/>
        <v>1947933.36</v>
      </c>
      <c r="N342" s="13">
        <f t="shared" si="166"/>
        <v>1396000</v>
      </c>
      <c r="O342" s="13">
        <f t="shared" si="170"/>
        <v>694650.01</v>
      </c>
      <c r="P342" s="13">
        <f t="shared" si="171"/>
        <v>613040</v>
      </c>
      <c r="Q342" s="17">
        <f t="shared" si="172"/>
        <v>1307690.01</v>
      </c>
      <c r="R342" s="13">
        <f t="shared" si="173"/>
        <v>2683933.36</v>
      </c>
      <c r="S342" s="18">
        <f t="shared" si="174"/>
        <v>660000</v>
      </c>
      <c r="T342" s="13">
        <f t="shared" si="175"/>
        <v>1025850.01</v>
      </c>
      <c r="U342" s="13">
        <f t="shared" si="176"/>
        <v>193590</v>
      </c>
      <c r="V342" s="19">
        <f t="shared" si="177"/>
        <v>1219440.01</v>
      </c>
      <c r="W342" s="13">
        <f t="shared" si="178"/>
        <v>88250</v>
      </c>
      <c r="X342" s="13">
        <f t="shared" si="179"/>
        <v>103410</v>
      </c>
      <c r="Y342" s="13">
        <f t="shared" si="167"/>
        <v>3343933.36</v>
      </c>
      <c r="Z342" s="22">
        <f t="shared" si="180"/>
        <v>1322850.01</v>
      </c>
      <c r="AA342" s="13"/>
      <c r="AB342" s="13">
        <f t="shared" si="181"/>
        <v>2923933.36</v>
      </c>
      <c r="AC342" s="13">
        <f t="shared" si="182"/>
        <v>420000</v>
      </c>
      <c r="AD342" s="13">
        <f t="shared" si="183"/>
        <v>1133850.01</v>
      </c>
      <c r="AE342" s="13">
        <f t="shared" si="184"/>
        <v>102340</v>
      </c>
      <c r="AF342" s="13">
        <f t="shared" si="185"/>
        <v>1236190.01</v>
      </c>
      <c r="AG342" s="23">
        <f t="shared" si="186"/>
        <v>16750</v>
      </c>
      <c r="AH342" s="13">
        <f t="shared" si="187"/>
        <v>-71500</v>
      </c>
      <c r="AI342" s="13">
        <f t="shared" si="188"/>
        <v>1891433.3599999999</v>
      </c>
      <c r="AJ342" s="13">
        <f t="shared" si="189"/>
        <v>2683933.36</v>
      </c>
      <c r="AK342" s="13">
        <f t="shared" si="190"/>
        <v>660000</v>
      </c>
      <c r="AL342" s="13">
        <f t="shared" si="191"/>
        <v>1025850.01</v>
      </c>
      <c r="AM342" s="13">
        <f t="shared" si="192"/>
        <v>193590</v>
      </c>
      <c r="AN342" s="13">
        <f t="shared" si="193"/>
        <v>1219440.01</v>
      </c>
      <c r="AO342" s="23">
        <f t="shared" si="194"/>
        <v>0</v>
      </c>
      <c r="AP342" s="13">
        <f t="shared" si="195"/>
        <v>-88250</v>
      </c>
      <c r="AQ342" s="13">
        <f t="shared" si="196"/>
        <v>0</v>
      </c>
      <c r="AR342" s="3" t="str">
        <f t="shared" si="197"/>
        <v>Ok</v>
      </c>
    </row>
    <row r="343" spans="1:44" x14ac:dyDescent="0.3">
      <c r="A343" s="9"/>
      <c r="B343" s="9"/>
      <c r="C343" s="10">
        <f t="shared" si="168"/>
        <v>175000</v>
      </c>
      <c r="D343" s="10">
        <f t="shared" si="169"/>
        <v>2100000</v>
      </c>
      <c r="E343" s="10">
        <f>F343*基础参数!$B$18</f>
        <v>1400000</v>
      </c>
      <c r="F343" s="10">
        <f>F342+基础参数!$B$17</f>
        <v>3500000</v>
      </c>
      <c r="G343" s="10">
        <f>基础参数!$B$1</f>
        <v>60000</v>
      </c>
      <c r="H343" s="10">
        <f>基础参数!$B$2</f>
        <v>36000</v>
      </c>
      <c r="I343" s="10">
        <f>ROUND(IF(F343/12&gt;基础参数!$B$5,基础参数!$B$5,IF(F343/12&lt;基础参数!$B$4,基础参数!$B$4,F343/12)),2)</f>
        <v>21396</v>
      </c>
      <c r="J343" s="10">
        <f>I343*12*基础参数!$B$3</f>
        <v>32094</v>
      </c>
      <c r="K343" s="10">
        <f>ROUND(IF($F343/12&gt;基础参数!$B$12,基础参数!$B$12,IF($F343/12&lt;基础参数!$B$11,基础参数!$B$11,$F343/12)),2)</f>
        <v>21396</v>
      </c>
      <c r="L343" s="10">
        <f>K343*12*基础参数!$B$10</f>
        <v>17972.640000000003</v>
      </c>
      <c r="M343" s="12">
        <f t="shared" si="165"/>
        <v>1953933.36</v>
      </c>
      <c r="N343" s="13">
        <f t="shared" si="166"/>
        <v>1400000</v>
      </c>
      <c r="O343" s="13">
        <f t="shared" si="170"/>
        <v>697350.01</v>
      </c>
      <c r="P343" s="13">
        <f t="shared" si="171"/>
        <v>614840</v>
      </c>
      <c r="Q343" s="17">
        <f t="shared" si="172"/>
        <v>1312190.01</v>
      </c>
      <c r="R343" s="13">
        <f t="shared" si="173"/>
        <v>2693933.36</v>
      </c>
      <c r="S343" s="18">
        <f t="shared" si="174"/>
        <v>660000</v>
      </c>
      <c r="T343" s="13">
        <f t="shared" si="175"/>
        <v>1030350.01</v>
      </c>
      <c r="U343" s="13">
        <f t="shared" si="176"/>
        <v>193590</v>
      </c>
      <c r="V343" s="19">
        <f t="shared" si="177"/>
        <v>1223940.01</v>
      </c>
      <c r="W343" s="13">
        <f t="shared" si="178"/>
        <v>88250</v>
      </c>
      <c r="X343" s="13">
        <f t="shared" si="179"/>
        <v>103410</v>
      </c>
      <c r="Y343" s="13">
        <f t="shared" si="167"/>
        <v>3353933.36</v>
      </c>
      <c r="Z343" s="22">
        <f t="shared" si="180"/>
        <v>1327350.01</v>
      </c>
      <c r="AA343" s="13"/>
      <c r="AB343" s="13">
        <f t="shared" si="181"/>
        <v>2933933.36</v>
      </c>
      <c r="AC343" s="13">
        <f t="shared" si="182"/>
        <v>420000</v>
      </c>
      <c r="AD343" s="13">
        <f t="shared" si="183"/>
        <v>1138350.01</v>
      </c>
      <c r="AE343" s="13">
        <f t="shared" si="184"/>
        <v>102340</v>
      </c>
      <c r="AF343" s="13">
        <f t="shared" si="185"/>
        <v>1240690.01</v>
      </c>
      <c r="AG343" s="23">
        <f t="shared" si="186"/>
        <v>16750</v>
      </c>
      <c r="AH343" s="13">
        <f t="shared" si="187"/>
        <v>-71500</v>
      </c>
      <c r="AI343" s="13">
        <f t="shared" si="188"/>
        <v>1901433.3599999999</v>
      </c>
      <c r="AJ343" s="13">
        <f t="shared" si="189"/>
        <v>2693933.36</v>
      </c>
      <c r="AK343" s="13">
        <f t="shared" si="190"/>
        <v>660000</v>
      </c>
      <c r="AL343" s="13">
        <f t="shared" si="191"/>
        <v>1030350.01</v>
      </c>
      <c r="AM343" s="13">
        <f t="shared" si="192"/>
        <v>193590</v>
      </c>
      <c r="AN343" s="13">
        <f t="shared" si="193"/>
        <v>1223940.01</v>
      </c>
      <c r="AO343" s="23">
        <f t="shared" si="194"/>
        <v>0</v>
      </c>
      <c r="AP343" s="13">
        <f t="shared" si="195"/>
        <v>-88250</v>
      </c>
      <c r="AQ343" s="13">
        <f t="shared" si="196"/>
        <v>0</v>
      </c>
      <c r="AR343" s="3" t="str">
        <f t="shared" si="197"/>
        <v>Ok</v>
      </c>
    </row>
    <row r="344" spans="1:44" x14ac:dyDescent="0.3">
      <c r="A344" s="9"/>
      <c r="B344" s="9"/>
      <c r="C344" s="10">
        <f t="shared" si="168"/>
        <v>175500</v>
      </c>
      <c r="D344" s="10">
        <f t="shared" si="169"/>
        <v>2106000</v>
      </c>
      <c r="E344" s="10">
        <f>F344*基础参数!$B$18</f>
        <v>1404000</v>
      </c>
      <c r="F344" s="10">
        <f>F343+基础参数!$B$17</f>
        <v>3510000</v>
      </c>
      <c r="G344" s="10">
        <f>基础参数!$B$1</f>
        <v>60000</v>
      </c>
      <c r="H344" s="10">
        <f>基础参数!$B$2</f>
        <v>36000</v>
      </c>
      <c r="I344" s="10">
        <f>ROUND(IF(F344/12&gt;基础参数!$B$5,基础参数!$B$5,IF(F344/12&lt;基础参数!$B$4,基础参数!$B$4,F344/12)),2)</f>
        <v>21396</v>
      </c>
      <c r="J344" s="10">
        <f>I344*12*基础参数!$B$3</f>
        <v>32094</v>
      </c>
      <c r="K344" s="10">
        <f>ROUND(IF($F344/12&gt;基础参数!$B$12,基础参数!$B$12,IF($F344/12&lt;基础参数!$B$11,基础参数!$B$11,$F344/12)),2)</f>
        <v>21396</v>
      </c>
      <c r="L344" s="10">
        <f>K344*12*基础参数!$B$10</f>
        <v>17972.640000000003</v>
      </c>
      <c r="M344" s="12">
        <f t="shared" si="165"/>
        <v>1959933.36</v>
      </c>
      <c r="N344" s="13">
        <f t="shared" si="166"/>
        <v>1404000</v>
      </c>
      <c r="O344" s="13">
        <f t="shared" si="170"/>
        <v>700050.01</v>
      </c>
      <c r="P344" s="13">
        <f t="shared" si="171"/>
        <v>616640</v>
      </c>
      <c r="Q344" s="17">
        <f t="shared" si="172"/>
        <v>1316690.01</v>
      </c>
      <c r="R344" s="13">
        <f t="shared" si="173"/>
        <v>2703933.36</v>
      </c>
      <c r="S344" s="18">
        <f t="shared" si="174"/>
        <v>660000</v>
      </c>
      <c r="T344" s="13">
        <f t="shared" si="175"/>
        <v>1034850.01</v>
      </c>
      <c r="U344" s="13">
        <f t="shared" si="176"/>
        <v>193590</v>
      </c>
      <c r="V344" s="19">
        <f t="shared" si="177"/>
        <v>1228440.01</v>
      </c>
      <c r="W344" s="13">
        <f t="shared" si="178"/>
        <v>88250</v>
      </c>
      <c r="X344" s="13">
        <f t="shared" si="179"/>
        <v>103410</v>
      </c>
      <c r="Y344" s="13">
        <f t="shared" si="167"/>
        <v>3363933.36</v>
      </c>
      <c r="Z344" s="22">
        <f t="shared" si="180"/>
        <v>1331850.01</v>
      </c>
      <c r="AA344" s="13"/>
      <c r="AB344" s="13">
        <f t="shared" si="181"/>
        <v>2943933.36</v>
      </c>
      <c r="AC344" s="13">
        <f t="shared" si="182"/>
        <v>420000</v>
      </c>
      <c r="AD344" s="13">
        <f t="shared" si="183"/>
        <v>1142850.01</v>
      </c>
      <c r="AE344" s="13">
        <f t="shared" si="184"/>
        <v>102340</v>
      </c>
      <c r="AF344" s="13">
        <f t="shared" si="185"/>
        <v>1245190.01</v>
      </c>
      <c r="AG344" s="23">
        <f t="shared" si="186"/>
        <v>16750</v>
      </c>
      <c r="AH344" s="13">
        <f t="shared" si="187"/>
        <v>-71500</v>
      </c>
      <c r="AI344" s="13">
        <f t="shared" si="188"/>
        <v>1911433.3599999999</v>
      </c>
      <c r="AJ344" s="13">
        <f t="shared" si="189"/>
        <v>2703933.36</v>
      </c>
      <c r="AK344" s="13">
        <f t="shared" si="190"/>
        <v>660000</v>
      </c>
      <c r="AL344" s="13">
        <f t="shared" si="191"/>
        <v>1034850.01</v>
      </c>
      <c r="AM344" s="13">
        <f t="shared" si="192"/>
        <v>193590</v>
      </c>
      <c r="AN344" s="13">
        <f t="shared" si="193"/>
        <v>1228440.01</v>
      </c>
      <c r="AO344" s="23">
        <f t="shared" si="194"/>
        <v>0</v>
      </c>
      <c r="AP344" s="13">
        <f t="shared" si="195"/>
        <v>-88250</v>
      </c>
      <c r="AQ344" s="13">
        <f t="shared" si="196"/>
        <v>0</v>
      </c>
      <c r="AR344" s="3" t="str">
        <f t="shared" si="197"/>
        <v>Ok</v>
      </c>
    </row>
    <row r="345" spans="1:44" x14ac:dyDescent="0.3">
      <c r="A345" s="9"/>
      <c r="B345" s="9"/>
      <c r="C345" s="10">
        <f t="shared" si="168"/>
        <v>176000</v>
      </c>
      <c r="D345" s="10">
        <f t="shared" si="169"/>
        <v>2112000</v>
      </c>
      <c r="E345" s="10">
        <f>F345*基础参数!$B$18</f>
        <v>1408000</v>
      </c>
      <c r="F345" s="10">
        <f>F344+基础参数!$B$17</f>
        <v>3520000</v>
      </c>
      <c r="G345" s="10">
        <f>基础参数!$B$1</f>
        <v>60000</v>
      </c>
      <c r="H345" s="10">
        <f>基础参数!$B$2</f>
        <v>36000</v>
      </c>
      <c r="I345" s="10">
        <f>ROUND(IF(F345/12&gt;基础参数!$B$5,基础参数!$B$5,IF(F345/12&lt;基础参数!$B$4,基础参数!$B$4,F345/12)),2)</f>
        <v>21396</v>
      </c>
      <c r="J345" s="10">
        <f>I345*12*基础参数!$B$3</f>
        <v>32094</v>
      </c>
      <c r="K345" s="10">
        <f>ROUND(IF($F345/12&gt;基础参数!$B$12,基础参数!$B$12,IF($F345/12&lt;基础参数!$B$11,基础参数!$B$11,$F345/12)),2)</f>
        <v>21396</v>
      </c>
      <c r="L345" s="10">
        <f>K345*12*基础参数!$B$10</f>
        <v>17972.640000000003</v>
      </c>
      <c r="M345" s="12">
        <f t="shared" si="165"/>
        <v>1965933.36</v>
      </c>
      <c r="N345" s="13">
        <f t="shared" si="166"/>
        <v>1408000</v>
      </c>
      <c r="O345" s="13">
        <f t="shared" si="170"/>
        <v>702750.01</v>
      </c>
      <c r="P345" s="13">
        <f t="shared" si="171"/>
        <v>618440</v>
      </c>
      <c r="Q345" s="17">
        <f t="shared" si="172"/>
        <v>1321190.01</v>
      </c>
      <c r="R345" s="13">
        <f t="shared" si="173"/>
        <v>2713933.36</v>
      </c>
      <c r="S345" s="18">
        <f t="shared" si="174"/>
        <v>660000</v>
      </c>
      <c r="T345" s="13">
        <f t="shared" si="175"/>
        <v>1039350.01</v>
      </c>
      <c r="U345" s="13">
        <f t="shared" si="176"/>
        <v>193590</v>
      </c>
      <c r="V345" s="19">
        <f t="shared" si="177"/>
        <v>1232940.01</v>
      </c>
      <c r="W345" s="13">
        <f t="shared" si="178"/>
        <v>88250</v>
      </c>
      <c r="X345" s="13">
        <f t="shared" si="179"/>
        <v>103410</v>
      </c>
      <c r="Y345" s="13">
        <f t="shared" si="167"/>
        <v>3373933.36</v>
      </c>
      <c r="Z345" s="22">
        <f t="shared" si="180"/>
        <v>1336350.01</v>
      </c>
      <c r="AA345" s="13"/>
      <c r="AB345" s="13">
        <f t="shared" si="181"/>
        <v>2953933.36</v>
      </c>
      <c r="AC345" s="13">
        <f t="shared" si="182"/>
        <v>420000</v>
      </c>
      <c r="AD345" s="13">
        <f t="shared" si="183"/>
        <v>1147350.01</v>
      </c>
      <c r="AE345" s="13">
        <f t="shared" si="184"/>
        <v>102340</v>
      </c>
      <c r="AF345" s="13">
        <f t="shared" si="185"/>
        <v>1249690.01</v>
      </c>
      <c r="AG345" s="23">
        <f t="shared" si="186"/>
        <v>16750</v>
      </c>
      <c r="AH345" s="13">
        <f t="shared" si="187"/>
        <v>-71500</v>
      </c>
      <c r="AI345" s="13">
        <f t="shared" si="188"/>
        <v>1921433.3599999999</v>
      </c>
      <c r="AJ345" s="13">
        <f t="shared" si="189"/>
        <v>2713933.36</v>
      </c>
      <c r="AK345" s="13">
        <f t="shared" si="190"/>
        <v>660000</v>
      </c>
      <c r="AL345" s="13">
        <f t="shared" si="191"/>
        <v>1039350.01</v>
      </c>
      <c r="AM345" s="13">
        <f t="shared" si="192"/>
        <v>193590</v>
      </c>
      <c r="AN345" s="13">
        <f t="shared" si="193"/>
        <v>1232940.01</v>
      </c>
      <c r="AO345" s="23">
        <f t="shared" si="194"/>
        <v>0</v>
      </c>
      <c r="AP345" s="13">
        <f t="shared" si="195"/>
        <v>-88250</v>
      </c>
      <c r="AQ345" s="13">
        <f t="shared" si="196"/>
        <v>0</v>
      </c>
      <c r="AR345" s="3" t="str">
        <f t="shared" si="197"/>
        <v>Ok</v>
      </c>
    </row>
    <row r="346" spans="1:44" x14ac:dyDescent="0.3">
      <c r="A346" s="9"/>
      <c r="B346" s="9"/>
      <c r="C346" s="10">
        <f t="shared" si="168"/>
        <v>176500</v>
      </c>
      <c r="D346" s="10">
        <f t="shared" si="169"/>
        <v>2118000</v>
      </c>
      <c r="E346" s="10">
        <f>F346*基础参数!$B$18</f>
        <v>1412000</v>
      </c>
      <c r="F346" s="10">
        <f>F345+基础参数!$B$17</f>
        <v>3530000</v>
      </c>
      <c r="G346" s="10">
        <f>基础参数!$B$1</f>
        <v>60000</v>
      </c>
      <c r="H346" s="10">
        <f>基础参数!$B$2</f>
        <v>36000</v>
      </c>
      <c r="I346" s="10">
        <f>ROUND(IF(F346/12&gt;基础参数!$B$5,基础参数!$B$5,IF(F346/12&lt;基础参数!$B$4,基础参数!$B$4,F346/12)),2)</f>
        <v>21396</v>
      </c>
      <c r="J346" s="10">
        <f>I346*12*基础参数!$B$3</f>
        <v>32094</v>
      </c>
      <c r="K346" s="10">
        <f>ROUND(IF($F346/12&gt;基础参数!$B$12,基础参数!$B$12,IF($F346/12&lt;基础参数!$B$11,基础参数!$B$11,$F346/12)),2)</f>
        <v>21396</v>
      </c>
      <c r="L346" s="10">
        <f>K346*12*基础参数!$B$10</f>
        <v>17972.640000000003</v>
      </c>
      <c r="M346" s="12">
        <f t="shared" si="165"/>
        <v>1971933.36</v>
      </c>
      <c r="N346" s="13">
        <f t="shared" si="166"/>
        <v>1412000</v>
      </c>
      <c r="O346" s="13">
        <f t="shared" si="170"/>
        <v>705450.01</v>
      </c>
      <c r="P346" s="13">
        <f t="shared" si="171"/>
        <v>620240</v>
      </c>
      <c r="Q346" s="17">
        <f t="shared" si="172"/>
        <v>1325690.01</v>
      </c>
      <c r="R346" s="13">
        <f t="shared" si="173"/>
        <v>2723933.36</v>
      </c>
      <c r="S346" s="18">
        <f t="shared" si="174"/>
        <v>660000</v>
      </c>
      <c r="T346" s="13">
        <f t="shared" si="175"/>
        <v>1043850.01</v>
      </c>
      <c r="U346" s="13">
        <f t="shared" si="176"/>
        <v>193590</v>
      </c>
      <c r="V346" s="19">
        <f t="shared" si="177"/>
        <v>1237440.01</v>
      </c>
      <c r="W346" s="13">
        <f t="shared" si="178"/>
        <v>88250</v>
      </c>
      <c r="X346" s="13">
        <f t="shared" si="179"/>
        <v>103410</v>
      </c>
      <c r="Y346" s="13">
        <f t="shared" si="167"/>
        <v>3383933.36</v>
      </c>
      <c r="Z346" s="22">
        <f t="shared" si="180"/>
        <v>1340850.01</v>
      </c>
      <c r="AA346" s="13"/>
      <c r="AB346" s="13">
        <f t="shared" si="181"/>
        <v>2963933.36</v>
      </c>
      <c r="AC346" s="13">
        <f t="shared" si="182"/>
        <v>420000</v>
      </c>
      <c r="AD346" s="13">
        <f t="shared" si="183"/>
        <v>1151850.01</v>
      </c>
      <c r="AE346" s="13">
        <f t="shared" si="184"/>
        <v>102340</v>
      </c>
      <c r="AF346" s="13">
        <f t="shared" si="185"/>
        <v>1254190.01</v>
      </c>
      <c r="AG346" s="23">
        <f t="shared" si="186"/>
        <v>16750</v>
      </c>
      <c r="AH346" s="13">
        <f t="shared" si="187"/>
        <v>-71500</v>
      </c>
      <c r="AI346" s="13">
        <f t="shared" si="188"/>
        <v>1931433.3599999999</v>
      </c>
      <c r="AJ346" s="13">
        <f t="shared" si="189"/>
        <v>2723933.36</v>
      </c>
      <c r="AK346" s="13">
        <f t="shared" si="190"/>
        <v>660000</v>
      </c>
      <c r="AL346" s="13">
        <f t="shared" si="191"/>
        <v>1043850.01</v>
      </c>
      <c r="AM346" s="13">
        <f t="shared" si="192"/>
        <v>193590</v>
      </c>
      <c r="AN346" s="13">
        <f t="shared" si="193"/>
        <v>1237440.01</v>
      </c>
      <c r="AO346" s="23">
        <f t="shared" si="194"/>
        <v>0</v>
      </c>
      <c r="AP346" s="13">
        <f t="shared" si="195"/>
        <v>-88250</v>
      </c>
      <c r="AQ346" s="13">
        <f t="shared" si="196"/>
        <v>0</v>
      </c>
      <c r="AR346" s="3" t="str">
        <f t="shared" si="197"/>
        <v>Ok</v>
      </c>
    </row>
    <row r="347" spans="1:44" x14ac:dyDescent="0.3">
      <c r="A347" s="9"/>
      <c r="B347" s="9"/>
      <c r="C347" s="10">
        <f t="shared" si="168"/>
        <v>177000</v>
      </c>
      <c r="D347" s="10">
        <f t="shared" si="169"/>
        <v>2124000</v>
      </c>
      <c r="E347" s="10">
        <f>F347*基础参数!$B$18</f>
        <v>1416000</v>
      </c>
      <c r="F347" s="10">
        <f>F346+基础参数!$B$17</f>
        <v>3540000</v>
      </c>
      <c r="G347" s="10">
        <f>基础参数!$B$1</f>
        <v>60000</v>
      </c>
      <c r="H347" s="10">
        <f>基础参数!$B$2</f>
        <v>36000</v>
      </c>
      <c r="I347" s="10">
        <f>ROUND(IF(F347/12&gt;基础参数!$B$5,基础参数!$B$5,IF(F347/12&lt;基础参数!$B$4,基础参数!$B$4,F347/12)),2)</f>
        <v>21396</v>
      </c>
      <c r="J347" s="10">
        <f>I347*12*基础参数!$B$3</f>
        <v>32094</v>
      </c>
      <c r="K347" s="10">
        <f>ROUND(IF($F347/12&gt;基础参数!$B$12,基础参数!$B$12,IF($F347/12&lt;基础参数!$B$11,基础参数!$B$11,$F347/12)),2)</f>
        <v>21396</v>
      </c>
      <c r="L347" s="10">
        <f>K347*12*基础参数!$B$10</f>
        <v>17972.640000000003</v>
      </c>
      <c r="M347" s="12">
        <f t="shared" si="165"/>
        <v>1977933.36</v>
      </c>
      <c r="N347" s="13">
        <f t="shared" si="166"/>
        <v>1416000</v>
      </c>
      <c r="O347" s="13">
        <f t="shared" si="170"/>
        <v>708150.01</v>
      </c>
      <c r="P347" s="13">
        <f t="shared" si="171"/>
        <v>622040</v>
      </c>
      <c r="Q347" s="17">
        <f t="shared" si="172"/>
        <v>1330190.01</v>
      </c>
      <c r="R347" s="13">
        <f t="shared" si="173"/>
        <v>2733933.36</v>
      </c>
      <c r="S347" s="18">
        <f t="shared" si="174"/>
        <v>660000</v>
      </c>
      <c r="T347" s="13">
        <f t="shared" si="175"/>
        <v>1048350.01</v>
      </c>
      <c r="U347" s="13">
        <f t="shared" si="176"/>
        <v>193590</v>
      </c>
      <c r="V347" s="19">
        <f t="shared" si="177"/>
        <v>1241940.01</v>
      </c>
      <c r="W347" s="13">
        <f t="shared" si="178"/>
        <v>88250</v>
      </c>
      <c r="X347" s="13">
        <f t="shared" si="179"/>
        <v>103410</v>
      </c>
      <c r="Y347" s="13">
        <f t="shared" si="167"/>
        <v>3393933.36</v>
      </c>
      <c r="Z347" s="22">
        <f t="shared" si="180"/>
        <v>1345350.01</v>
      </c>
      <c r="AA347" s="13"/>
      <c r="AB347" s="13">
        <f t="shared" si="181"/>
        <v>2973933.36</v>
      </c>
      <c r="AC347" s="13">
        <f t="shared" si="182"/>
        <v>420000</v>
      </c>
      <c r="AD347" s="13">
        <f t="shared" si="183"/>
        <v>1156350.01</v>
      </c>
      <c r="AE347" s="13">
        <f t="shared" si="184"/>
        <v>102340</v>
      </c>
      <c r="AF347" s="13">
        <f t="shared" si="185"/>
        <v>1258690.01</v>
      </c>
      <c r="AG347" s="23">
        <f t="shared" si="186"/>
        <v>16750</v>
      </c>
      <c r="AH347" s="13">
        <f t="shared" si="187"/>
        <v>-71500</v>
      </c>
      <c r="AI347" s="13">
        <f t="shared" si="188"/>
        <v>1941433.3599999999</v>
      </c>
      <c r="AJ347" s="13">
        <f t="shared" si="189"/>
        <v>2733933.36</v>
      </c>
      <c r="AK347" s="13">
        <f t="shared" si="190"/>
        <v>660000</v>
      </c>
      <c r="AL347" s="13">
        <f t="shared" si="191"/>
        <v>1048350.01</v>
      </c>
      <c r="AM347" s="13">
        <f t="shared" si="192"/>
        <v>193590</v>
      </c>
      <c r="AN347" s="13">
        <f t="shared" si="193"/>
        <v>1241940.01</v>
      </c>
      <c r="AO347" s="23">
        <f t="shared" si="194"/>
        <v>0</v>
      </c>
      <c r="AP347" s="13">
        <f t="shared" si="195"/>
        <v>-88250</v>
      </c>
      <c r="AQ347" s="13">
        <f t="shared" si="196"/>
        <v>0</v>
      </c>
      <c r="AR347" s="3" t="str">
        <f t="shared" si="197"/>
        <v>Ok</v>
      </c>
    </row>
    <row r="348" spans="1:44" x14ac:dyDescent="0.3">
      <c r="A348" s="9"/>
      <c r="B348" s="9"/>
      <c r="C348" s="10">
        <f t="shared" si="168"/>
        <v>177500</v>
      </c>
      <c r="D348" s="10">
        <f t="shared" si="169"/>
        <v>2130000</v>
      </c>
      <c r="E348" s="10">
        <f>F348*基础参数!$B$18</f>
        <v>1420000</v>
      </c>
      <c r="F348" s="10">
        <f>F347+基础参数!$B$17</f>
        <v>3550000</v>
      </c>
      <c r="G348" s="10">
        <f>基础参数!$B$1</f>
        <v>60000</v>
      </c>
      <c r="H348" s="10">
        <f>基础参数!$B$2</f>
        <v>36000</v>
      </c>
      <c r="I348" s="10">
        <f>ROUND(IF(F348/12&gt;基础参数!$B$5,基础参数!$B$5,IF(F348/12&lt;基础参数!$B$4,基础参数!$B$4,F348/12)),2)</f>
        <v>21396</v>
      </c>
      <c r="J348" s="10">
        <f>I348*12*基础参数!$B$3</f>
        <v>32094</v>
      </c>
      <c r="K348" s="10">
        <f>ROUND(IF($F348/12&gt;基础参数!$B$12,基础参数!$B$12,IF($F348/12&lt;基础参数!$B$11,基础参数!$B$11,$F348/12)),2)</f>
        <v>21396</v>
      </c>
      <c r="L348" s="10">
        <f>K348*12*基础参数!$B$10</f>
        <v>17972.640000000003</v>
      </c>
      <c r="M348" s="12">
        <f t="shared" si="165"/>
        <v>1983933.36</v>
      </c>
      <c r="N348" s="13">
        <f t="shared" si="166"/>
        <v>1420000</v>
      </c>
      <c r="O348" s="13">
        <f t="shared" si="170"/>
        <v>710850.01</v>
      </c>
      <c r="P348" s="13">
        <f t="shared" si="171"/>
        <v>623840</v>
      </c>
      <c r="Q348" s="17">
        <f t="shared" si="172"/>
        <v>1334690.01</v>
      </c>
      <c r="R348" s="13">
        <f t="shared" si="173"/>
        <v>2743933.36</v>
      </c>
      <c r="S348" s="18">
        <f t="shared" si="174"/>
        <v>660000</v>
      </c>
      <c r="T348" s="13">
        <f t="shared" si="175"/>
        <v>1052850.01</v>
      </c>
      <c r="U348" s="13">
        <f t="shared" si="176"/>
        <v>193590</v>
      </c>
      <c r="V348" s="19">
        <f t="shared" si="177"/>
        <v>1246440.01</v>
      </c>
      <c r="W348" s="13">
        <f t="shared" si="178"/>
        <v>88250</v>
      </c>
      <c r="X348" s="13">
        <f t="shared" si="179"/>
        <v>103410</v>
      </c>
      <c r="Y348" s="13">
        <f t="shared" si="167"/>
        <v>3403933.36</v>
      </c>
      <c r="Z348" s="22">
        <f t="shared" si="180"/>
        <v>1349850.01</v>
      </c>
      <c r="AA348" s="13"/>
      <c r="AB348" s="13">
        <f t="shared" si="181"/>
        <v>2983933.36</v>
      </c>
      <c r="AC348" s="13">
        <f t="shared" si="182"/>
        <v>420000</v>
      </c>
      <c r="AD348" s="13">
        <f t="shared" si="183"/>
        <v>1160850.01</v>
      </c>
      <c r="AE348" s="13">
        <f t="shared" si="184"/>
        <v>102340</v>
      </c>
      <c r="AF348" s="13">
        <f t="shared" si="185"/>
        <v>1263190.01</v>
      </c>
      <c r="AG348" s="23">
        <f t="shared" si="186"/>
        <v>16750</v>
      </c>
      <c r="AH348" s="13">
        <f t="shared" si="187"/>
        <v>-71500</v>
      </c>
      <c r="AI348" s="13">
        <f t="shared" si="188"/>
        <v>1951433.3599999999</v>
      </c>
      <c r="AJ348" s="13">
        <f t="shared" si="189"/>
        <v>2743933.36</v>
      </c>
      <c r="AK348" s="13">
        <f t="shared" si="190"/>
        <v>660000</v>
      </c>
      <c r="AL348" s="13">
        <f t="shared" si="191"/>
        <v>1052850.01</v>
      </c>
      <c r="AM348" s="13">
        <f t="shared" si="192"/>
        <v>193590</v>
      </c>
      <c r="AN348" s="13">
        <f t="shared" si="193"/>
        <v>1246440.01</v>
      </c>
      <c r="AO348" s="23">
        <f t="shared" si="194"/>
        <v>0</v>
      </c>
      <c r="AP348" s="13">
        <f t="shared" si="195"/>
        <v>-88250</v>
      </c>
      <c r="AQ348" s="13">
        <f t="shared" si="196"/>
        <v>0</v>
      </c>
      <c r="AR348" s="3" t="str">
        <f t="shared" si="197"/>
        <v>Ok</v>
      </c>
    </row>
    <row r="349" spans="1:44" x14ac:dyDescent="0.3">
      <c r="A349" s="9"/>
      <c r="B349" s="9"/>
      <c r="C349" s="10">
        <f t="shared" si="168"/>
        <v>178000</v>
      </c>
      <c r="D349" s="10">
        <f t="shared" si="169"/>
        <v>2136000</v>
      </c>
      <c r="E349" s="10">
        <f>F349*基础参数!$B$18</f>
        <v>1424000</v>
      </c>
      <c r="F349" s="10">
        <f>F348+基础参数!$B$17</f>
        <v>3560000</v>
      </c>
      <c r="G349" s="10">
        <f>基础参数!$B$1</f>
        <v>60000</v>
      </c>
      <c r="H349" s="10">
        <f>基础参数!$B$2</f>
        <v>36000</v>
      </c>
      <c r="I349" s="10">
        <f>ROUND(IF(F349/12&gt;基础参数!$B$5,基础参数!$B$5,IF(F349/12&lt;基础参数!$B$4,基础参数!$B$4,F349/12)),2)</f>
        <v>21396</v>
      </c>
      <c r="J349" s="10">
        <f>I349*12*基础参数!$B$3</f>
        <v>32094</v>
      </c>
      <c r="K349" s="10">
        <f>ROUND(IF($F349/12&gt;基础参数!$B$12,基础参数!$B$12,IF($F349/12&lt;基础参数!$B$11,基础参数!$B$11,$F349/12)),2)</f>
        <v>21396</v>
      </c>
      <c r="L349" s="10">
        <f>K349*12*基础参数!$B$10</f>
        <v>17972.640000000003</v>
      </c>
      <c r="M349" s="12">
        <f t="shared" si="165"/>
        <v>1989933.36</v>
      </c>
      <c r="N349" s="13">
        <f t="shared" si="166"/>
        <v>1424000</v>
      </c>
      <c r="O349" s="13">
        <f t="shared" si="170"/>
        <v>713550.01</v>
      </c>
      <c r="P349" s="13">
        <f t="shared" si="171"/>
        <v>625640</v>
      </c>
      <c r="Q349" s="17">
        <f t="shared" si="172"/>
        <v>1339190.01</v>
      </c>
      <c r="R349" s="13">
        <f t="shared" si="173"/>
        <v>2753933.36</v>
      </c>
      <c r="S349" s="18">
        <f t="shared" si="174"/>
        <v>660000</v>
      </c>
      <c r="T349" s="13">
        <f t="shared" si="175"/>
        <v>1057350.01</v>
      </c>
      <c r="U349" s="13">
        <f t="shared" si="176"/>
        <v>193590</v>
      </c>
      <c r="V349" s="19">
        <f t="shared" si="177"/>
        <v>1250940.01</v>
      </c>
      <c r="W349" s="13">
        <f t="shared" si="178"/>
        <v>88250</v>
      </c>
      <c r="X349" s="13">
        <f t="shared" si="179"/>
        <v>103410</v>
      </c>
      <c r="Y349" s="13">
        <f t="shared" si="167"/>
        <v>3413933.36</v>
      </c>
      <c r="Z349" s="22">
        <f t="shared" si="180"/>
        <v>1354350.01</v>
      </c>
      <c r="AA349" s="13"/>
      <c r="AB349" s="13">
        <f t="shared" si="181"/>
        <v>2993933.36</v>
      </c>
      <c r="AC349" s="13">
        <f t="shared" si="182"/>
        <v>420000</v>
      </c>
      <c r="AD349" s="13">
        <f t="shared" si="183"/>
        <v>1165350.01</v>
      </c>
      <c r="AE349" s="13">
        <f t="shared" si="184"/>
        <v>102340</v>
      </c>
      <c r="AF349" s="13">
        <f t="shared" si="185"/>
        <v>1267690.01</v>
      </c>
      <c r="AG349" s="23">
        <f t="shared" si="186"/>
        <v>16750</v>
      </c>
      <c r="AH349" s="13">
        <f t="shared" si="187"/>
        <v>-71500</v>
      </c>
      <c r="AI349" s="13">
        <f t="shared" si="188"/>
        <v>1961433.3599999999</v>
      </c>
      <c r="AJ349" s="13">
        <f t="shared" si="189"/>
        <v>2753933.36</v>
      </c>
      <c r="AK349" s="13">
        <f t="shared" si="190"/>
        <v>660000</v>
      </c>
      <c r="AL349" s="13">
        <f t="shared" si="191"/>
        <v>1057350.01</v>
      </c>
      <c r="AM349" s="13">
        <f t="shared" si="192"/>
        <v>193590</v>
      </c>
      <c r="AN349" s="13">
        <f t="shared" si="193"/>
        <v>1250940.01</v>
      </c>
      <c r="AO349" s="23">
        <f t="shared" si="194"/>
        <v>0</v>
      </c>
      <c r="AP349" s="13">
        <f t="shared" si="195"/>
        <v>-88250</v>
      </c>
      <c r="AQ349" s="13">
        <f t="shared" si="196"/>
        <v>0</v>
      </c>
      <c r="AR349" s="3" t="str">
        <f t="shared" si="197"/>
        <v>Ok</v>
      </c>
    </row>
    <row r="350" spans="1:44" x14ac:dyDescent="0.3">
      <c r="A350" s="9"/>
      <c r="B350" s="9"/>
      <c r="C350" s="10">
        <f t="shared" si="168"/>
        <v>178500</v>
      </c>
      <c r="D350" s="10">
        <f t="shared" si="169"/>
        <v>2142000</v>
      </c>
      <c r="E350" s="10">
        <f>F350*基础参数!$B$18</f>
        <v>1428000</v>
      </c>
      <c r="F350" s="10">
        <f>F349+基础参数!$B$17</f>
        <v>3570000</v>
      </c>
      <c r="G350" s="10">
        <f>基础参数!$B$1</f>
        <v>60000</v>
      </c>
      <c r="H350" s="10">
        <f>基础参数!$B$2</f>
        <v>36000</v>
      </c>
      <c r="I350" s="10">
        <f>ROUND(IF(F350/12&gt;基础参数!$B$5,基础参数!$B$5,IF(F350/12&lt;基础参数!$B$4,基础参数!$B$4,F350/12)),2)</f>
        <v>21396</v>
      </c>
      <c r="J350" s="10">
        <f>I350*12*基础参数!$B$3</f>
        <v>32094</v>
      </c>
      <c r="K350" s="10">
        <f>ROUND(IF($F350/12&gt;基础参数!$B$12,基础参数!$B$12,IF($F350/12&lt;基础参数!$B$11,基础参数!$B$11,$F350/12)),2)</f>
        <v>21396</v>
      </c>
      <c r="L350" s="10">
        <f>K350*12*基础参数!$B$10</f>
        <v>17972.640000000003</v>
      </c>
      <c r="M350" s="12">
        <f t="shared" si="165"/>
        <v>1995933.36</v>
      </c>
      <c r="N350" s="13">
        <f t="shared" si="166"/>
        <v>1428000</v>
      </c>
      <c r="O350" s="13">
        <f t="shared" si="170"/>
        <v>716250.01</v>
      </c>
      <c r="P350" s="13">
        <f t="shared" si="171"/>
        <v>627440</v>
      </c>
      <c r="Q350" s="17">
        <f t="shared" si="172"/>
        <v>1343690.01</v>
      </c>
      <c r="R350" s="13">
        <f t="shared" si="173"/>
        <v>2763933.36</v>
      </c>
      <c r="S350" s="18">
        <f t="shared" si="174"/>
        <v>660000</v>
      </c>
      <c r="T350" s="13">
        <f t="shared" si="175"/>
        <v>1061850.01</v>
      </c>
      <c r="U350" s="13">
        <f t="shared" si="176"/>
        <v>193590</v>
      </c>
      <c r="V350" s="19">
        <f t="shared" si="177"/>
        <v>1255440.01</v>
      </c>
      <c r="W350" s="13">
        <f t="shared" si="178"/>
        <v>88250</v>
      </c>
      <c r="X350" s="13">
        <f t="shared" si="179"/>
        <v>103410</v>
      </c>
      <c r="Y350" s="13">
        <f t="shared" si="167"/>
        <v>3423933.36</v>
      </c>
      <c r="Z350" s="22">
        <f t="shared" si="180"/>
        <v>1358850.01</v>
      </c>
      <c r="AA350" s="13"/>
      <c r="AB350" s="13">
        <f t="shared" si="181"/>
        <v>3003933.36</v>
      </c>
      <c r="AC350" s="13">
        <f t="shared" si="182"/>
        <v>420000</v>
      </c>
      <c r="AD350" s="13">
        <f t="shared" si="183"/>
        <v>1169850.01</v>
      </c>
      <c r="AE350" s="13">
        <f t="shared" si="184"/>
        <v>102340</v>
      </c>
      <c r="AF350" s="13">
        <f t="shared" si="185"/>
        <v>1272190.01</v>
      </c>
      <c r="AG350" s="23">
        <f t="shared" si="186"/>
        <v>16750</v>
      </c>
      <c r="AH350" s="13">
        <f t="shared" si="187"/>
        <v>-71500</v>
      </c>
      <c r="AI350" s="13">
        <f t="shared" si="188"/>
        <v>1971433.3599999999</v>
      </c>
      <c r="AJ350" s="13">
        <f t="shared" si="189"/>
        <v>2763933.36</v>
      </c>
      <c r="AK350" s="13">
        <f t="shared" si="190"/>
        <v>660000</v>
      </c>
      <c r="AL350" s="13">
        <f t="shared" si="191"/>
        <v>1061850.01</v>
      </c>
      <c r="AM350" s="13">
        <f t="shared" si="192"/>
        <v>193590</v>
      </c>
      <c r="AN350" s="13">
        <f t="shared" si="193"/>
        <v>1255440.01</v>
      </c>
      <c r="AO350" s="23">
        <f t="shared" si="194"/>
        <v>0</v>
      </c>
      <c r="AP350" s="13">
        <f t="shared" si="195"/>
        <v>-88250</v>
      </c>
      <c r="AQ350" s="13">
        <f t="shared" si="196"/>
        <v>0</v>
      </c>
      <c r="AR350" s="3" t="str">
        <f t="shared" si="197"/>
        <v>Ok</v>
      </c>
    </row>
    <row r="351" spans="1:44" x14ac:dyDescent="0.3">
      <c r="A351" s="9"/>
      <c r="B351" s="9"/>
      <c r="C351" s="10">
        <f t="shared" si="168"/>
        <v>179000</v>
      </c>
      <c r="D351" s="10">
        <f t="shared" si="169"/>
        <v>2148000</v>
      </c>
      <c r="E351" s="10">
        <f>F351*基础参数!$B$18</f>
        <v>1432000</v>
      </c>
      <c r="F351" s="10">
        <f>F350+基础参数!$B$17</f>
        <v>3580000</v>
      </c>
      <c r="G351" s="10">
        <f>基础参数!$B$1</f>
        <v>60000</v>
      </c>
      <c r="H351" s="10">
        <f>基础参数!$B$2</f>
        <v>36000</v>
      </c>
      <c r="I351" s="10">
        <f>ROUND(IF(F351/12&gt;基础参数!$B$5,基础参数!$B$5,IF(F351/12&lt;基础参数!$B$4,基础参数!$B$4,F351/12)),2)</f>
        <v>21396</v>
      </c>
      <c r="J351" s="10">
        <f>I351*12*基础参数!$B$3</f>
        <v>32094</v>
      </c>
      <c r="K351" s="10">
        <f>ROUND(IF($F351/12&gt;基础参数!$B$12,基础参数!$B$12,IF($F351/12&lt;基础参数!$B$11,基础参数!$B$11,$F351/12)),2)</f>
        <v>21396</v>
      </c>
      <c r="L351" s="10">
        <f>K351*12*基础参数!$B$10</f>
        <v>17972.640000000003</v>
      </c>
      <c r="M351" s="12">
        <f t="shared" si="165"/>
        <v>2001933.36</v>
      </c>
      <c r="N351" s="13">
        <f t="shared" si="166"/>
        <v>1432000</v>
      </c>
      <c r="O351" s="13">
        <f t="shared" si="170"/>
        <v>718950.01</v>
      </c>
      <c r="P351" s="13">
        <f t="shared" si="171"/>
        <v>629240</v>
      </c>
      <c r="Q351" s="17">
        <f t="shared" si="172"/>
        <v>1348190.01</v>
      </c>
      <c r="R351" s="13">
        <f t="shared" si="173"/>
        <v>2773933.36</v>
      </c>
      <c r="S351" s="18">
        <f t="shared" si="174"/>
        <v>660000</v>
      </c>
      <c r="T351" s="13">
        <f t="shared" si="175"/>
        <v>1066350.01</v>
      </c>
      <c r="U351" s="13">
        <f t="shared" si="176"/>
        <v>193590</v>
      </c>
      <c r="V351" s="19">
        <f t="shared" si="177"/>
        <v>1259940.01</v>
      </c>
      <c r="W351" s="13">
        <f t="shared" si="178"/>
        <v>88250</v>
      </c>
      <c r="X351" s="13">
        <f t="shared" si="179"/>
        <v>103410</v>
      </c>
      <c r="Y351" s="13">
        <f t="shared" si="167"/>
        <v>3433933.36</v>
      </c>
      <c r="Z351" s="22">
        <f t="shared" si="180"/>
        <v>1363350.01</v>
      </c>
      <c r="AA351" s="13"/>
      <c r="AB351" s="13">
        <f t="shared" si="181"/>
        <v>3013933.36</v>
      </c>
      <c r="AC351" s="13">
        <f t="shared" si="182"/>
        <v>420000</v>
      </c>
      <c r="AD351" s="13">
        <f t="shared" si="183"/>
        <v>1174350.01</v>
      </c>
      <c r="AE351" s="13">
        <f t="shared" si="184"/>
        <v>102340</v>
      </c>
      <c r="AF351" s="13">
        <f t="shared" si="185"/>
        <v>1276690.01</v>
      </c>
      <c r="AG351" s="23">
        <f t="shared" si="186"/>
        <v>16750</v>
      </c>
      <c r="AH351" s="13">
        <f t="shared" si="187"/>
        <v>-71500</v>
      </c>
      <c r="AI351" s="13">
        <f t="shared" si="188"/>
        <v>1981433.3599999999</v>
      </c>
      <c r="AJ351" s="13">
        <f t="shared" si="189"/>
        <v>2773933.36</v>
      </c>
      <c r="AK351" s="13">
        <f t="shared" si="190"/>
        <v>660000</v>
      </c>
      <c r="AL351" s="13">
        <f t="shared" si="191"/>
        <v>1066350.01</v>
      </c>
      <c r="AM351" s="13">
        <f t="shared" si="192"/>
        <v>193590</v>
      </c>
      <c r="AN351" s="13">
        <f t="shared" si="193"/>
        <v>1259940.01</v>
      </c>
      <c r="AO351" s="23">
        <f t="shared" si="194"/>
        <v>0</v>
      </c>
      <c r="AP351" s="13">
        <f t="shared" si="195"/>
        <v>-88250</v>
      </c>
      <c r="AQ351" s="13">
        <f t="shared" si="196"/>
        <v>0</v>
      </c>
      <c r="AR351" s="3" t="str">
        <f t="shared" si="197"/>
        <v>Ok</v>
      </c>
    </row>
    <row r="352" spans="1:44" x14ac:dyDescent="0.3">
      <c r="A352" s="9"/>
      <c r="B352" s="9"/>
      <c r="C352" s="10">
        <f t="shared" si="168"/>
        <v>179500</v>
      </c>
      <c r="D352" s="10">
        <f t="shared" si="169"/>
        <v>2154000</v>
      </c>
      <c r="E352" s="10">
        <f>F352*基础参数!$B$18</f>
        <v>1436000</v>
      </c>
      <c r="F352" s="10">
        <f>F351+基础参数!$B$17</f>
        <v>3590000</v>
      </c>
      <c r="G352" s="10">
        <f>基础参数!$B$1</f>
        <v>60000</v>
      </c>
      <c r="H352" s="10">
        <f>基础参数!$B$2</f>
        <v>36000</v>
      </c>
      <c r="I352" s="10">
        <f>ROUND(IF(F352/12&gt;基础参数!$B$5,基础参数!$B$5,IF(F352/12&lt;基础参数!$B$4,基础参数!$B$4,F352/12)),2)</f>
        <v>21396</v>
      </c>
      <c r="J352" s="10">
        <f>I352*12*基础参数!$B$3</f>
        <v>32094</v>
      </c>
      <c r="K352" s="10">
        <f>ROUND(IF($F352/12&gt;基础参数!$B$12,基础参数!$B$12,IF($F352/12&lt;基础参数!$B$11,基础参数!$B$11,$F352/12)),2)</f>
        <v>21396</v>
      </c>
      <c r="L352" s="10">
        <f>K352*12*基础参数!$B$10</f>
        <v>17972.640000000003</v>
      </c>
      <c r="M352" s="12">
        <f t="shared" si="165"/>
        <v>2007933.36</v>
      </c>
      <c r="N352" s="13">
        <f t="shared" si="166"/>
        <v>1436000</v>
      </c>
      <c r="O352" s="13">
        <f t="shared" si="170"/>
        <v>721650.01</v>
      </c>
      <c r="P352" s="13">
        <f t="shared" si="171"/>
        <v>631040</v>
      </c>
      <c r="Q352" s="17">
        <f t="shared" si="172"/>
        <v>1352690.01</v>
      </c>
      <c r="R352" s="13">
        <f t="shared" si="173"/>
        <v>2783933.36</v>
      </c>
      <c r="S352" s="18">
        <f t="shared" si="174"/>
        <v>660000</v>
      </c>
      <c r="T352" s="13">
        <f t="shared" si="175"/>
        <v>1070850.01</v>
      </c>
      <c r="U352" s="13">
        <f t="shared" si="176"/>
        <v>193590</v>
      </c>
      <c r="V352" s="19">
        <f t="shared" si="177"/>
        <v>1264440.01</v>
      </c>
      <c r="W352" s="13">
        <f t="shared" si="178"/>
        <v>88250</v>
      </c>
      <c r="X352" s="13">
        <f t="shared" si="179"/>
        <v>103410</v>
      </c>
      <c r="Y352" s="13">
        <f t="shared" si="167"/>
        <v>3443933.36</v>
      </c>
      <c r="Z352" s="22">
        <f t="shared" si="180"/>
        <v>1367850.01</v>
      </c>
      <c r="AA352" s="13"/>
      <c r="AB352" s="13">
        <f t="shared" si="181"/>
        <v>3023933.36</v>
      </c>
      <c r="AC352" s="13">
        <f t="shared" si="182"/>
        <v>420000</v>
      </c>
      <c r="AD352" s="13">
        <f t="shared" si="183"/>
        <v>1178850.01</v>
      </c>
      <c r="AE352" s="13">
        <f t="shared" si="184"/>
        <v>102340</v>
      </c>
      <c r="AF352" s="13">
        <f t="shared" si="185"/>
        <v>1281190.01</v>
      </c>
      <c r="AG352" s="23">
        <f t="shared" si="186"/>
        <v>16750</v>
      </c>
      <c r="AH352" s="13">
        <f t="shared" si="187"/>
        <v>-71500</v>
      </c>
      <c r="AI352" s="13">
        <f t="shared" si="188"/>
        <v>1991433.3599999999</v>
      </c>
      <c r="AJ352" s="13">
        <f t="shared" si="189"/>
        <v>2783933.36</v>
      </c>
      <c r="AK352" s="13">
        <f t="shared" si="190"/>
        <v>660000</v>
      </c>
      <c r="AL352" s="13">
        <f t="shared" si="191"/>
        <v>1070850.01</v>
      </c>
      <c r="AM352" s="13">
        <f t="shared" si="192"/>
        <v>193590</v>
      </c>
      <c r="AN352" s="13">
        <f t="shared" si="193"/>
        <v>1264440.01</v>
      </c>
      <c r="AO352" s="23">
        <f t="shared" si="194"/>
        <v>0</v>
      </c>
      <c r="AP352" s="13">
        <f t="shared" si="195"/>
        <v>-88250</v>
      </c>
      <c r="AQ352" s="13">
        <f t="shared" si="196"/>
        <v>0</v>
      </c>
      <c r="AR352" s="3" t="str">
        <f t="shared" si="197"/>
        <v>Ok</v>
      </c>
    </row>
    <row r="353" spans="1:44" x14ac:dyDescent="0.3">
      <c r="A353" s="9"/>
      <c r="B353" s="9"/>
      <c r="C353" s="10">
        <f t="shared" si="168"/>
        <v>180000</v>
      </c>
      <c r="D353" s="10">
        <f t="shared" si="169"/>
        <v>2160000</v>
      </c>
      <c r="E353" s="10">
        <f>F353*基础参数!$B$18</f>
        <v>1440000</v>
      </c>
      <c r="F353" s="10">
        <f>F352+基础参数!$B$17</f>
        <v>3600000</v>
      </c>
      <c r="G353" s="10">
        <f>基础参数!$B$1</f>
        <v>60000</v>
      </c>
      <c r="H353" s="10">
        <f>基础参数!$B$2</f>
        <v>36000</v>
      </c>
      <c r="I353" s="10">
        <f>ROUND(IF(F353/12&gt;基础参数!$B$5,基础参数!$B$5,IF(F353/12&lt;基础参数!$B$4,基础参数!$B$4,F353/12)),2)</f>
        <v>21396</v>
      </c>
      <c r="J353" s="10">
        <f>I353*12*基础参数!$B$3</f>
        <v>32094</v>
      </c>
      <c r="K353" s="10">
        <f>ROUND(IF($F353/12&gt;基础参数!$B$12,基础参数!$B$12,IF($F353/12&lt;基础参数!$B$11,基础参数!$B$11,$F353/12)),2)</f>
        <v>21396</v>
      </c>
      <c r="L353" s="10">
        <f>K353*12*基础参数!$B$10</f>
        <v>17972.640000000003</v>
      </c>
      <c r="M353" s="12">
        <f t="shared" si="165"/>
        <v>2013933.36</v>
      </c>
      <c r="N353" s="13">
        <f t="shared" si="166"/>
        <v>1440000</v>
      </c>
      <c r="O353" s="13">
        <f t="shared" si="170"/>
        <v>724350.01</v>
      </c>
      <c r="P353" s="13">
        <f t="shared" si="171"/>
        <v>632840</v>
      </c>
      <c r="Q353" s="17">
        <f t="shared" si="172"/>
        <v>1357190.01</v>
      </c>
      <c r="R353" s="13">
        <f t="shared" si="173"/>
        <v>2793933.36</v>
      </c>
      <c r="S353" s="18">
        <f t="shared" si="174"/>
        <v>660000</v>
      </c>
      <c r="T353" s="13">
        <f t="shared" si="175"/>
        <v>1075350.01</v>
      </c>
      <c r="U353" s="13">
        <f t="shared" si="176"/>
        <v>193590</v>
      </c>
      <c r="V353" s="19">
        <f t="shared" si="177"/>
        <v>1268940.01</v>
      </c>
      <c r="W353" s="13">
        <f t="shared" si="178"/>
        <v>88250</v>
      </c>
      <c r="X353" s="13">
        <f t="shared" si="179"/>
        <v>103410</v>
      </c>
      <c r="Y353" s="13">
        <f t="shared" si="167"/>
        <v>3453933.36</v>
      </c>
      <c r="Z353" s="22">
        <f t="shared" si="180"/>
        <v>1372350.01</v>
      </c>
      <c r="AA353" s="13"/>
      <c r="AB353" s="13">
        <f t="shared" si="181"/>
        <v>3033933.36</v>
      </c>
      <c r="AC353" s="13">
        <f t="shared" si="182"/>
        <v>420000</v>
      </c>
      <c r="AD353" s="13">
        <f t="shared" si="183"/>
        <v>1183350.01</v>
      </c>
      <c r="AE353" s="13">
        <f t="shared" si="184"/>
        <v>102340</v>
      </c>
      <c r="AF353" s="13">
        <f t="shared" si="185"/>
        <v>1285690.01</v>
      </c>
      <c r="AG353" s="23">
        <f t="shared" si="186"/>
        <v>16750</v>
      </c>
      <c r="AH353" s="13">
        <f t="shared" si="187"/>
        <v>-71500</v>
      </c>
      <c r="AI353" s="13">
        <f t="shared" si="188"/>
        <v>2001433.3599999999</v>
      </c>
      <c r="AJ353" s="13">
        <f t="shared" si="189"/>
        <v>2793933.36</v>
      </c>
      <c r="AK353" s="13">
        <f t="shared" si="190"/>
        <v>660000</v>
      </c>
      <c r="AL353" s="13">
        <f t="shared" si="191"/>
        <v>1075350.01</v>
      </c>
      <c r="AM353" s="13">
        <f t="shared" si="192"/>
        <v>193590</v>
      </c>
      <c r="AN353" s="13">
        <f t="shared" si="193"/>
        <v>1268940.01</v>
      </c>
      <c r="AO353" s="23">
        <f t="shared" si="194"/>
        <v>0</v>
      </c>
      <c r="AP353" s="13">
        <f t="shared" si="195"/>
        <v>-88250</v>
      </c>
      <c r="AQ353" s="13">
        <f t="shared" si="196"/>
        <v>0</v>
      </c>
      <c r="AR353" s="3" t="str">
        <f t="shared" si="197"/>
        <v>Ok</v>
      </c>
    </row>
    <row r="354" spans="1:44" x14ac:dyDescent="0.3">
      <c r="A354" s="9"/>
      <c r="B354" s="9"/>
      <c r="C354" s="10">
        <f t="shared" si="168"/>
        <v>180500</v>
      </c>
      <c r="D354" s="10">
        <f t="shared" si="169"/>
        <v>2166000</v>
      </c>
      <c r="E354" s="10">
        <f>F354*基础参数!$B$18</f>
        <v>1444000</v>
      </c>
      <c r="F354" s="10">
        <f>F353+基础参数!$B$17</f>
        <v>3610000</v>
      </c>
      <c r="G354" s="10">
        <f>基础参数!$B$1</f>
        <v>60000</v>
      </c>
      <c r="H354" s="10">
        <f>基础参数!$B$2</f>
        <v>36000</v>
      </c>
      <c r="I354" s="10">
        <f>ROUND(IF(F354/12&gt;基础参数!$B$5,基础参数!$B$5,IF(F354/12&lt;基础参数!$B$4,基础参数!$B$4,F354/12)),2)</f>
        <v>21396</v>
      </c>
      <c r="J354" s="10">
        <f>I354*12*基础参数!$B$3</f>
        <v>32094</v>
      </c>
      <c r="K354" s="10">
        <f>ROUND(IF($F354/12&gt;基础参数!$B$12,基础参数!$B$12,IF($F354/12&lt;基础参数!$B$11,基础参数!$B$11,$F354/12)),2)</f>
        <v>21396</v>
      </c>
      <c r="L354" s="10">
        <f>K354*12*基础参数!$B$10</f>
        <v>17972.640000000003</v>
      </c>
      <c r="M354" s="12">
        <f t="shared" si="165"/>
        <v>2019933.36</v>
      </c>
      <c r="N354" s="13">
        <f t="shared" si="166"/>
        <v>1444000</v>
      </c>
      <c r="O354" s="13">
        <f t="shared" si="170"/>
        <v>727050.01</v>
      </c>
      <c r="P354" s="13">
        <f t="shared" si="171"/>
        <v>634640</v>
      </c>
      <c r="Q354" s="17">
        <f t="shared" si="172"/>
        <v>1361690.01</v>
      </c>
      <c r="R354" s="13">
        <f t="shared" si="173"/>
        <v>2803933.36</v>
      </c>
      <c r="S354" s="18">
        <f t="shared" si="174"/>
        <v>660000</v>
      </c>
      <c r="T354" s="13">
        <f t="shared" si="175"/>
        <v>1079850.01</v>
      </c>
      <c r="U354" s="13">
        <f t="shared" si="176"/>
        <v>193590</v>
      </c>
      <c r="V354" s="19">
        <f t="shared" si="177"/>
        <v>1273440.01</v>
      </c>
      <c r="W354" s="13">
        <f t="shared" si="178"/>
        <v>88250</v>
      </c>
      <c r="X354" s="13">
        <f t="shared" si="179"/>
        <v>103410</v>
      </c>
      <c r="Y354" s="13">
        <f t="shared" si="167"/>
        <v>3463933.36</v>
      </c>
      <c r="Z354" s="22">
        <f t="shared" si="180"/>
        <v>1376850.01</v>
      </c>
      <c r="AA354" s="13"/>
      <c r="AB354" s="13">
        <f t="shared" si="181"/>
        <v>3043933.36</v>
      </c>
      <c r="AC354" s="13">
        <f t="shared" si="182"/>
        <v>420000</v>
      </c>
      <c r="AD354" s="13">
        <f t="shared" si="183"/>
        <v>1187850.01</v>
      </c>
      <c r="AE354" s="13">
        <f t="shared" si="184"/>
        <v>102340</v>
      </c>
      <c r="AF354" s="13">
        <f t="shared" si="185"/>
        <v>1290190.01</v>
      </c>
      <c r="AG354" s="23">
        <f t="shared" si="186"/>
        <v>16750</v>
      </c>
      <c r="AH354" s="13">
        <f t="shared" si="187"/>
        <v>-71500</v>
      </c>
      <c r="AI354" s="13">
        <f t="shared" si="188"/>
        <v>2011433.3599999999</v>
      </c>
      <c r="AJ354" s="13">
        <f t="shared" si="189"/>
        <v>2803933.36</v>
      </c>
      <c r="AK354" s="13">
        <f t="shared" si="190"/>
        <v>660000</v>
      </c>
      <c r="AL354" s="13">
        <f t="shared" si="191"/>
        <v>1079850.01</v>
      </c>
      <c r="AM354" s="13">
        <f t="shared" si="192"/>
        <v>193590</v>
      </c>
      <c r="AN354" s="13">
        <f t="shared" si="193"/>
        <v>1273440.01</v>
      </c>
      <c r="AO354" s="23">
        <f t="shared" si="194"/>
        <v>0</v>
      </c>
      <c r="AP354" s="13">
        <f t="shared" si="195"/>
        <v>-88250</v>
      </c>
      <c r="AQ354" s="13">
        <f t="shared" si="196"/>
        <v>0</v>
      </c>
      <c r="AR354" s="3" t="str">
        <f t="shared" si="197"/>
        <v>Ok</v>
      </c>
    </row>
    <row r="355" spans="1:44" x14ac:dyDescent="0.3">
      <c r="A355" s="9"/>
      <c r="B355" s="9"/>
      <c r="C355" s="10">
        <f t="shared" si="168"/>
        <v>181000</v>
      </c>
      <c r="D355" s="10">
        <f t="shared" si="169"/>
        <v>2172000</v>
      </c>
      <c r="E355" s="10">
        <f>F355*基础参数!$B$18</f>
        <v>1448000</v>
      </c>
      <c r="F355" s="10">
        <f>F354+基础参数!$B$17</f>
        <v>3620000</v>
      </c>
      <c r="G355" s="10">
        <f>基础参数!$B$1</f>
        <v>60000</v>
      </c>
      <c r="H355" s="10">
        <f>基础参数!$B$2</f>
        <v>36000</v>
      </c>
      <c r="I355" s="10">
        <f>ROUND(IF(F355/12&gt;基础参数!$B$5,基础参数!$B$5,IF(F355/12&lt;基础参数!$B$4,基础参数!$B$4,F355/12)),2)</f>
        <v>21396</v>
      </c>
      <c r="J355" s="10">
        <f>I355*12*基础参数!$B$3</f>
        <v>32094</v>
      </c>
      <c r="K355" s="10">
        <f>ROUND(IF($F355/12&gt;基础参数!$B$12,基础参数!$B$12,IF($F355/12&lt;基础参数!$B$11,基础参数!$B$11,$F355/12)),2)</f>
        <v>21396</v>
      </c>
      <c r="L355" s="10">
        <f>K355*12*基础参数!$B$10</f>
        <v>17972.640000000003</v>
      </c>
      <c r="M355" s="12">
        <f t="shared" si="165"/>
        <v>2025933.36</v>
      </c>
      <c r="N355" s="13">
        <f t="shared" si="166"/>
        <v>1448000</v>
      </c>
      <c r="O355" s="13">
        <f t="shared" si="170"/>
        <v>729750.01</v>
      </c>
      <c r="P355" s="13">
        <f t="shared" si="171"/>
        <v>636440</v>
      </c>
      <c r="Q355" s="17">
        <f t="shared" si="172"/>
        <v>1366190.01</v>
      </c>
      <c r="R355" s="13">
        <f t="shared" si="173"/>
        <v>2813933.36</v>
      </c>
      <c r="S355" s="18">
        <f t="shared" si="174"/>
        <v>660000</v>
      </c>
      <c r="T355" s="13">
        <f t="shared" si="175"/>
        <v>1084350.01</v>
      </c>
      <c r="U355" s="13">
        <f t="shared" si="176"/>
        <v>193590</v>
      </c>
      <c r="V355" s="19">
        <f t="shared" si="177"/>
        <v>1277940.01</v>
      </c>
      <c r="W355" s="13">
        <f t="shared" si="178"/>
        <v>88250</v>
      </c>
      <c r="X355" s="13">
        <f t="shared" si="179"/>
        <v>103410</v>
      </c>
      <c r="Y355" s="13">
        <f t="shared" si="167"/>
        <v>3473933.36</v>
      </c>
      <c r="Z355" s="22">
        <f t="shared" si="180"/>
        <v>1381350.01</v>
      </c>
      <c r="AA355" s="13"/>
      <c r="AB355" s="13">
        <f t="shared" si="181"/>
        <v>3053933.36</v>
      </c>
      <c r="AC355" s="13">
        <f t="shared" si="182"/>
        <v>420000</v>
      </c>
      <c r="AD355" s="13">
        <f t="shared" si="183"/>
        <v>1192350.01</v>
      </c>
      <c r="AE355" s="13">
        <f t="shared" si="184"/>
        <v>102340</v>
      </c>
      <c r="AF355" s="13">
        <f t="shared" si="185"/>
        <v>1294690.01</v>
      </c>
      <c r="AG355" s="23">
        <f t="shared" si="186"/>
        <v>16750</v>
      </c>
      <c r="AH355" s="13">
        <f t="shared" si="187"/>
        <v>-71500</v>
      </c>
      <c r="AI355" s="13">
        <f t="shared" si="188"/>
        <v>2021433.3599999999</v>
      </c>
      <c r="AJ355" s="13">
        <f t="shared" si="189"/>
        <v>2813933.36</v>
      </c>
      <c r="AK355" s="13">
        <f t="shared" si="190"/>
        <v>660000</v>
      </c>
      <c r="AL355" s="13">
        <f t="shared" si="191"/>
        <v>1084350.01</v>
      </c>
      <c r="AM355" s="13">
        <f t="shared" si="192"/>
        <v>193590</v>
      </c>
      <c r="AN355" s="13">
        <f t="shared" si="193"/>
        <v>1277940.01</v>
      </c>
      <c r="AO355" s="23">
        <f t="shared" si="194"/>
        <v>0</v>
      </c>
      <c r="AP355" s="13">
        <f t="shared" si="195"/>
        <v>-88250</v>
      </c>
      <c r="AQ355" s="13">
        <f t="shared" si="196"/>
        <v>0</v>
      </c>
      <c r="AR355" s="3" t="str">
        <f t="shared" si="197"/>
        <v>Ok</v>
      </c>
    </row>
    <row r="356" spans="1:44" x14ac:dyDescent="0.3">
      <c r="A356" s="9"/>
      <c r="B356" s="9"/>
      <c r="C356" s="10">
        <f t="shared" si="168"/>
        <v>181500</v>
      </c>
      <c r="D356" s="10">
        <f t="shared" si="169"/>
        <v>2178000</v>
      </c>
      <c r="E356" s="10">
        <f>F356*基础参数!$B$18</f>
        <v>1452000</v>
      </c>
      <c r="F356" s="10">
        <f>F355+基础参数!$B$17</f>
        <v>3630000</v>
      </c>
      <c r="G356" s="10">
        <f>基础参数!$B$1</f>
        <v>60000</v>
      </c>
      <c r="H356" s="10">
        <f>基础参数!$B$2</f>
        <v>36000</v>
      </c>
      <c r="I356" s="10">
        <f>ROUND(IF(F356/12&gt;基础参数!$B$5,基础参数!$B$5,IF(F356/12&lt;基础参数!$B$4,基础参数!$B$4,F356/12)),2)</f>
        <v>21396</v>
      </c>
      <c r="J356" s="10">
        <f>I356*12*基础参数!$B$3</f>
        <v>32094</v>
      </c>
      <c r="K356" s="10">
        <f>ROUND(IF($F356/12&gt;基础参数!$B$12,基础参数!$B$12,IF($F356/12&lt;基础参数!$B$11,基础参数!$B$11,$F356/12)),2)</f>
        <v>21396</v>
      </c>
      <c r="L356" s="10">
        <f>K356*12*基础参数!$B$10</f>
        <v>17972.640000000003</v>
      </c>
      <c r="M356" s="12">
        <f t="shared" si="165"/>
        <v>2031933.36</v>
      </c>
      <c r="N356" s="13">
        <f t="shared" si="166"/>
        <v>1452000</v>
      </c>
      <c r="O356" s="13">
        <f t="shared" si="170"/>
        <v>732450.01</v>
      </c>
      <c r="P356" s="13">
        <f t="shared" si="171"/>
        <v>638240</v>
      </c>
      <c r="Q356" s="17">
        <f t="shared" si="172"/>
        <v>1370690.01</v>
      </c>
      <c r="R356" s="13">
        <f t="shared" si="173"/>
        <v>2823933.36</v>
      </c>
      <c r="S356" s="18">
        <f t="shared" si="174"/>
        <v>660000</v>
      </c>
      <c r="T356" s="13">
        <f t="shared" si="175"/>
        <v>1088850.01</v>
      </c>
      <c r="U356" s="13">
        <f t="shared" si="176"/>
        <v>193590</v>
      </c>
      <c r="V356" s="19">
        <f t="shared" si="177"/>
        <v>1282440.01</v>
      </c>
      <c r="W356" s="13">
        <f t="shared" si="178"/>
        <v>88250</v>
      </c>
      <c r="X356" s="13">
        <f t="shared" si="179"/>
        <v>103410</v>
      </c>
      <c r="Y356" s="13">
        <f t="shared" si="167"/>
        <v>3483933.36</v>
      </c>
      <c r="Z356" s="22">
        <f t="shared" si="180"/>
        <v>1385850.01</v>
      </c>
      <c r="AA356" s="13"/>
      <c r="AB356" s="13">
        <f t="shared" si="181"/>
        <v>3063933.36</v>
      </c>
      <c r="AC356" s="13">
        <f t="shared" si="182"/>
        <v>420000</v>
      </c>
      <c r="AD356" s="13">
        <f t="shared" si="183"/>
        <v>1196850.01</v>
      </c>
      <c r="AE356" s="13">
        <f t="shared" si="184"/>
        <v>102340</v>
      </c>
      <c r="AF356" s="13">
        <f t="shared" si="185"/>
        <v>1299190.01</v>
      </c>
      <c r="AG356" s="23">
        <f t="shared" si="186"/>
        <v>16750</v>
      </c>
      <c r="AH356" s="13">
        <f t="shared" si="187"/>
        <v>-71500</v>
      </c>
      <c r="AI356" s="13">
        <f t="shared" si="188"/>
        <v>2031433.3599999999</v>
      </c>
      <c r="AJ356" s="13">
        <f t="shared" si="189"/>
        <v>2823933.36</v>
      </c>
      <c r="AK356" s="13">
        <f t="shared" si="190"/>
        <v>660000</v>
      </c>
      <c r="AL356" s="13">
        <f t="shared" si="191"/>
        <v>1088850.01</v>
      </c>
      <c r="AM356" s="13">
        <f t="shared" si="192"/>
        <v>193590</v>
      </c>
      <c r="AN356" s="13">
        <f t="shared" si="193"/>
        <v>1282440.01</v>
      </c>
      <c r="AO356" s="23">
        <f t="shared" si="194"/>
        <v>0</v>
      </c>
      <c r="AP356" s="13">
        <f t="shared" si="195"/>
        <v>-88250</v>
      </c>
      <c r="AQ356" s="13">
        <f t="shared" si="196"/>
        <v>0</v>
      </c>
      <c r="AR356" s="3" t="str">
        <f t="shared" si="197"/>
        <v>Ok</v>
      </c>
    </row>
    <row r="357" spans="1:44" x14ac:dyDescent="0.3">
      <c r="A357" s="9"/>
      <c r="B357" s="9"/>
      <c r="C357" s="10">
        <f t="shared" si="168"/>
        <v>182000</v>
      </c>
      <c r="D357" s="10">
        <f t="shared" si="169"/>
        <v>2184000</v>
      </c>
      <c r="E357" s="10">
        <f>F357*基础参数!$B$18</f>
        <v>1456000</v>
      </c>
      <c r="F357" s="10">
        <f>F356+基础参数!$B$17</f>
        <v>3640000</v>
      </c>
      <c r="G357" s="10">
        <f>基础参数!$B$1</f>
        <v>60000</v>
      </c>
      <c r="H357" s="10">
        <f>基础参数!$B$2</f>
        <v>36000</v>
      </c>
      <c r="I357" s="10">
        <f>ROUND(IF(F357/12&gt;基础参数!$B$5,基础参数!$B$5,IF(F357/12&lt;基础参数!$B$4,基础参数!$B$4,F357/12)),2)</f>
        <v>21396</v>
      </c>
      <c r="J357" s="10">
        <f>I357*12*基础参数!$B$3</f>
        <v>32094</v>
      </c>
      <c r="K357" s="10">
        <f>ROUND(IF($F357/12&gt;基础参数!$B$12,基础参数!$B$12,IF($F357/12&lt;基础参数!$B$11,基础参数!$B$11,$F357/12)),2)</f>
        <v>21396</v>
      </c>
      <c r="L357" s="10">
        <f>K357*12*基础参数!$B$10</f>
        <v>17972.640000000003</v>
      </c>
      <c r="M357" s="12">
        <f t="shared" si="165"/>
        <v>2037933.36</v>
      </c>
      <c r="N357" s="13">
        <f t="shared" si="166"/>
        <v>1456000</v>
      </c>
      <c r="O357" s="13">
        <f t="shared" si="170"/>
        <v>735150.01</v>
      </c>
      <c r="P357" s="13">
        <f t="shared" si="171"/>
        <v>640040</v>
      </c>
      <c r="Q357" s="17">
        <f t="shared" si="172"/>
        <v>1375190.01</v>
      </c>
      <c r="R357" s="13">
        <f t="shared" si="173"/>
        <v>2833933.36</v>
      </c>
      <c r="S357" s="18">
        <f t="shared" si="174"/>
        <v>660000</v>
      </c>
      <c r="T357" s="13">
        <f t="shared" si="175"/>
        <v>1093350.01</v>
      </c>
      <c r="U357" s="13">
        <f t="shared" si="176"/>
        <v>193590</v>
      </c>
      <c r="V357" s="19">
        <f t="shared" si="177"/>
        <v>1286940.01</v>
      </c>
      <c r="W357" s="13">
        <f t="shared" si="178"/>
        <v>88250</v>
      </c>
      <c r="X357" s="13">
        <f t="shared" si="179"/>
        <v>103410</v>
      </c>
      <c r="Y357" s="13">
        <f t="shared" si="167"/>
        <v>3493933.36</v>
      </c>
      <c r="Z357" s="22">
        <f t="shared" si="180"/>
        <v>1390350.01</v>
      </c>
      <c r="AA357" s="13"/>
      <c r="AB357" s="13">
        <f t="shared" si="181"/>
        <v>3073933.36</v>
      </c>
      <c r="AC357" s="13">
        <f t="shared" si="182"/>
        <v>420000</v>
      </c>
      <c r="AD357" s="13">
        <f t="shared" si="183"/>
        <v>1201350.01</v>
      </c>
      <c r="AE357" s="13">
        <f t="shared" si="184"/>
        <v>102340</v>
      </c>
      <c r="AF357" s="13">
        <f t="shared" si="185"/>
        <v>1303690.01</v>
      </c>
      <c r="AG357" s="23">
        <f t="shared" si="186"/>
        <v>16750</v>
      </c>
      <c r="AH357" s="13">
        <f t="shared" si="187"/>
        <v>-71500</v>
      </c>
      <c r="AI357" s="13">
        <f t="shared" si="188"/>
        <v>2041433.3599999999</v>
      </c>
      <c r="AJ357" s="13">
        <f t="shared" si="189"/>
        <v>2833933.36</v>
      </c>
      <c r="AK357" s="13">
        <f t="shared" si="190"/>
        <v>660000</v>
      </c>
      <c r="AL357" s="13">
        <f t="shared" si="191"/>
        <v>1093350.01</v>
      </c>
      <c r="AM357" s="13">
        <f t="shared" si="192"/>
        <v>193590</v>
      </c>
      <c r="AN357" s="13">
        <f t="shared" si="193"/>
        <v>1286940.01</v>
      </c>
      <c r="AO357" s="23">
        <f t="shared" si="194"/>
        <v>0</v>
      </c>
      <c r="AP357" s="13">
        <f t="shared" si="195"/>
        <v>-88250</v>
      </c>
      <c r="AQ357" s="13">
        <f t="shared" si="196"/>
        <v>0</v>
      </c>
      <c r="AR357" s="3" t="str">
        <f t="shared" si="197"/>
        <v>Ok</v>
      </c>
    </row>
    <row r="358" spans="1:44" x14ac:dyDescent="0.3">
      <c r="A358" s="9"/>
      <c r="B358" s="9"/>
      <c r="C358" s="10">
        <f t="shared" si="168"/>
        <v>182500</v>
      </c>
      <c r="D358" s="10">
        <f t="shared" si="169"/>
        <v>2190000</v>
      </c>
      <c r="E358" s="10">
        <f>F358*基础参数!$B$18</f>
        <v>1460000</v>
      </c>
      <c r="F358" s="10">
        <f>F357+基础参数!$B$17</f>
        <v>3650000</v>
      </c>
      <c r="G358" s="10">
        <f>基础参数!$B$1</f>
        <v>60000</v>
      </c>
      <c r="H358" s="10">
        <f>基础参数!$B$2</f>
        <v>36000</v>
      </c>
      <c r="I358" s="10">
        <f>ROUND(IF(F358/12&gt;基础参数!$B$5,基础参数!$B$5,IF(F358/12&lt;基础参数!$B$4,基础参数!$B$4,F358/12)),2)</f>
        <v>21396</v>
      </c>
      <c r="J358" s="10">
        <f>I358*12*基础参数!$B$3</f>
        <v>32094</v>
      </c>
      <c r="K358" s="10">
        <f>ROUND(IF($F358/12&gt;基础参数!$B$12,基础参数!$B$12,IF($F358/12&lt;基础参数!$B$11,基础参数!$B$11,$F358/12)),2)</f>
        <v>21396</v>
      </c>
      <c r="L358" s="10">
        <f>K358*12*基础参数!$B$10</f>
        <v>17972.640000000003</v>
      </c>
      <c r="M358" s="12">
        <f t="shared" si="165"/>
        <v>2043933.36</v>
      </c>
      <c r="N358" s="13">
        <f t="shared" si="166"/>
        <v>1460000</v>
      </c>
      <c r="O358" s="13">
        <f t="shared" si="170"/>
        <v>737850.01</v>
      </c>
      <c r="P358" s="13">
        <f t="shared" si="171"/>
        <v>641840</v>
      </c>
      <c r="Q358" s="17">
        <f t="shared" si="172"/>
        <v>1379690.01</v>
      </c>
      <c r="R358" s="13">
        <f t="shared" si="173"/>
        <v>2843933.36</v>
      </c>
      <c r="S358" s="18">
        <f t="shared" si="174"/>
        <v>660000</v>
      </c>
      <c r="T358" s="13">
        <f t="shared" si="175"/>
        <v>1097850.01</v>
      </c>
      <c r="U358" s="13">
        <f t="shared" si="176"/>
        <v>193590</v>
      </c>
      <c r="V358" s="19">
        <f t="shared" si="177"/>
        <v>1291440.01</v>
      </c>
      <c r="W358" s="13">
        <f t="shared" si="178"/>
        <v>88250</v>
      </c>
      <c r="X358" s="13">
        <f t="shared" si="179"/>
        <v>103410</v>
      </c>
      <c r="Y358" s="13">
        <f t="shared" si="167"/>
        <v>3503933.36</v>
      </c>
      <c r="Z358" s="22">
        <f t="shared" si="180"/>
        <v>1394850.01</v>
      </c>
      <c r="AA358" s="13"/>
      <c r="AB358" s="13">
        <f t="shared" si="181"/>
        <v>3083933.36</v>
      </c>
      <c r="AC358" s="13">
        <f t="shared" si="182"/>
        <v>420000</v>
      </c>
      <c r="AD358" s="13">
        <f t="shared" si="183"/>
        <v>1205850.01</v>
      </c>
      <c r="AE358" s="13">
        <f t="shared" si="184"/>
        <v>102340</v>
      </c>
      <c r="AF358" s="13">
        <f t="shared" si="185"/>
        <v>1308190.01</v>
      </c>
      <c r="AG358" s="23">
        <f t="shared" si="186"/>
        <v>16750</v>
      </c>
      <c r="AH358" s="13">
        <f t="shared" si="187"/>
        <v>-71500</v>
      </c>
      <c r="AI358" s="13">
        <f t="shared" si="188"/>
        <v>2051433.3599999999</v>
      </c>
      <c r="AJ358" s="13">
        <f t="shared" si="189"/>
        <v>2843933.36</v>
      </c>
      <c r="AK358" s="13">
        <f t="shared" si="190"/>
        <v>660000</v>
      </c>
      <c r="AL358" s="13">
        <f t="shared" si="191"/>
        <v>1097850.01</v>
      </c>
      <c r="AM358" s="13">
        <f t="shared" si="192"/>
        <v>193590</v>
      </c>
      <c r="AN358" s="13">
        <f t="shared" si="193"/>
        <v>1291440.01</v>
      </c>
      <c r="AO358" s="23">
        <f t="shared" si="194"/>
        <v>0</v>
      </c>
      <c r="AP358" s="13">
        <f t="shared" si="195"/>
        <v>-88250</v>
      </c>
      <c r="AQ358" s="13">
        <f t="shared" si="196"/>
        <v>0</v>
      </c>
      <c r="AR358" s="3" t="str">
        <f t="shared" si="197"/>
        <v>Ok</v>
      </c>
    </row>
    <row r="359" spans="1:44" x14ac:dyDescent="0.3">
      <c r="A359" s="9"/>
      <c r="B359" s="9"/>
      <c r="C359" s="10">
        <f t="shared" si="168"/>
        <v>183000</v>
      </c>
      <c r="D359" s="10">
        <f t="shared" si="169"/>
        <v>2196000</v>
      </c>
      <c r="E359" s="10">
        <f>F359*基础参数!$B$18</f>
        <v>1464000</v>
      </c>
      <c r="F359" s="10">
        <f>F358+基础参数!$B$17</f>
        <v>3660000</v>
      </c>
      <c r="G359" s="10">
        <f>基础参数!$B$1</f>
        <v>60000</v>
      </c>
      <c r="H359" s="10">
        <f>基础参数!$B$2</f>
        <v>36000</v>
      </c>
      <c r="I359" s="10">
        <f>ROUND(IF(F359/12&gt;基础参数!$B$5,基础参数!$B$5,IF(F359/12&lt;基础参数!$B$4,基础参数!$B$4,F359/12)),2)</f>
        <v>21396</v>
      </c>
      <c r="J359" s="10">
        <f>I359*12*基础参数!$B$3</f>
        <v>32094</v>
      </c>
      <c r="K359" s="10">
        <f>ROUND(IF($F359/12&gt;基础参数!$B$12,基础参数!$B$12,IF($F359/12&lt;基础参数!$B$11,基础参数!$B$11,$F359/12)),2)</f>
        <v>21396</v>
      </c>
      <c r="L359" s="10">
        <f>K359*12*基础参数!$B$10</f>
        <v>17972.640000000003</v>
      </c>
      <c r="M359" s="12">
        <f t="shared" si="165"/>
        <v>2049933.36</v>
      </c>
      <c r="N359" s="13">
        <f t="shared" si="166"/>
        <v>1464000</v>
      </c>
      <c r="O359" s="13">
        <f t="shared" si="170"/>
        <v>740550.01</v>
      </c>
      <c r="P359" s="13">
        <f t="shared" si="171"/>
        <v>643640</v>
      </c>
      <c r="Q359" s="17">
        <f t="shared" si="172"/>
        <v>1384190.01</v>
      </c>
      <c r="R359" s="13">
        <f t="shared" si="173"/>
        <v>2853933.36</v>
      </c>
      <c r="S359" s="18">
        <f t="shared" si="174"/>
        <v>660000</v>
      </c>
      <c r="T359" s="13">
        <f t="shared" si="175"/>
        <v>1102350.01</v>
      </c>
      <c r="U359" s="13">
        <f t="shared" si="176"/>
        <v>193590</v>
      </c>
      <c r="V359" s="19">
        <f t="shared" si="177"/>
        <v>1295940.01</v>
      </c>
      <c r="W359" s="13">
        <f t="shared" si="178"/>
        <v>88250</v>
      </c>
      <c r="X359" s="13">
        <f t="shared" si="179"/>
        <v>103410</v>
      </c>
      <c r="Y359" s="13">
        <f t="shared" si="167"/>
        <v>3513933.36</v>
      </c>
      <c r="Z359" s="22">
        <f t="shared" si="180"/>
        <v>1399350.01</v>
      </c>
      <c r="AA359" s="13"/>
      <c r="AB359" s="13">
        <f t="shared" si="181"/>
        <v>3093933.36</v>
      </c>
      <c r="AC359" s="13">
        <f t="shared" si="182"/>
        <v>420000</v>
      </c>
      <c r="AD359" s="13">
        <f t="shared" si="183"/>
        <v>1210350.01</v>
      </c>
      <c r="AE359" s="13">
        <f t="shared" si="184"/>
        <v>102340</v>
      </c>
      <c r="AF359" s="13">
        <f t="shared" si="185"/>
        <v>1312690.01</v>
      </c>
      <c r="AG359" s="23">
        <f t="shared" si="186"/>
        <v>16750</v>
      </c>
      <c r="AH359" s="13">
        <f t="shared" si="187"/>
        <v>-71500</v>
      </c>
      <c r="AI359" s="13">
        <f t="shared" si="188"/>
        <v>2061433.3599999999</v>
      </c>
      <c r="AJ359" s="13">
        <f t="shared" si="189"/>
        <v>2853933.36</v>
      </c>
      <c r="AK359" s="13">
        <f t="shared" si="190"/>
        <v>660000</v>
      </c>
      <c r="AL359" s="13">
        <f t="shared" si="191"/>
        <v>1102350.01</v>
      </c>
      <c r="AM359" s="13">
        <f t="shared" si="192"/>
        <v>193590</v>
      </c>
      <c r="AN359" s="13">
        <f t="shared" si="193"/>
        <v>1295940.01</v>
      </c>
      <c r="AO359" s="23">
        <f t="shared" si="194"/>
        <v>0</v>
      </c>
      <c r="AP359" s="13">
        <f t="shared" si="195"/>
        <v>-88250</v>
      </c>
      <c r="AQ359" s="13">
        <f t="shared" si="196"/>
        <v>0</v>
      </c>
      <c r="AR359" s="3" t="str">
        <f t="shared" si="197"/>
        <v>Ok</v>
      </c>
    </row>
    <row r="360" spans="1:44" x14ac:dyDescent="0.3">
      <c r="A360" s="9"/>
      <c r="B360" s="9"/>
      <c r="C360" s="10">
        <f t="shared" si="168"/>
        <v>183500</v>
      </c>
      <c r="D360" s="10">
        <f t="shared" si="169"/>
        <v>2202000</v>
      </c>
      <c r="E360" s="10">
        <f>F360*基础参数!$B$18</f>
        <v>1468000</v>
      </c>
      <c r="F360" s="10">
        <f>F359+基础参数!$B$17</f>
        <v>3670000</v>
      </c>
      <c r="G360" s="10">
        <f>基础参数!$B$1</f>
        <v>60000</v>
      </c>
      <c r="H360" s="10">
        <f>基础参数!$B$2</f>
        <v>36000</v>
      </c>
      <c r="I360" s="10">
        <f>ROUND(IF(F360/12&gt;基础参数!$B$5,基础参数!$B$5,IF(F360/12&lt;基础参数!$B$4,基础参数!$B$4,F360/12)),2)</f>
        <v>21396</v>
      </c>
      <c r="J360" s="10">
        <f>I360*12*基础参数!$B$3</f>
        <v>32094</v>
      </c>
      <c r="K360" s="10">
        <f>ROUND(IF($F360/12&gt;基础参数!$B$12,基础参数!$B$12,IF($F360/12&lt;基础参数!$B$11,基础参数!$B$11,$F360/12)),2)</f>
        <v>21396</v>
      </c>
      <c r="L360" s="10">
        <f>K360*12*基础参数!$B$10</f>
        <v>17972.640000000003</v>
      </c>
      <c r="M360" s="12">
        <f t="shared" si="165"/>
        <v>2055933.36</v>
      </c>
      <c r="N360" s="13">
        <f t="shared" si="166"/>
        <v>1468000</v>
      </c>
      <c r="O360" s="13">
        <f t="shared" si="170"/>
        <v>743250.01</v>
      </c>
      <c r="P360" s="13">
        <f t="shared" si="171"/>
        <v>645440</v>
      </c>
      <c r="Q360" s="17">
        <f t="shared" si="172"/>
        <v>1388690.01</v>
      </c>
      <c r="R360" s="13">
        <f t="shared" si="173"/>
        <v>2863933.36</v>
      </c>
      <c r="S360" s="18">
        <f t="shared" si="174"/>
        <v>660000</v>
      </c>
      <c r="T360" s="13">
        <f t="shared" si="175"/>
        <v>1106850.01</v>
      </c>
      <c r="U360" s="13">
        <f t="shared" si="176"/>
        <v>193590</v>
      </c>
      <c r="V360" s="19">
        <f t="shared" si="177"/>
        <v>1300440.01</v>
      </c>
      <c r="W360" s="13">
        <f t="shared" si="178"/>
        <v>88250</v>
      </c>
      <c r="X360" s="13">
        <f t="shared" si="179"/>
        <v>103410</v>
      </c>
      <c r="Y360" s="13">
        <f t="shared" si="167"/>
        <v>3523933.36</v>
      </c>
      <c r="Z360" s="22">
        <f t="shared" si="180"/>
        <v>1403850.01</v>
      </c>
      <c r="AA360" s="13"/>
      <c r="AB360" s="13">
        <f t="shared" si="181"/>
        <v>3103933.36</v>
      </c>
      <c r="AC360" s="13">
        <f t="shared" si="182"/>
        <v>420000</v>
      </c>
      <c r="AD360" s="13">
        <f t="shared" si="183"/>
        <v>1214850.01</v>
      </c>
      <c r="AE360" s="13">
        <f t="shared" si="184"/>
        <v>102340</v>
      </c>
      <c r="AF360" s="13">
        <f t="shared" si="185"/>
        <v>1317190.01</v>
      </c>
      <c r="AG360" s="23">
        <f t="shared" si="186"/>
        <v>16750</v>
      </c>
      <c r="AH360" s="13">
        <f t="shared" si="187"/>
        <v>-71500</v>
      </c>
      <c r="AI360" s="13">
        <f t="shared" si="188"/>
        <v>2071433.3599999999</v>
      </c>
      <c r="AJ360" s="13">
        <f t="shared" si="189"/>
        <v>2863933.36</v>
      </c>
      <c r="AK360" s="13">
        <f t="shared" si="190"/>
        <v>660000</v>
      </c>
      <c r="AL360" s="13">
        <f t="shared" si="191"/>
        <v>1106850.01</v>
      </c>
      <c r="AM360" s="13">
        <f t="shared" si="192"/>
        <v>193590</v>
      </c>
      <c r="AN360" s="13">
        <f t="shared" si="193"/>
        <v>1300440.01</v>
      </c>
      <c r="AO360" s="23">
        <f t="shared" si="194"/>
        <v>0</v>
      </c>
      <c r="AP360" s="13">
        <f t="shared" si="195"/>
        <v>-88250</v>
      </c>
      <c r="AQ360" s="13">
        <f t="shared" si="196"/>
        <v>0</v>
      </c>
      <c r="AR360" s="3" t="str">
        <f t="shared" si="197"/>
        <v>Ok</v>
      </c>
    </row>
    <row r="361" spans="1:44" x14ac:dyDescent="0.3">
      <c r="A361" s="9"/>
      <c r="B361" s="9"/>
      <c r="C361" s="10">
        <f t="shared" si="168"/>
        <v>184000</v>
      </c>
      <c r="D361" s="10">
        <f t="shared" si="169"/>
        <v>2208000</v>
      </c>
      <c r="E361" s="10">
        <f>F361*基础参数!$B$18</f>
        <v>1472000</v>
      </c>
      <c r="F361" s="10">
        <f>F360+基础参数!$B$17</f>
        <v>3680000</v>
      </c>
      <c r="G361" s="10">
        <f>基础参数!$B$1</f>
        <v>60000</v>
      </c>
      <c r="H361" s="10">
        <f>基础参数!$B$2</f>
        <v>36000</v>
      </c>
      <c r="I361" s="10">
        <f>ROUND(IF(F361/12&gt;基础参数!$B$5,基础参数!$B$5,IF(F361/12&lt;基础参数!$B$4,基础参数!$B$4,F361/12)),2)</f>
        <v>21396</v>
      </c>
      <c r="J361" s="10">
        <f>I361*12*基础参数!$B$3</f>
        <v>32094</v>
      </c>
      <c r="K361" s="10">
        <f>ROUND(IF($F361/12&gt;基础参数!$B$12,基础参数!$B$12,IF($F361/12&lt;基础参数!$B$11,基础参数!$B$11,$F361/12)),2)</f>
        <v>21396</v>
      </c>
      <c r="L361" s="10">
        <f>K361*12*基础参数!$B$10</f>
        <v>17972.640000000003</v>
      </c>
      <c r="M361" s="12">
        <f t="shared" si="165"/>
        <v>2061933.36</v>
      </c>
      <c r="N361" s="13">
        <f t="shared" si="166"/>
        <v>1472000</v>
      </c>
      <c r="O361" s="13">
        <f t="shared" si="170"/>
        <v>745950.01</v>
      </c>
      <c r="P361" s="13">
        <f t="shared" si="171"/>
        <v>647240</v>
      </c>
      <c r="Q361" s="17">
        <f t="shared" si="172"/>
        <v>1393190.01</v>
      </c>
      <c r="R361" s="13">
        <f t="shared" si="173"/>
        <v>2873933.36</v>
      </c>
      <c r="S361" s="18">
        <f t="shared" si="174"/>
        <v>660000</v>
      </c>
      <c r="T361" s="13">
        <f t="shared" si="175"/>
        <v>1111350.01</v>
      </c>
      <c r="U361" s="13">
        <f t="shared" si="176"/>
        <v>193590</v>
      </c>
      <c r="V361" s="19">
        <f t="shared" si="177"/>
        <v>1304940.01</v>
      </c>
      <c r="W361" s="13">
        <f t="shared" si="178"/>
        <v>88250</v>
      </c>
      <c r="X361" s="13">
        <f t="shared" si="179"/>
        <v>103410</v>
      </c>
      <c r="Y361" s="13">
        <f t="shared" si="167"/>
        <v>3533933.36</v>
      </c>
      <c r="Z361" s="22">
        <f t="shared" si="180"/>
        <v>1408350.01</v>
      </c>
      <c r="AA361" s="13"/>
      <c r="AB361" s="13">
        <f t="shared" si="181"/>
        <v>3113933.36</v>
      </c>
      <c r="AC361" s="13">
        <f t="shared" si="182"/>
        <v>420000</v>
      </c>
      <c r="AD361" s="13">
        <f t="shared" si="183"/>
        <v>1219350.01</v>
      </c>
      <c r="AE361" s="13">
        <f t="shared" si="184"/>
        <v>102340</v>
      </c>
      <c r="AF361" s="13">
        <f t="shared" si="185"/>
        <v>1321690.01</v>
      </c>
      <c r="AG361" s="23">
        <f t="shared" si="186"/>
        <v>16750</v>
      </c>
      <c r="AH361" s="13">
        <f t="shared" si="187"/>
        <v>-71500</v>
      </c>
      <c r="AI361" s="13">
        <f t="shared" si="188"/>
        <v>2081433.3599999999</v>
      </c>
      <c r="AJ361" s="13">
        <f t="shared" si="189"/>
        <v>2873933.36</v>
      </c>
      <c r="AK361" s="13">
        <f t="shared" si="190"/>
        <v>660000</v>
      </c>
      <c r="AL361" s="13">
        <f t="shared" si="191"/>
        <v>1111350.01</v>
      </c>
      <c r="AM361" s="13">
        <f t="shared" si="192"/>
        <v>193590</v>
      </c>
      <c r="AN361" s="13">
        <f t="shared" si="193"/>
        <v>1304940.01</v>
      </c>
      <c r="AO361" s="23">
        <f t="shared" si="194"/>
        <v>0</v>
      </c>
      <c r="AP361" s="13">
        <f t="shared" si="195"/>
        <v>-88250</v>
      </c>
      <c r="AQ361" s="13">
        <f t="shared" si="196"/>
        <v>0</v>
      </c>
      <c r="AR361" s="3" t="str">
        <f t="shared" si="197"/>
        <v>Ok</v>
      </c>
    </row>
    <row r="362" spans="1:44" x14ac:dyDescent="0.3">
      <c r="A362" s="9"/>
      <c r="B362" s="9"/>
      <c r="C362" s="10">
        <f t="shared" si="168"/>
        <v>184500</v>
      </c>
      <c r="D362" s="10">
        <f t="shared" si="169"/>
        <v>2214000</v>
      </c>
      <c r="E362" s="10">
        <f>F362*基础参数!$B$18</f>
        <v>1476000</v>
      </c>
      <c r="F362" s="10">
        <f>F361+基础参数!$B$17</f>
        <v>3690000</v>
      </c>
      <c r="G362" s="10">
        <f>基础参数!$B$1</f>
        <v>60000</v>
      </c>
      <c r="H362" s="10">
        <f>基础参数!$B$2</f>
        <v>36000</v>
      </c>
      <c r="I362" s="10">
        <f>ROUND(IF(F362/12&gt;基础参数!$B$5,基础参数!$B$5,IF(F362/12&lt;基础参数!$B$4,基础参数!$B$4,F362/12)),2)</f>
        <v>21396</v>
      </c>
      <c r="J362" s="10">
        <f>I362*12*基础参数!$B$3</f>
        <v>32094</v>
      </c>
      <c r="K362" s="10">
        <f>ROUND(IF($F362/12&gt;基础参数!$B$12,基础参数!$B$12,IF($F362/12&lt;基础参数!$B$11,基础参数!$B$11,$F362/12)),2)</f>
        <v>21396</v>
      </c>
      <c r="L362" s="10">
        <f>K362*12*基础参数!$B$10</f>
        <v>17972.640000000003</v>
      </c>
      <c r="M362" s="12">
        <f t="shared" si="165"/>
        <v>2067933.36</v>
      </c>
      <c r="N362" s="13">
        <f t="shared" si="166"/>
        <v>1476000</v>
      </c>
      <c r="O362" s="13">
        <f t="shared" si="170"/>
        <v>748650.01</v>
      </c>
      <c r="P362" s="13">
        <f t="shared" si="171"/>
        <v>649040</v>
      </c>
      <c r="Q362" s="17">
        <f t="shared" si="172"/>
        <v>1397690.01</v>
      </c>
      <c r="R362" s="13">
        <f t="shared" si="173"/>
        <v>2883933.36</v>
      </c>
      <c r="S362" s="18">
        <f t="shared" si="174"/>
        <v>660000</v>
      </c>
      <c r="T362" s="13">
        <f t="shared" si="175"/>
        <v>1115850.01</v>
      </c>
      <c r="U362" s="13">
        <f t="shared" si="176"/>
        <v>193590</v>
      </c>
      <c r="V362" s="19">
        <f t="shared" si="177"/>
        <v>1309440.01</v>
      </c>
      <c r="W362" s="13">
        <f t="shared" si="178"/>
        <v>88250</v>
      </c>
      <c r="X362" s="13">
        <f t="shared" si="179"/>
        <v>103410</v>
      </c>
      <c r="Y362" s="13">
        <f t="shared" si="167"/>
        <v>3543933.36</v>
      </c>
      <c r="Z362" s="22">
        <f t="shared" si="180"/>
        <v>1412850.01</v>
      </c>
      <c r="AA362" s="13"/>
      <c r="AB362" s="13">
        <f t="shared" si="181"/>
        <v>3123933.36</v>
      </c>
      <c r="AC362" s="13">
        <f t="shared" si="182"/>
        <v>420000</v>
      </c>
      <c r="AD362" s="13">
        <f t="shared" si="183"/>
        <v>1223850.01</v>
      </c>
      <c r="AE362" s="13">
        <f t="shared" si="184"/>
        <v>102340</v>
      </c>
      <c r="AF362" s="13">
        <f t="shared" si="185"/>
        <v>1326190.01</v>
      </c>
      <c r="AG362" s="23">
        <f t="shared" si="186"/>
        <v>16750</v>
      </c>
      <c r="AH362" s="13">
        <f t="shared" si="187"/>
        <v>-71500</v>
      </c>
      <c r="AI362" s="13">
        <f t="shared" si="188"/>
        <v>2091433.3599999999</v>
      </c>
      <c r="AJ362" s="13">
        <f t="shared" si="189"/>
        <v>2883933.36</v>
      </c>
      <c r="AK362" s="13">
        <f t="shared" si="190"/>
        <v>660000</v>
      </c>
      <c r="AL362" s="13">
        <f t="shared" si="191"/>
        <v>1115850.01</v>
      </c>
      <c r="AM362" s="13">
        <f t="shared" si="192"/>
        <v>193590</v>
      </c>
      <c r="AN362" s="13">
        <f t="shared" si="193"/>
        <v>1309440.01</v>
      </c>
      <c r="AO362" s="23">
        <f t="shared" si="194"/>
        <v>0</v>
      </c>
      <c r="AP362" s="13">
        <f t="shared" si="195"/>
        <v>-88250</v>
      </c>
      <c r="AQ362" s="13">
        <f t="shared" si="196"/>
        <v>0</v>
      </c>
      <c r="AR362" s="3" t="str">
        <f t="shared" si="197"/>
        <v>Ok</v>
      </c>
    </row>
    <row r="363" spans="1:44" x14ac:dyDescent="0.3">
      <c r="A363" s="9"/>
      <c r="B363" s="9"/>
      <c r="C363" s="10">
        <f t="shared" si="168"/>
        <v>185000</v>
      </c>
      <c r="D363" s="10">
        <f t="shared" si="169"/>
        <v>2220000</v>
      </c>
      <c r="E363" s="10">
        <f>F363*基础参数!$B$18</f>
        <v>1480000</v>
      </c>
      <c r="F363" s="10">
        <f>F362+基础参数!$B$17</f>
        <v>3700000</v>
      </c>
      <c r="G363" s="10">
        <f>基础参数!$B$1</f>
        <v>60000</v>
      </c>
      <c r="H363" s="10">
        <f>基础参数!$B$2</f>
        <v>36000</v>
      </c>
      <c r="I363" s="10">
        <f>ROUND(IF(F363/12&gt;基础参数!$B$5,基础参数!$B$5,IF(F363/12&lt;基础参数!$B$4,基础参数!$B$4,F363/12)),2)</f>
        <v>21396</v>
      </c>
      <c r="J363" s="10">
        <f>I363*12*基础参数!$B$3</f>
        <v>32094</v>
      </c>
      <c r="K363" s="10">
        <f>ROUND(IF($F363/12&gt;基础参数!$B$12,基础参数!$B$12,IF($F363/12&lt;基础参数!$B$11,基础参数!$B$11,$F363/12)),2)</f>
        <v>21396</v>
      </c>
      <c r="L363" s="10">
        <f>K363*12*基础参数!$B$10</f>
        <v>17972.640000000003</v>
      </c>
      <c r="M363" s="12">
        <f t="shared" si="165"/>
        <v>2073933.36</v>
      </c>
      <c r="N363" s="13">
        <f t="shared" si="166"/>
        <v>1480000</v>
      </c>
      <c r="O363" s="13">
        <f t="shared" si="170"/>
        <v>751350.01</v>
      </c>
      <c r="P363" s="13">
        <f t="shared" si="171"/>
        <v>650840</v>
      </c>
      <c r="Q363" s="17">
        <f t="shared" si="172"/>
        <v>1402190.01</v>
      </c>
      <c r="R363" s="13">
        <f t="shared" si="173"/>
        <v>2893933.36</v>
      </c>
      <c r="S363" s="18">
        <f t="shared" si="174"/>
        <v>660000</v>
      </c>
      <c r="T363" s="13">
        <f t="shared" si="175"/>
        <v>1120350.01</v>
      </c>
      <c r="U363" s="13">
        <f t="shared" si="176"/>
        <v>193590</v>
      </c>
      <c r="V363" s="19">
        <f t="shared" si="177"/>
        <v>1313940.01</v>
      </c>
      <c r="W363" s="13">
        <f t="shared" si="178"/>
        <v>88250</v>
      </c>
      <c r="X363" s="13">
        <f t="shared" si="179"/>
        <v>103410</v>
      </c>
      <c r="Y363" s="13">
        <f t="shared" si="167"/>
        <v>3553933.36</v>
      </c>
      <c r="Z363" s="22">
        <f t="shared" si="180"/>
        <v>1417350.01</v>
      </c>
      <c r="AA363" s="13"/>
      <c r="AB363" s="13">
        <f t="shared" si="181"/>
        <v>3133933.36</v>
      </c>
      <c r="AC363" s="13">
        <f t="shared" si="182"/>
        <v>420000</v>
      </c>
      <c r="AD363" s="13">
        <f t="shared" si="183"/>
        <v>1228350.01</v>
      </c>
      <c r="AE363" s="13">
        <f t="shared" si="184"/>
        <v>102340</v>
      </c>
      <c r="AF363" s="13">
        <f t="shared" si="185"/>
        <v>1330690.01</v>
      </c>
      <c r="AG363" s="23">
        <f t="shared" si="186"/>
        <v>16750</v>
      </c>
      <c r="AH363" s="13">
        <f t="shared" si="187"/>
        <v>-71500</v>
      </c>
      <c r="AI363" s="13">
        <f t="shared" si="188"/>
        <v>2101433.36</v>
      </c>
      <c r="AJ363" s="13">
        <f t="shared" si="189"/>
        <v>2893933.36</v>
      </c>
      <c r="AK363" s="13">
        <f t="shared" si="190"/>
        <v>660000</v>
      </c>
      <c r="AL363" s="13">
        <f t="shared" si="191"/>
        <v>1120350.01</v>
      </c>
      <c r="AM363" s="13">
        <f t="shared" si="192"/>
        <v>193590</v>
      </c>
      <c r="AN363" s="13">
        <f t="shared" si="193"/>
        <v>1313940.01</v>
      </c>
      <c r="AO363" s="23">
        <f t="shared" si="194"/>
        <v>0</v>
      </c>
      <c r="AP363" s="13">
        <f t="shared" si="195"/>
        <v>-88250</v>
      </c>
      <c r="AQ363" s="13">
        <f t="shared" si="196"/>
        <v>0</v>
      </c>
      <c r="AR363" s="3" t="str">
        <f t="shared" si="197"/>
        <v>Ok</v>
      </c>
    </row>
    <row r="364" spans="1:44" x14ac:dyDescent="0.3">
      <c r="A364" s="9"/>
      <c r="B364" s="9"/>
      <c r="C364" s="10">
        <f t="shared" si="168"/>
        <v>185500</v>
      </c>
      <c r="D364" s="10">
        <f t="shared" si="169"/>
        <v>2226000</v>
      </c>
      <c r="E364" s="10">
        <f>F364*基础参数!$B$18</f>
        <v>1484000</v>
      </c>
      <c r="F364" s="10">
        <f>F363+基础参数!$B$17</f>
        <v>3710000</v>
      </c>
      <c r="G364" s="10">
        <f>基础参数!$B$1</f>
        <v>60000</v>
      </c>
      <c r="H364" s="10">
        <f>基础参数!$B$2</f>
        <v>36000</v>
      </c>
      <c r="I364" s="10">
        <f>ROUND(IF(F364/12&gt;基础参数!$B$5,基础参数!$B$5,IF(F364/12&lt;基础参数!$B$4,基础参数!$B$4,F364/12)),2)</f>
        <v>21396</v>
      </c>
      <c r="J364" s="10">
        <f>I364*12*基础参数!$B$3</f>
        <v>32094</v>
      </c>
      <c r="K364" s="10">
        <f>ROUND(IF($F364/12&gt;基础参数!$B$12,基础参数!$B$12,IF($F364/12&lt;基础参数!$B$11,基础参数!$B$11,$F364/12)),2)</f>
        <v>21396</v>
      </c>
      <c r="L364" s="10">
        <f>K364*12*基础参数!$B$10</f>
        <v>17972.640000000003</v>
      </c>
      <c r="M364" s="12">
        <f t="shared" si="165"/>
        <v>2079933.36</v>
      </c>
      <c r="N364" s="13">
        <f t="shared" si="166"/>
        <v>1484000</v>
      </c>
      <c r="O364" s="13">
        <f t="shared" si="170"/>
        <v>754050.01</v>
      </c>
      <c r="P364" s="13">
        <f t="shared" si="171"/>
        <v>652640</v>
      </c>
      <c r="Q364" s="17">
        <f t="shared" si="172"/>
        <v>1406690.01</v>
      </c>
      <c r="R364" s="13">
        <f t="shared" si="173"/>
        <v>2903933.36</v>
      </c>
      <c r="S364" s="18">
        <f t="shared" si="174"/>
        <v>660000</v>
      </c>
      <c r="T364" s="13">
        <f t="shared" si="175"/>
        <v>1124850.01</v>
      </c>
      <c r="U364" s="13">
        <f t="shared" si="176"/>
        <v>193590</v>
      </c>
      <c r="V364" s="19">
        <f t="shared" si="177"/>
        <v>1318440.01</v>
      </c>
      <c r="W364" s="13">
        <f t="shared" si="178"/>
        <v>88250</v>
      </c>
      <c r="X364" s="13">
        <f t="shared" si="179"/>
        <v>103410</v>
      </c>
      <c r="Y364" s="13">
        <f t="shared" si="167"/>
        <v>3563933.36</v>
      </c>
      <c r="Z364" s="22">
        <f t="shared" si="180"/>
        <v>1421850.01</v>
      </c>
      <c r="AA364" s="13"/>
      <c r="AB364" s="13">
        <f t="shared" si="181"/>
        <v>3143933.36</v>
      </c>
      <c r="AC364" s="13">
        <f t="shared" si="182"/>
        <v>420000</v>
      </c>
      <c r="AD364" s="13">
        <f t="shared" si="183"/>
        <v>1232850.01</v>
      </c>
      <c r="AE364" s="13">
        <f t="shared" si="184"/>
        <v>102340</v>
      </c>
      <c r="AF364" s="13">
        <f t="shared" si="185"/>
        <v>1335190.01</v>
      </c>
      <c r="AG364" s="23">
        <f t="shared" si="186"/>
        <v>16750</v>
      </c>
      <c r="AH364" s="13">
        <f t="shared" si="187"/>
        <v>-71500</v>
      </c>
      <c r="AI364" s="13">
        <f t="shared" si="188"/>
        <v>2111433.36</v>
      </c>
      <c r="AJ364" s="13">
        <f t="shared" si="189"/>
        <v>2903933.36</v>
      </c>
      <c r="AK364" s="13">
        <f t="shared" si="190"/>
        <v>660000</v>
      </c>
      <c r="AL364" s="13">
        <f t="shared" si="191"/>
        <v>1124850.01</v>
      </c>
      <c r="AM364" s="13">
        <f t="shared" si="192"/>
        <v>193590</v>
      </c>
      <c r="AN364" s="13">
        <f t="shared" si="193"/>
        <v>1318440.01</v>
      </c>
      <c r="AO364" s="23">
        <f t="shared" si="194"/>
        <v>0</v>
      </c>
      <c r="AP364" s="13">
        <f t="shared" si="195"/>
        <v>-88250</v>
      </c>
      <c r="AQ364" s="13">
        <f t="shared" si="196"/>
        <v>0</v>
      </c>
      <c r="AR364" s="3" t="str">
        <f t="shared" si="197"/>
        <v>Ok</v>
      </c>
    </row>
    <row r="365" spans="1:44" x14ac:dyDescent="0.3">
      <c r="A365" s="9"/>
      <c r="B365" s="9"/>
      <c r="C365" s="10">
        <f t="shared" si="168"/>
        <v>186000</v>
      </c>
      <c r="D365" s="10">
        <f t="shared" si="169"/>
        <v>2232000</v>
      </c>
      <c r="E365" s="10">
        <f>F365*基础参数!$B$18</f>
        <v>1488000</v>
      </c>
      <c r="F365" s="10">
        <f>F364+基础参数!$B$17</f>
        <v>3720000</v>
      </c>
      <c r="G365" s="10">
        <f>基础参数!$B$1</f>
        <v>60000</v>
      </c>
      <c r="H365" s="10">
        <f>基础参数!$B$2</f>
        <v>36000</v>
      </c>
      <c r="I365" s="10">
        <f>ROUND(IF(F365/12&gt;基础参数!$B$5,基础参数!$B$5,IF(F365/12&lt;基础参数!$B$4,基础参数!$B$4,F365/12)),2)</f>
        <v>21396</v>
      </c>
      <c r="J365" s="10">
        <f>I365*12*基础参数!$B$3</f>
        <v>32094</v>
      </c>
      <c r="K365" s="10">
        <f>ROUND(IF($F365/12&gt;基础参数!$B$12,基础参数!$B$12,IF($F365/12&lt;基础参数!$B$11,基础参数!$B$11,$F365/12)),2)</f>
        <v>21396</v>
      </c>
      <c r="L365" s="10">
        <f>K365*12*基础参数!$B$10</f>
        <v>17972.640000000003</v>
      </c>
      <c r="M365" s="12">
        <f t="shared" si="165"/>
        <v>2085933.36</v>
      </c>
      <c r="N365" s="13">
        <f t="shared" si="166"/>
        <v>1488000</v>
      </c>
      <c r="O365" s="13">
        <f t="shared" si="170"/>
        <v>756750.01</v>
      </c>
      <c r="P365" s="13">
        <f t="shared" si="171"/>
        <v>654440</v>
      </c>
      <c r="Q365" s="17">
        <f t="shared" si="172"/>
        <v>1411190.01</v>
      </c>
      <c r="R365" s="13">
        <f t="shared" si="173"/>
        <v>2913933.36</v>
      </c>
      <c r="S365" s="18">
        <f t="shared" si="174"/>
        <v>660000</v>
      </c>
      <c r="T365" s="13">
        <f t="shared" si="175"/>
        <v>1129350.01</v>
      </c>
      <c r="U365" s="13">
        <f t="shared" si="176"/>
        <v>193590</v>
      </c>
      <c r="V365" s="19">
        <f t="shared" si="177"/>
        <v>1322940.01</v>
      </c>
      <c r="W365" s="13">
        <f t="shared" si="178"/>
        <v>88250</v>
      </c>
      <c r="X365" s="13">
        <f t="shared" si="179"/>
        <v>103410</v>
      </c>
      <c r="Y365" s="13">
        <f t="shared" si="167"/>
        <v>3573933.36</v>
      </c>
      <c r="Z365" s="22">
        <f t="shared" si="180"/>
        <v>1426350.01</v>
      </c>
      <c r="AA365" s="13"/>
      <c r="AB365" s="13">
        <f t="shared" si="181"/>
        <v>3153933.36</v>
      </c>
      <c r="AC365" s="13">
        <f t="shared" si="182"/>
        <v>420000</v>
      </c>
      <c r="AD365" s="13">
        <f t="shared" si="183"/>
        <v>1237350.01</v>
      </c>
      <c r="AE365" s="13">
        <f t="shared" si="184"/>
        <v>102340</v>
      </c>
      <c r="AF365" s="13">
        <f t="shared" si="185"/>
        <v>1339690.01</v>
      </c>
      <c r="AG365" s="23">
        <f t="shared" si="186"/>
        <v>16750</v>
      </c>
      <c r="AH365" s="13">
        <f t="shared" si="187"/>
        <v>-71500</v>
      </c>
      <c r="AI365" s="13">
        <f t="shared" si="188"/>
        <v>2121433.36</v>
      </c>
      <c r="AJ365" s="13">
        <f t="shared" si="189"/>
        <v>2913933.36</v>
      </c>
      <c r="AK365" s="13">
        <f t="shared" si="190"/>
        <v>660000</v>
      </c>
      <c r="AL365" s="13">
        <f t="shared" si="191"/>
        <v>1129350.01</v>
      </c>
      <c r="AM365" s="13">
        <f t="shared" si="192"/>
        <v>193590</v>
      </c>
      <c r="AN365" s="13">
        <f t="shared" si="193"/>
        <v>1322940.01</v>
      </c>
      <c r="AO365" s="23">
        <f t="shared" si="194"/>
        <v>0</v>
      </c>
      <c r="AP365" s="13">
        <f t="shared" si="195"/>
        <v>-88250</v>
      </c>
      <c r="AQ365" s="13">
        <f t="shared" si="196"/>
        <v>0</v>
      </c>
      <c r="AR365" s="3" t="str">
        <f t="shared" si="197"/>
        <v>Ok</v>
      </c>
    </row>
    <row r="366" spans="1:44" x14ac:dyDescent="0.3">
      <c r="A366" s="9"/>
      <c r="B366" s="9"/>
      <c r="C366" s="10">
        <f t="shared" si="168"/>
        <v>186500</v>
      </c>
      <c r="D366" s="10">
        <f t="shared" si="169"/>
        <v>2238000</v>
      </c>
      <c r="E366" s="10">
        <f>F366*基础参数!$B$18</f>
        <v>1492000</v>
      </c>
      <c r="F366" s="10">
        <f>F365+基础参数!$B$17</f>
        <v>3730000</v>
      </c>
      <c r="G366" s="10">
        <f>基础参数!$B$1</f>
        <v>60000</v>
      </c>
      <c r="H366" s="10">
        <f>基础参数!$B$2</f>
        <v>36000</v>
      </c>
      <c r="I366" s="10">
        <f>ROUND(IF(F366/12&gt;基础参数!$B$5,基础参数!$B$5,IF(F366/12&lt;基础参数!$B$4,基础参数!$B$4,F366/12)),2)</f>
        <v>21396</v>
      </c>
      <c r="J366" s="10">
        <f>I366*12*基础参数!$B$3</f>
        <v>32094</v>
      </c>
      <c r="K366" s="10">
        <f>ROUND(IF($F366/12&gt;基础参数!$B$12,基础参数!$B$12,IF($F366/12&lt;基础参数!$B$11,基础参数!$B$11,$F366/12)),2)</f>
        <v>21396</v>
      </c>
      <c r="L366" s="10">
        <f>K366*12*基础参数!$B$10</f>
        <v>17972.640000000003</v>
      </c>
      <c r="M366" s="12">
        <f t="shared" si="165"/>
        <v>2091933.36</v>
      </c>
      <c r="N366" s="13">
        <f t="shared" si="166"/>
        <v>1492000</v>
      </c>
      <c r="O366" s="13">
        <f t="shared" si="170"/>
        <v>759450.01</v>
      </c>
      <c r="P366" s="13">
        <f t="shared" si="171"/>
        <v>656240</v>
      </c>
      <c r="Q366" s="17">
        <f t="shared" si="172"/>
        <v>1415690.01</v>
      </c>
      <c r="R366" s="13">
        <f t="shared" si="173"/>
        <v>2923933.36</v>
      </c>
      <c r="S366" s="18">
        <f t="shared" si="174"/>
        <v>660000</v>
      </c>
      <c r="T366" s="13">
        <f t="shared" si="175"/>
        <v>1133850.01</v>
      </c>
      <c r="U366" s="13">
        <f t="shared" si="176"/>
        <v>193590</v>
      </c>
      <c r="V366" s="19">
        <f t="shared" si="177"/>
        <v>1327440.01</v>
      </c>
      <c r="W366" s="13">
        <f t="shared" si="178"/>
        <v>88250</v>
      </c>
      <c r="X366" s="13">
        <f t="shared" si="179"/>
        <v>103410</v>
      </c>
      <c r="Y366" s="13">
        <f t="shared" si="167"/>
        <v>3583933.36</v>
      </c>
      <c r="Z366" s="22">
        <f t="shared" si="180"/>
        <v>1430850.01</v>
      </c>
      <c r="AA366" s="13"/>
      <c r="AB366" s="13">
        <f t="shared" si="181"/>
        <v>3163933.36</v>
      </c>
      <c r="AC366" s="13">
        <f t="shared" si="182"/>
        <v>420000</v>
      </c>
      <c r="AD366" s="13">
        <f t="shared" si="183"/>
        <v>1241850.01</v>
      </c>
      <c r="AE366" s="13">
        <f t="shared" si="184"/>
        <v>102340</v>
      </c>
      <c r="AF366" s="13">
        <f t="shared" si="185"/>
        <v>1344190.01</v>
      </c>
      <c r="AG366" s="23">
        <f t="shared" si="186"/>
        <v>16750</v>
      </c>
      <c r="AH366" s="13">
        <f t="shared" si="187"/>
        <v>-71500</v>
      </c>
      <c r="AI366" s="13">
        <f t="shared" si="188"/>
        <v>2131433.36</v>
      </c>
      <c r="AJ366" s="13">
        <f t="shared" si="189"/>
        <v>2923933.36</v>
      </c>
      <c r="AK366" s="13">
        <f t="shared" si="190"/>
        <v>660000</v>
      </c>
      <c r="AL366" s="13">
        <f t="shared" si="191"/>
        <v>1133850.01</v>
      </c>
      <c r="AM366" s="13">
        <f t="shared" si="192"/>
        <v>193590</v>
      </c>
      <c r="AN366" s="13">
        <f t="shared" si="193"/>
        <v>1327440.01</v>
      </c>
      <c r="AO366" s="23">
        <f t="shared" si="194"/>
        <v>0</v>
      </c>
      <c r="AP366" s="13">
        <f t="shared" si="195"/>
        <v>-88250</v>
      </c>
      <c r="AQ366" s="13">
        <f t="shared" si="196"/>
        <v>0</v>
      </c>
      <c r="AR366" s="3" t="str">
        <f t="shared" si="197"/>
        <v>Ok</v>
      </c>
    </row>
    <row r="367" spans="1:44" x14ac:dyDescent="0.3">
      <c r="A367" s="9"/>
      <c r="B367" s="9"/>
      <c r="C367" s="10">
        <f t="shared" si="168"/>
        <v>187000</v>
      </c>
      <c r="D367" s="10">
        <f t="shared" si="169"/>
        <v>2244000</v>
      </c>
      <c r="E367" s="10">
        <f>F367*基础参数!$B$18</f>
        <v>1496000</v>
      </c>
      <c r="F367" s="10">
        <f>F366+基础参数!$B$17</f>
        <v>3740000</v>
      </c>
      <c r="G367" s="10">
        <f>基础参数!$B$1</f>
        <v>60000</v>
      </c>
      <c r="H367" s="10">
        <f>基础参数!$B$2</f>
        <v>36000</v>
      </c>
      <c r="I367" s="10">
        <f>ROUND(IF(F367/12&gt;基础参数!$B$5,基础参数!$B$5,IF(F367/12&lt;基础参数!$B$4,基础参数!$B$4,F367/12)),2)</f>
        <v>21396</v>
      </c>
      <c r="J367" s="10">
        <f>I367*12*基础参数!$B$3</f>
        <v>32094</v>
      </c>
      <c r="K367" s="10">
        <f>ROUND(IF($F367/12&gt;基础参数!$B$12,基础参数!$B$12,IF($F367/12&lt;基础参数!$B$11,基础参数!$B$11,$F367/12)),2)</f>
        <v>21396</v>
      </c>
      <c r="L367" s="10">
        <f>K367*12*基础参数!$B$10</f>
        <v>17972.640000000003</v>
      </c>
      <c r="M367" s="12">
        <f t="shared" si="165"/>
        <v>2097933.36</v>
      </c>
      <c r="N367" s="13">
        <f t="shared" si="166"/>
        <v>1496000</v>
      </c>
      <c r="O367" s="13">
        <f t="shared" si="170"/>
        <v>762150.01</v>
      </c>
      <c r="P367" s="13">
        <f t="shared" si="171"/>
        <v>658040</v>
      </c>
      <c r="Q367" s="17">
        <f t="shared" si="172"/>
        <v>1420190.01</v>
      </c>
      <c r="R367" s="13">
        <f t="shared" si="173"/>
        <v>2933933.36</v>
      </c>
      <c r="S367" s="18">
        <f t="shared" si="174"/>
        <v>660000</v>
      </c>
      <c r="T367" s="13">
        <f t="shared" si="175"/>
        <v>1138350.01</v>
      </c>
      <c r="U367" s="13">
        <f t="shared" si="176"/>
        <v>193590</v>
      </c>
      <c r="V367" s="19">
        <f t="shared" si="177"/>
        <v>1331940.01</v>
      </c>
      <c r="W367" s="13">
        <f t="shared" si="178"/>
        <v>88250</v>
      </c>
      <c r="X367" s="13">
        <f t="shared" si="179"/>
        <v>103410</v>
      </c>
      <c r="Y367" s="13">
        <f t="shared" si="167"/>
        <v>3593933.36</v>
      </c>
      <c r="Z367" s="22">
        <f t="shared" si="180"/>
        <v>1435350.01</v>
      </c>
      <c r="AA367" s="13"/>
      <c r="AB367" s="13">
        <f t="shared" si="181"/>
        <v>3173933.36</v>
      </c>
      <c r="AC367" s="13">
        <f t="shared" si="182"/>
        <v>420000</v>
      </c>
      <c r="AD367" s="13">
        <f t="shared" si="183"/>
        <v>1246350.01</v>
      </c>
      <c r="AE367" s="13">
        <f t="shared" si="184"/>
        <v>102340</v>
      </c>
      <c r="AF367" s="13">
        <f t="shared" si="185"/>
        <v>1348690.01</v>
      </c>
      <c r="AG367" s="23">
        <f t="shared" si="186"/>
        <v>16750</v>
      </c>
      <c r="AH367" s="13">
        <f t="shared" si="187"/>
        <v>-71500</v>
      </c>
      <c r="AI367" s="13">
        <f t="shared" si="188"/>
        <v>2141433.36</v>
      </c>
      <c r="AJ367" s="13">
        <f t="shared" si="189"/>
        <v>2933933.36</v>
      </c>
      <c r="AK367" s="13">
        <f t="shared" si="190"/>
        <v>660000</v>
      </c>
      <c r="AL367" s="13">
        <f t="shared" si="191"/>
        <v>1138350.01</v>
      </c>
      <c r="AM367" s="13">
        <f t="shared" si="192"/>
        <v>193590</v>
      </c>
      <c r="AN367" s="13">
        <f t="shared" si="193"/>
        <v>1331940.01</v>
      </c>
      <c r="AO367" s="23">
        <f t="shared" si="194"/>
        <v>0</v>
      </c>
      <c r="AP367" s="13">
        <f t="shared" si="195"/>
        <v>-88250</v>
      </c>
      <c r="AQ367" s="13">
        <f t="shared" si="196"/>
        <v>0</v>
      </c>
      <c r="AR367" s="3" t="str">
        <f t="shared" si="197"/>
        <v>Ok</v>
      </c>
    </row>
    <row r="368" spans="1:44" x14ac:dyDescent="0.3">
      <c r="A368" s="9"/>
      <c r="B368" s="9"/>
      <c r="C368" s="10">
        <f t="shared" si="168"/>
        <v>187500</v>
      </c>
      <c r="D368" s="10">
        <f t="shared" si="169"/>
        <v>2250000</v>
      </c>
      <c r="E368" s="10">
        <f>F368*基础参数!$B$18</f>
        <v>1500000</v>
      </c>
      <c r="F368" s="10">
        <f>F367+基础参数!$B$17</f>
        <v>3750000</v>
      </c>
      <c r="G368" s="10">
        <f>基础参数!$B$1</f>
        <v>60000</v>
      </c>
      <c r="H368" s="10">
        <f>基础参数!$B$2</f>
        <v>36000</v>
      </c>
      <c r="I368" s="10">
        <f>ROUND(IF(F368/12&gt;基础参数!$B$5,基础参数!$B$5,IF(F368/12&lt;基础参数!$B$4,基础参数!$B$4,F368/12)),2)</f>
        <v>21396</v>
      </c>
      <c r="J368" s="10">
        <f>I368*12*基础参数!$B$3</f>
        <v>32094</v>
      </c>
      <c r="K368" s="10">
        <f>ROUND(IF($F368/12&gt;基础参数!$B$12,基础参数!$B$12,IF($F368/12&lt;基础参数!$B$11,基础参数!$B$11,$F368/12)),2)</f>
        <v>21396</v>
      </c>
      <c r="L368" s="10">
        <f>K368*12*基础参数!$B$10</f>
        <v>17972.640000000003</v>
      </c>
      <c r="M368" s="12">
        <f t="shared" si="165"/>
        <v>2103933.36</v>
      </c>
      <c r="N368" s="13">
        <f t="shared" si="166"/>
        <v>1500000</v>
      </c>
      <c r="O368" s="13">
        <f t="shared" si="170"/>
        <v>764850.01</v>
      </c>
      <c r="P368" s="13">
        <f t="shared" si="171"/>
        <v>659840</v>
      </c>
      <c r="Q368" s="17">
        <f t="shared" si="172"/>
        <v>1424690.01</v>
      </c>
      <c r="R368" s="13">
        <f t="shared" si="173"/>
        <v>2943933.36</v>
      </c>
      <c r="S368" s="18">
        <f t="shared" si="174"/>
        <v>660000</v>
      </c>
      <c r="T368" s="13">
        <f t="shared" si="175"/>
        <v>1142850.01</v>
      </c>
      <c r="U368" s="13">
        <f t="shared" si="176"/>
        <v>193590</v>
      </c>
      <c r="V368" s="19">
        <f t="shared" si="177"/>
        <v>1336440.01</v>
      </c>
      <c r="W368" s="13">
        <f t="shared" si="178"/>
        <v>88250</v>
      </c>
      <c r="X368" s="13">
        <f t="shared" si="179"/>
        <v>103410</v>
      </c>
      <c r="Y368" s="13">
        <f t="shared" si="167"/>
        <v>3603933.36</v>
      </c>
      <c r="Z368" s="22">
        <f t="shared" si="180"/>
        <v>1439850.01</v>
      </c>
      <c r="AA368" s="13"/>
      <c r="AB368" s="13">
        <f t="shared" si="181"/>
        <v>3183933.36</v>
      </c>
      <c r="AC368" s="13">
        <f t="shared" si="182"/>
        <v>420000</v>
      </c>
      <c r="AD368" s="13">
        <f t="shared" si="183"/>
        <v>1250850.01</v>
      </c>
      <c r="AE368" s="13">
        <f t="shared" si="184"/>
        <v>102340</v>
      </c>
      <c r="AF368" s="13">
        <f t="shared" si="185"/>
        <v>1353190.01</v>
      </c>
      <c r="AG368" s="23">
        <f t="shared" si="186"/>
        <v>16750</v>
      </c>
      <c r="AH368" s="13">
        <f t="shared" si="187"/>
        <v>-71500</v>
      </c>
      <c r="AI368" s="13">
        <f t="shared" si="188"/>
        <v>2151433.36</v>
      </c>
      <c r="AJ368" s="13">
        <f t="shared" si="189"/>
        <v>2943933.36</v>
      </c>
      <c r="AK368" s="13">
        <f t="shared" si="190"/>
        <v>660000</v>
      </c>
      <c r="AL368" s="13">
        <f t="shared" si="191"/>
        <v>1142850.01</v>
      </c>
      <c r="AM368" s="13">
        <f t="shared" si="192"/>
        <v>193590</v>
      </c>
      <c r="AN368" s="13">
        <f t="shared" si="193"/>
        <v>1336440.01</v>
      </c>
      <c r="AO368" s="23">
        <f t="shared" si="194"/>
        <v>0</v>
      </c>
      <c r="AP368" s="13">
        <f t="shared" si="195"/>
        <v>-88250</v>
      </c>
      <c r="AQ368" s="13">
        <f t="shared" si="196"/>
        <v>0</v>
      </c>
      <c r="AR368" s="3" t="str">
        <f t="shared" si="197"/>
        <v>Ok</v>
      </c>
    </row>
    <row r="369" spans="1:44" x14ac:dyDescent="0.3">
      <c r="A369" s="9"/>
      <c r="B369" s="9"/>
      <c r="C369" s="10">
        <f t="shared" si="168"/>
        <v>188000</v>
      </c>
      <c r="D369" s="10">
        <f t="shared" si="169"/>
        <v>2256000</v>
      </c>
      <c r="E369" s="10">
        <f>F369*基础参数!$B$18</f>
        <v>1504000</v>
      </c>
      <c r="F369" s="10">
        <f>F368+基础参数!$B$17</f>
        <v>3760000</v>
      </c>
      <c r="G369" s="10">
        <f>基础参数!$B$1</f>
        <v>60000</v>
      </c>
      <c r="H369" s="10">
        <f>基础参数!$B$2</f>
        <v>36000</v>
      </c>
      <c r="I369" s="10">
        <f>ROUND(IF(F369/12&gt;基础参数!$B$5,基础参数!$B$5,IF(F369/12&lt;基础参数!$B$4,基础参数!$B$4,F369/12)),2)</f>
        <v>21396</v>
      </c>
      <c r="J369" s="10">
        <f>I369*12*基础参数!$B$3</f>
        <v>32094</v>
      </c>
      <c r="K369" s="10">
        <f>ROUND(IF($F369/12&gt;基础参数!$B$12,基础参数!$B$12,IF($F369/12&lt;基础参数!$B$11,基础参数!$B$11,$F369/12)),2)</f>
        <v>21396</v>
      </c>
      <c r="L369" s="10">
        <f>K369*12*基础参数!$B$10</f>
        <v>17972.640000000003</v>
      </c>
      <c r="M369" s="12">
        <f t="shared" si="165"/>
        <v>2109933.36</v>
      </c>
      <c r="N369" s="13">
        <f t="shared" si="166"/>
        <v>1504000</v>
      </c>
      <c r="O369" s="13">
        <f t="shared" si="170"/>
        <v>767550.01</v>
      </c>
      <c r="P369" s="13">
        <f t="shared" si="171"/>
        <v>661640</v>
      </c>
      <c r="Q369" s="17">
        <f t="shared" si="172"/>
        <v>1429190.01</v>
      </c>
      <c r="R369" s="13">
        <f t="shared" si="173"/>
        <v>2953933.36</v>
      </c>
      <c r="S369" s="18">
        <f t="shared" si="174"/>
        <v>660000</v>
      </c>
      <c r="T369" s="13">
        <f t="shared" si="175"/>
        <v>1147350.01</v>
      </c>
      <c r="U369" s="13">
        <f t="shared" si="176"/>
        <v>193590</v>
      </c>
      <c r="V369" s="19">
        <f t="shared" si="177"/>
        <v>1340940.01</v>
      </c>
      <c r="W369" s="13">
        <f t="shared" si="178"/>
        <v>88250</v>
      </c>
      <c r="X369" s="13">
        <f t="shared" si="179"/>
        <v>103410</v>
      </c>
      <c r="Y369" s="13">
        <f t="shared" si="167"/>
        <v>3613933.36</v>
      </c>
      <c r="Z369" s="22">
        <f t="shared" si="180"/>
        <v>1444350.01</v>
      </c>
      <c r="AA369" s="13"/>
      <c r="AB369" s="13">
        <f t="shared" si="181"/>
        <v>3193933.36</v>
      </c>
      <c r="AC369" s="13">
        <f t="shared" si="182"/>
        <v>420000</v>
      </c>
      <c r="AD369" s="13">
        <f t="shared" si="183"/>
        <v>1255350.01</v>
      </c>
      <c r="AE369" s="13">
        <f t="shared" si="184"/>
        <v>102340</v>
      </c>
      <c r="AF369" s="13">
        <f t="shared" si="185"/>
        <v>1357690.01</v>
      </c>
      <c r="AG369" s="23">
        <f t="shared" si="186"/>
        <v>16750</v>
      </c>
      <c r="AH369" s="13">
        <f t="shared" si="187"/>
        <v>-71500</v>
      </c>
      <c r="AI369" s="13">
        <f t="shared" si="188"/>
        <v>2161433.36</v>
      </c>
      <c r="AJ369" s="13">
        <f t="shared" si="189"/>
        <v>2953933.36</v>
      </c>
      <c r="AK369" s="13">
        <f t="shared" si="190"/>
        <v>660000</v>
      </c>
      <c r="AL369" s="13">
        <f t="shared" si="191"/>
        <v>1147350.01</v>
      </c>
      <c r="AM369" s="13">
        <f t="shared" si="192"/>
        <v>193590</v>
      </c>
      <c r="AN369" s="13">
        <f t="shared" si="193"/>
        <v>1340940.01</v>
      </c>
      <c r="AO369" s="23">
        <f t="shared" si="194"/>
        <v>0</v>
      </c>
      <c r="AP369" s="13">
        <f t="shared" si="195"/>
        <v>-88250</v>
      </c>
      <c r="AQ369" s="13">
        <f t="shared" si="196"/>
        <v>0</v>
      </c>
      <c r="AR369" s="3" t="str">
        <f t="shared" si="197"/>
        <v>Ok</v>
      </c>
    </row>
    <row r="370" spans="1:44" x14ac:dyDescent="0.3">
      <c r="A370" s="9"/>
      <c r="B370" s="9"/>
      <c r="C370" s="10">
        <f t="shared" si="168"/>
        <v>188500</v>
      </c>
      <c r="D370" s="10">
        <f t="shared" si="169"/>
        <v>2262000</v>
      </c>
      <c r="E370" s="10">
        <f>F370*基础参数!$B$18</f>
        <v>1508000</v>
      </c>
      <c r="F370" s="10">
        <f>F369+基础参数!$B$17</f>
        <v>3770000</v>
      </c>
      <c r="G370" s="10">
        <f>基础参数!$B$1</f>
        <v>60000</v>
      </c>
      <c r="H370" s="10">
        <f>基础参数!$B$2</f>
        <v>36000</v>
      </c>
      <c r="I370" s="10">
        <f>ROUND(IF(F370/12&gt;基础参数!$B$5,基础参数!$B$5,IF(F370/12&lt;基础参数!$B$4,基础参数!$B$4,F370/12)),2)</f>
        <v>21396</v>
      </c>
      <c r="J370" s="10">
        <f>I370*12*基础参数!$B$3</f>
        <v>32094</v>
      </c>
      <c r="K370" s="10">
        <f>ROUND(IF($F370/12&gt;基础参数!$B$12,基础参数!$B$12,IF($F370/12&lt;基础参数!$B$11,基础参数!$B$11,$F370/12)),2)</f>
        <v>21396</v>
      </c>
      <c r="L370" s="10">
        <f>K370*12*基础参数!$B$10</f>
        <v>17972.640000000003</v>
      </c>
      <c r="M370" s="12">
        <f t="shared" si="165"/>
        <v>2115933.36</v>
      </c>
      <c r="N370" s="13">
        <f t="shared" si="166"/>
        <v>1508000</v>
      </c>
      <c r="O370" s="13">
        <f t="shared" si="170"/>
        <v>770250.01</v>
      </c>
      <c r="P370" s="13">
        <f t="shared" si="171"/>
        <v>663440</v>
      </c>
      <c r="Q370" s="17">
        <f t="shared" si="172"/>
        <v>1433690.01</v>
      </c>
      <c r="R370" s="13">
        <f t="shared" si="173"/>
        <v>2963933.36</v>
      </c>
      <c r="S370" s="18">
        <f t="shared" si="174"/>
        <v>660000</v>
      </c>
      <c r="T370" s="13">
        <f t="shared" si="175"/>
        <v>1151850.01</v>
      </c>
      <c r="U370" s="13">
        <f t="shared" si="176"/>
        <v>193590</v>
      </c>
      <c r="V370" s="19">
        <f t="shared" si="177"/>
        <v>1345440.01</v>
      </c>
      <c r="W370" s="13">
        <f t="shared" si="178"/>
        <v>88250</v>
      </c>
      <c r="X370" s="13">
        <f t="shared" si="179"/>
        <v>103410</v>
      </c>
      <c r="Y370" s="13">
        <f t="shared" si="167"/>
        <v>3623933.36</v>
      </c>
      <c r="Z370" s="22">
        <f t="shared" si="180"/>
        <v>1448850.01</v>
      </c>
      <c r="AA370" s="13"/>
      <c r="AB370" s="13">
        <f t="shared" si="181"/>
        <v>3203933.36</v>
      </c>
      <c r="AC370" s="13">
        <f t="shared" si="182"/>
        <v>420000</v>
      </c>
      <c r="AD370" s="13">
        <f t="shared" si="183"/>
        <v>1259850.01</v>
      </c>
      <c r="AE370" s="13">
        <f t="shared" si="184"/>
        <v>102340</v>
      </c>
      <c r="AF370" s="13">
        <f t="shared" si="185"/>
        <v>1362190.01</v>
      </c>
      <c r="AG370" s="23">
        <f t="shared" si="186"/>
        <v>16750</v>
      </c>
      <c r="AH370" s="13">
        <f t="shared" si="187"/>
        <v>-71500</v>
      </c>
      <c r="AI370" s="13">
        <f t="shared" si="188"/>
        <v>2171433.36</v>
      </c>
      <c r="AJ370" s="13">
        <f t="shared" si="189"/>
        <v>2963933.36</v>
      </c>
      <c r="AK370" s="13">
        <f t="shared" si="190"/>
        <v>660000</v>
      </c>
      <c r="AL370" s="13">
        <f t="shared" si="191"/>
        <v>1151850.01</v>
      </c>
      <c r="AM370" s="13">
        <f t="shared" si="192"/>
        <v>193590</v>
      </c>
      <c r="AN370" s="13">
        <f t="shared" si="193"/>
        <v>1345440.01</v>
      </c>
      <c r="AO370" s="23">
        <f t="shared" si="194"/>
        <v>0</v>
      </c>
      <c r="AP370" s="13">
        <f t="shared" si="195"/>
        <v>-88250</v>
      </c>
      <c r="AQ370" s="13">
        <f t="shared" si="196"/>
        <v>0</v>
      </c>
      <c r="AR370" s="3" t="str">
        <f t="shared" si="197"/>
        <v>Ok</v>
      </c>
    </row>
    <row r="371" spans="1:44" x14ac:dyDescent="0.3">
      <c r="A371" s="9"/>
      <c r="B371" s="9"/>
      <c r="C371" s="10">
        <f t="shared" si="168"/>
        <v>189000</v>
      </c>
      <c r="D371" s="10">
        <f t="shared" si="169"/>
        <v>2268000</v>
      </c>
      <c r="E371" s="10">
        <f>F371*基础参数!$B$18</f>
        <v>1512000</v>
      </c>
      <c r="F371" s="10">
        <f>F370+基础参数!$B$17</f>
        <v>3780000</v>
      </c>
      <c r="G371" s="10">
        <f>基础参数!$B$1</f>
        <v>60000</v>
      </c>
      <c r="H371" s="10">
        <f>基础参数!$B$2</f>
        <v>36000</v>
      </c>
      <c r="I371" s="10">
        <f>ROUND(IF(F371/12&gt;基础参数!$B$5,基础参数!$B$5,IF(F371/12&lt;基础参数!$B$4,基础参数!$B$4,F371/12)),2)</f>
        <v>21396</v>
      </c>
      <c r="J371" s="10">
        <f>I371*12*基础参数!$B$3</f>
        <v>32094</v>
      </c>
      <c r="K371" s="10">
        <f>ROUND(IF($F371/12&gt;基础参数!$B$12,基础参数!$B$12,IF($F371/12&lt;基础参数!$B$11,基础参数!$B$11,$F371/12)),2)</f>
        <v>21396</v>
      </c>
      <c r="L371" s="10">
        <f>K371*12*基础参数!$B$10</f>
        <v>17972.640000000003</v>
      </c>
      <c r="M371" s="12">
        <f t="shared" si="165"/>
        <v>2121933.36</v>
      </c>
      <c r="N371" s="13">
        <f t="shared" si="166"/>
        <v>1512000</v>
      </c>
      <c r="O371" s="13">
        <f t="shared" si="170"/>
        <v>772950.01</v>
      </c>
      <c r="P371" s="13">
        <f t="shared" si="171"/>
        <v>665240</v>
      </c>
      <c r="Q371" s="17">
        <f t="shared" si="172"/>
        <v>1438190.01</v>
      </c>
      <c r="R371" s="13">
        <f t="shared" si="173"/>
        <v>2973933.36</v>
      </c>
      <c r="S371" s="18">
        <f t="shared" si="174"/>
        <v>660000</v>
      </c>
      <c r="T371" s="13">
        <f t="shared" si="175"/>
        <v>1156350.01</v>
      </c>
      <c r="U371" s="13">
        <f t="shared" si="176"/>
        <v>193590</v>
      </c>
      <c r="V371" s="19">
        <f t="shared" si="177"/>
        <v>1349940.01</v>
      </c>
      <c r="W371" s="13">
        <f t="shared" si="178"/>
        <v>88250</v>
      </c>
      <c r="X371" s="13">
        <f t="shared" si="179"/>
        <v>103410</v>
      </c>
      <c r="Y371" s="13">
        <f t="shared" si="167"/>
        <v>3633933.36</v>
      </c>
      <c r="Z371" s="22">
        <f t="shared" si="180"/>
        <v>1453350.01</v>
      </c>
      <c r="AA371" s="13"/>
      <c r="AB371" s="13">
        <f t="shared" si="181"/>
        <v>3213933.36</v>
      </c>
      <c r="AC371" s="13">
        <f t="shared" si="182"/>
        <v>420000</v>
      </c>
      <c r="AD371" s="13">
        <f t="shared" si="183"/>
        <v>1264350.01</v>
      </c>
      <c r="AE371" s="13">
        <f t="shared" si="184"/>
        <v>102340</v>
      </c>
      <c r="AF371" s="13">
        <f t="shared" si="185"/>
        <v>1366690.01</v>
      </c>
      <c r="AG371" s="23">
        <f t="shared" si="186"/>
        <v>16750</v>
      </c>
      <c r="AH371" s="13">
        <f t="shared" si="187"/>
        <v>-71500</v>
      </c>
      <c r="AI371" s="13">
        <f t="shared" si="188"/>
        <v>2181433.36</v>
      </c>
      <c r="AJ371" s="13">
        <f t="shared" si="189"/>
        <v>2973933.36</v>
      </c>
      <c r="AK371" s="13">
        <f t="shared" si="190"/>
        <v>660000</v>
      </c>
      <c r="AL371" s="13">
        <f t="shared" si="191"/>
        <v>1156350.01</v>
      </c>
      <c r="AM371" s="13">
        <f t="shared" si="192"/>
        <v>193590</v>
      </c>
      <c r="AN371" s="13">
        <f t="shared" si="193"/>
        <v>1349940.01</v>
      </c>
      <c r="AO371" s="23">
        <f t="shared" si="194"/>
        <v>0</v>
      </c>
      <c r="AP371" s="13">
        <f t="shared" si="195"/>
        <v>-88250</v>
      </c>
      <c r="AQ371" s="13">
        <f t="shared" si="196"/>
        <v>0</v>
      </c>
      <c r="AR371" s="3" t="str">
        <f t="shared" si="197"/>
        <v>Ok</v>
      </c>
    </row>
    <row r="372" spans="1:44" x14ac:dyDescent="0.3">
      <c r="A372" s="9"/>
      <c r="B372" s="9"/>
      <c r="C372" s="10">
        <f t="shared" si="168"/>
        <v>189500</v>
      </c>
      <c r="D372" s="10">
        <f t="shared" si="169"/>
        <v>2274000</v>
      </c>
      <c r="E372" s="10">
        <f>F372*基础参数!$B$18</f>
        <v>1516000</v>
      </c>
      <c r="F372" s="10">
        <f>F371+基础参数!$B$17</f>
        <v>3790000</v>
      </c>
      <c r="G372" s="10">
        <f>基础参数!$B$1</f>
        <v>60000</v>
      </c>
      <c r="H372" s="10">
        <f>基础参数!$B$2</f>
        <v>36000</v>
      </c>
      <c r="I372" s="10">
        <f>ROUND(IF(F372/12&gt;基础参数!$B$5,基础参数!$B$5,IF(F372/12&lt;基础参数!$B$4,基础参数!$B$4,F372/12)),2)</f>
        <v>21396</v>
      </c>
      <c r="J372" s="10">
        <f>I372*12*基础参数!$B$3</f>
        <v>32094</v>
      </c>
      <c r="K372" s="10">
        <f>ROUND(IF($F372/12&gt;基础参数!$B$12,基础参数!$B$12,IF($F372/12&lt;基础参数!$B$11,基础参数!$B$11,$F372/12)),2)</f>
        <v>21396</v>
      </c>
      <c r="L372" s="10">
        <f>K372*12*基础参数!$B$10</f>
        <v>17972.640000000003</v>
      </c>
      <c r="M372" s="12">
        <f t="shared" si="165"/>
        <v>2127933.36</v>
      </c>
      <c r="N372" s="13">
        <f t="shared" si="166"/>
        <v>1516000</v>
      </c>
      <c r="O372" s="13">
        <f t="shared" si="170"/>
        <v>775650.01</v>
      </c>
      <c r="P372" s="13">
        <f t="shared" si="171"/>
        <v>667040</v>
      </c>
      <c r="Q372" s="17">
        <f t="shared" si="172"/>
        <v>1442690.01</v>
      </c>
      <c r="R372" s="13">
        <f t="shared" si="173"/>
        <v>2983933.36</v>
      </c>
      <c r="S372" s="18">
        <f t="shared" si="174"/>
        <v>660000</v>
      </c>
      <c r="T372" s="13">
        <f t="shared" si="175"/>
        <v>1160850.01</v>
      </c>
      <c r="U372" s="13">
        <f t="shared" si="176"/>
        <v>193590</v>
      </c>
      <c r="V372" s="19">
        <f t="shared" si="177"/>
        <v>1354440.01</v>
      </c>
      <c r="W372" s="13">
        <f t="shared" si="178"/>
        <v>88250</v>
      </c>
      <c r="X372" s="13">
        <f t="shared" si="179"/>
        <v>103410</v>
      </c>
      <c r="Y372" s="13">
        <f t="shared" si="167"/>
        <v>3643933.36</v>
      </c>
      <c r="Z372" s="22">
        <f t="shared" si="180"/>
        <v>1457850.01</v>
      </c>
      <c r="AA372" s="13"/>
      <c r="AB372" s="13">
        <f t="shared" si="181"/>
        <v>3223933.36</v>
      </c>
      <c r="AC372" s="13">
        <f t="shared" si="182"/>
        <v>420000</v>
      </c>
      <c r="AD372" s="13">
        <f t="shared" si="183"/>
        <v>1268850.01</v>
      </c>
      <c r="AE372" s="13">
        <f t="shared" si="184"/>
        <v>102340</v>
      </c>
      <c r="AF372" s="13">
        <f t="shared" si="185"/>
        <v>1371190.01</v>
      </c>
      <c r="AG372" s="23">
        <f t="shared" si="186"/>
        <v>16750</v>
      </c>
      <c r="AH372" s="13">
        <f t="shared" si="187"/>
        <v>-71500</v>
      </c>
      <c r="AI372" s="13">
        <f t="shared" si="188"/>
        <v>2191433.36</v>
      </c>
      <c r="AJ372" s="13">
        <f t="shared" si="189"/>
        <v>2983933.36</v>
      </c>
      <c r="AK372" s="13">
        <f t="shared" si="190"/>
        <v>660000</v>
      </c>
      <c r="AL372" s="13">
        <f t="shared" si="191"/>
        <v>1160850.01</v>
      </c>
      <c r="AM372" s="13">
        <f t="shared" si="192"/>
        <v>193590</v>
      </c>
      <c r="AN372" s="13">
        <f t="shared" si="193"/>
        <v>1354440.01</v>
      </c>
      <c r="AO372" s="23">
        <f t="shared" si="194"/>
        <v>0</v>
      </c>
      <c r="AP372" s="13">
        <f t="shared" si="195"/>
        <v>-88250</v>
      </c>
      <c r="AQ372" s="13">
        <f t="shared" si="196"/>
        <v>0</v>
      </c>
      <c r="AR372" s="3" t="str">
        <f t="shared" si="197"/>
        <v>Ok</v>
      </c>
    </row>
    <row r="373" spans="1:44" x14ac:dyDescent="0.3">
      <c r="A373" s="9"/>
      <c r="B373" s="9"/>
      <c r="C373" s="10">
        <f t="shared" si="168"/>
        <v>190000</v>
      </c>
      <c r="D373" s="10">
        <f t="shared" si="169"/>
        <v>2280000</v>
      </c>
      <c r="E373" s="10">
        <f>F373*基础参数!$B$18</f>
        <v>1520000</v>
      </c>
      <c r="F373" s="10">
        <f>F372+基础参数!$B$17</f>
        <v>3800000</v>
      </c>
      <c r="G373" s="10">
        <f>基础参数!$B$1</f>
        <v>60000</v>
      </c>
      <c r="H373" s="10">
        <f>基础参数!$B$2</f>
        <v>36000</v>
      </c>
      <c r="I373" s="10">
        <f>ROUND(IF(F373/12&gt;基础参数!$B$5,基础参数!$B$5,IF(F373/12&lt;基础参数!$B$4,基础参数!$B$4,F373/12)),2)</f>
        <v>21396</v>
      </c>
      <c r="J373" s="10">
        <f>I373*12*基础参数!$B$3</f>
        <v>32094</v>
      </c>
      <c r="K373" s="10">
        <f>ROUND(IF($F373/12&gt;基础参数!$B$12,基础参数!$B$12,IF($F373/12&lt;基础参数!$B$11,基础参数!$B$11,$F373/12)),2)</f>
        <v>21396</v>
      </c>
      <c r="L373" s="10">
        <f>K373*12*基础参数!$B$10</f>
        <v>17972.640000000003</v>
      </c>
      <c r="M373" s="12">
        <f t="shared" si="165"/>
        <v>2133933.36</v>
      </c>
      <c r="N373" s="13">
        <f t="shared" si="166"/>
        <v>1520000</v>
      </c>
      <c r="O373" s="13">
        <f t="shared" si="170"/>
        <v>778350.01</v>
      </c>
      <c r="P373" s="13">
        <f t="shared" si="171"/>
        <v>668840</v>
      </c>
      <c r="Q373" s="17">
        <f t="shared" si="172"/>
        <v>1447190.01</v>
      </c>
      <c r="R373" s="13">
        <f t="shared" si="173"/>
        <v>2993933.36</v>
      </c>
      <c r="S373" s="18">
        <f t="shared" si="174"/>
        <v>660000</v>
      </c>
      <c r="T373" s="13">
        <f t="shared" si="175"/>
        <v>1165350.01</v>
      </c>
      <c r="U373" s="13">
        <f t="shared" si="176"/>
        <v>193590</v>
      </c>
      <c r="V373" s="19">
        <f t="shared" si="177"/>
        <v>1358940.01</v>
      </c>
      <c r="W373" s="13">
        <f t="shared" si="178"/>
        <v>88250</v>
      </c>
      <c r="X373" s="13">
        <f t="shared" si="179"/>
        <v>103410</v>
      </c>
      <c r="Y373" s="13">
        <f t="shared" si="167"/>
        <v>3653933.36</v>
      </c>
      <c r="Z373" s="22">
        <f t="shared" si="180"/>
        <v>1462350.01</v>
      </c>
      <c r="AA373" s="13"/>
      <c r="AB373" s="13">
        <f t="shared" si="181"/>
        <v>3233933.36</v>
      </c>
      <c r="AC373" s="13">
        <f t="shared" si="182"/>
        <v>420000</v>
      </c>
      <c r="AD373" s="13">
        <f t="shared" si="183"/>
        <v>1273350.01</v>
      </c>
      <c r="AE373" s="13">
        <f t="shared" si="184"/>
        <v>102340</v>
      </c>
      <c r="AF373" s="13">
        <f t="shared" si="185"/>
        <v>1375690.01</v>
      </c>
      <c r="AG373" s="23">
        <f t="shared" si="186"/>
        <v>16750</v>
      </c>
      <c r="AH373" s="13">
        <f t="shared" si="187"/>
        <v>-71500</v>
      </c>
      <c r="AI373" s="13">
        <f t="shared" si="188"/>
        <v>2201433.36</v>
      </c>
      <c r="AJ373" s="13">
        <f t="shared" si="189"/>
        <v>2993933.36</v>
      </c>
      <c r="AK373" s="13">
        <f t="shared" si="190"/>
        <v>660000</v>
      </c>
      <c r="AL373" s="13">
        <f t="shared" si="191"/>
        <v>1165350.01</v>
      </c>
      <c r="AM373" s="13">
        <f t="shared" si="192"/>
        <v>193590</v>
      </c>
      <c r="AN373" s="13">
        <f t="shared" si="193"/>
        <v>1358940.01</v>
      </c>
      <c r="AO373" s="23">
        <f t="shared" si="194"/>
        <v>0</v>
      </c>
      <c r="AP373" s="13">
        <f t="shared" si="195"/>
        <v>-88250</v>
      </c>
      <c r="AQ373" s="13">
        <f t="shared" si="196"/>
        <v>0</v>
      </c>
      <c r="AR373" s="3" t="str">
        <f t="shared" si="197"/>
        <v>Ok</v>
      </c>
    </row>
    <row r="374" spans="1:44" x14ac:dyDescent="0.3">
      <c r="A374" s="9"/>
      <c r="B374" s="9"/>
      <c r="C374" s="10">
        <f t="shared" si="168"/>
        <v>190500</v>
      </c>
      <c r="D374" s="10">
        <f t="shared" si="169"/>
        <v>2286000</v>
      </c>
      <c r="E374" s="10">
        <f>F374*基础参数!$B$18</f>
        <v>1524000</v>
      </c>
      <c r="F374" s="10">
        <f>F373+基础参数!$B$17</f>
        <v>3810000</v>
      </c>
      <c r="G374" s="10">
        <f>基础参数!$B$1</f>
        <v>60000</v>
      </c>
      <c r="H374" s="10">
        <f>基础参数!$B$2</f>
        <v>36000</v>
      </c>
      <c r="I374" s="10">
        <f>ROUND(IF(F374/12&gt;基础参数!$B$5,基础参数!$B$5,IF(F374/12&lt;基础参数!$B$4,基础参数!$B$4,F374/12)),2)</f>
        <v>21396</v>
      </c>
      <c r="J374" s="10">
        <f>I374*12*基础参数!$B$3</f>
        <v>32094</v>
      </c>
      <c r="K374" s="10">
        <f>ROUND(IF($F374/12&gt;基础参数!$B$12,基础参数!$B$12,IF($F374/12&lt;基础参数!$B$11,基础参数!$B$11,$F374/12)),2)</f>
        <v>21396</v>
      </c>
      <c r="L374" s="10">
        <f>K374*12*基础参数!$B$10</f>
        <v>17972.640000000003</v>
      </c>
      <c r="M374" s="12">
        <f t="shared" si="165"/>
        <v>2139933.36</v>
      </c>
      <c r="N374" s="13">
        <f t="shared" si="166"/>
        <v>1524000</v>
      </c>
      <c r="O374" s="13">
        <f t="shared" si="170"/>
        <v>781050.01</v>
      </c>
      <c r="P374" s="13">
        <f t="shared" si="171"/>
        <v>670640</v>
      </c>
      <c r="Q374" s="17">
        <f t="shared" si="172"/>
        <v>1451690.01</v>
      </c>
      <c r="R374" s="13">
        <f t="shared" si="173"/>
        <v>3003933.36</v>
      </c>
      <c r="S374" s="18">
        <f t="shared" si="174"/>
        <v>660000</v>
      </c>
      <c r="T374" s="13">
        <f t="shared" si="175"/>
        <v>1169850.01</v>
      </c>
      <c r="U374" s="13">
        <f t="shared" si="176"/>
        <v>193590</v>
      </c>
      <c r="V374" s="19">
        <f t="shared" si="177"/>
        <v>1363440.01</v>
      </c>
      <c r="W374" s="13">
        <f t="shared" si="178"/>
        <v>88250</v>
      </c>
      <c r="X374" s="13">
        <f t="shared" si="179"/>
        <v>103410</v>
      </c>
      <c r="Y374" s="13">
        <f t="shared" si="167"/>
        <v>3663933.36</v>
      </c>
      <c r="Z374" s="22">
        <f t="shared" si="180"/>
        <v>1466850.01</v>
      </c>
      <c r="AA374" s="13"/>
      <c r="AB374" s="13">
        <f t="shared" si="181"/>
        <v>3243933.36</v>
      </c>
      <c r="AC374" s="13">
        <f t="shared" si="182"/>
        <v>420000</v>
      </c>
      <c r="AD374" s="13">
        <f t="shared" si="183"/>
        <v>1277850.01</v>
      </c>
      <c r="AE374" s="13">
        <f t="shared" si="184"/>
        <v>102340</v>
      </c>
      <c r="AF374" s="13">
        <f t="shared" si="185"/>
        <v>1380190.01</v>
      </c>
      <c r="AG374" s="23">
        <f t="shared" si="186"/>
        <v>16750</v>
      </c>
      <c r="AH374" s="13">
        <f t="shared" si="187"/>
        <v>-71500</v>
      </c>
      <c r="AI374" s="13">
        <f t="shared" si="188"/>
        <v>2211433.36</v>
      </c>
      <c r="AJ374" s="13">
        <f t="shared" si="189"/>
        <v>3003933.36</v>
      </c>
      <c r="AK374" s="13">
        <f t="shared" si="190"/>
        <v>660000</v>
      </c>
      <c r="AL374" s="13">
        <f t="shared" si="191"/>
        <v>1169850.01</v>
      </c>
      <c r="AM374" s="13">
        <f t="shared" si="192"/>
        <v>193590</v>
      </c>
      <c r="AN374" s="13">
        <f t="shared" si="193"/>
        <v>1363440.01</v>
      </c>
      <c r="AO374" s="23">
        <f t="shared" si="194"/>
        <v>0</v>
      </c>
      <c r="AP374" s="13">
        <f t="shared" si="195"/>
        <v>-88250</v>
      </c>
      <c r="AQ374" s="13">
        <f t="shared" si="196"/>
        <v>0</v>
      </c>
      <c r="AR374" s="3" t="str">
        <f t="shared" si="197"/>
        <v>Ok</v>
      </c>
    </row>
    <row r="375" spans="1:44" x14ac:dyDescent="0.3">
      <c r="A375" s="9"/>
      <c r="B375" s="9"/>
      <c r="C375" s="10">
        <f t="shared" si="168"/>
        <v>191000</v>
      </c>
      <c r="D375" s="10">
        <f t="shared" si="169"/>
        <v>2292000</v>
      </c>
      <c r="E375" s="10">
        <f>F375*基础参数!$B$18</f>
        <v>1528000</v>
      </c>
      <c r="F375" s="10">
        <f>F374+基础参数!$B$17</f>
        <v>3820000</v>
      </c>
      <c r="G375" s="10">
        <f>基础参数!$B$1</f>
        <v>60000</v>
      </c>
      <c r="H375" s="10">
        <f>基础参数!$B$2</f>
        <v>36000</v>
      </c>
      <c r="I375" s="10">
        <f>ROUND(IF(F375/12&gt;基础参数!$B$5,基础参数!$B$5,IF(F375/12&lt;基础参数!$B$4,基础参数!$B$4,F375/12)),2)</f>
        <v>21396</v>
      </c>
      <c r="J375" s="10">
        <f>I375*12*基础参数!$B$3</f>
        <v>32094</v>
      </c>
      <c r="K375" s="10">
        <f>ROUND(IF($F375/12&gt;基础参数!$B$12,基础参数!$B$12,IF($F375/12&lt;基础参数!$B$11,基础参数!$B$11,$F375/12)),2)</f>
        <v>21396</v>
      </c>
      <c r="L375" s="10">
        <f>K375*12*基础参数!$B$10</f>
        <v>17972.640000000003</v>
      </c>
      <c r="M375" s="12">
        <f t="shared" si="165"/>
        <v>2145933.36</v>
      </c>
      <c r="N375" s="13">
        <f t="shared" si="166"/>
        <v>1528000</v>
      </c>
      <c r="O375" s="13">
        <f t="shared" si="170"/>
        <v>783750.01</v>
      </c>
      <c r="P375" s="13">
        <f t="shared" si="171"/>
        <v>672440</v>
      </c>
      <c r="Q375" s="17">
        <f t="shared" si="172"/>
        <v>1456190.01</v>
      </c>
      <c r="R375" s="13">
        <f t="shared" si="173"/>
        <v>3013933.36</v>
      </c>
      <c r="S375" s="18">
        <f t="shared" si="174"/>
        <v>660000</v>
      </c>
      <c r="T375" s="13">
        <f t="shared" si="175"/>
        <v>1174350.01</v>
      </c>
      <c r="U375" s="13">
        <f t="shared" si="176"/>
        <v>193590</v>
      </c>
      <c r="V375" s="19">
        <f t="shared" si="177"/>
        <v>1367940.01</v>
      </c>
      <c r="W375" s="13">
        <f t="shared" si="178"/>
        <v>88250</v>
      </c>
      <c r="X375" s="13">
        <f t="shared" si="179"/>
        <v>103410</v>
      </c>
      <c r="Y375" s="13">
        <f t="shared" si="167"/>
        <v>3673933.36</v>
      </c>
      <c r="Z375" s="22">
        <f t="shared" si="180"/>
        <v>1471350.01</v>
      </c>
      <c r="AA375" s="13"/>
      <c r="AB375" s="13">
        <f t="shared" si="181"/>
        <v>3253933.36</v>
      </c>
      <c r="AC375" s="13">
        <f t="shared" si="182"/>
        <v>420000</v>
      </c>
      <c r="AD375" s="13">
        <f t="shared" si="183"/>
        <v>1282350.01</v>
      </c>
      <c r="AE375" s="13">
        <f t="shared" si="184"/>
        <v>102340</v>
      </c>
      <c r="AF375" s="13">
        <f t="shared" si="185"/>
        <v>1384690.01</v>
      </c>
      <c r="AG375" s="23">
        <f t="shared" si="186"/>
        <v>16750</v>
      </c>
      <c r="AH375" s="13">
        <f t="shared" si="187"/>
        <v>-71500</v>
      </c>
      <c r="AI375" s="13">
        <f t="shared" si="188"/>
        <v>2221433.36</v>
      </c>
      <c r="AJ375" s="13">
        <f t="shared" si="189"/>
        <v>3013933.36</v>
      </c>
      <c r="AK375" s="13">
        <f t="shared" si="190"/>
        <v>660000</v>
      </c>
      <c r="AL375" s="13">
        <f t="shared" si="191"/>
        <v>1174350.01</v>
      </c>
      <c r="AM375" s="13">
        <f t="shared" si="192"/>
        <v>193590</v>
      </c>
      <c r="AN375" s="13">
        <f t="shared" si="193"/>
        <v>1367940.01</v>
      </c>
      <c r="AO375" s="23">
        <f t="shared" si="194"/>
        <v>0</v>
      </c>
      <c r="AP375" s="13">
        <f t="shared" si="195"/>
        <v>-88250</v>
      </c>
      <c r="AQ375" s="13">
        <f t="shared" si="196"/>
        <v>0</v>
      </c>
      <c r="AR375" s="3" t="str">
        <f t="shared" si="197"/>
        <v>Ok</v>
      </c>
    </row>
    <row r="376" spans="1:44" x14ac:dyDescent="0.3">
      <c r="A376" s="9"/>
      <c r="B376" s="9"/>
      <c r="C376" s="10">
        <f t="shared" si="168"/>
        <v>191500</v>
      </c>
      <c r="D376" s="10">
        <f t="shared" si="169"/>
        <v>2298000</v>
      </c>
      <c r="E376" s="10">
        <f>F376*基础参数!$B$18</f>
        <v>1532000</v>
      </c>
      <c r="F376" s="10">
        <f>F375+基础参数!$B$17</f>
        <v>3830000</v>
      </c>
      <c r="G376" s="10">
        <f>基础参数!$B$1</f>
        <v>60000</v>
      </c>
      <c r="H376" s="10">
        <f>基础参数!$B$2</f>
        <v>36000</v>
      </c>
      <c r="I376" s="10">
        <f>ROUND(IF(F376/12&gt;基础参数!$B$5,基础参数!$B$5,IF(F376/12&lt;基础参数!$B$4,基础参数!$B$4,F376/12)),2)</f>
        <v>21396</v>
      </c>
      <c r="J376" s="10">
        <f>I376*12*基础参数!$B$3</f>
        <v>32094</v>
      </c>
      <c r="K376" s="10">
        <f>ROUND(IF($F376/12&gt;基础参数!$B$12,基础参数!$B$12,IF($F376/12&lt;基础参数!$B$11,基础参数!$B$11,$F376/12)),2)</f>
        <v>21396</v>
      </c>
      <c r="L376" s="10">
        <f>K376*12*基础参数!$B$10</f>
        <v>17972.640000000003</v>
      </c>
      <c r="M376" s="12">
        <f t="shared" si="165"/>
        <v>2151933.36</v>
      </c>
      <c r="N376" s="13">
        <f t="shared" si="166"/>
        <v>1532000</v>
      </c>
      <c r="O376" s="13">
        <f t="shared" si="170"/>
        <v>786450.01</v>
      </c>
      <c r="P376" s="13">
        <f t="shared" si="171"/>
        <v>674240</v>
      </c>
      <c r="Q376" s="17">
        <f t="shared" si="172"/>
        <v>1460690.01</v>
      </c>
      <c r="R376" s="13">
        <f t="shared" si="173"/>
        <v>3023933.36</v>
      </c>
      <c r="S376" s="18">
        <f t="shared" si="174"/>
        <v>660000</v>
      </c>
      <c r="T376" s="13">
        <f t="shared" si="175"/>
        <v>1178850.01</v>
      </c>
      <c r="U376" s="13">
        <f t="shared" si="176"/>
        <v>193590</v>
      </c>
      <c r="V376" s="19">
        <f t="shared" si="177"/>
        <v>1372440.01</v>
      </c>
      <c r="W376" s="13">
        <f t="shared" si="178"/>
        <v>88250</v>
      </c>
      <c r="X376" s="13">
        <f t="shared" si="179"/>
        <v>103410</v>
      </c>
      <c r="Y376" s="13">
        <f t="shared" si="167"/>
        <v>3683933.36</v>
      </c>
      <c r="Z376" s="22">
        <f t="shared" si="180"/>
        <v>1475850.01</v>
      </c>
      <c r="AA376" s="13"/>
      <c r="AB376" s="13">
        <f t="shared" si="181"/>
        <v>3263933.36</v>
      </c>
      <c r="AC376" s="13">
        <f t="shared" si="182"/>
        <v>420000</v>
      </c>
      <c r="AD376" s="13">
        <f t="shared" si="183"/>
        <v>1286850.01</v>
      </c>
      <c r="AE376" s="13">
        <f t="shared" si="184"/>
        <v>102340</v>
      </c>
      <c r="AF376" s="13">
        <f t="shared" si="185"/>
        <v>1389190.01</v>
      </c>
      <c r="AG376" s="23">
        <f t="shared" si="186"/>
        <v>16750</v>
      </c>
      <c r="AH376" s="13">
        <f t="shared" si="187"/>
        <v>-71500</v>
      </c>
      <c r="AI376" s="13">
        <f t="shared" si="188"/>
        <v>2231433.36</v>
      </c>
      <c r="AJ376" s="13">
        <f t="shared" si="189"/>
        <v>3023933.36</v>
      </c>
      <c r="AK376" s="13">
        <f t="shared" si="190"/>
        <v>660000</v>
      </c>
      <c r="AL376" s="13">
        <f t="shared" si="191"/>
        <v>1178850.01</v>
      </c>
      <c r="AM376" s="13">
        <f t="shared" si="192"/>
        <v>193590</v>
      </c>
      <c r="AN376" s="13">
        <f t="shared" si="193"/>
        <v>1372440.01</v>
      </c>
      <c r="AO376" s="23">
        <f t="shared" si="194"/>
        <v>0</v>
      </c>
      <c r="AP376" s="13">
        <f t="shared" si="195"/>
        <v>-88250</v>
      </c>
      <c r="AQ376" s="13">
        <f t="shared" si="196"/>
        <v>0</v>
      </c>
      <c r="AR376" s="3" t="str">
        <f t="shared" si="197"/>
        <v>Ok</v>
      </c>
    </row>
    <row r="377" spans="1:44" x14ac:dyDescent="0.3">
      <c r="A377" s="9"/>
      <c r="B377" s="9"/>
      <c r="C377" s="10">
        <f t="shared" si="168"/>
        <v>192000</v>
      </c>
      <c r="D377" s="10">
        <f t="shared" si="169"/>
        <v>2304000</v>
      </c>
      <c r="E377" s="10">
        <f>F377*基础参数!$B$18</f>
        <v>1536000</v>
      </c>
      <c r="F377" s="10">
        <f>F376+基础参数!$B$17</f>
        <v>3840000</v>
      </c>
      <c r="G377" s="10">
        <f>基础参数!$B$1</f>
        <v>60000</v>
      </c>
      <c r="H377" s="10">
        <f>基础参数!$B$2</f>
        <v>36000</v>
      </c>
      <c r="I377" s="10">
        <f>ROUND(IF(F377/12&gt;基础参数!$B$5,基础参数!$B$5,IF(F377/12&lt;基础参数!$B$4,基础参数!$B$4,F377/12)),2)</f>
        <v>21396</v>
      </c>
      <c r="J377" s="10">
        <f>I377*12*基础参数!$B$3</f>
        <v>32094</v>
      </c>
      <c r="K377" s="10">
        <f>ROUND(IF($F377/12&gt;基础参数!$B$12,基础参数!$B$12,IF($F377/12&lt;基础参数!$B$11,基础参数!$B$11,$F377/12)),2)</f>
        <v>21396</v>
      </c>
      <c r="L377" s="10">
        <f>K377*12*基础参数!$B$10</f>
        <v>17972.640000000003</v>
      </c>
      <c r="M377" s="12">
        <f t="shared" si="165"/>
        <v>2157933.36</v>
      </c>
      <c r="N377" s="13">
        <f t="shared" si="166"/>
        <v>1536000</v>
      </c>
      <c r="O377" s="13">
        <f t="shared" si="170"/>
        <v>789150.01</v>
      </c>
      <c r="P377" s="13">
        <f t="shared" si="171"/>
        <v>676040</v>
      </c>
      <c r="Q377" s="17">
        <f t="shared" si="172"/>
        <v>1465190.01</v>
      </c>
      <c r="R377" s="13">
        <f t="shared" si="173"/>
        <v>3033933.36</v>
      </c>
      <c r="S377" s="18">
        <f t="shared" si="174"/>
        <v>660000</v>
      </c>
      <c r="T377" s="13">
        <f t="shared" si="175"/>
        <v>1183350.01</v>
      </c>
      <c r="U377" s="13">
        <f t="shared" si="176"/>
        <v>193590</v>
      </c>
      <c r="V377" s="19">
        <f t="shared" si="177"/>
        <v>1376940.01</v>
      </c>
      <c r="W377" s="13">
        <f t="shared" si="178"/>
        <v>88250</v>
      </c>
      <c r="X377" s="13">
        <f t="shared" si="179"/>
        <v>103410</v>
      </c>
      <c r="Y377" s="13">
        <f t="shared" si="167"/>
        <v>3693933.36</v>
      </c>
      <c r="Z377" s="22">
        <f t="shared" si="180"/>
        <v>1480350.01</v>
      </c>
      <c r="AA377" s="13"/>
      <c r="AB377" s="13">
        <f t="shared" si="181"/>
        <v>3273933.36</v>
      </c>
      <c r="AC377" s="13">
        <f t="shared" si="182"/>
        <v>420000</v>
      </c>
      <c r="AD377" s="13">
        <f t="shared" si="183"/>
        <v>1291350.01</v>
      </c>
      <c r="AE377" s="13">
        <f t="shared" si="184"/>
        <v>102340</v>
      </c>
      <c r="AF377" s="13">
        <f t="shared" si="185"/>
        <v>1393690.01</v>
      </c>
      <c r="AG377" s="23">
        <f t="shared" si="186"/>
        <v>16750</v>
      </c>
      <c r="AH377" s="13">
        <f t="shared" si="187"/>
        <v>-71500</v>
      </c>
      <c r="AI377" s="13">
        <f t="shared" si="188"/>
        <v>2241433.36</v>
      </c>
      <c r="AJ377" s="13">
        <f t="shared" si="189"/>
        <v>3033933.36</v>
      </c>
      <c r="AK377" s="13">
        <f t="shared" si="190"/>
        <v>660000</v>
      </c>
      <c r="AL377" s="13">
        <f t="shared" si="191"/>
        <v>1183350.01</v>
      </c>
      <c r="AM377" s="13">
        <f t="shared" si="192"/>
        <v>193590</v>
      </c>
      <c r="AN377" s="13">
        <f t="shared" si="193"/>
        <v>1376940.01</v>
      </c>
      <c r="AO377" s="23">
        <f t="shared" si="194"/>
        <v>0</v>
      </c>
      <c r="AP377" s="13">
        <f t="shared" si="195"/>
        <v>-88250</v>
      </c>
      <c r="AQ377" s="13">
        <f t="shared" si="196"/>
        <v>0</v>
      </c>
      <c r="AR377" s="3" t="str">
        <f t="shared" si="197"/>
        <v>Ok</v>
      </c>
    </row>
    <row r="378" spans="1:44" x14ac:dyDescent="0.3">
      <c r="A378" s="9"/>
      <c r="B378" s="9"/>
      <c r="C378" s="10">
        <f t="shared" si="168"/>
        <v>192500</v>
      </c>
      <c r="D378" s="10">
        <f t="shared" si="169"/>
        <v>2310000</v>
      </c>
      <c r="E378" s="10">
        <f>F378*基础参数!$B$18</f>
        <v>1540000</v>
      </c>
      <c r="F378" s="10">
        <f>F377+基础参数!$B$17</f>
        <v>3850000</v>
      </c>
      <c r="G378" s="10">
        <f>基础参数!$B$1</f>
        <v>60000</v>
      </c>
      <c r="H378" s="10">
        <f>基础参数!$B$2</f>
        <v>36000</v>
      </c>
      <c r="I378" s="10">
        <f>ROUND(IF(F378/12&gt;基础参数!$B$5,基础参数!$B$5,IF(F378/12&lt;基础参数!$B$4,基础参数!$B$4,F378/12)),2)</f>
        <v>21396</v>
      </c>
      <c r="J378" s="10">
        <f>I378*12*基础参数!$B$3</f>
        <v>32094</v>
      </c>
      <c r="K378" s="10">
        <f>ROUND(IF($F378/12&gt;基础参数!$B$12,基础参数!$B$12,IF($F378/12&lt;基础参数!$B$11,基础参数!$B$11,$F378/12)),2)</f>
        <v>21396</v>
      </c>
      <c r="L378" s="10">
        <f>K378*12*基础参数!$B$10</f>
        <v>17972.640000000003</v>
      </c>
      <c r="M378" s="12">
        <f t="shared" si="165"/>
        <v>2163933.36</v>
      </c>
      <c r="N378" s="13">
        <f t="shared" si="166"/>
        <v>1540000</v>
      </c>
      <c r="O378" s="13">
        <f t="shared" si="170"/>
        <v>791850.01</v>
      </c>
      <c r="P378" s="13">
        <f t="shared" si="171"/>
        <v>677840</v>
      </c>
      <c r="Q378" s="17">
        <f t="shared" si="172"/>
        <v>1469690.01</v>
      </c>
      <c r="R378" s="13">
        <f t="shared" si="173"/>
        <v>3043933.36</v>
      </c>
      <c r="S378" s="18">
        <f t="shared" si="174"/>
        <v>660000</v>
      </c>
      <c r="T378" s="13">
        <f t="shared" si="175"/>
        <v>1187850.01</v>
      </c>
      <c r="U378" s="13">
        <f t="shared" si="176"/>
        <v>193590</v>
      </c>
      <c r="V378" s="19">
        <f t="shared" si="177"/>
        <v>1381440.01</v>
      </c>
      <c r="W378" s="13">
        <f t="shared" si="178"/>
        <v>88250</v>
      </c>
      <c r="X378" s="13">
        <f t="shared" si="179"/>
        <v>103410</v>
      </c>
      <c r="Y378" s="13">
        <f t="shared" si="167"/>
        <v>3703933.36</v>
      </c>
      <c r="Z378" s="22">
        <f t="shared" si="180"/>
        <v>1484850.01</v>
      </c>
      <c r="AA378" s="13"/>
      <c r="AB378" s="13">
        <f t="shared" si="181"/>
        <v>3283933.36</v>
      </c>
      <c r="AC378" s="13">
        <f t="shared" si="182"/>
        <v>420000</v>
      </c>
      <c r="AD378" s="13">
        <f t="shared" si="183"/>
        <v>1295850.01</v>
      </c>
      <c r="AE378" s="13">
        <f t="shared" si="184"/>
        <v>102340</v>
      </c>
      <c r="AF378" s="13">
        <f t="shared" si="185"/>
        <v>1398190.01</v>
      </c>
      <c r="AG378" s="23">
        <f t="shared" si="186"/>
        <v>16750</v>
      </c>
      <c r="AH378" s="13">
        <f t="shared" si="187"/>
        <v>-71500</v>
      </c>
      <c r="AI378" s="13">
        <f t="shared" si="188"/>
        <v>2251433.36</v>
      </c>
      <c r="AJ378" s="13">
        <f t="shared" si="189"/>
        <v>3043933.36</v>
      </c>
      <c r="AK378" s="13">
        <f t="shared" si="190"/>
        <v>660000</v>
      </c>
      <c r="AL378" s="13">
        <f t="shared" si="191"/>
        <v>1187850.01</v>
      </c>
      <c r="AM378" s="13">
        <f t="shared" si="192"/>
        <v>193590</v>
      </c>
      <c r="AN378" s="13">
        <f t="shared" si="193"/>
        <v>1381440.01</v>
      </c>
      <c r="AO378" s="23">
        <f t="shared" si="194"/>
        <v>0</v>
      </c>
      <c r="AP378" s="13">
        <f t="shared" si="195"/>
        <v>-88250</v>
      </c>
      <c r="AQ378" s="13">
        <f t="shared" si="196"/>
        <v>0</v>
      </c>
      <c r="AR378" s="3" t="str">
        <f t="shared" si="197"/>
        <v>Ok</v>
      </c>
    </row>
    <row r="379" spans="1:44" x14ac:dyDescent="0.3">
      <c r="A379" s="9"/>
      <c r="B379" s="9"/>
      <c r="C379" s="10">
        <f t="shared" si="168"/>
        <v>193000</v>
      </c>
      <c r="D379" s="10">
        <f t="shared" si="169"/>
        <v>2316000</v>
      </c>
      <c r="E379" s="10">
        <f>F379*基础参数!$B$18</f>
        <v>1544000</v>
      </c>
      <c r="F379" s="10">
        <f>F378+基础参数!$B$17</f>
        <v>3860000</v>
      </c>
      <c r="G379" s="10">
        <f>基础参数!$B$1</f>
        <v>60000</v>
      </c>
      <c r="H379" s="10">
        <f>基础参数!$B$2</f>
        <v>36000</v>
      </c>
      <c r="I379" s="10">
        <f>ROUND(IF(F379/12&gt;基础参数!$B$5,基础参数!$B$5,IF(F379/12&lt;基础参数!$B$4,基础参数!$B$4,F379/12)),2)</f>
        <v>21396</v>
      </c>
      <c r="J379" s="10">
        <f>I379*12*基础参数!$B$3</f>
        <v>32094</v>
      </c>
      <c r="K379" s="10">
        <f>ROUND(IF($F379/12&gt;基础参数!$B$12,基础参数!$B$12,IF($F379/12&lt;基础参数!$B$11,基础参数!$B$11,$F379/12)),2)</f>
        <v>21396</v>
      </c>
      <c r="L379" s="10">
        <f>K379*12*基础参数!$B$10</f>
        <v>17972.640000000003</v>
      </c>
      <c r="M379" s="12">
        <f t="shared" si="165"/>
        <v>2169933.36</v>
      </c>
      <c r="N379" s="13">
        <f t="shared" si="166"/>
        <v>1544000</v>
      </c>
      <c r="O379" s="13">
        <f t="shared" si="170"/>
        <v>794550.01</v>
      </c>
      <c r="P379" s="13">
        <f t="shared" si="171"/>
        <v>679640</v>
      </c>
      <c r="Q379" s="17">
        <f t="shared" si="172"/>
        <v>1474190.01</v>
      </c>
      <c r="R379" s="13">
        <f t="shared" si="173"/>
        <v>3053933.36</v>
      </c>
      <c r="S379" s="18">
        <f t="shared" si="174"/>
        <v>660000</v>
      </c>
      <c r="T379" s="13">
        <f t="shared" si="175"/>
        <v>1192350.01</v>
      </c>
      <c r="U379" s="13">
        <f t="shared" si="176"/>
        <v>193590</v>
      </c>
      <c r="V379" s="19">
        <f t="shared" si="177"/>
        <v>1385940.01</v>
      </c>
      <c r="W379" s="13">
        <f t="shared" si="178"/>
        <v>88250</v>
      </c>
      <c r="X379" s="13">
        <f t="shared" si="179"/>
        <v>103410</v>
      </c>
      <c r="Y379" s="13">
        <f t="shared" si="167"/>
        <v>3713933.36</v>
      </c>
      <c r="Z379" s="22">
        <f t="shared" si="180"/>
        <v>1489350.01</v>
      </c>
      <c r="AA379" s="13"/>
      <c r="AB379" s="13">
        <f t="shared" si="181"/>
        <v>3293933.36</v>
      </c>
      <c r="AC379" s="13">
        <f t="shared" si="182"/>
        <v>420000</v>
      </c>
      <c r="AD379" s="13">
        <f t="shared" si="183"/>
        <v>1300350.01</v>
      </c>
      <c r="AE379" s="13">
        <f t="shared" si="184"/>
        <v>102340</v>
      </c>
      <c r="AF379" s="13">
        <f t="shared" si="185"/>
        <v>1402690.01</v>
      </c>
      <c r="AG379" s="23">
        <f t="shared" si="186"/>
        <v>16750</v>
      </c>
      <c r="AH379" s="13">
        <f t="shared" si="187"/>
        <v>-71500</v>
      </c>
      <c r="AI379" s="13">
        <f t="shared" si="188"/>
        <v>2261433.36</v>
      </c>
      <c r="AJ379" s="13">
        <f t="shared" si="189"/>
        <v>3053933.36</v>
      </c>
      <c r="AK379" s="13">
        <f t="shared" si="190"/>
        <v>660000</v>
      </c>
      <c r="AL379" s="13">
        <f t="shared" si="191"/>
        <v>1192350.01</v>
      </c>
      <c r="AM379" s="13">
        <f t="shared" si="192"/>
        <v>193590</v>
      </c>
      <c r="AN379" s="13">
        <f t="shared" si="193"/>
        <v>1385940.01</v>
      </c>
      <c r="AO379" s="23">
        <f t="shared" si="194"/>
        <v>0</v>
      </c>
      <c r="AP379" s="13">
        <f t="shared" si="195"/>
        <v>-88250</v>
      </c>
      <c r="AQ379" s="13">
        <f t="shared" si="196"/>
        <v>0</v>
      </c>
      <c r="AR379" s="3" t="str">
        <f t="shared" si="197"/>
        <v>Ok</v>
      </c>
    </row>
    <row r="380" spans="1:44" x14ac:dyDescent="0.3">
      <c r="A380" s="9"/>
      <c r="B380" s="9"/>
      <c r="C380" s="10">
        <f t="shared" si="168"/>
        <v>193500</v>
      </c>
      <c r="D380" s="10">
        <f t="shared" si="169"/>
        <v>2322000</v>
      </c>
      <c r="E380" s="10">
        <f>F380*基础参数!$B$18</f>
        <v>1548000</v>
      </c>
      <c r="F380" s="10">
        <f>F379+基础参数!$B$17</f>
        <v>3870000</v>
      </c>
      <c r="G380" s="10">
        <f>基础参数!$B$1</f>
        <v>60000</v>
      </c>
      <c r="H380" s="10">
        <f>基础参数!$B$2</f>
        <v>36000</v>
      </c>
      <c r="I380" s="10">
        <f>ROUND(IF(F380/12&gt;基础参数!$B$5,基础参数!$B$5,IF(F380/12&lt;基础参数!$B$4,基础参数!$B$4,F380/12)),2)</f>
        <v>21396</v>
      </c>
      <c r="J380" s="10">
        <f>I380*12*基础参数!$B$3</f>
        <v>32094</v>
      </c>
      <c r="K380" s="10">
        <f>ROUND(IF($F380/12&gt;基础参数!$B$12,基础参数!$B$12,IF($F380/12&lt;基础参数!$B$11,基础参数!$B$11,$F380/12)),2)</f>
        <v>21396</v>
      </c>
      <c r="L380" s="10">
        <f>K380*12*基础参数!$B$10</f>
        <v>17972.640000000003</v>
      </c>
      <c r="M380" s="12">
        <f t="shared" si="165"/>
        <v>2175933.36</v>
      </c>
      <c r="N380" s="13">
        <f t="shared" si="166"/>
        <v>1548000</v>
      </c>
      <c r="O380" s="13">
        <f t="shared" si="170"/>
        <v>797250.01</v>
      </c>
      <c r="P380" s="13">
        <f t="shared" si="171"/>
        <v>681440</v>
      </c>
      <c r="Q380" s="17">
        <f t="shared" si="172"/>
        <v>1478690.01</v>
      </c>
      <c r="R380" s="13">
        <f t="shared" si="173"/>
        <v>3063933.36</v>
      </c>
      <c r="S380" s="18">
        <f t="shared" si="174"/>
        <v>660000</v>
      </c>
      <c r="T380" s="13">
        <f t="shared" si="175"/>
        <v>1196850.01</v>
      </c>
      <c r="U380" s="13">
        <f t="shared" si="176"/>
        <v>193590</v>
      </c>
      <c r="V380" s="19">
        <f t="shared" si="177"/>
        <v>1390440.01</v>
      </c>
      <c r="W380" s="13">
        <f t="shared" si="178"/>
        <v>88250</v>
      </c>
      <c r="X380" s="13">
        <f t="shared" si="179"/>
        <v>103410</v>
      </c>
      <c r="Y380" s="13">
        <f t="shared" si="167"/>
        <v>3723933.36</v>
      </c>
      <c r="Z380" s="22">
        <f t="shared" si="180"/>
        <v>1493850.01</v>
      </c>
      <c r="AA380" s="13"/>
      <c r="AB380" s="13">
        <f t="shared" si="181"/>
        <v>3303933.36</v>
      </c>
      <c r="AC380" s="13">
        <f t="shared" si="182"/>
        <v>420000</v>
      </c>
      <c r="AD380" s="13">
        <f t="shared" si="183"/>
        <v>1304850.01</v>
      </c>
      <c r="AE380" s="13">
        <f t="shared" si="184"/>
        <v>102340</v>
      </c>
      <c r="AF380" s="13">
        <f t="shared" si="185"/>
        <v>1407190.01</v>
      </c>
      <c r="AG380" s="23">
        <f t="shared" si="186"/>
        <v>16750</v>
      </c>
      <c r="AH380" s="13">
        <f t="shared" si="187"/>
        <v>-71500</v>
      </c>
      <c r="AI380" s="13">
        <f t="shared" si="188"/>
        <v>2271433.36</v>
      </c>
      <c r="AJ380" s="13">
        <f t="shared" si="189"/>
        <v>3063933.36</v>
      </c>
      <c r="AK380" s="13">
        <f t="shared" si="190"/>
        <v>660000</v>
      </c>
      <c r="AL380" s="13">
        <f t="shared" si="191"/>
        <v>1196850.01</v>
      </c>
      <c r="AM380" s="13">
        <f t="shared" si="192"/>
        <v>193590</v>
      </c>
      <c r="AN380" s="13">
        <f t="shared" si="193"/>
        <v>1390440.01</v>
      </c>
      <c r="AO380" s="23">
        <f t="shared" si="194"/>
        <v>0</v>
      </c>
      <c r="AP380" s="13">
        <f t="shared" si="195"/>
        <v>-88250</v>
      </c>
      <c r="AQ380" s="13">
        <f t="shared" si="196"/>
        <v>0</v>
      </c>
      <c r="AR380" s="3" t="str">
        <f t="shared" si="197"/>
        <v>Ok</v>
      </c>
    </row>
    <row r="381" spans="1:44" x14ac:dyDescent="0.3">
      <c r="A381" s="9"/>
      <c r="B381" s="9"/>
      <c r="C381" s="10">
        <f t="shared" si="168"/>
        <v>194000</v>
      </c>
      <c r="D381" s="10">
        <f t="shared" si="169"/>
        <v>2328000</v>
      </c>
      <c r="E381" s="10">
        <f>F381*基础参数!$B$18</f>
        <v>1552000</v>
      </c>
      <c r="F381" s="10">
        <f>F380+基础参数!$B$17</f>
        <v>3880000</v>
      </c>
      <c r="G381" s="10">
        <f>基础参数!$B$1</f>
        <v>60000</v>
      </c>
      <c r="H381" s="10">
        <f>基础参数!$B$2</f>
        <v>36000</v>
      </c>
      <c r="I381" s="10">
        <f>ROUND(IF(F381/12&gt;基础参数!$B$5,基础参数!$B$5,IF(F381/12&lt;基础参数!$B$4,基础参数!$B$4,F381/12)),2)</f>
        <v>21396</v>
      </c>
      <c r="J381" s="10">
        <f>I381*12*基础参数!$B$3</f>
        <v>32094</v>
      </c>
      <c r="K381" s="10">
        <f>ROUND(IF($F381/12&gt;基础参数!$B$12,基础参数!$B$12,IF($F381/12&lt;基础参数!$B$11,基础参数!$B$11,$F381/12)),2)</f>
        <v>21396</v>
      </c>
      <c r="L381" s="10">
        <f>K381*12*基础参数!$B$10</f>
        <v>17972.640000000003</v>
      </c>
      <c r="M381" s="12">
        <f t="shared" si="165"/>
        <v>2181933.36</v>
      </c>
      <c r="N381" s="13">
        <f t="shared" si="166"/>
        <v>1552000</v>
      </c>
      <c r="O381" s="13">
        <f t="shared" si="170"/>
        <v>799950.01</v>
      </c>
      <c r="P381" s="13">
        <f t="shared" si="171"/>
        <v>683240</v>
      </c>
      <c r="Q381" s="17">
        <f t="shared" si="172"/>
        <v>1483190.01</v>
      </c>
      <c r="R381" s="13">
        <f t="shared" si="173"/>
        <v>3073933.36</v>
      </c>
      <c r="S381" s="18">
        <f t="shared" si="174"/>
        <v>660000</v>
      </c>
      <c r="T381" s="13">
        <f t="shared" si="175"/>
        <v>1201350.01</v>
      </c>
      <c r="U381" s="13">
        <f t="shared" si="176"/>
        <v>193590</v>
      </c>
      <c r="V381" s="19">
        <f t="shared" si="177"/>
        <v>1394940.01</v>
      </c>
      <c r="W381" s="13">
        <f t="shared" si="178"/>
        <v>88250</v>
      </c>
      <c r="X381" s="13">
        <f t="shared" si="179"/>
        <v>103410</v>
      </c>
      <c r="Y381" s="13">
        <f t="shared" si="167"/>
        <v>3733933.36</v>
      </c>
      <c r="Z381" s="22">
        <f t="shared" si="180"/>
        <v>1498350.01</v>
      </c>
      <c r="AA381" s="13"/>
      <c r="AB381" s="13">
        <f t="shared" si="181"/>
        <v>3313933.36</v>
      </c>
      <c r="AC381" s="13">
        <f t="shared" si="182"/>
        <v>420000</v>
      </c>
      <c r="AD381" s="13">
        <f t="shared" si="183"/>
        <v>1309350.01</v>
      </c>
      <c r="AE381" s="13">
        <f t="shared" si="184"/>
        <v>102340</v>
      </c>
      <c r="AF381" s="13">
        <f t="shared" si="185"/>
        <v>1411690.01</v>
      </c>
      <c r="AG381" s="23">
        <f t="shared" si="186"/>
        <v>16750</v>
      </c>
      <c r="AH381" s="13">
        <f t="shared" si="187"/>
        <v>-71500</v>
      </c>
      <c r="AI381" s="13">
        <f t="shared" si="188"/>
        <v>2281433.36</v>
      </c>
      <c r="AJ381" s="13">
        <f t="shared" si="189"/>
        <v>3073933.36</v>
      </c>
      <c r="AK381" s="13">
        <f t="shared" si="190"/>
        <v>660000</v>
      </c>
      <c r="AL381" s="13">
        <f t="shared" si="191"/>
        <v>1201350.01</v>
      </c>
      <c r="AM381" s="13">
        <f t="shared" si="192"/>
        <v>193590</v>
      </c>
      <c r="AN381" s="13">
        <f t="shared" si="193"/>
        <v>1394940.01</v>
      </c>
      <c r="AO381" s="23">
        <f t="shared" si="194"/>
        <v>0</v>
      </c>
      <c r="AP381" s="13">
        <f t="shared" si="195"/>
        <v>-88250</v>
      </c>
      <c r="AQ381" s="13">
        <f t="shared" si="196"/>
        <v>0</v>
      </c>
      <c r="AR381" s="3" t="str">
        <f t="shared" si="197"/>
        <v>Ok</v>
      </c>
    </row>
    <row r="382" spans="1:44" x14ac:dyDescent="0.3">
      <c r="A382" s="9"/>
      <c r="B382" s="9"/>
      <c r="C382" s="10">
        <f t="shared" si="168"/>
        <v>194500</v>
      </c>
      <c r="D382" s="10">
        <f t="shared" si="169"/>
        <v>2334000</v>
      </c>
      <c r="E382" s="10">
        <f>F382*基础参数!$B$18</f>
        <v>1556000</v>
      </c>
      <c r="F382" s="10">
        <f>F381+基础参数!$B$17</f>
        <v>3890000</v>
      </c>
      <c r="G382" s="10">
        <f>基础参数!$B$1</f>
        <v>60000</v>
      </c>
      <c r="H382" s="10">
        <f>基础参数!$B$2</f>
        <v>36000</v>
      </c>
      <c r="I382" s="10">
        <f>ROUND(IF(F382/12&gt;基础参数!$B$5,基础参数!$B$5,IF(F382/12&lt;基础参数!$B$4,基础参数!$B$4,F382/12)),2)</f>
        <v>21396</v>
      </c>
      <c r="J382" s="10">
        <f>I382*12*基础参数!$B$3</f>
        <v>32094</v>
      </c>
      <c r="K382" s="10">
        <f>ROUND(IF($F382/12&gt;基础参数!$B$12,基础参数!$B$12,IF($F382/12&lt;基础参数!$B$11,基础参数!$B$11,$F382/12)),2)</f>
        <v>21396</v>
      </c>
      <c r="L382" s="10">
        <f>K382*12*基础参数!$B$10</f>
        <v>17972.640000000003</v>
      </c>
      <c r="M382" s="12">
        <f t="shared" si="165"/>
        <v>2187933.36</v>
      </c>
      <c r="N382" s="13">
        <f t="shared" si="166"/>
        <v>1556000</v>
      </c>
      <c r="O382" s="13">
        <f t="shared" si="170"/>
        <v>802650.01</v>
      </c>
      <c r="P382" s="13">
        <f t="shared" si="171"/>
        <v>685040</v>
      </c>
      <c r="Q382" s="17">
        <f t="shared" si="172"/>
        <v>1487690.01</v>
      </c>
      <c r="R382" s="13">
        <f t="shared" si="173"/>
        <v>3083933.36</v>
      </c>
      <c r="S382" s="18">
        <f t="shared" si="174"/>
        <v>660000</v>
      </c>
      <c r="T382" s="13">
        <f t="shared" si="175"/>
        <v>1205850.01</v>
      </c>
      <c r="U382" s="13">
        <f t="shared" si="176"/>
        <v>193590</v>
      </c>
      <c r="V382" s="19">
        <f t="shared" si="177"/>
        <v>1399440.01</v>
      </c>
      <c r="W382" s="13">
        <f t="shared" si="178"/>
        <v>88250</v>
      </c>
      <c r="X382" s="13">
        <f t="shared" si="179"/>
        <v>103410</v>
      </c>
      <c r="Y382" s="13">
        <f t="shared" si="167"/>
        <v>3743933.36</v>
      </c>
      <c r="Z382" s="22">
        <f t="shared" si="180"/>
        <v>1502850.01</v>
      </c>
      <c r="AA382" s="13"/>
      <c r="AB382" s="13">
        <f t="shared" si="181"/>
        <v>3323933.36</v>
      </c>
      <c r="AC382" s="13">
        <f t="shared" si="182"/>
        <v>420000</v>
      </c>
      <c r="AD382" s="13">
        <f t="shared" si="183"/>
        <v>1313850.01</v>
      </c>
      <c r="AE382" s="13">
        <f t="shared" si="184"/>
        <v>102340</v>
      </c>
      <c r="AF382" s="13">
        <f t="shared" si="185"/>
        <v>1416190.01</v>
      </c>
      <c r="AG382" s="23">
        <f t="shared" si="186"/>
        <v>16750</v>
      </c>
      <c r="AH382" s="13">
        <f t="shared" si="187"/>
        <v>-71500</v>
      </c>
      <c r="AI382" s="13">
        <f t="shared" si="188"/>
        <v>2291433.36</v>
      </c>
      <c r="AJ382" s="13">
        <f t="shared" si="189"/>
        <v>3083933.36</v>
      </c>
      <c r="AK382" s="13">
        <f t="shared" si="190"/>
        <v>660000</v>
      </c>
      <c r="AL382" s="13">
        <f t="shared" si="191"/>
        <v>1205850.01</v>
      </c>
      <c r="AM382" s="13">
        <f t="shared" si="192"/>
        <v>193590</v>
      </c>
      <c r="AN382" s="13">
        <f t="shared" si="193"/>
        <v>1399440.01</v>
      </c>
      <c r="AO382" s="23">
        <f t="shared" si="194"/>
        <v>0</v>
      </c>
      <c r="AP382" s="13">
        <f t="shared" si="195"/>
        <v>-88250</v>
      </c>
      <c r="AQ382" s="13">
        <f t="shared" si="196"/>
        <v>0</v>
      </c>
      <c r="AR382" s="3" t="str">
        <f t="shared" si="197"/>
        <v>Ok</v>
      </c>
    </row>
    <row r="383" spans="1:44" x14ac:dyDescent="0.3">
      <c r="A383" s="9"/>
      <c r="B383" s="9"/>
      <c r="C383" s="10">
        <f t="shared" si="168"/>
        <v>195000</v>
      </c>
      <c r="D383" s="10">
        <f t="shared" si="169"/>
        <v>2340000</v>
      </c>
      <c r="E383" s="10">
        <f>F383*基础参数!$B$18</f>
        <v>1560000</v>
      </c>
      <c r="F383" s="10">
        <f>F382+基础参数!$B$17</f>
        <v>3900000</v>
      </c>
      <c r="G383" s="10">
        <f>基础参数!$B$1</f>
        <v>60000</v>
      </c>
      <c r="H383" s="10">
        <f>基础参数!$B$2</f>
        <v>36000</v>
      </c>
      <c r="I383" s="10">
        <f>ROUND(IF(F383/12&gt;基础参数!$B$5,基础参数!$B$5,IF(F383/12&lt;基础参数!$B$4,基础参数!$B$4,F383/12)),2)</f>
        <v>21396</v>
      </c>
      <c r="J383" s="10">
        <f>I383*12*基础参数!$B$3</f>
        <v>32094</v>
      </c>
      <c r="K383" s="10">
        <f>ROUND(IF($F383/12&gt;基础参数!$B$12,基础参数!$B$12,IF($F383/12&lt;基础参数!$B$11,基础参数!$B$11,$F383/12)),2)</f>
        <v>21396</v>
      </c>
      <c r="L383" s="10">
        <f>K383*12*基础参数!$B$10</f>
        <v>17972.640000000003</v>
      </c>
      <c r="M383" s="12">
        <f t="shared" si="165"/>
        <v>2193933.36</v>
      </c>
      <c r="N383" s="13">
        <f t="shared" si="166"/>
        <v>1560000</v>
      </c>
      <c r="O383" s="13">
        <f t="shared" si="170"/>
        <v>805350.01</v>
      </c>
      <c r="P383" s="13">
        <f t="shared" si="171"/>
        <v>686840</v>
      </c>
      <c r="Q383" s="17">
        <f t="shared" si="172"/>
        <v>1492190.01</v>
      </c>
      <c r="R383" s="13">
        <f t="shared" si="173"/>
        <v>3093933.36</v>
      </c>
      <c r="S383" s="18">
        <f t="shared" si="174"/>
        <v>660000</v>
      </c>
      <c r="T383" s="13">
        <f t="shared" si="175"/>
        <v>1210350.01</v>
      </c>
      <c r="U383" s="13">
        <f t="shared" si="176"/>
        <v>193590</v>
      </c>
      <c r="V383" s="19">
        <f t="shared" si="177"/>
        <v>1403940.01</v>
      </c>
      <c r="W383" s="13">
        <f t="shared" si="178"/>
        <v>88250</v>
      </c>
      <c r="X383" s="13">
        <f t="shared" si="179"/>
        <v>103410</v>
      </c>
      <c r="Y383" s="13">
        <f t="shared" si="167"/>
        <v>3753933.36</v>
      </c>
      <c r="Z383" s="22">
        <f t="shared" si="180"/>
        <v>1507350.01</v>
      </c>
      <c r="AA383" s="13"/>
      <c r="AB383" s="13">
        <f t="shared" si="181"/>
        <v>3333933.36</v>
      </c>
      <c r="AC383" s="13">
        <f t="shared" si="182"/>
        <v>420000</v>
      </c>
      <c r="AD383" s="13">
        <f t="shared" si="183"/>
        <v>1318350.01</v>
      </c>
      <c r="AE383" s="13">
        <f t="shared" si="184"/>
        <v>102340</v>
      </c>
      <c r="AF383" s="13">
        <f t="shared" si="185"/>
        <v>1420690.01</v>
      </c>
      <c r="AG383" s="23">
        <f t="shared" si="186"/>
        <v>16750</v>
      </c>
      <c r="AH383" s="13">
        <f t="shared" si="187"/>
        <v>-71500</v>
      </c>
      <c r="AI383" s="13">
        <f t="shared" si="188"/>
        <v>2301433.36</v>
      </c>
      <c r="AJ383" s="13">
        <f t="shared" si="189"/>
        <v>3093933.36</v>
      </c>
      <c r="AK383" s="13">
        <f t="shared" si="190"/>
        <v>660000</v>
      </c>
      <c r="AL383" s="13">
        <f t="shared" si="191"/>
        <v>1210350.01</v>
      </c>
      <c r="AM383" s="13">
        <f t="shared" si="192"/>
        <v>193590</v>
      </c>
      <c r="AN383" s="13">
        <f t="shared" si="193"/>
        <v>1403940.01</v>
      </c>
      <c r="AO383" s="23">
        <f t="shared" si="194"/>
        <v>0</v>
      </c>
      <c r="AP383" s="13">
        <f t="shared" si="195"/>
        <v>-88250</v>
      </c>
      <c r="AQ383" s="13">
        <f t="shared" si="196"/>
        <v>0</v>
      </c>
      <c r="AR383" s="3" t="str">
        <f t="shared" si="197"/>
        <v>Ok</v>
      </c>
    </row>
    <row r="384" spans="1:44" x14ac:dyDescent="0.3">
      <c r="A384" s="9"/>
      <c r="B384" s="9"/>
      <c r="C384" s="10">
        <f t="shared" si="168"/>
        <v>195500</v>
      </c>
      <c r="D384" s="10">
        <f t="shared" si="169"/>
        <v>2346000</v>
      </c>
      <c r="E384" s="10">
        <f>F384*基础参数!$B$18</f>
        <v>1564000</v>
      </c>
      <c r="F384" s="10">
        <f>F383+基础参数!$B$17</f>
        <v>3910000</v>
      </c>
      <c r="G384" s="10">
        <f>基础参数!$B$1</f>
        <v>60000</v>
      </c>
      <c r="H384" s="10">
        <f>基础参数!$B$2</f>
        <v>36000</v>
      </c>
      <c r="I384" s="10">
        <f>ROUND(IF(F384/12&gt;基础参数!$B$5,基础参数!$B$5,IF(F384/12&lt;基础参数!$B$4,基础参数!$B$4,F384/12)),2)</f>
        <v>21396</v>
      </c>
      <c r="J384" s="10">
        <f>I384*12*基础参数!$B$3</f>
        <v>32094</v>
      </c>
      <c r="K384" s="10">
        <f>ROUND(IF($F384/12&gt;基础参数!$B$12,基础参数!$B$12,IF($F384/12&lt;基础参数!$B$11,基础参数!$B$11,$F384/12)),2)</f>
        <v>21396</v>
      </c>
      <c r="L384" s="10">
        <f>K384*12*基础参数!$B$10</f>
        <v>17972.640000000003</v>
      </c>
      <c r="M384" s="12">
        <f t="shared" si="165"/>
        <v>2199933.36</v>
      </c>
      <c r="N384" s="13">
        <f t="shared" si="166"/>
        <v>1564000</v>
      </c>
      <c r="O384" s="13">
        <f t="shared" si="170"/>
        <v>808050.01</v>
      </c>
      <c r="P384" s="13">
        <f t="shared" si="171"/>
        <v>688640</v>
      </c>
      <c r="Q384" s="17">
        <f t="shared" si="172"/>
        <v>1496690.01</v>
      </c>
      <c r="R384" s="13">
        <f t="shared" si="173"/>
        <v>3103933.36</v>
      </c>
      <c r="S384" s="18">
        <f t="shared" si="174"/>
        <v>660000</v>
      </c>
      <c r="T384" s="13">
        <f t="shared" si="175"/>
        <v>1214850.01</v>
      </c>
      <c r="U384" s="13">
        <f t="shared" si="176"/>
        <v>193590</v>
      </c>
      <c r="V384" s="19">
        <f t="shared" si="177"/>
        <v>1408440.01</v>
      </c>
      <c r="W384" s="13">
        <f t="shared" si="178"/>
        <v>88250</v>
      </c>
      <c r="X384" s="13">
        <f t="shared" si="179"/>
        <v>103410</v>
      </c>
      <c r="Y384" s="13">
        <f t="shared" si="167"/>
        <v>3763933.36</v>
      </c>
      <c r="Z384" s="22">
        <f t="shared" si="180"/>
        <v>1511850.01</v>
      </c>
      <c r="AA384" s="13"/>
      <c r="AB384" s="13">
        <f t="shared" si="181"/>
        <v>3343933.36</v>
      </c>
      <c r="AC384" s="13">
        <f t="shared" si="182"/>
        <v>420000</v>
      </c>
      <c r="AD384" s="13">
        <f t="shared" si="183"/>
        <v>1322850.01</v>
      </c>
      <c r="AE384" s="13">
        <f t="shared" si="184"/>
        <v>102340</v>
      </c>
      <c r="AF384" s="13">
        <f t="shared" si="185"/>
        <v>1425190.01</v>
      </c>
      <c r="AG384" s="23">
        <f t="shared" si="186"/>
        <v>16750</v>
      </c>
      <c r="AH384" s="13">
        <f t="shared" si="187"/>
        <v>-71500</v>
      </c>
      <c r="AI384" s="13">
        <f t="shared" si="188"/>
        <v>2311433.36</v>
      </c>
      <c r="AJ384" s="13">
        <f t="shared" si="189"/>
        <v>3103933.36</v>
      </c>
      <c r="AK384" s="13">
        <f t="shared" si="190"/>
        <v>660000</v>
      </c>
      <c r="AL384" s="13">
        <f t="shared" si="191"/>
        <v>1214850.01</v>
      </c>
      <c r="AM384" s="13">
        <f t="shared" si="192"/>
        <v>193590</v>
      </c>
      <c r="AN384" s="13">
        <f t="shared" si="193"/>
        <v>1408440.01</v>
      </c>
      <c r="AO384" s="23">
        <f t="shared" si="194"/>
        <v>0</v>
      </c>
      <c r="AP384" s="13">
        <f t="shared" si="195"/>
        <v>-88250</v>
      </c>
      <c r="AQ384" s="13">
        <f t="shared" si="196"/>
        <v>0</v>
      </c>
      <c r="AR384" s="3" t="str">
        <f t="shared" si="197"/>
        <v>Ok</v>
      </c>
    </row>
    <row r="385" spans="1:44" x14ac:dyDescent="0.3">
      <c r="A385" s="9"/>
      <c r="B385" s="9"/>
      <c r="C385" s="10">
        <f t="shared" si="168"/>
        <v>196000</v>
      </c>
      <c r="D385" s="10">
        <f t="shared" si="169"/>
        <v>2352000</v>
      </c>
      <c r="E385" s="10">
        <f>F385*基础参数!$B$18</f>
        <v>1568000</v>
      </c>
      <c r="F385" s="10">
        <f>F384+基础参数!$B$17</f>
        <v>3920000</v>
      </c>
      <c r="G385" s="10">
        <f>基础参数!$B$1</f>
        <v>60000</v>
      </c>
      <c r="H385" s="10">
        <f>基础参数!$B$2</f>
        <v>36000</v>
      </c>
      <c r="I385" s="10">
        <f>ROUND(IF(F385/12&gt;基础参数!$B$5,基础参数!$B$5,IF(F385/12&lt;基础参数!$B$4,基础参数!$B$4,F385/12)),2)</f>
        <v>21396</v>
      </c>
      <c r="J385" s="10">
        <f>I385*12*基础参数!$B$3</f>
        <v>32094</v>
      </c>
      <c r="K385" s="10">
        <f>ROUND(IF($F385/12&gt;基础参数!$B$12,基础参数!$B$12,IF($F385/12&lt;基础参数!$B$11,基础参数!$B$11,$F385/12)),2)</f>
        <v>21396</v>
      </c>
      <c r="L385" s="10">
        <f>K385*12*基础参数!$B$10</f>
        <v>17972.640000000003</v>
      </c>
      <c r="M385" s="12">
        <f t="shared" si="165"/>
        <v>2205933.36</v>
      </c>
      <c r="N385" s="13">
        <f t="shared" si="166"/>
        <v>1568000</v>
      </c>
      <c r="O385" s="13">
        <f t="shared" si="170"/>
        <v>810750.01</v>
      </c>
      <c r="P385" s="13">
        <f t="shared" si="171"/>
        <v>690440</v>
      </c>
      <c r="Q385" s="17">
        <f t="shared" si="172"/>
        <v>1501190.01</v>
      </c>
      <c r="R385" s="13">
        <f t="shared" si="173"/>
        <v>3113933.36</v>
      </c>
      <c r="S385" s="18">
        <f t="shared" si="174"/>
        <v>660000</v>
      </c>
      <c r="T385" s="13">
        <f t="shared" si="175"/>
        <v>1219350.01</v>
      </c>
      <c r="U385" s="13">
        <f t="shared" si="176"/>
        <v>193590</v>
      </c>
      <c r="V385" s="19">
        <f t="shared" si="177"/>
        <v>1412940.01</v>
      </c>
      <c r="W385" s="13">
        <f t="shared" si="178"/>
        <v>88250</v>
      </c>
      <c r="X385" s="13">
        <f t="shared" si="179"/>
        <v>103410</v>
      </c>
      <c r="Y385" s="13">
        <f t="shared" si="167"/>
        <v>3773933.36</v>
      </c>
      <c r="Z385" s="22">
        <f t="shared" si="180"/>
        <v>1516350.01</v>
      </c>
      <c r="AA385" s="13"/>
      <c r="AB385" s="13">
        <f t="shared" si="181"/>
        <v>3353933.36</v>
      </c>
      <c r="AC385" s="13">
        <f t="shared" si="182"/>
        <v>420000</v>
      </c>
      <c r="AD385" s="13">
        <f t="shared" si="183"/>
        <v>1327350.01</v>
      </c>
      <c r="AE385" s="13">
        <f t="shared" si="184"/>
        <v>102340</v>
      </c>
      <c r="AF385" s="13">
        <f t="shared" si="185"/>
        <v>1429690.01</v>
      </c>
      <c r="AG385" s="23">
        <f t="shared" si="186"/>
        <v>16750</v>
      </c>
      <c r="AH385" s="13">
        <f t="shared" si="187"/>
        <v>-71500</v>
      </c>
      <c r="AI385" s="13">
        <f t="shared" si="188"/>
        <v>2321433.36</v>
      </c>
      <c r="AJ385" s="13">
        <f t="shared" si="189"/>
        <v>3113933.36</v>
      </c>
      <c r="AK385" s="13">
        <f t="shared" si="190"/>
        <v>660000</v>
      </c>
      <c r="AL385" s="13">
        <f t="shared" si="191"/>
        <v>1219350.01</v>
      </c>
      <c r="AM385" s="13">
        <f t="shared" si="192"/>
        <v>193590</v>
      </c>
      <c r="AN385" s="13">
        <f t="shared" si="193"/>
        <v>1412940.01</v>
      </c>
      <c r="AO385" s="23">
        <f t="shared" si="194"/>
        <v>0</v>
      </c>
      <c r="AP385" s="13">
        <f t="shared" si="195"/>
        <v>-88250</v>
      </c>
      <c r="AQ385" s="13">
        <f t="shared" si="196"/>
        <v>0</v>
      </c>
      <c r="AR385" s="3" t="str">
        <f t="shared" si="197"/>
        <v>Ok</v>
      </c>
    </row>
    <row r="386" spans="1:44" x14ac:dyDescent="0.3">
      <c r="A386" s="9"/>
      <c r="B386" s="9"/>
      <c r="C386" s="10">
        <f t="shared" si="168"/>
        <v>196500</v>
      </c>
      <c r="D386" s="10">
        <f t="shared" si="169"/>
        <v>2358000</v>
      </c>
      <c r="E386" s="10">
        <f>F386*基础参数!$B$18</f>
        <v>1572000</v>
      </c>
      <c r="F386" s="10">
        <f>F385+基础参数!$B$17</f>
        <v>3930000</v>
      </c>
      <c r="G386" s="10">
        <f>基础参数!$B$1</f>
        <v>60000</v>
      </c>
      <c r="H386" s="10">
        <f>基础参数!$B$2</f>
        <v>36000</v>
      </c>
      <c r="I386" s="10">
        <f>ROUND(IF(F386/12&gt;基础参数!$B$5,基础参数!$B$5,IF(F386/12&lt;基础参数!$B$4,基础参数!$B$4,F386/12)),2)</f>
        <v>21396</v>
      </c>
      <c r="J386" s="10">
        <f>I386*12*基础参数!$B$3</f>
        <v>32094</v>
      </c>
      <c r="K386" s="10">
        <f>ROUND(IF($F386/12&gt;基础参数!$B$12,基础参数!$B$12,IF($F386/12&lt;基础参数!$B$11,基础参数!$B$11,$F386/12)),2)</f>
        <v>21396</v>
      </c>
      <c r="L386" s="10">
        <f>K386*12*基础参数!$B$10</f>
        <v>17972.640000000003</v>
      </c>
      <c r="M386" s="12">
        <f t="shared" si="165"/>
        <v>2211933.36</v>
      </c>
      <c r="N386" s="13">
        <f t="shared" si="166"/>
        <v>1572000</v>
      </c>
      <c r="O386" s="13">
        <f t="shared" si="170"/>
        <v>813450.01</v>
      </c>
      <c r="P386" s="13">
        <f t="shared" si="171"/>
        <v>692240</v>
      </c>
      <c r="Q386" s="17">
        <f t="shared" si="172"/>
        <v>1505690.01</v>
      </c>
      <c r="R386" s="13">
        <f t="shared" si="173"/>
        <v>3123933.36</v>
      </c>
      <c r="S386" s="18">
        <f t="shared" si="174"/>
        <v>660000</v>
      </c>
      <c r="T386" s="13">
        <f t="shared" si="175"/>
        <v>1223850.01</v>
      </c>
      <c r="U386" s="13">
        <f t="shared" si="176"/>
        <v>193590</v>
      </c>
      <c r="V386" s="19">
        <f t="shared" si="177"/>
        <v>1417440.01</v>
      </c>
      <c r="W386" s="13">
        <f t="shared" si="178"/>
        <v>88250</v>
      </c>
      <c r="X386" s="13">
        <f t="shared" si="179"/>
        <v>103410</v>
      </c>
      <c r="Y386" s="13">
        <f t="shared" si="167"/>
        <v>3783933.36</v>
      </c>
      <c r="Z386" s="22">
        <f t="shared" si="180"/>
        <v>1520850.01</v>
      </c>
      <c r="AA386" s="13"/>
      <c r="AB386" s="13">
        <f t="shared" si="181"/>
        <v>3363933.36</v>
      </c>
      <c r="AC386" s="13">
        <f t="shared" si="182"/>
        <v>420000</v>
      </c>
      <c r="AD386" s="13">
        <f t="shared" si="183"/>
        <v>1331850.01</v>
      </c>
      <c r="AE386" s="13">
        <f t="shared" si="184"/>
        <v>102340</v>
      </c>
      <c r="AF386" s="13">
        <f t="shared" si="185"/>
        <v>1434190.01</v>
      </c>
      <c r="AG386" s="23">
        <f t="shared" si="186"/>
        <v>16750</v>
      </c>
      <c r="AH386" s="13">
        <f t="shared" si="187"/>
        <v>-71500</v>
      </c>
      <c r="AI386" s="13">
        <f t="shared" si="188"/>
        <v>2331433.36</v>
      </c>
      <c r="AJ386" s="13">
        <f t="shared" si="189"/>
        <v>3123933.36</v>
      </c>
      <c r="AK386" s="13">
        <f t="shared" si="190"/>
        <v>660000</v>
      </c>
      <c r="AL386" s="13">
        <f t="shared" si="191"/>
        <v>1223850.01</v>
      </c>
      <c r="AM386" s="13">
        <f t="shared" si="192"/>
        <v>193590</v>
      </c>
      <c r="AN386" s="13">
        <f t="shared" si="193"/>
        <v>1417440.01</v>
      </c>
      <c r="AO386" s="23">
        <f t="shared" si="194"/>
        <v>0</v>
      </c>
      <c r="AP386" s="13">
        <f t="shared" si="195"/>
        <v>-88250</v>
      </c>
      <c r="AQ386" s="13">
        <f t="shared" si="196"/>
        <v>0</v>
      </c>
      <c r="AR386" s="3" t="str">
        <f t="shared" si="197"/>
        <v>Ok</v>
      </c>
    </row>
    <row r="387" spans="1:44" x14ac:dyDescent="0.3">
      <c r="A387" s="9"/>
      <c r="B387" s="9"/>
      <c r="C387" s="10">
        <f t="shared" si="168"/>
        <v>197000</v>
      </c>
      <c r="D387" s="10">
        <f t="shared" si="169"/>
        <v>2364000</v>
      </c>
      <c r="E387" s="10">
        <f>F387*基础参数!$B$18</f>
        <v>1576000</v>
      </c>
      <c r="F387" s="10">
        <f>F386+基础参数!$B$17</f>
        <v>3940000</v>
      </c>
      <c r="G387" s="10">
        <f>基础参数!$B$1</f>
        <v>60000</v>
      </c>
      <c r="H387" s="10">
        <f>基础参数!$B$2</f>
        <v>36000</v>
      </c>
      <c r="I387" s="10">
        <f>ROUND(IF(F387/12&gt;基础参数!$B$5,基础参数!$B$5,IF(F387/12&lt;基础参数!$B$4,基础参数!$B$4,F387/12)),2)</f>
        <v>21396</v>
      </c>
      <c r="J387" s="10">
        <f>I387*12*基础参数!$B$3</f>
        <v>32094</v>
      </c>
      <c r="K387" s="10">
        <f>ROUND(IF($F387/12&gt;基础参数!$B$12,基础参数!$B$12,IF($F387/12&lt;基础参数!$B$11,基础参数!$B$11,$F387/12)),2)</f>
        <v>21396</v>
      </c>
      <c r="L387" s="10">
        <f>K387*12*基础参数!$B$10</f>
        <v>17972.640000000003</v>
      </c>
      <c r="M387" s="12">
        <f t="shared" ref="M387:M450" si="198">IF(D387-G387-H387-J387-L387&gt;0,D387-G387-H387-J387-L387,0)</f>
        <v>2217933.36</v>
      </c>
      <c r="N387" s="13">
        <f t="shared" ref="N387:N450" si="199">E387</f>
        <v>1576000</v>
      </c>
      <c r="O387" s="13">
        <f t="shared" si="170"/>
        <v>816150.01</v>
      </c>
      <c r="P387" s="13">
        <f t="shared" si="171"/>
        <v>694040</v>
      </c>
      <c r="Q387" s="17">
        <f t="shared" si="172"/>
        <v>1510190.01</v>
      </c>
      <c r="R387" s="13">
        <f t="shared" si="173"/>
        <v>3133933.36</v>
      </c>
      <c r="S387" s="18">
        <f t="shared" si="174"/>
        <v>660000</v>
      </c>
      <c r="T387" s="13">
        <f t="shared" si="175"/>
        <v>1228350.01</v>
      </c>
      <c r="U387" s="13">
        <f t="shared" si="176"/>
        <v>193590</v>
      </c>
      <c r="V387" s="19">
        <f t="shared" si="177"/>
        <v>1421940.01</v>
      </c>
      <c r="W387" s="13">
        <f t="shared" si="178"/>
        <v>88250</v>
      </c>
      <c r="X387" s="13">
        <f t="shared" si="179"/>
        <v>103410</v>
      </c>
      <c r="Y387" s="13">
        <f t="shared" ref="Y387:Y450" si="200">IF(F387-G387-H387-J387-L387&gt;0,F387-G387-H387-J387-L387,0)</f>
        <v>3793933.36</v>
      </c>
      <c r="Z387" s="22">
        <f t="shared" si="180"/>
        <v>1525350.01</v>
      </c>
      <c r="AA387" s="13"/>
      <c r="AB387" s="13">
        <f t="shared" si="181"/>
        <v>3373933.36</v>
      </c>
      <c r="AC387" s="13">
        <f t="shared" si="182"/>
        <v>420000</v>
      </c>
      <c r="AD387" s="13">
        <f t="shared" si="183"/>
        <v>1336350.01</v>
      </c>
      <c r="AE387" s="13">
        <f t="shared" si="184"/>
        <v>102340</v>
      </c>
      <c r="AF387" s="13">
        <f t="shared" si="185"/>
        <v>1438690.01</v>
      </c>
      <c r="AG387" s="23">
        <f t="shared" si="186"/>
        <v>16750</v>
      </c>
      <c r="AH387" s="13">
        <f t="shared" si="187"/>
        <v>-71500</v>
      </c>
      <c r="AI387" s="13">
        <f t="shared" si="188"/>
        <v>2341433.36</v>
      </c>
      <c r="AJ387" s="13">
        <f t="shared" si="189"/>
        <v>3133933.36</v>
      </c>
      <c r="AK387" s="13">
        <f t="shared" si="190"/>
        <v>660000</v>
      </c>
      <c r="AL387" s="13">
        <f t="shared" si="191"/>
        <v>1228350.01</v>
      </c>
      <c r="AM387" s="13">
        <f t="shared" si="192"/>
        <v>193590</v>
      </c>
      <c r="AN387" s="13">
        <f t="shared" si="193"/>
        <v>1421940.01</v>
      </c>
      <c r="AO387" s="23">
        <f t="shared" si="194"/>
        <v>0</v>
      </c>
      <c r="AP387" s="13">
        <f t="shared" si="195"/>
        <v>-88250</v>
      </c>
      <c r="AQ387" s="13">
        <f t="shared" si="196"/>
        <v>0</v>
      </c>
      <c r="AR387" s="3" t="str">
        <f t="shared" si="197"/>
        <v>Ok</v>
      </c>
    </row>
    <row r="388" spans="1:44" x14ac:dyDescent="0.3">
      <c r="A388" s="9"/>
      <c r="B388" s="9"/>
      <c r="C388" s="10">
        <f t="shared" ref="C388:C451" si="201">ROUND(D388/12,2)</f>
        <v>197500</v>
      </c>
      <c r="D388" s="10">
        <f t="shared" ref="D388:D451" si="202">F388-E388</f>
        <v>2370000</v>
      </c>
      <c r="E388" s="10">
        <f>F388*基础参数!$B$18</f>
        <v>1580000</v>
      </c>
      <c r="F388" s="10">
        <f>F387+基础参数!$B$17</f>
        <v>3950000</v>
      </c>
      <c r="G388" s="10">
        <f>基础参数!$B$1</f>
        <v>60000</v>
      </c>
      <c r="H388" s="10">
        <f>基础参数!$B$2</f>
        <v>36000</v>
      </c>
      <c r="I388" s="10">
        <f>ROUND(IF(F388/12&gt;基础参数!$B$5,基础参数!$B$5,IF(F388/12&lt;基础参数!$B$4,基础参数!$B$4,F388/12)),2)</f>
        <v>21396</v>
      </c>
      <c r="J388" s="10">
        <f>I388*12*基础参数!$B$3</f>
        <v>32094</v>
      </c>
      <c r="K388" s="10">
        <f>ROUND(IF($F388/12&gt;基础参数!$B$12,基础参数!$B$12,IF($F388/12&lt;基础参数!$B$11,基础参数!$B$11,$F388/12)),2)</f>
        <v>21396</v>
      </c>
      <c r="L388" s="10">
        <f>K388*12*基础参数!$B$10</f>
        <v>17972.640000000003</v>
      </c>
      <c r="M388" s="12">
        <f t="shared" si="198"/>
        <v>2223933.36</v>
      </c>
      <c r="N388" s="13">
        <f t="shared" si="199"/>
        <v>1580000</v>
      </c>
      <c r="O388" s="13">
        <f t="shared" ref="O388:O451" si="203">ROUND(IF(M388&gt;36000,IF(M388&gt;144000,IF(M388&gt;300000,IF(M388&gt;420000,IF(M388&gt;660000,IF(M388&gt;960000,IF(M388&gt;960000.0001,(M388*0.45-181920)),(M388*0.35-85920)),(M388*0.3-52920)),(M388*0.25-31920)),(M388*0.2-16920)),(M388*0.1-2520)),(M388*0.03)),2)</f>
        <v>818850.01</v>
      </c>
      <c r="P388" s="13">
        <f t="shared" ref="P388:P451" si="204">ROUND(IF(N388/12&gt;3000,IF(N388/12&gt;12000,IF(N388/12&gt;25000,IF(N388/12&gt;35000,IF(N388/12&gt;55000,IF(N388/12&gt;80000,IF(N388/12&gt;80000.0001,(N388*0.45-15160)),(N388*0.35-7160)),(N388*0.3-4410)),(N388*0.25-2660)),(N388*0.2-1410)),(N388*0.1-210)),(N388*0.03)),2)</f>
        <v>695840</v>
      </c>
      <c r="Q388" s="17">
        <f t="shared" ref="Q388:Q451" si="205">O388+P388</f>
        <v>1514690.01</v>
      </c>
      <c r="R388" s="13">
        <f t="shared" ref="R388:R451" si="206">Y388-S388</f>
        <v>3143933.36</v>
      </c>
      <c r="S388" s="18">
        <f t="shared" ref="S388:S451" si="207">IF(Y388&gt;1452500,660000,IF(Y388&gt;1277500,420000,IF(Y388&gt;672000,300000,IF(Y388&gt;203100,144000,IF(Y388&gt;36000,36000,0)))))</f>
        <v>660000</v>
      </c>
      <c r="T388" s="13">
        <f t="shared" ref="T388:T451" si="208">ROUND(IF(R388&gt;36000,IF(R388&gt;144000,IF(R388&gt;300000,IF(R388&gt;420000,IF(R388&gt;660000,IF(R388&gt;960000,IF(R388&gt;960000.0001,(R388*0.45-181920)),(R388*0.35-85920)),(R388*0.3-52920)),(R388*0.25-31920)),(R388*0.2-16920)),(R388*0.1-2520)),(R388*0.03)),2)</f>
        <v>1232850.01</v>
      </c>
      <c r="U388" s="13">
        <f t="shared" ref="U388:U451" si="209">ROUND(IF(S388/12&gt;3000,IF(S388/12&gt;12000,IF(S388/12&gt;25000,IF(S388/12&gt;35000,IF(S388/12&gt;55000,IF(S388/12&gt;80000,IF(S388/12&gt;80000.0001,(S388*0.45-15160)),(S388*0.35-7160)),(S388*0.3-4410)),(S388*0.25-2660)),(S388*0.2-1410)),(S388*0.1-210)),(S388*0.03)),2)</f>
        <v>193590</v>
      </c>
      <c r="V388" s="19">
        <f t="shared" ref="V388:V451" si="210">T388+U388</f>
        <v>1426440.01</v>
      </c>
      <c r="W388" s="13">
        <f t="shared" ref="W388:W451" si="211">Q388-V388</f>
        <v>88250</v>
      </c>
      <c r="X388" s="13">
        <f t="shared" ref="X388:X451" si="212">Z388-V388</f>
        <v>103410</v>
      </c>
      <c r="Y388" s="13">
        <f t="shared" si="200"/>
        <v>3803933.36</v>
      </c>
      <c r="Z388" s="22">
        <f t="shared" ref="Z388:Z451" si="213">ROUND(IF(Y388&gt;36000,IF(Y388&gt;144000,IF(Y388&gt;300000,IF(Y388&gt;420000,IF(Y388&gt;660000,IF(Y388&gt;960000,IF(Y388&gt;960000.0001,(Y388*0.45-181920)),(Y388*0.35-85920)),(Y388*0.3-52920)),(Y388*0.25-31920)),(Y388*0.2-16920)),(Y388*0.1-2520)),(Y388*0.03)),2)</f>
        <v>1529850.01</v>
      </c>
      <c r="AA388" s="13"/>
      <c r="AB388" s="13">
        <f t="shared" ref="AB388:AB451" si="214">Y388-AC388</f>
        <v>3383933.36</v>
      </c>
      <c r="AC388" s="13">
        <f t="shared" ref="AC388:AC451" si="215">IF($S388=0,0,IF($S388=36000,0,IF($S388=144000,36000,IF($S388=300000,144000,IF($S388=420000,300000,IF($S388=660000,420000))))))</f>
        <v>420000</v>
      </c>
      <c r="AD388" s="13">
        <f t="shared" ref="AD388:AD451" si="216">ROUND(IF(AB388&gt;36000,IF(AB388&gt;144000,IF(AB388&gt;300000,IF(AB388&gt;420000,IF(AB388&gt;660000,IF(AB388&gt;960000,IF(AB388&gt;960000.0001,(AB388*0.45-181920)),(AB388*0.35-85920)),(AB388*0.3-52920)),(AB388*0.25-31920)),(AB388*0.2-16920)),(AB388*0.1-2520)),(AB388*0.03)),2)</f>
        <v>1340850.01</v>
      </c>
      <c r="AE388" s="13">
        <f t="shared" ref="AE388:AE451" si="217">ROUND(IF(AC388/12&gt;3000,IF(AC388/12&gt;12000,IF(AC388/12&gt;25000,IF(AC388/12&gt;35000,IF(AC388/12&gt;55000,IF(AC388/12&gt;80000,IF(AC388/12&gt;80000.0001,(AC388*0.45-15160)),(AC388*0.35-7160)),(AC388*0.3-4410)),(AC388*0.25-2660)),(AC388*0.2-1410)),(AC388*0.1-210)),(AC388*0.03)),2)</f>
        <v>102340</v>
      </c>
      <c r="AF388" s="13">
        <f t="shared" ref="AF388:AF451" si="218">AD388+AE388</f>
        <v>1443190.01</v>
      </c>
      <c r="AG388" s="23">
        <f t="shared" ref="AG388:AG451" si="219">AF388-$V388</f>
        <v>16750</v>
      </c>
      <c r="AH388" s="13">
        <f t="shared" ref="AH388:AH451" si="220">AF388-$Q388</f>
        <v>-71500</v>
      </c>
      <c r="AI388" s="13">
        <f t="shared" ref="AI388:AI451" si="221">IF($S388=0,0,IF($S388=36000,Y388-36000,IF($S388=144000,Y388-203100,IF($S388=300000,Y388-672000,IF($S388=420000,Y388-1277500,IF($S388=660000,Y388-1452500))))))</f>
        <v>2351433.36</v>
      </c>
      <c r="AJ388" s="13">
        <f t="shared" ref="AJ388:AJ451" si="222">IF(AK388&gt;Y388,0,Y388-AK388)</f>
        <v>3143933.36</v>
      </c>
      <c r="AK388" s="13">
        <f t="shared" ref="AK388:AK451" si="223">IF($S388=0,36000,IF($S388=36000,144000,IF($S388=144000,300000,IF($S388=300000,420000,IF($S388=420000,660000,IF($S388=660000,660000))))))</f>
        <v>660000</v>
      </c>
      <c r="AL388" s="13">
        <f t="shared" ref="AL388:AL451" si="224">IF(AK388&gt;Y388,0,ROUND(IF(AJ388&gt;36000,IF(AJ388&gt;144000,IF(AJ388&gt;300000,IF(AJ388&gt;420000,IF(AJ388&gt;660000,IF(AJ388&gt;960000,IF(AJ388&gt;960000.0001,(AJ388*0.45-181920)),(AJ388*0.35-85920)),(AJ388*0.3-52920)),(AJ388*0.25-31920)),(AJ388*0.2-16920)),(AJ388*0.1-2520)),(AJ388*0.03)),2))</f>
        <v>1232850.01</v>
      </c>
      <c r="AM388" s="13">
        <f t="shared" ref="AM388:AM451" si="225">IF(AK388&gt;Y388,0,ROUND(IF(AK388/12&gt;3000,IF(AK388/12&gt;12000,IF(AK388/12&gt;25000,IF(AK388/12&gt;35000,IF(AK388/12&gt;55000,IF(AK388/12&gt;80000,IF(AK388/12&gt;80000.0001,(AK388*0.45-15160)),(AK388*0.35-7160)),(AK388*0.3-4410)),(AK388*0.25-2660)),(AK388*0.2-1410)),(AK388*0.1-210)),(AK388*0.03)),2))</f>
        <v>193590</v>
      </c>
      <c r="AN388" s="13">
        <f t="shared" ref="AN388:AN451" si="226">AL388+AM388</f>
        <v>1426440.01</v>
      </c>
      <c r="AO388" s="23">
        <f t="shared" ref="AO388:AO451" si="227">IF(AK388&gt;Y388,0,AN388-$V388)</f>
        <v>0</v>
      </c>
      <c r="AP388" s="13">
        <f t="shared" ref="AP388:AP451" si="228">IF(AK388&gt;Y388,0,AN388-$Q388)</f>
        <v>-88250</v>
      </c>
      <c r="AQ388" s="13">
        <f t="shared" ref="AQ388:AQ451" si="229">IF(AK388&gt;Y388,0,IF($S388=0,Y388-36000,IF($S388=36000,Y388-203100,IF($S388=144000,Y388-672000,IF($S388=300000,Y388-1277500,IF($S388=420000,Y388-1452500,IF($S388=660000,0)))))))</f>
        <v>0</v>
      </c>
      <c r="AR388" s="3" t="str">
        <f t="shared" ref="AR388:AR451" si="230">IF(AK388&gt;Y388,"高选假设不成立","Ok")</f>
        <v>Ok</v>
      </c>
    </row>
    <row r="389" spans="1:44" x14ac:dyDescent="0.3">
      <c r="A389" s="9"/>
      <c r="B389" s="9"/>
      <c r="C389" s="10">
        <f t="shared" si="201"/>
        <v>198000</v>
      </c>
      <c r="D389" s="10">
        <f t="shared" si="202"/>
        <v>2376000</v>
      </c>
      <c r="E389" s="10">
        <f>F389*基础参数!$B$18</f>
        <v>1584000</v>
      </c>
      <c r="F389" s="10">
        <f>F388+基础参数!$B$17</f>
        <v>3960000</v>
      </c>
      <c r="G389" s="10">
        <f>基础参数!$B$1</f>
        <v>60000</v>
      </c>
      <c r="H389" s="10">
        <f>基础参数!$B$2</f>
        <v>36000</v>
      </c>
      <c r="I389" s="10">
        <f>ROUND(IF(F389/12&gt;基础参数!$B$5,基础参数!$B$5,IF(F389/12&lt;基础参数!$B$4,基础参数!$B$4,F389/12)),2)</f>
        <v>21396</v>
      </c>
      <c r="J389" s="10">
        <f>I389*12*基础参数!$B$3</f>
        <v>32094</v>
      </c>
      <c r="K389" s="10">
        <f>ROUND(IF($F389/12&gt;基础参数!$B$12,基础参数!$B$12,IF($F389/12&lt;基础参数!$B$11,基础参数!$B$11,$F389/12)),2)</f>
        <v>21396</v>
      </c>
      <c r="L389" s="10">
        <f>K389*12*基础参数!$B$10</f>
        <v>17972.640000000003</v>
      </c>
      <c r="M389" s="12">
        <f t="shared" si="198"/>
        <v>2229933.36</v>
      </c>
      <c r="N389" s="13">
        <f t="shared" si="199"/>
        <v>1584000</v>
      </c>
      <c r="O389" s="13">
        <f t="shared" si="203"/>
        <v>821550.01</v>
      </c>
      <c r="P389" s="13">
        <f t="shared" si="204"/>
        <v>697640</v>
      </c>
      <c r="Q389" s="17">
        <f t="shared" si="205"/>
        <v>1519190.01</v>
      </c>
      <c r="R389" s="13">
        <f t="shared" si="206"/>
        <v>3153933.36</v>
      </c>
      <c r="S389" s="18">
        <f t="shared" si="207"/>
        <v>660000</v>
      </c>
      <c r="T389" s="13">
        <f t="shared" si="208"/>
        <v>1237350.01</v>
      </c>
      <c r="U389" s="13">
        <f t="shared" si="209"/>
        <v>193590</v>
      </c>
      <c r="V389" s="19">
        <f t="shared" si="210"/>
        <v>1430940.01</v>
      </c>
      <c r="W389" s="13">
        <f t="shared" si="211"/>
        <v>88250</v>
      </c>
      <c r="X389" s="13">
        <f t="shared" si="212"/>
        <v>103410</v>
      </c>
      <c r="Y389" s="13">
        <f t="shared" si="200"/>
        <v>3813933.36</v>
      </c>
      <c r="Z389" s="22">
        <f t="shared" si="213"/>
        <v>1534350.01</v>
      </c>
      <c r="AA389" s="13"/>
      <c r="AB389" s="13">
        <f t="shared" si="214"/>
        <v>3393933.36</v>
      </c>
      <c r="AC389" s="13">
        <f t="shared" si="215"/>
        <v>420000</v>
      </c>
      <c r="AD389" s="13">
        <f t="shared" si="216"/>
        <v>1345350.01</v>
      </c>
      <c r="AE389" s="13">
        <f t="shared" si="217"/>
        <v>102340</v>
      </c>
      <c r="AF389" s="13">
        <f t="shared" si="218"/>
        <v>1447690.01</v>
      </c>
      <c r="AG389" s="23">
        <f t="shared" si="219"/>
        <v>16750</v>
      </c>
      <c r="AH389" s="13">
        <f t="shared" si="220"/>
        <v>-71500</v>
      </c>
      <c r="AI389" s="13">
        <f t="shared" si="221"/>
        <v>2361433.36</v>
      </c>
      <c r="AJ389" s="13">
        <f t="shared" si="222"/>
        <v>3153933.36</v>
      </c>
      <c r="AK389" s="13">
        <f t="shared" si="223"/>
        <v>660000</v>
      </c>
      <c r="AL389" s="13">
        <f t="shared" si="224"/>
        <v>1237350.01</v>
      </c>
      <c r="AM389" s="13">
        <f t="shared" si="225"/>
        <v>193590</v>
      </c>
      <c r="AN389" s="13">
        <f t="shared" si="226"/>
        <v>1430940.01</v>
      </c>
      <c r="AO389" s="23">
        <f t="shared" si="227"/>
        <v>0</v>
      </c>
      <c r="AP389" s="13">
        <f t="shared" si="228"/>
        <v>-88250</v>
      </c>
      <c r="AQ389" s="13">
        <f t="shared" si="229"/>
        <v>0</v>
      </c>
      <c r="AR389" s="3" t="str">
        <f t="shared" si="230"/>
        <v>Ok</v>
      </c>
    </row>
    <row r="390" spans="1:44" x14ac:dyDescent="0.3">
      <c r="A390" s="9"/>
      <c r="B390" s="9"/>
      <c r="C390" s="10">
        <f t="shared" si="201"/>
        <v>198500</v>
      </c>
      <c r="D390" s="10">
        <f t="shared" si="202"/>
        <v>2382000</v>
      </c>
      <c r="E390" s="10">
        <f>F390*基础参数!$B$18</f>
        <v>1588000</v>
      </c>
      <c r="F390" s="10">
        <f>F389+基础参数!$B$17</f>
        <v>3970000</v>
      </c>
      <c r="G390" s="10">
        <f>基础参数!$B$1</f>
        <v>60000</v>
      </c>
      <c r="H390" s="10">
        <f>基础参数!$B$2</f>
        <v>36000</v>
      </c>
      <c r="I390" s="10">
        <f>ROUND(IF(F390/12&gt;基础参数!$B$5,基础参数!$B$5,IF(F390/12&lt;基础参数!$B$4,基础参数!$B$4,F390/12)),2)</f>
        <v>21396</v>
      </c>
      <c r="J390" s="10">
        <f>I390*12*基础参数!$B$3</f>
        <v>32094</v>
      </c>
      <c r="K390" s="10">
        <f>ROUND(IF($F390/12&gt;基础参数!$B$12,基础参数!$B$12,IF($F390/12&lt;基础参数!$B$11,基础参数!$B$11,$F390/12)),2)</f>
        <v>21396</v>
      </c>
      <c r="L390" s="10">
        <f>K390*12*基础参数!$B$10</f>
        <v>17972.640000000003</v>
      </c>
      <c r="M390" s="12">
        <f t="shared" si="198"/>
        <v>2235933.36</v>
      </c>
      <c r="N390" s="13">
        <f t="shared" si="199"/>
        <v>1588000</v>
      </c>
      <c r="O390" s="13">
        <f t="shared" si="203"/>
        <v>824250.01</v>
      </c>
      <c r="P390" s="13">
        <f t="shared" si="204"/>
        <v>699440</v>
      </c>
      <c r="Q390" s="17">
        <f t="shared" si="205"/>
        <v>1523690.01</v>
      </c>
      <c r="R390" s="13">
        <f t="shared" si="206"/>
        <v>3163933.36</v>
      </c>
      <c r="S390" s="18">
        <f t="shared" si="207"/>
        <v>660000</v>
      </c>
      <c r="T390" s="13">
        <f t="shared" si="208"/>
        <v>1241850.01</v>
      </c>
      <c r="U390" s="13">
        <f t="shared" si="209"/>
        <v>193590</v>
      </c>
      <c r="V390" s="19">
        <f t="shared" si="210"/>
        <v>1435440.01</v>
      </c>
      <c r="W390" s="13">
        <f t="shared" si="211"/>
        <v>88250</v>
      </c>
      <c r="X390" s="13">
        <f t="shared" si="212"/>
        <v>103410</v>
      </c>
      <c r="Y390" s="13">
        <f t="shared" si="200"/>
        <v>3823933.36</v>
      </c>
      <c r="Z390" s="22">
        <f t="shared" si="213"/>
        <v>1538850.01</v>
      </c>
      <c r="AA390" s="13"/>
      <c r="AB390" s="13">
        <f t="shared" si="214"/>
        <v>3403933.36</v>
      </c>
      <c r="AC390" s="13">
        <f t="shared" si="215"/>
        <v>420000</v>
      </c>
      <c r="AD390" s="13">
        <f t="shared" si="216"/>
        <v>1349850.01</v>
      </c>
      <c r="AE390" s="13">
        <f t="shared" si="217"/>
        <v>102340</v>
      </c>
      <c r="AF390" s="13">
        <f t="shared" si="218"/>
        <v>1452190.01</v>
      </c>
      <c r="AG390" s="23">
        <f t="shared" si="219"/>
        <v>16750</v>
      </c>
      <c r="AH390" s="13">
        <f t="shared" si="220"/>
        <v>-71500</v>
      </c>
      <c r="AI390" s="13">
        <f t="shared" si="221"/>
        <v>2371433.36</v>
      </c>
      <c r="AJ390" s="13">
        <f t="shared" si="222"/>
        <v>3163933.36</v>
      </c>
      <c r="AK390" s="13">
        <f t="shared" si="223"/>
        <v>660000</v>
      </c>
      <c r="AL390" s="13">
        <f t="shared" si="224"/>
        <v>1241850.01</v>
      </c>
      <c r="AM390" s="13">
        <f t="shared" si="225"/>
        <v>193590</v>
      </c>
      <c r="AN390" s="13">
        <f t="shared" si="226"/>
        <v>1435440.01</v>
      </c>
      <c r="AO390" s="23">
        <f t="shared" si="227"/>
        <v>0</v>
      </c>
      <c r="AP390" s="13">
        <f t="shared" si="228"/>
        <v>-88250</v>
      </c>
      <c r="AQ390" s="13">
        <f t="shared" si="229"/>
        <v>0</v>
      </c>
      <c r="AR390" s="3" t="str">
        <f t="shared" si="230"/>
        <v>Ok</v>
      </c>
    </row>
    <row r="391" spans="1:44" x14ac:dyDescent="0.3">
      <c r="A391" s="9"/>
      <c r="B391" s="9"/>
      <c r="C391" s="10">
        <f t="shared" si="201"/>
        <v>199000</v>
      </c>
      <c r="D391" s="10">
        <f t="shared" si="202"/>
        <v>2388000</v>
      </c>
      <c r="E391" s="10">
        <f>F391*基础参数!$B$18</f>
        <v>1592000</v>
      </c>
      <c r="F391" s="10">
        <f>F390+基础参数!$B$17</f>
        <v>3980000</v>
      </c>
      <c r="G391" s="10">
        <f>基础参数!$B$1</f>
        <v>60000</v>
      </c>
      <c r="H391" s="10">
        <f>基础参数!$B$2</f>
        <v>36000</v>
      </c>
      <c r="I391" s="10">
        <f>ROUND(IF(F391/12&gt;基础参数!$B$5,基础参数!$B$5,IF(F391/12&lt;基础参数!$B$4,基础参数!$B$4,F391/12)),2)</f>
        <v>21396</v>
      </c>
      <c r="J391" s="10">
        <f>I391*12*基础参数!$B$3</f>
        <v>32094</v>
      </c>
      <c r="K391" s="10">
        <f>ROUND(IF($F391/12&gt;基础参数!$B$12,基础参数!$B$12,IF($F391/12&lt;基础参数!$B$11,基础参数!$B$11,$F391/12)),2)</f>
        <v>21396</v>
      </c>
      <c r="L391" s="10">
        <f>K391*12*基础参数!$B$10</f>
        <v>17972.640000000003</v>
      </c>
      <c r="M391" s="12">
        <f t="shared" si="198"/>
        <v>2241933.36</v>
      </c>
      <c r="N391" s="13">
        <f t="shared" si="199"/>
        <v>1592000</v>
      </c>
      <c r="O391" s="13">
        <f t="shared" si="203"/>
        <v>826950.01</v>
      </c>
      <c r="P391" s="13">
        <f t="shared" si="204"/>
        <v>701240</v>
      </c>
      <c r="Q391" s="17">
        <f t="shared" si="205"/>
        <v>1528190.01</v>
      </c>
      <c r="R391" s="13">
        <f t="shared" si="206"/>
        <v>3173933.36</v>
      </c>
      <c r="S391" s="18">
        <f t="shared" si="207"/>
        <v>660000</v>
      </c>
      <c r="T391" s="13">
        <f t="shared" si="208"/>
        <v>1246350.01</v>
      </c>
      <c r="U391" s="13">
        <f t="shared" si="209"/>
        <v>193590</v>
      </c>
      <c r="V391" s="19">
        <f t="shared" si="210"/>
        <v>1439940.01</v>
      </c>
      <c r="W391" s="13">
        <f t="shared" si="211"/>
        <v>88250</v>
      </c>
      <c r="X391" s="13">
        <f t="shared" si="212"/>
        <v>103410</v>
      </c>
      <c r="Y391" s="13">
        <f t="shared" si="200"/>
        <v>3833933.36</v>
      </c>
      <c r="Z391" s="22">
        <f t="shared" si="213"/>
        <v>1543350.01</v>
      </c>
      <c r="AA391" s="13"/>
      <c r="AB391" s="13">
        <f t="shared" si="214"/>
        <v>3413933.36</v>
      </c>
      <c r="AC391" s="13">
        <f t="shared" si="215"/>
        <v>420000</v>
      </c>
      <c r="AD391" s="13">
        <f t="shared" si="216"/>
        <v>1354350.01</v>
      </c>
      <c r="AE391" s="13">
        <f t="shared" si="217"/>
        <v>102340</v>
      </c>
      <c r="AF391" s="13">
        <f t="shared" si="218"/>
        <v>1456690.01</v>
      </c>
      <c r="AG391" s="23">
        <f t="shared" si="219"/>
        <v>16750</v>
      </c>
      <c r="AH391" s="13">
        <f t="shared" si="220"/>
        <v>-71500</v>
      </c>
      <c r="AI391" s="13">
        <f t="shared" si="221"/>
        <v>2381433.36</v>
      </c>
      <c r="AJ391" s="13">
        <f t="shared" si="222"/>
        <v>3173933.36</v>
      </c>
      <c r="AK391" s="13">
        <f t="shared" si="223"/>
        <v>660000</v>
      </c>
      <c r="AL391" s="13">
        <f t="shared" si="224"/>
        <v>1246350.01</v>
      </c>
      <c r="AM391" s="13">
        <f t="shared" si="225"/>
        <v>193590</v>
      </c>
      <c r="AN391" s="13">
        <f t="shared" si="226"/>
        <v>1439940.01</v>
      </c>
      <c r="AO391" s="23">
        <f t="shared" si="227"/>
        <v>0</v>
      </c>
      <c r="AP391" s="13">
        <f t="shared" si="228"/>
        <v>-88250</v>
      </c>
      <c r="AQ391" s="13">
        <f t="shared" si="229"/>
        <v>0</v>
      </c>
      <c r="AR391" s="3" t="str">
        <f t="shared" si="230"/>
        <v>Ok</v>
      </c>
    </row>
    <row r="392" spans="1:44" x14ac:dyDescent="0.3">
      <c r="A392" s="9"/>
      <c r="B392" s="9"/>
      <c r="C392" s="10">
        <f t="shared" si="201"/>
        <v>199500</v>
      </c>
      <c r="D392" s="10">
        <f t="shared" si="202"/>
        <v>2394000</v>
      </c>
      <c r="E392" s="10">
        <f>F392*基础参数!$B$18</f>
        <v>1596000</v>
      </c>
      <c r="F392" s="10">
        <f>F391+基础参数!$B$17</f>
        <v>3990000</v>
      </c>
      <c r="G392" s="10">
        <f>基础参数!$B$1</f>
        <v>60000</v>
      </c>
      <c r="H392" s="10">
        <f>基础参数!$B$2</f>
        <v>36000</v>
      </c>
      <c r="I392" s="10">
        <f>ROUND(IF(F392/12&gt;基础参数!$B$5,基础参数!$B$5,IF(F392/12&lt;基础参数!$B$4,基础参数!$B$4,F392/12)),2)</f>
        <v>21396</v>
      </c>
      <c r="J392" s="10">
        <f>I392*12*基础参数!$B$3</f>
        <v>32094</v>
      </c>
      <c r="K392" s="10">
        <f>ROUND(IF($F392/12&gt;基础参数!$B$12,基础参数!$B$12,IF($F392/12&lt;基础参数!$B$11,基础参数!$B$11,$F392/12)),2)</f>
        <v>21396</v>
      </c>
      <c r="L392" s="10">
        <f>K392*12*基础参数!$B$10</f>
        <v>17972.640000000003</v>
      </c>
      <c r="M392" s="12">
        <f t="shared" si="198"/>
        <v>2247933.36</v>
      </c>
      <c r="N392" s="13">
        <f t="shared" si="199"/>
        <v>1596000</v>
      </c>
      <c r="O392" s="13">
        <f t="shared" si="203"/>
        <v>829650.01</v>
      </c>
      <c r="P392" s="13">
        <f t="shared" si="204"/>
        <v>703040</v>
      </c>
      <c r="Q392" s="17">
        <f t="shared" si="205"/>
        <v>1532690.01</v>
      </c>
      <c r="R392" s="13">
        <f t="shared" si="206"/>
        <v>3183933.36</v>
      </c>
      <c r="S392" s="18">
        <f t="shared" si="207"/>
        <v>660000</v>
      </c>
      <c r="T392" s="13">
        <f t="shared" si="208"/>
        <v>1250850.01</v>
      </c>
      <c r="U392" s="13">
        <f t="shared" si="209"/>
        <v>193590</v>
      </c>
      <c r="V392" s="19">
        <f t="shared" si="210"/>
        <v>1444440.01</v>
      </c>
      <c r="W392" s="13">
        <f t="shared" si="211"/>
        <v>88250</v>
      </c>
      <c r="X392" s="13">
        <f t="shared" si="212"/>
        <v>103410</v>
      </c>
      <c r="Y392" s="13">
        <f t="shared" si="200"/>
        <v>3843933.36</v>
      </c>
      <c r="Z392" s="22">
        <f t="shared" si="213"/>
        <v>1547850.01</v>
      </c>
      <c r="AA392" s="13"/>
      <c r="AB392" s="13">
        <f t="shared" si="214"/>
        <v>3423933.36</v>
      </c>
      <c r="AC392" s="13">
        <f t="shared" si="215"/>
        <v>420000</v>
      </c>
      <c r="AD392" s="13">
        <f t="shared" si="216"/>
        <v>1358850.01</v>
      </c>
      <c r="AE392" s="13">
        <f t="shared" si="217"/>
        <v>102340</v>
      </c>
      <c r="AF392" s="13">
        <f t="shared" si="218"/>
        <v>1461190.01</v>
      </c>
      <c r="AG392" s="23">
        <f t="shared" si="219"/>
        <v>16750</v>
      </c>
      <c r="AH392" s="13">
        <f t="shared" si="220"/>
        <v>-71500</v>
      </c>
      <c r="AI392" s="13">
        <f t="shared" si="221"/>
        <v>2391433.36</v>
      </c>
      <c r="AJ392" s="13">
        <f t="shared" si="222"/>
        <v>3183933.36</v>
      </c>
      <c r="AK392" s="13">
        <f t="shared" si="223"/>
        <v>660000</v>
      </c>
      <c r="AL392" s="13">
        <f t="shared" si="224"/>
        <v>1250850.01</v>
      </c>
      <c r="AM392" s="13">
        <f t="shared" si="225"/>
        <v>193590</v>
      </c>
      <c r="AN392" s="13">
        <f t="shared" si="226"/>
        <v>1444440.01</v>
      </c>
      <c r="AO392" s="23">
        <f t="shared" si="227"/>
        <v>0</v>
      </c>
      <c r="AP392" s="13">
        <f t="shared" si="228"/>
        <v>-88250</v>
      </c>
      <c r="AQ392" s="13">
        <f t="shared" si="229"/>
        <v>0</v>
      </c>
      <c r="AR392" s="3" t="str">
        <f t="shared" si="230"/>
        <v>Ok</v>
      </c>
    </row>
    <row r="393" spans="1:44" x14ac:dyDescent="0.3">
      <c r="A393" s="9"/>
      <c r="B393" s="9"/>
      <c r="C393" s="10">
        <f t="shared" si="201"/>
        <v>200000</v>
      </c>
      <c r="D393" s="10">
        <f t="shared" si="202"/>
        <v>2400000</v>
      </c>
      <c r="E393" s="10">
        <f>F393*基础参数!$B$18</f>
        <v>1600000</v>
      </c>
      <c r="F393" s="10">
        <f>F392+基础参数!$B$17</f>
        <v>4000000</v>
      </c>
      <c r="G393" s="10">
        <f>基础参数!$B$1</f>
        <v>60000</v>
      </c>
      <c r="H393" s="10">
        <f>基础参数!$B$2</f>
        <v>36000</v>
      </c>
      <c r="I393" s="10">
        <f>ROUND(IF(F393/12&gt;基础参数!$B$5,基础参数!$B$5,IF(F393/12&lt;基础参数!$B$4,基础参数!$B$4,F393/12)),2)</f>
        <v>21396</v>
      </c>
      <c r="J393" s="10">
        <f>I393*12*基础参数!$B$3</f>
        <v>32094</v>
      </c>
      <c r="K393" s="10">
        <f>ROUND(IF($F393/12&gt;基础参数!$B$12,基础参数!$B$12,IF($F393/12&lt;基础参数!$B$11,基础参数!$B$11,$F393/12)),2)</f>
        <v>21396</v>
      </c>
      <c r="L393" s="10">
        <f>K393*12*基础参数!$B$10</f>
        <v>17972.640000000003</v>
      </c>
      <c r="M393" s="12">
        <f t="shared" si="198"/>
        <v>2253933.36</v>
      </c>
      <c r="N393" s="13">
        <f t="shared" si="199"/>
        <v>1600000</v>
      </c>
      <c r="O393" s="13">
        <f t="shared" si="203"/>
        <v>832350.01</v>
      </c>
      <c r="P393" s="13">
        <f t="shared" si="204"/>
        <v>704840</v>
      </c>
      <c r="Q393" s="17">
        <f t="shared" si="205"/>
        <v>1537190.01</v>
      </c>
      <c r="R393" s="13">
        <f t="shared" si="206"/>
        <v>3193933.36</v>
      </c>
      <c r="S393" s="18">
        <f t="shared" si="207"/>
        <v>660000</v>
      </c>
      <c r="T393" s="13">
        <f t="shared" si="208"/>
        <v>1255350.01</v>
      </c>
      <c r="U393" s="13">
        <f t="shared" si="209"/>
        <v>193590</v>
      </c>
      <c r="V393" s="19">
        <f t="shared" si="210"/>
        <v>1448940.01</v>
      </c>
      <c r="W393" s="13">
        <f t="shared" si="211"/>
        <v>88250</v>
      </c>
      <c r="X393" s="13">
        <f t="shared" si="212"/>
        <v>103410</v>
      </c>
      <c r="Y393" s="13">
        <f t="shared" si="200"/>
        <v>3853933.36</v>
      </c>
      <c r="Z393" s="22">
        <f t="shared" si="213"/>
        <v>1552350.01</v>
      </c>
      <c r="AA393" s="13"/>
      <c r="AB393" s="13">
        <f t="shared" si="214"/>
        <v>3433933.36</v>
      </c>
      <c r="AC393" s="13">
        <f t="shared" si="215"/>
        <v>420000</v>
      </c>
      <c r="AD393" s="13">
        <f t="shared" si="216"/>
        <v>1363350.01</v>
      </c>
      <c r="AE393" s="13">
        <f t="shared" si="217"/>
        <v>102340</v>
      </c>
      <c r="AF393" s="13">
        <f t="shared" si="218"/>
        <v>1465690.01</v>
      </c>
      <c r="AG393" s="23">
        <f t="shared" si="219"/>
        <v>16750</v>
      </c>
      <c r="AH393" s="13">
        <f t="shared" si="220"/>
        <v>-71500</v>
      </c>
      <c r="AI393" s="13">
        <f t="shared" si="221"/>
        <v>2401433.36</v>
      </c>
      <c r="AJ393" s="13">
        <f t="shared" si="222"/>
        <v>3193933.36</v>
      </c>
      <c r="AK393" s="13">
        <f t="shared" si="223"/>
        <v>660000</v>
      </c>
      <c r="AL393" s="13">
        <f t="shared" si="224"/>
        <v>1255350.01</v>
      </c>
      <c r="AM393" s="13">
        <f t="shared" si="225"/>
        <v>193590</v>
      </c>
      <c r="AN393" s="13">
        <f t="shared" si="226"/>
        <v>1448940.01</v>
      </c>
      <c r="AO393" s="23">
        <f t="shared" si="227"/>
        <v>0</v>
      </c>
      <c r="AP393" s="13">
        <f t="shared" si="228"/>
        <v>-88250</v>
      </c>
      <c r="AQ393" s="13">
        <f t="shared" si="229"/>
        <v>0</v>
      </c>
      <c r="AR393" s="3" t="str">
        <f t="shared" si="230"/>
        <v>Ok</v>
      </c>
    </row>
    <row r="394" spans="1:44" x14ac:dyDescent="0.3">
      <c r="A394" s="9"/>
      <c r="B394" s="9"/>
      <c r="C394" s="10">
        <f t="shared" si="201"/>
        <v>200500</v>
      </c>
      <c r="D394" s="10">
        <f t="shared" si="202"/>
        <v>2406000</v>
      </c>
      <c r="E394" s="10">
        <f>F394*基础参数!$B$18</f>
        <v>1604000</v>
      </c>
      <c r="F394" s="10">
        <f>F393+基础参数!$B$17</f>
        <v>4010000</v>
      </c>
      <c r="G394" s="10">
        <f>基础参数!$B$1</f>
        <v>60000</v>
      </c>
      <c r="H394" s="10">
        <f>基础参数!$B$2</f>
        <v>36000</v>
      </c>
      <c r="I394" s="10">
        <f>ROUND(IF(F394/12&gt;基础参数!$B$5,基础参数!$B$5,IF(F394/12&lt;基础参数!$B$4,基础参数!$B$4,F394/12)),2)</f>
        <v>21396</v>
      </c>
      <c r="J394" s="10">
        <f>I394*12*基础参数!$B$3</f>
        <v>32094</v>
      </c>
      <c r="K394" s="10">
        <f>ROUND(IF($F394/12&gt;基础参数!$B$12,基础参数!$B$12,IF($F394/12&lt;基础参数!$B$11,基础参数!$B$11,$F394/12)),2)</f>
        <v>21396</v>
      </c>
      <c r="L394" s="10">
        <f>K394*12*基础参数!$B$10</f>
        <v>17972.640000000003</v>
      </c>
      <c r="M394" s="12">
        <f t="shared" si="198"/>
        <v>2259933.36</v>
      </c>
      <c r="N394" s="13">
        <f t="shared" si="199"/>
        <v>1604000</v>
      </c>
      <c r="O394" s="13">
        <f t="shared" si="203"/>
        <v>835050.01</v>
      </c>
      <c r="P394" s="13">
        <f t="shared" si="204"/>
        <v>706640</v>
      </c>
      <c r="Q394" s="17">
        <f t="shared" si="205"/>
        <v>1541690.01</v>
      </c>
      <c r="R394" s="13">
        <f t="shared" si="206"/>
        <v>3203933.36</v>
      </c>
      <c r="S394" s="18">
        <f t="shared" si="207"/>
        <v>660000</v>
      </c>
      <c r="T394" s="13">
        <f t="shared" si="208"/>
        <v>1259850.01</v>
      </c>
      <c r="U394" s="13">
        <f t="shared" si="209"/>
        <v>193590</v>
      </c>
      <c r="V394" s="19">
        <f t="shared" si="210"/>
        <v>1453440.01</v>
      </c>
      <c r="W394" s="13">
        <f t="shared" si="211"/>
        <v>88250</v>
      </c>
      <c r="X394" s="13">
        <f t="shared" si="212"/>
        <v>103410</v>
      </c>
      <c r="Y394" s="13">
        <f t="shared" si="200"/>
        <v>3863933.36</v>
      </c>
      <c r="Z394" s="22">
        <f t="shared" si="213"/>
        <v>1556850.01</v>
      </c>
      <c r="AA394" s="13"/>
      <c r="AB394" s="13">
        <f t="shared" si="214"/>
        <v>3443933.36</v>
      </c>
      <c r="AC394" s="13">
        <f t="shared" si="215"/>
        <v>420000</v>
      </c>
      <c r="AD394" s="13">
        <f t="shared" si="216"/>
        <v>1367850.01</v>
      </c>
      <c r="AE394" s="13">
        <f t="shared" si="217"/>
        <v>102340</v>
      </c>
      <c r="AF394" s="13">
        <f t="shared" si="218"/>
        <v>1470190.01</v>
      </c>
      <c r="AG394" s="23">
        <f t="shared" si="219"/>
        <v>16750</v>
      </c>
      <c r="AH394" s="13">
        <f t="shared" si="220"/>
        <v>-71500</v>
      </c>
      <c r="AI394" s="13">
        <f t="shared" si="221"/>
        <v>2411433.36</v>
      </c>
      <c r="AJ394" s="13">
        <f t="shared" si="222"/>
        <v>3203933.36</v>
      </c>
      <c r="AK394" s="13">
        <f t="shared" si="223"/>
        <v>660000</v>
      </c>
      <c r="AL394" s="13">
        <f t="shared" si="224"/>
        <v>1259850.01</v>
      </c>
      <c r="AM394" s="13">
        <f t="shared" si="225"/>
        <v>193590</v>
      </c>
      <c r="AN394" s="13">
        <f t="shared" si="226"/>
        <v>1453440.01</v>
      </c>
      <c r="AO394" s="23">
        <f t="shared" si="227"/>
        <v>0</v>
      </c>
      <c r="AP394" s="13">
        <f t="shared" si="228"/>
        <v>-88250</v>
      </c>
      <c r="AQ394" s="13">
        <f t="shared" si="229"/>
        <v>0</v>
      </c>
      <c r="AR394" s="3" t="str">
        <f t="shared" si="230"/>
        <v>Ok</v>
      </c>
    </row>
    <row r="395" spans="1:44" x14ac:dyDescent="0.3">
      <c r="A395" s="9"/>
      <c r="B395" s="9"/>
      <c r="C395" s="10">
        <f t="shared" si="201"/>
        <v>201000</v>
      </c>
      <c r="D395" s="10">
        <f t="shared" si="202"/>
        <v>2412000</v>
      </c>
      <c r="E395" s="10">
        <f>F395*基础参数!$B$18</f>
        <v>1608000</v>
      </c>
      <c r="F395" s="10">
        <f>F394+基础参数!$B$17</f>
        <v>4020000</v>
      </c>
      <c r="G395" s="10">
        <f>基础参数!$B$1</f>
        <v>60000</v>
      </c>
      <c r="H395" s="10">
        <f>基础参数!$B$2</f>
        <v>36000</v>
      </c>
      <c r="I395" s="10">
        <f>ROUND(IF(F395/12&gt;基础参数!$B$5,基础参数!$B$5,IF(F395/12&lt;基础参数!$B$4,基础参数!$B$4,F395/12)),2)</f>
        <v>21396</v>
      </c>
      <c r="J395" s="10">
        <f>I395*12*基础参数!$B$3</f>
        <v>32094</v>
      </c>
      <c r="K395" s="10">
        <f>ROUND(IF($F395/12&gt;基础参数!$B$12,基础参数!$B$12,IF($F395/12&lt;基础参数!$B$11,基础参数!$B$11,$F395/12)),2)</f>
        <v>21396</v>
      </c>
      <c r="L395" s="10">
        <f>K395*12*基础参数!$B$10</f>
        <v>17972.640000000003</v>
      </c>
      <c r="M395" s="12">
        <f t="shared" si="198"/>
        <v>2265933.36</v>
      </c>
      <c r="N395" s="13">
        <f t="shared" si="199"/>
        <v>1608000</v>
      </c>
      <c r="O395" s="13">
        <f t="shared" si="203"/>
        <v>837750.01</v>
      </c>
      <c r="P395" s="13">
        <f t="shared" si="204"/>
        <v>708440</v>
      </c>
      <c r="Q395" s="17">
        <f t="shared" si="205"/>
        <v>1546190.01</v>
      </c>
      <c r="R395" s="13">
        <f t="shared" si="206"/>
        <v>3213933.36</v>
      </c>
      <c r="S395" s="18">
        <f t="shared" si="207"/>
        <v>660000</v>
      </c>
      <c r="T395" s="13">
        <f t="shared" si="208"/>
        <v>1264350.01</v>
      </c>
      <c r="U395" s="13">
        <f t="shared" si="209"/>
        <v>193590</v>
      </c>
      <c r="V395" s="19">
        <f t="shared" si="210"/>
        <v>1457940.01</v>
      </c>
      <c r="W395" s="13">
        <f t="shared" si="211"/>
        <v>88250</v>
      </c>
      <c r="X395" s="13">
        <f t="shared" si="212"/>
        <v>103410</v>
      </c>
      <c r="Y395" s="13">
        <f t="shared" si="200"/>
        <v>3873933.36</v>
      </c>
      <c r="Z395" s="22">
        <f t="shared" si="213"/>
        <v>1561350.01</v>
      </c>
      <c r="AA395" s="13"/>
      <c r="AB395" s="13">
        <f t="shared" si="214"/>
        <v>3453933.36</v>
      </c>
      <c r="AC395" s="13">
        <f t="shared" si="215"/>
        <v>420000</v>
      </c>
      <c r="AD395" s="13">
        <f t="shared" si="216"/>
        <v>1372350.01</v>
      </c>
      <c r="AE395" s="13">
        <f t="shared" si="217"/>
        <v>102340</v>
      </c>
      <c r="AF395" s="13">
        <f t="shared" si="218"/>
        <v>1474690.01</v>
      </c>
      <c r="AG395" s="23">
        <f t="shared" si="219"/>
        <v>16750</v>
      </c>
      <c r="AH395" s="13">
        <f t="shared" si="220"/>
        <v>-71500</v>
      </c>
      <c r="AI395" s="13">
        <f t="shared" si="221"/>
        <v>2421433.36</v>
      </c>
      <c r="AJ395" s="13">
        <f t="shared" si="222"/>
        <v>3213933.36</v>
      </c>
      <c r="AK395" s="13">
        <f t="shared" si="223"/>
        <v>660000</v>
      </c>
      <c r="AL395" s="13">
        <f t="shared" si="224"/>
        <v>1264350.01</v>
      </c>
      <c r="AM395" s="13">
        <f t="shared" si="225"/>
        <v>193590</v>
      </c>
      <c r="AN395" s="13">
        <f t="shared" si="226"/>
        <v>1457940.01</v>
      </c>
      <c r="AO395" s="23">
        <f t="shared" si="227"/>
        <v>0</v>
      </c>
      <c r="AP395" s="13">
        <f t="shared" si="228"/>
        <v>-88250</v>
      </c>
      <c r="AQ395" s="13">
        <f t="shared" si="229"/>
        <v>0</v>
      </c>
      <c r="AR395" s="3" t="str">
        <f t="shared" si="230"/>
        <v>Ok</v>
      </c>
    </row>
    <row r="396" spans="1:44" x14ac:dyDescent="0.3">
      <c r="A396" s="9"/>
      <c r="B396" s="9"/>
      <c r="C396" s="10">
        <f t="shared" si="201"/>
        <v>201500</v>
      </c>
      <c r="D396" s="10">
        <f t="shared" si="202"/>
        <v>2418000</v>
      </c>
      <c r="E396" s="10">
        <f>F396*基础参数!$B$18</f>
        <v>1612000</v>
      </c>
      <c r="F396" s="10">
        <f>F395+基础参数!$B$17</f>
        <v>4030000</v>
      </c>
      <c r="G396" s="10">
        <f>基础参数!$B$1</f>
        <v>60000</v>
      </c>
      <c r="H396" s="10">
        <f>基础参数!$B$2</f>
        <v>36000</v>
      </c>
      <c r="I396" s="10">
        <f>ROUND(IF(F396/12&gt;基础参数!$B$5,基础参数!$B$5,IF(F396/12&lt;基础参数!$B$4,基础参数!$B$4,F396/12)),2)</f>
        <v>21396</v>
      </c>
      <c r="J396" s="10">
        <f>I396*12*基础参数!$B$3</f>
        <v>32094</v>
      </c>
      <c r="K396" s="10">
        <f>ROUND(IF($F396/12&gt;基础参数!$B$12,基础参数!$B$12,IF($F396/12&lt;基础参数!$B$11,基础参数!$B$11,$F396/12)),2)</f>
        <v>21396</v>
      </c>
      <c r="L396" s="10">
        <f>K396*12*基础参数!$B$10</f>
        <v>17972.640000000003</v>
      </c>
      <c r="M396" s="12">
        <f t="shared" si="198"/>
        <v>2271933.36</v>
      </c>
      <c r="N396" s="13">
        <f t="shared" si="199"/>
        <v>1612000</v>
      </c>
      <c r="O396" s="13">
        <f t="shared" si="203"/>
        <v>840450.01</v>
      </c>
      <c r="P396" s="13">
        <f t="shared" si="204"/>
        <v>710240</v>
      </c>
      <c r="Q396" s="17">
        <f t="shared" si="205"/>
        <v>1550690.01</v>
      </c>
      <c r="R396" s="13">
        <f t="shared" si="206"/>
        <v>3223933.36</v>
      </c>
      <c r="S396" s="18">
        <f t="shared" si="207"/>
        <v>660000</v>
      </c>
      <c r="T396" s="13">
        <f t="shared" si="208"/>
        <v>1268850.01</v>
      </c>
      <c r="U396" s="13">
        <f t="shared" si="209"/>
        <v>193590</v>
      </c>
      <c r="V396" s="19">
        <f t="shared" si="210"/>
        <v>1462440.01</v>
      </c>
      <c r="W396" s="13">
        <f t="shared" si="211"/>
        <v>88250</v>
      </c>
      <c r="X396" s="13">
        <f t="shared" si="212"/>
        <v>103410</v>
      </c>
      <c r="Y396" s="13">
        <f t="shared" si="200"/>
        <v>3883933.36</v>
      </c>
      <c r="Z396" s="22">
        <f t="shared" si="213"/>
        <v>1565850.01</v>
      </c>
      <c r="AA396" s="13"/>
      <c r="AB396" s="13">
        <f t="shared" si="214"/>
        <v>3463933.36</v>
      </c>
      <c r="AC396" s="13">
        <f t="shared" si="215"/>
        <v>420000</v>
      </c>
      <c r="AD396" s="13">
        <f t="shared" si="216"/>
        <v>1376850.01</v>
      </c>
      <c r="AE396" s="13">
        <f t="shared" si="217"/>
        <v>102340</v>
      </c>
      <c r="AF396" s="13">
        <f t="shared" si="218"/>
        <v>1479190.01</v>
      </c>
      <c r="AG396" s="23">
        <f t="shared" si="219"/>
        <v>16750</v>
      </c>
      <c r="AH396" s="13">
        <f t="shared" si="220"/>
        <v>-71500</v>
      </c>
      <c r="AI396" s="13">
        <f t="shared" si="221"/>
        <v>2431433.36</v>
      </c>
      <c r="AJ396" s="13">
        <f t="shared" si="222"/>
        <v>3223933.36</v>
      </c>
      <c r="AK396" s="13">
        <f t="shared" si="223"/>
        <v>660000</v>
      </c>
      <c r="AL396" s="13">
        <f t="shared" si="224"/>
        <v>1268850.01</v>
      </c>
      <c r="AM396" s="13">
        <f t="shared" si="225"/>
        <v>193590</v>
      </c>
      <c r="AN396" s="13">
        <f t="shared" si="226"/>
        <v>1462440.01</v>
      </c>
      <c r="AO396" s="23">
        <f t="shared" si="227"/>
        <v>0</v>
      </c>
      <c r="AP396" s="13">
        <f t="shared" si="228"/>
        <v>-88250</v>
      </c>
      <c r="AQ396" s="13">
        <f t="shared" si="229"/>
        <v>0</v>
      </c>
      <c r="AR396" s="3" t="str">
        <f t="shared" si="230"/>
        <v>Ok</v>
      </c>
    </row>
    <row r="397" spans="1:44" x14ac:dyDescent="0.3">
      <c r="A397" s="9"/>
      <c r="B397" s="9"/>
      <c r="C397" s="10">
        <f t="shared" si="201"/>
        <v>202000</v>
      </c>
      <c r="D397" s="10">
        <f t="shared" si="202"/>
        <v>2424000</v>
      </c>
      <c r="E397" s="10">
        <f>F397*基础参数!$B$18</f>
        <v>1616000</v>
      </c>
      <c r="F397" s="10">
        <f>F396+基础参数!$B$17</f>
        <v>4040000</v>
      </c>
      <c r="G397" s="10">
        <f>基础参数!$B$1</f>
        <v>60000</v>
      </c>
      <c r="H397" s="10">
        <f>基础参数!$B$2</f>
        <v>36000</v>
      </c>
      <c r="I397" s="10">
        <f>ROUND(IF(F397/12&gt;基础参数!$B$5,基础参数!$B$5,IF(F397/12&lt;基础参数!$B$4,基础参数!$B$4,F397/12)),2)</f>
        <v>21396</v>
      </c>
      <c r="J397" s="10">
        <f>I397*12*基础参数!$B$3</f>
        <v>32094</v>
      </c>
      <c r="K397" s="10">
        <f>ROUND(IF($F397/12&gt;基础参数!$B$12,基础参数!$B$12,IF($F397/12&lt;基础参数!$B$11,基础参数!$B$11,$F397/12)),2)</f>
        <v>21396</v>
      </c>
      <c r="L397" s="10">
        <f>K397*12*基础参数!$B$10</f>
        <v>17972.640000000003</v>
      </c>
      <c r="M397" s="12">
        <f t="shared" si="198"/>
        <v>2277933.36</v>
      </c>
      <c r="N397" s="13">
        <f t="shared" si="199"/>
        <v>1616000</v>
      </c>
      <c r="O397" s="13">
        <f t="shared" si="203"/>
        <v>843150.01</v>
      </c>
      <c r="P397" s="13">
        <f t="shared" si="204"/>
        <v>712040</v>
      </c>
      <c r="Q397" s="17">
        <f t="shared" si="205"/>
        <v>1555190.01</v>
      </c>
      <c r="R397" s="13">
        <f t="shared" si="206"/>
        <v>3233933.36</v>
      </c>
      <c r="S397" s="18">
        <f t="shared" si="207"/>
        <v>660000</v>
      </c>
      <c r="T397" s="13">
        <f t="shared" si="208"/>
        <v>1273350.01</v>
      </c>
      <c r="U397" s="13">
        <f t="shared" si="209"/>
        <v>193590</v>
      </c>
      <c r="V397" s="19">
        <f t="shared" si="210"/>
        <v>1466940.01</v>
      </c>
      <c r="W397" s="13">
        <f t="shared" si="211"/>
        <v>88250</v>
      </c>
      <c r="X397" s="13">
        <f t="shared" si="212"/>
        <v>103410</v>
      </c>
      <c r="Y397" s="13">
        <f t="shared" si="200"/>
        <v>3893933.36</v>
      </c>
      <c r="Z397" s="22">
        <f t="shared" si="213"/>
        <v>1570350.01</v>
      </c>
      <c r="AA397" s="13"/>
      <c r="AB397" s="13">
        <f t="shared" si="214"/>
        <v>3473933.36</v>
      </c>
      <c r="AC397" s="13">
        <f t="shared" si="215"/>
        <v>420000</v>
      </c>
      <c r="AD397" s="13">
        <f t="shared" si="216"/>
        <v>1381350.01</v>
      </c>
      <c r="AE397" s="13">
        <f t="shared" si="217"/>
        <v>102340</v>
      </c>
      <c r="AF397" s="13">
        <f t="shared" si="218"/>
        <v>1483690.01</v>
      </c>
      <c r="AG397" s="23">
        <f t="shared" si="219"/>
        <v>16750</v>
      </c>
      <c r="AH397" s="13">
        <f t="shared" si="220"/>
        <v>-71500</v>
      </c>
      <c r="AI397" s="13">
        <f t="shared" si="221"/>
        <v>2441433.36</v>
      </c>
      <c r="AJ397" s="13">
        <f t="shared" si="222"/>
        <v>3233933.36</v>
      </c>
      <c r="AK397" s="13">
        <f t="shared" si="223"/>
        <v>660000</v>
      </c>
      <c r="AL397" s="13">
        <f t="shared" si="224"/>
        <v>1273350.01</v>
      </c>
      <c r="AM397" s="13">
        <f t="shared" si="225"/>
        <v>193590</v>
      </c>
      <c r="AN397" s="13">
        <f t="shared" si="226"/>
        <v>1466940.01</v>
      </c>
      <c r="AO397" s="23">
        <f t="shared" si="227"/>
        <v>0</v>
      </c>
      <c r="AP397" s="13">
        <f t="shared" si="228"/>
        <v>-88250</v>
      </c>
      <c r="AQ397" s="13">
        <f t="shared" si="229"/>
        <v>0</v>
      </c>
      <c r="AR397" s="3" t="str">
        <f t="shared" si="230"/>
        <v>Ok</v>
      </c>
    </row>
    <row r="398" spans="1:44" x14ac:dyDescent="0.3">
      <c r="A398" s="9"/>
      <c r="B398" s="9"/>
      <c r="C398" s="10">
        <f t="shared" si="201"/>
        <v>202500</v>
      </c>
      <c r="D398" s="10">
        <f t="shared" si="202"/>
        <v>2430000</v>
      </c>
      <c r="E398" s="10">
        <f>F398*基础参数!$B$18</f>
        <v>1620000</v>
      </c>
      <c r="F398" s="10">
        <f>F397+基础参数!$B$17</f>
        <v>4050000</v>
      </c>
      <c r="G398" s="10">
        <f>基础参数!$B$1</f>
        <v>60000</v>
      </c>
      <c r="H398" s="10">
        <f>基础参数!$B$2</f>
        <v>36000</v>
      </c>
      <c r="I398" s="10">
        <f>ROUND(IF(F398/12&gt;基础参数!$B$5,基础参数!$B$5,IF(F398/12&lt;基础参数!$B$4,基础参数!$B$4,F398/12)),2)</f>
        <v>21396</v>
      </c>
      <c r="J398" s="10">
        <f>I398*12*基础参数!$B$3</f>
        <v>32094</v>
      </c>
      <c r="K398" s="10">
        <f>ROUND(IF($F398/12&gt;基础参数!$B$12,基础参数!$B$12,IF($F398/12&lt;基础参数!$B$11,基础参数!$B$11,$F398/12)),2)</f>
        <v>21396</v>
      </c>
      <c r="L398" s="10">
        <f>K398*12*基础参数!$B$10</f>
        <v>17972.640000000003</v>
      </c>
      <c r="M398" s="12">
        <f t="shared" si="198"/>
        <v>2283933.36</v>
      </c>
      <c r="N398" s="13">
        <f t="shared" si="199"/>
        <v>1620000</v>
      </c>
      <c r="O398" s="13">
        <f t="shared" si="203"/>
        <v>845850.01</v>
      </c>
      <c r="P398" s="13">
        <f t="shared" si="204"/>
        <v>713840</v>
      </c>
      <c r="Q398" s="17">
        <f t="shared" si="205"/>
        <v>1559690.01</v>
      </c>
      <c r="R398" s="13">
        <f t="shared" si="206"/>
        <v>3243933.36</v>
      </c>
      <c r="S398" s="18">
        <f t="shared" si="207"/>
        <v>660000</v>
      </c>
      <c r="T398" s="13">
        <f t="shared" si="208"/>
        <v>1277850.01</v>
      </c>
      <c r="U398" s="13">
        <f t="shared" si="209"/>
        <v>193590</v>
      </c>
      <c r="V398" s="19">
        <f t="shared" si="210"/>
        <v>1471440.01</v>
      </c>
      <c r="W398" s="13">
        <f t="shared" si="211"/>
        <v>88250</v>
      </c>
      <c r="X398" s="13">
        <f t="shared" si="212"/>
        <v>103410</v>
      </c>
      <c r="Y398" s="13">
        <f t="shared" si="200"/>
        <v>3903933.36</v>
      </c>
      <c r="Z398" s="22">
        <f t="shared" si="213"/>
        <v>1574850.01</v>
      </c>
      <c r="AA398" s="13"/>
      <c r="AB398" s="13">
        <f t="shared" si="214"/>
        <v>3483933.36</v>
      </c>
      <c r="AC398" s="13">
        <f t="shared" si="215"/>
        <v>420000</v>
      </c>
      <c r="AD398" s="13">
        <f t="shared" si="216"/>
        <v>1385850.01</v>
      </c>
      <c r="AE398" s="13">
        <f t="shared" si="217"/>
        <v>102340</v>
      </c>
      <c r="AF398" s="13">
        <f t="shared" si="218"/>
        <v>1488190.01</v>
      </c>
      <c r="AG398" s="23">
        <f t="shared" si="219"/>
        <v>16750</v>
      </c>
      <c r="AH398" s="13">
        <f t="shared" si="220"/>
        <v>-71500</v>
      </c>
      <c r="AI398" s="13">
        <f t="shared" si="221"/>
        <v>2451433.36</v>
      </c>
      <c r="AJ398" s="13">
        <f t="shared" si="222"/>
        <v>3243933.36</v>
      </c>
      <c r="AK398" s="13">
        <f t="shared" si="223"/>
        <v>660000</v>
      </c>
      <c r="AL398" s="13">
        <f t="shared" si="224"/>
        <v>1277850.01</v>
      </c>
      <c r="AM398" s="13">
        <f t="shared" si="225"/>
        <v>193590</v>
      </c>
      <c r="AN398" s="13">
        <f t="shared" si="226"/>
        <v>1471440.01</v>
      </c>
      <c r="AO398" s="23">
        <f t="shared" si="227"/>
        <v>0</v>
      </c>
      <c r="AP398" s="13">
        <f t="shared" si="228"/>
        <v>-88250</v>
      </c>
      <c r="AQ398" s="13">
        <f t="shared" si="229"/>
        <v>0</v>
      </c>
      <c r="AR398" s="3" t="str">
        <f t="shared" si="230"/>
        <v>Ok</v>
      </c>
    </row>
    <row r="399" spans="1:44" x14ac:dyDescent="0.3">
      <c r="A399" s="9"/>
      <c r="B399" s="9"/>
      <c r="C399" s="10">
        <f t="shared" si="201"/>
        <v>203000</v>
      </c>
      <c r="D399" s="10">
        <f t="shared" si="202"/>
        <v>2436000</v>
      </c>
      <c r="E399" s="10">
        <f>F399*基础参数!$B$18</f>
        <v>1624000</v>
      </c>
      <c r="F399" s="10">
        <f>F398+基础参数!$B$17</f>
        <v>4060000</v>
      </c>
      <c r="G399" s="10">
        <f>基础参数!$B$1</f>
        <v>60000</v>
      </c>
      <c r="H399" s="10">
        <f>基础参数!$B$2</f>
        <v>36000</v>
      </c>
      <c r="I399" s="10">
        <f>ROUND(IF(F399/12&gt;基础参数!$B$5,基础参数!$B$5,IF(F399/12&lt;基础参数!$B$4,基础参数!$B$4,F399/12)),2)</f>
        <v>21396</v>
      </c>
      <c r="J399" s="10">
        <f>I399*12*基础参数!$B$3</f>
        <v>32094</v>
      </c>
      <c r="K399" s="10">
        <f>ROUND(IF($F399/12&gt;基础参数!$B$12,基础参数!$B$12,IF($F399/12&lt;基础参数!$B$11,基础参数!$B$11,$F399/12)),2)</f>
        <v>21396</v>
      </c>
      <c r="L399" s="10">
        <f>K399*12*基础参数!$B$10</f>
        <v>17972.640000000003</v>
      </c>
      <c r="M399" s="12">
        <f t="shared" si="198"/>
        <v>2289933.36</v>
      </c>
      <c r="N399" s="13">
        <f t="shared" si="199"/>
        <v>1624000</v>
      </c>
      <c r="O399" s="13">
        <f t="shared" si="203"/>
        <v>848550.01</v>
      </c>
      <c r="P399" s="13">
        <f t="shared" si="204"/>
        <v>715640</v>
      </c>
      <c r="Q399" s="17">
        <f t="shared" si="205"/>
        <v>1564190.01</v>
      </c>
      <c r="R399" s="13">
        <f t="shared" si="206"/>
        <v>3253933.36</v>
      </c>
      <c r="S399" s="18">
        <f t="shared" si="207"/>
        <v>660000</v>
      </c>
      <c r="T399" s="13">
        <f t="shared" si="208"/>
        <v>1282350.01</v>
      </c>
      <c r="U399" s="13">
        <f t="shared" si="209"/>
        <v>193590</v>
      </c>
      <c r="V399" s="19">
        <f t="shared" si="210"/>
        <v>1475940.01</v>
      </c>
      <c r="W399" s="13">
        <f t="shared" si="211"/>
        <v>88250</v>
      </c>
      <c r="X399" s="13">
        <f t="shared" si="212"/>
        <v>103410</v>
      </c>
      <c r="Y399" s="13">
        <f t="shared" si="200"/>
        <v>3913933.36</v>
      </c>
      <c r="Z399" s="22">
        <f t="shared" si="213"/>
        <v>1579350.01</v>
      </c>
      <c r="AA399" s="13"/>
      <c r="AB399" s="13">
        <f t="shared" si="214"/>
        <v>3493933.36</v>
      </c>
      <c r="AC399" s="13">
        <f t="shared" si="215"/>
        <v>420000</v>
      </c>
      <c r="AD399" s="13">
        <f t="shared" si="216"/>
        <v>1390350.01</v>
      </c>
      <c r="AE399" s="13">
        <f t="shared" si="217"/>
        <v>102340</v>
      </c>
      <c r="AF399" s="13">
        <f t="shared" si="218"/>
        <v>1492690.01</v>
      </c>
      <c r="AG399" s="23">
        <f t="shared" si="219"/>
        <v>16750</v>
      </c>
      <c r="AH399" s="13">
        <f t="shared" si="220"/>
        <v>-71500</v>
      </c>
      <c r="AI399" s="13">
        <f t="shared" si="221"/>
        <v>2461433.36</v>
      </c>
      <c r="AJ399" s="13">
        <f t="shared" si="222"/>
        <v>3253933.36</v>
      </c>
      <c r="AK399" s="13">
        <f t="shared" si="223"/>
        <v>660000</v>
      </c>
      <c r="AL399" s="13">
        <f t="shared" si="224"/>
        <v>1282350.01</v>
      </c>
      <c r="AM399" s="13">
        <f t="shared" si="225"/>
        <v>193590</v>
      </c>
      <c r="AN399" s="13">
        <f t="shared" si="226"/>
        <v>1475940.01</v>
      </c>
      <c r="AO399" s="23">
        <f t="shared" si="227"/>
        <v>0</v>
      </c>
      <c r="AP399" s="13">
        <f t="shared" si="228"/>
        <v>-88250</v>
      </c>
      <c r="AQ399" s="13">
        <f t="shared" si="229"/>
        <v>0</v>
      </c>
      <c r="AR399" s="3" t="str">
        <f t="shared" si="230"/>
        <v>Ok</v>
      </c>
    </row>
    <row r="400" spans="1:44" x14ac:dyDescent="0.3">
      <c r="A400" s="9"/>
      <c r="B400" s="9"/>
      <c r="C400" s="10">
        <f t="shared" si="201"/>
        <v>203500</v>
      </c>
      <c r="D400" s="10">
        <f t="shared" si="202"/>
        <v>2442000</v>
      </c>
      <c r="E400" s="10">
        <f>F400*基础参数!$B$18</f>
        <v>1628000</v>
      </c>
      <c r="F400" s="10">
        <f>F399+基础参数!$B$17</f>
        <v>4070000</v>
      </c>
      <c r="G400" s="10">
        <f>基础参数!$B$1</f>
        <v>60000</v>
      </c>
      <c r="H400" s="10">
        <f>基础参数!$B$2</f>
        <v>36000</v>
      </c>
      <c r="I400" s="10">
        <f>ROUND(IF(F400/12&gt;基础参数!$B$5,基础参数!$B$5,IF(F400/12&lt;基础参数!$B$4,基础参数!$B$4,F400/12)),2)</f>
        <v>21396</v>
      </c>
      <c r="J400" s="10">
        <f>I400*12*基础参数!$B$3</f>
        <v>32094</v>
      </c>
      <c r="K400" s="10">
        <f>ROUND(IF($F400/12&gt;基础参数!$B$12,基础参数!$B$12,IF($F400/12&lt;基础参数!$B$11,基础参数!$B$11,$F400/12)),2)</f>
        <v>21396</v>
      </c>
      <c r="L400" s="10">
        <f>K400*12*基础参数!$B$10</f>
        <v>17972.640000000003</v>
      </c>
      <c r="M400" s="12">
        <f t="shared" si="198"/>
        <v>2295933.36</v>
      </c>
      <c r="N400" s="13">
        <f t="shared" si="199"/>
        <v>1628000</v>
      </c>
      <c r="O400" s="13">
        <f t="shared" si="203"/>
        <v>851250.01</v>
      </c>
      <c r="P400" s="13">
        <f t="shared" si="204"/>
        <v>717440</v>
      </c>
      <c r="Q400" s="17">
        <f t="shared" si="205"/>
        <v>1568690.01</v>
      </c>
      <c r="R400" s="13">
        <f t="shared" si="206"/>
        <v>3263933.36</v>
      </c>
      <c r="S400" s="18">
        <f t="shared" si="207"/>
        <v>660000</v>
      </c>
      <c r="T400" s="13">
        <f t="shared" si="208"/>
        <v>1286850.01</v>
      </c>
      <c r="U400" s="13">
        <f t="shared" si="209"/>
        <v>193590</v>
      </c>
      <c r="V400" s="19">
        <f t="shared" si="210"/>
        <v>1480440.01</v>
      </c>
      <c r="W400" s="13">
        <f t="shared" si="211"/>
        <v>88250</v>
      </c>
      <c r="X400" s="13">
        <f t="shared" si="212"/>
        <v>103410</v>
      </c>
      <c r="Y400" s="13">
        <f t="shared" si="200"/>
        <v>3923933.36</v>
      </c>
      <c r="Z400" s="22">
        <f t="shared" si="213"/>
        <v>1583850.01</v>
      </c>
      <c r="AA400" s="13"/>
      <c r="AB400" s="13">
        <f t="shared" si="214"/>
        <v>3503933.36</v>
      </c>
      <c r="AC400" s="13">
        <f t="shared" si="215"/>
        <v>420000</v>
      </c>
      <c r="AD400" s="13">
        <f t="shared" si="216"/>
        <v>1394850.01</v>
      </c>
      <c r="AE400" s="13">
        <f t="shared" si="217"/>
        <v>102340</v>
      </c>
      <c r="AF400" s="13">
        <f t="shared" si="218"/>
        <v>1497190.01</v>
      </c>
      <c r="AG400" s="23">
        <f t="shared" si="219"/>
        <v>16750</v>
      </c>
      <c r="AH400" s="13">
        <f t="shared" si="220"/>
        <v>-71500</v>
      </c>
      <c r="AI400" s="13">
        <f t="shared" si="221"/>
        <v>2471433.36</v>
      </c>
      <c r="AJ400" s="13">
        <f t="shared" si="222"/>
        <v>3263933.36</v>
      </c>
      <c r="AK400" s="13">
        <f t="shared" si="223"/>
        <v>660000</v>
      </c>
      <c r="AL400" s="13">
        <f t="shared" si="224"/>
        <v>1286850.01</v>
      </c>
      <c r="AM400" s="13">
        <f t="shared" si="225"/>
        <v>193590</v>
      </c>
      <c r="AN400" s="13">
        <f t="shared" si="226"/>
        <v>1480440.01</v>
      </c>
      <c r="AO400" s="23">
        <f t="shared" si="227"/>
        <v>0</v>
      </c>
      <c r="AP400" s="13">
        <f t="shared" si="228"/>
        <v>-88250</v>
      </c>
      <c r="AQ400" s="13">
        <f t="shared" si="229"/>
        <v>0</v>
      </c>
      <c r="AR400" s="3" t="str">
        <f t="shared" si="230"/>
        <v>Ok</v>
      </c>
    </row>
    <row r="401" spans="1:44" x14ac:dyDescent="0.3">
      <c r="A401" s="9"/>
      <c r="B401" s="9"/>
      <c r="C401" s="10">
        <f t="shared" si="201"/>
        <v>204000</v>
      </c>
      <c r="D401" s="10">
        <f t="shared" si="202"/>
        <v>2448000</v>
      </c>
      <c r="E401" s="10">
        <f>F401*基础参数!$B$18</f>
        <v>1632000</v>
      </c>
      <c r="F401" s="10">
        <f>F400+基础参数!$B$17</f>
        <v>4080000</v>
      </c>
      <c r="G401" s="10">
        <f>基础参数!$B$1</f>
        <v>60000</v>
      </c>
      <c r="H401" s="10">
        <f>基础参数!$B$2</f>
        <v>36000</v>
      </c>
      <c r="I401" s="10">
        <f>ROUND(IF(F401/12&gt;基础参数!$B$5,基础参数!$B$5,IF(F401/12&lt;基础参数!$B$4,基础参数!$B$4,F401/12)),2)</f>
        <v>21396</v>
      </c>
      <c r="J401" s="10">
        <f>I401*12*基础参数!$B$3</f>
        <v>32094</v>
      </c>
      <c r="K401" s="10">
        <f>ROUND(IF($F401/12&gt;基础参数!$B$12,基础参数!$B$12,IF($F401/12&lt;基础参数!$B$11,基础参数!$B$11,$F401/12)),2)</f>
        <v>21396</v>
      </c>
      <c r="L401" s="10">
        <f>K401*12*基础参数!$B$10</f>
        <v>17972.640000000003</v>
      </c>
      <c r="M401" s="12">
        <f t="shared" si="198"/>
        <v>2301933.36</v>
      </c>
      <c r="N401" s="13">
        <f t="shared" si="199"/>
        <v>1632000</v>
      </c>
      <c r="O401" s="13">
        <f t="shared" si="203"/>
        <v>853950.01</v>
      </c>
      <c r="P401" s="13">
        <f t="shared" si="204"/>
        <v>719240</v>
      </c>
      <c r="Q401" s="17">
        <f t="shared" si="205"/>
        <v>1573190.01</v>
      </c>
      <c r="R401" s="13">
        <f t="shared" si="206"/>
        <v>3273933.36</v>
      </c>
      <c r="S401" s="18">
        <f t="shared" si="207"/>
        <v>660000</v>
      </c>
      <c r="T401" s="13">
        <f t="shared" si="208"/>
        <v>1291350.01</v>
      </c>
      <c r="U401" s="13">
        <f t="shared" si="209"/>
        <v>193590</v>
      </c>
      <c r="V401" s="19">
        <f t="shared" si="210"/>
        <v>1484940.01</v>
      </c>
      <c r="W401" s="13">
        <f t="shared" si="211"/>
        <v>88250</v>
      </c>
      <c r="X401" s="13">
        <f t="shared" si="212"/>
        <v>103410</v>
      </c>
      <c r="Y401" s="13">
        <f t="shared" si="200"/>
        <v>3933933.36</v>
      </c>
      <c r="Z401" s="22">
        <f t="shared" si="213"/>
        <v>1588350.01</v>
      </c>
      <c r="AA401" s="13"/>
      <c r="AB401" s="13">
        <f t="shared" si="214"/>
        <v>3513933.36</v>
      </c>
      <c r="AC401" s="13">
        <f t="shared" si="215"/>
        <v>420000</v>
      </c>
      <c r="AD401" s="13">
        <f t="shared" si="216"/>
        <v>1399350.01</v>
      </c>
      <c r="AE401" s="13">
        <f t="shared" si="217"/>
        <v>102340</v>
      </c>
      <c r="AF401" s="13">
        <f t="shared" si="218"/>
        <v>1501690.01</v>
      </c>
      <c r="AG401" s="23">
        <f t="shared" si="219"/>
        <v>16750</v>
      </c>
      <c r="AH401" s="13">
        <f t="shared" si="220"/>
        <v>-71500</v>
      </c>
      <c r="AI401" s="13">
        <f t="shared" si="221"/>
        <v>2481433.36</v>
      </c>
      <c r="AJ401" s="13">
        <f t="shared" si="222"/>
        <v>3273933.36</v>
      </c>
      <c r="AK401" s="13">
        <f t="shared" si="223"/>
        <v>660000</v>
      </c>
      <c r="AL401" s="13">
        <f t="shared" si="224"/>
        <v>1291350.01</v>
      </c>
      <c r="AM401" s="13">
        <f t="shared" si="225"/>
        <v>193590</v>
      </c>
      <c r="AN401" s="13">
        <f t="shared" si="226"/>
        <v>1484940.01</v>
      </c>
      <c r="AO401" s="23">
        <f t="shared" si="227"/>
        <v>0</v>
      </c>
      <c r="AP401" s="13">
        <f t="shared" si="228"/>
        <v>-88250</v>
      </c>
      <c r="AQ401" s="13">
        <f t="shared" si="229"/>
        <v>0</v>
      </c>
      <c r="AR401" s="3" t="str">
        <f t="shared" si="230"/>
        <v>Ok</v>
      </c>
    </row>
    <row r="402" spans="1:44" x14ac:dyDescent="0.3">
      <c r="A402" s="9"/>
      <c r="B402" s="9"/>
      <c r="C402" s="10">
        <f t="shared" si="201"/>
        <v>204500</v>
      </c>
      <c r="D402" s="10">
        <f t="shared" si="202"/>
        <v>2454000</v>
      </c>
      <c r="E402" s="10">
        <f>F402*基础参数!$B$18</f>
        <v>1636000</v>
      </c>
      <c r="F402" s="10">
        <f>F401+基础参数!$B$17</f>
        <v>4090000</v>
      </c>
      <c r="G402" s="10">
        <f>基础参数!$B$1</f>
        <v>60000</v>
      </c>
      <c r="H402" s="10">
        <f>基础参数!$B$2</f>
        <v>36000</v>
      </c>
      <c r="I402" s="10">
        <f>ROUND(IF(F402/12&gt;基础参数!$B$5,基础参数!$B$5,IF(F402/12&lt;基础参数!$B$4,基础参数!$B$4,F402/12)),2)</f>
        <v>21396</v>
      </c>
      <c r="J402" s="10">
        <f>I402*12*基础参数!$B$3</f>
        <v>32094</v>
      </c>
      <c r="K402" s="10">
        <f>ROUND(IF($F402/12&gt;基础参数!$B$12,基础参数!$B$12,IF($F402/12&lt;基础参数!$B$11,基础参数!$B$11,$F402/12)),2)</f>
        <v>21396</v>
      </c>
      <c r="L402" s="10">
        <f>K402*12*基础参数!$B$10</f>
        <v>17972.640000000003</v>
      </c>
      <c r="M402" s="12">
        <f t="shared" si="198"/>
        <v>2307933.36</v>
      </c>
      <c r="N402" s="13">
        <f t="shared" si="199"/>
        <v>1636000</v>
      </c>
      <c r="O402" s="13">
        <f t="shared" si="203"/>
        <v>856650.01</v>
      </c>
      <c r="P402" s="13">
        <f t="shared" si="204"/>
        <v>721040</v>
      </c>
      <c r="Q402" s="17">
        <f t="shared" si="205"/>
        <v>1577690.01</v>
      </c>
      <c r="R402" s="13">
        <f t="shared" si="206"/>
        <v>3283933.36</v>
      </c>
      <c r="S402" s="18">
        <f t="shared" si="207"/>
        <v>660000</v>
      </c>
      <c r="T402" s="13">
        <f t="shared" si="208"/>
        <v>1295850.01</v>
      </c>
      <c r="U402" s="13">
        <f t="shared" si="209"/>
        <v>193590</v>
      </c>
      <c r="V402" s="19">
        <f t="shared" si="210"/>
        <v>1489440.01</v>
      </c>
      <c r="W402" s="13">
        <f t="shared" si="211"/>
        <v>88250</v>
      </c>
      <c r="X402" s="13">
        <f t="shared" si="212"/>
        <v>103410</v>
      </c>
      <c r="Y402" s="13">
        <f t="shared" si="200"/>
        <v>3943933.36</v>
      </c>
      <c r="Z402" s="22">
        <f t="shared" si="213"/>
        <v>1592850.01</v>
      </c>
      <c r="AA402" s="13"/>
      <c r="AB402" s="13">
        <f t="shared" si="214"/>
        <v>3523933.36</v>
      </c>
      <c r="AC402" s="13">
        <f t="shared" si="215"/>
        <v>420000</v>
      </c>
      <c r="AD402" s="13">
        <f t="shared" si="216"/>
        <v>1403850.01</v>
      </c>
      <c r="AE402" s="13">
        <f t="shared" si="217"/>
        <v>102340</v>
      </c>
      <c r="AF402" s="13">
        <f t="shared" si="218"/>
        <v>1506190.01</v>
      </c>
      <c r="AG402" s="23">
        <f t="shared" si="219"/>
        <v>16750</v>
      </c>
      <c r="AH402" s="13">
        <f t="shared" si="220"/>
        <v>-71500</v>
      </c>
      <c r="AI402" s="13">
        <f t="shared" si="221"/>
        <v>2491433.36</v>
      </c>
      <c r="AJ402" s="13">
        <f t="shared" si="222"/>
        <v>3283933.36</v>
      </c>
      <c r="AK402" s="13">
        <f t="shared" si="223"/>
        <v>660000</v>
      </c>
      <c r="AL402" s="13">
        <f t="shared" si="224"/>
        <v>1295850.01</v>
      </c>
      <c r="AM402" s="13">
        <f t="shared" si="225"/>
        <v>193590</v>
      </c>
      <c r="AN402" s="13">
        <f t="shared" si="226"/>
        <v>1489440.01</v>
      </c>
      <c r="AO402" s="23">
        <f t="shared" si="227"/>
        <v>0</v>
      </c>
      <c r="AP402" s="13">
        <f t="shared" si="228"/>
        <v>-88250</v>
      </c>
      <c r="AQ402" s="13">
        <f t="shared" si="229"/>
        <v>0</v>
      </c>
      <c r="AR402" s="3" t="str">
        <f t="shared" si="230"/>
        <v>Ok</v>
      </c>
    </row>
    <row r="403" spans="1:44" x14ac:dyDescent="0.3">
      <c r="A403" s="9"/>
      <c r="B403" s="9"/>
      <c r="C403" s="10">
        <f t="shared" si="201"/>
        <v>205000</v>
      </c>
      <c r="D403" s="10">
        <f t="shared" si="202"/>
        <v>2460000</v>
      </c>
      <c r="E403" s="10">
        <f>F403*基础参数!$B$18</f>
        <v>1640000</v>
      </c>
      <c r="F403" s="10">
        <f>F402+基础参数!$B$17</f>
        <v>4100000</v>
      </c>
      <c r="G403" s="10">
        <f>基础参数!$B$1</f>
        <v>60000</v>
      </c>
      <c r="H403" s="10">
        <f>基础参数!$B$2</f>
        <v>36000</v>
      </c>
      <c r="I403" s="10">
        <f>ROUND(IF(F403/12&gt;基础参数!$B$5,基础参数!$B$5,IF(F403/12&lt;基础参数!$B$4,基础参数!$B$4,F403/12)),2)</f>
        <v>21396</v>
      </c>
      <c r="J403" s="10">
        <f>I403*12*基础参数!$B$3</f>
        <v>32094</v>
      </c>
      <c r="K403" s="10">
        <f>ROUND(IF($F403/12&gt;基础参数!$B$12,基础参数!$B$12,IF($F403/12&lt;基础参数!$B$11,基础参数!$B$11,$F403/12)),2)</f>
        <v>21396</v>
      </c>
      <c r="L403" s="10">
        <f>K403*12*基础参数!$B$10</f>
        <v>17972.640000000003</v>
      </c>
      <c r="M403" s="12">
        <f t="shared" si="198"/>
        <v>2313933.36</v>
      </c>
      <c r="N403" s="13">
        <f t="shared" si="199"/>
        <v>1640000</v>
      </c>
      <c r="O403" s="13">
        <f t="shared" si="203"/>
        <v>859350.01</v>
      </c>
      <c r="P403" s="13">
        <f t="shared" si="204"/>
        <v>722840</v>
      </c>
      <c r="Q403" s="17">
        <f t="shared" si="205"/>
        <v>1582190.01</v>
      </c>
      <c r="R403" s="13">
        <f t="shared" si="206"/>
        <v>3293933.36</v>
      </c>
      <c r="S403" s="18">
        <f t="shared" si="207"/>
        <v>660000</v>
      </c>
      <c r="T403" s="13">
        <f t="shared" si="208"/>
        <v>1300350.01</v>
      </c>
      <c r="U403" s="13">
        <f t="shared" si="209"/>
        <v>193590</v>
      </c>
      <c r="V403" s="19">
        <f t="shared" si="210"/>
        <v>1493940.01</v>
      </c>
      <c r="W403" s="13">
        <f t="shared" si="211"/>
        <v>88250</v>
      </c>
      <c r="X403" s="13">
        <f t="shared" si="212"/>
        <v>103410</v>
      </c>
      <c r="Y403" s="13">
        <f t="shared" si="200"/>
        <v>3953933.36</v>
      </c>
      <c r="Z403" s="22">
        <f t="shared" si="213"/>
        <v>1597350.01</v>
      </c>
      <c r="AA403" s="13"/>
      <c r="AB403" s="13">
        <f t="shared" si="214"/>
        <v>3533933.36</v>
      </c>
      <c r="AC403" s="13">
        <f t="shared" si="215"/>
        <v>420000</v>
      </c>
      <c r="AD403" s="13">
        <f t="shared" si="216"/>
        <v>1408350.01</v>
      </c>
      <c r="AE403" s="13">
        <f t="shared" si="217"/>
        <v>102340</v>
      </c>
      <c r="AF403" s="13">
        <f t="shared" si="218"/>
        <v>1510690.01</v>
      </c>
      <c r="AG403" s="23">
        <f t="shared" si="219"/>
        <v>16750</v>
      </c>
      <c r="AH403" s="13">
        <f t="shared" si="220"/>
        <v>-71500</v>
      </c>
      <c r="AI403" s="13">
        <f t="shared" si="221"/>
        <v>2501433.36</v>
      </c>
      <c r="AJ403" s="13">
        <f t="shared" si="222"/>
        <v>3293933.36</v>
      </c>
      <c r="AK403" s="13">
        <f t="shared" si="223"/>
        <v>660000</v>
      </c>
      <c r="AL403" s="13">
        <f t="shared" si="224"/>
        <v>1300350.01</v>
      </c>
      <c r="AM403" s="13">
        <f t="shared" si="225"/>
        <v>193590</v>
      </c>
      <c r="AN403" s="13">
        <f t="shared" si="226"/>
        <v>1493940.01</v>
      </c>
      <c r="AO403" s="23">
        <f t="shared" si="227"/>
        <v>0</v>
      </c>
      <c r="AP403" s="13">
        <f t="shared" si="228"/>
        <v>-88250</v>
      </c>
      <c r="AQ403" s="13">
        <f t="shared" si="229"/>
        <v>0</v>
      </c>
      <c r="AR403" s="3" t="str">
        <f t="shared" si="230"/>
        <v>Ok</v>
      </c>
    </row>
    <row r="404" spans="1:44" x14ac:dyDescent="0.3">
      <c r="A404" s="9"/>
      <c r="B404" s="9"/>
      <c r="C404" s="10">
        <f t="shared" si="201"/>
        <v>205500</v>
      </c>
      <c r="D404" s="10">
        <f t="shared" si="202"/>
        <v>2466000</v>
      </c>
      <c r="E404" s="10">
        <f>F404*基础参数!$B$18</f>
        <v>1644000</v>
      </c>
      <c r="F404" s="10">
        <f>F403+基础参数!$B$17</f>
        <v>4110000</v>
      </c>
      <c r="G404" s="10">
        <f>基础参数!$B$1</f>
        <v>60000</v>
      </c>
      <c r="H404" s="10">
        <f>基础参数!$B$2</f>
        <v>36000</v>
      </c>
      <c r="I404" s="10">
        <f>ROUND(IF(F404/12&gt;基础参数!$B$5,基础参数!$B$5,IF(F404/12&lt;基础参数!$B$4,基础参数!$B$4,F404/12)),2)</f>
        <v>21396</v>
      </c>
      <c r="J404" s="10">
        <f>I404*12*基础参数!$B$3</f>
        <v>32094</v>
      </c>
      <c r="K404" s="10">
        <f>ROUND(IF($F404/12&gt;基础参数!$B$12,基础参数!$B$12,IF($F404/12&lt;基础参数!$B$11,基础参数!$B$11,$F404/12)),2)</f>
        <v>21396</v>
      </c>
      <c r="L404" s="10">
        <f>K404*12*基础参数!$B$10</f>
        <v>17972.640000000003</v>
      </c>
      <c r="M404" s="12">
        <f t="shared" si="198"/>
        <v>2319933.36</v>
      </c>
      <c r="N404" s="13">
        <f t="shared" si="199"/>
        <v>1644000</v>
      </c>
      <c r="O404" s="13">
        <f t="shared" si="203"/>
        <v>862050.01</v>
      </c>
      <c r="P404" s="13">
        <f t="shared" si="204"/>
        <v>724640</v>
      </c>
      <c r="Q404" s="17">
        <f t="shared" si="205"/>
        <v>1586690.01</v>
      </c>
      <c r="R404" s="13">
        <f t="shared" si="206"/>
        <v>3303933.36</v>
      </c>
      <c r="S404" s="18">
        <f t="shared" si="207"/>
        <v>660000</v>
      </c>
      <c r="T404" s="13">
        <f t="shared" si="208"/>
        <v>1304850.01</v>
      </c>
      <c r="U404" s="13">
        <f t="shared" si="209"/>
        <v>193590</v>
      </c>
      <c r="V404" s="19">
        <f t="shared" si="210"/>
        <v>1498440.01</v>
      </c>
      <c r="W404" s="13">
        <f t="shared" si="211"/>
        <v>88250</v>
      </c>
      <c r="X404" s="13">
        <f t="shared" si="212"/>
        <v>103410</v>
      </c>
      <c r="Y404" s="13">
        <f t="shared" si="200"/>
        <v>3963933.36</v>
      </c>
      <c r="Z404" s="22">
        <f t="shared" si="213"/>
        <v>1601850.01</v>
      </c>
      <c r="AA404" s="13"/>
      <c r="AB404" s="13">
        <f t="shared" si="214"/>
        <v>3543933.36</v>
      </c>
      <c r="AC404" s="13">
        <f t="shared" si="215"/>
        <v>420000</v>
      </c>
      <c r="AD404" s="13">
        <f t="shared" si="216"/>
        <v>1412850.01</v>
      </c>
      <c r="AE404" s="13">
        <f t="shared" si="217"/>
        <v>102340</v>
      </c>
      <c r="AF404" s="13">
        <f t="shared" si="218"/>
        <v>1515190.01</v>
      </c>
      <c r="AG404" s="23">
        <f t="shared" si="219"/>
        <v>16750</v>
      </c>
      <c r="AH404" s="13">
        <f t="shared" si="220"/>
        <v>-71500</v>
      </c>
      <c r="AI404" s="13">
        <f t="shared" si="221"/>
        <v>2511433.36</v>
      </c>
      <c r="AJ404" s="13">
        <f t="shared" si="222"/>
        <v>3303933.36</v>
      </c>
      <c r="AK404" s="13">
        <f t="shared" si="223"/>
        <v>660000</v>
      </c>
      <c r="AL404" s="13">
        <f t="shared" si="224"/>
        <v>1304850.01</v>
      </c>
      <c r="AM404" s="13">
        <f t="shared" si="225"/>
        <v>193590</v>
      </c>
      <c r="AN404" s="13">
        <f t="shared" si="226"/>
        <v>1498440.01</v>
      </c>
      <c r="AO404" s="23">
        <f t="shared" si="227"/>
        <v>0</v>
      </c>
      <c r="AP404" s="13">
        <f t="shared" si="228"/>
        <v>-88250</v>
      </c>
      <c r="AQ404" s="13">
        <f t="shared" si="229"/>
        <v>0</v>
      </c>
      <c r="AR404" s="3" t="str">
        <f t="shared" si="230"/>
        <v>Ok</v>
      </c>
    </row>
    <row r="405" spans="1:44" x14ac:dyDescent="0.3">
      <c r="A405" s="9"/>
      <c r="B405" s="9"/>
      <c r="C405" s="10">
        <f t="shared" si="201"/>
        <v>206000</v>
      </c>
      <c r="D405" s="10">
        <f t="shared" si="202"/>
        <v>2472000</v>
      </c>
      <c r="E405" s="10">
        <f>F405*基础参数!$B$18</f>
        <v>1648000</v>
      </c>
      <c r="F405" s="10">
        <f>F404+基础参数!$B$17</f>
        <v>4120000</v>
      </c>
      <c r="G405" s="10">
        <f>基础参数!$B$1</f>
        <v>60000</v>
      </c>
      <c r="H405" s="10">
        <f>基础参数!$B$2</f>
        <v>36000</v>
      </c>
      <c r="I405" s="10">
        <f>ROUND(IF(F405/12&gt;基础参数!$B$5,基础参数!$B$5,IF(F405/12&lt;基础参数!$B$4,基础参数!$B$4,F405/12)),2)</f>
        <v>21396</v>
      </c>
      <c r="J405" s="10">
        <f>I405*12*基础参数!$B$3</f>
        <v>32094</v>
      </c>
      <c r="K405" s="10">
        <f>ROUND(IF($F405/12&gt;基础参数!$B$12,基础参数!$B$12,IF($F405/12&lt;基础参数!$B$11,基础参数!$B$11,$F405/12)),2)</f>
        <v>21396</v>
      </c>
      <c r="L405" s="10">
        <f>K405*12*基础参数!$B$10</f>
        <v>17972.640000000003</v>
      </c>
      <c r="M405" s="12">
        <f t="shared" si="198"/>
        <v>2325933.36</v>
      </c>
      <c r="N405" s="13">
        <f t="shared" si="199"/>
        <v>1648000</v>
      </c>
      <c r="O405" s="13">
        <f t="shared" si="203"/>
        <v>864750.01</v>
      </c>
      <c r="P405" s="13">
        <f t="shared" si="204"/>
        <v>726440</v>
      </c>
      <c r="Q405" s="17">
        <f t="shared" si="205"/>
        <v>1591190.01</v>
      </c>
      <c r="R405" s="13">
        <f t="shared" si="206"/>
        <v>3313933.36</v>
      </c>
      <c r="S405" s="18">
        <f t="shared" si="207"/>
        <v>660000</v>
      </c>
      <c r="T405" s="13">
        <f t="shared" si="208"/>
        <v>1309350.01</v>
      </c>
      <c r="U405" s="13">
        <f t="shared" si="209"/>
        <v>193590</v>
      </c>
      <c r="V405" s="19">
        <f t="shared" si="210"/>
        <v>1502940.01</v>
      </c>
      <c r="W405" s="13">
        <f t="shared" si="211"/>
        <v>88250</v>
      </c>
      <c r="X405" s="13">
        <f t="shared" si="212"/>
        <v>103410</v>
      </c>
      <c r="Y405" s="13">
        <f t="shared" si="200"/>
        <v>3973933.36</v>
      </c>
      <c r="Z405" s="22">
        <f t="shared" si="213"/>
        <v>1606350.01</v>
      </c>
      <c r="AA405" s="13"/>
      <c r="AB405" s="13">
        <f t="shared" si="214"/>
        <v>3553933.36</v>
      </c>
      <c r="AC405" s="13">
        <f t="shared" si="215"/>
        <v>420000</v>
      </c>
      <c r="AD405" s="13">
        <f t="shared" si="216"/>
        <v>1417350.01</v>
      </c>
      <c r="AE405" s="13">
        <f t="shared" si="217"/>
        <v>102340</v>
      </c>
      <c r="AF405" s="13">
        <f t="shared" si="218"/>
        <v>1519690.01</v>
      </c>
      <c r="AG405" s="23">
        <f t="shared" si="219"/>
        <v>16750</v>
      </c>
      <c r="AH405" s="13">
        <f t="shared" si="220"/>
        <v>-71500</v>
      </c>
      <c r="AI405" s="13">
        <f t="shared" si="221"/>
        <v>2521433.36</v>
      </c>
      <c r="AJ405" s="13">
        <f t="shared" si="222"/>
        <v>3313933.36</v>
      </c>
      <c r="AK405" s="13">
        <f t="shared" si="223"/>
        <v>660000</v>
      </c>
      <c r="AL405" s="13">
        <f t="shared" si="224"/>
        <v>1309350.01</v>
      </c>
      <c r="AM405" s="13">
        <f t="shared" si="225"/>
        <v>193590</v>
      </c>
      <c r="AN405" s="13">
        <f t="shared" si="226"/>
        <v>1502940.01</v>
      </c>
      <c r="AO405" s="23">
        <f t="shared" si="227"/>
        <v>0</v>
      </c>
      <c r="AP405" s="13">
        <f t="shared" si="228"/>
        <v>-88250</v>
      </c>
      <c r="AQ405" s="13">
        <f t="shared" si="229"/>
        <v>0</v>
      </c>
      <c r="AR405" s="3" t="str">
        <f t="shared" si="230"/>
        <v>Ok</v>
      </c>
    </row>
    <row r="406" spans="1:44" x14ac:dyDescent="0.3">
      <c r="A406" s="9"/>
      <c r="B406" s="9"/>
      <c r="C406" s="10">
        <f t="shared" si="201"/>
        <v>206500</v>
      </c>
      <c r="D406" s="10">
        <f t="shared" si="202"/>
        <v>2478000</v>
      </c>
      <c r="E406" s="10">
        <f>F406*基础参数!$B$18</f>
        <v>1652000</v>
      </c>
      <c r="F406" s="10">
        <f>F405+基础参数!$B$17</f>
        <v>4130000</v>
      </c>
      <c r="G406" s="10">
        <f>基础参数!$B$1</f>
        <v>60000</v>
      </c>
      <c r="H406" s="10">
        <f>基础参数!$B$2</f>
        <v>36000</v>
      </c>
      <c r="I406" s="10">
        <f>ROUND(IF(F406/12&gt;基础参数!$B$5,基础参数!$B$5,IF(F406/12&lt;基础参数!$B$4,基础参数!$B$4,F406/12)),2)</f>
        <v>21396</v>
      </c>
      <c r="J406" s="10">
        <f>I406*12*基础参数!$B$3</f>
        <v>32094</v>
      </c>
      <c r="K406" s="10">
        <f>ROUND(IF($F406/12&gt;基础参数!$B$12,基础参数!$B$12,IF($F406/12&lt;基础参数!$B$11,基础参数!$B$11,$F406/12)),2)</f>
        <v>21396</v>
      </c>
      <c r="L406" s="10">
        <f>K406*12*基础参数!$B$10</f>
        <v>17972.640000000003</v>
      </c>
      <c r="M406" s="12">
        <f t="shared" si="198"/>
        <v>2331933.36</v>
      </c>
      <c r="N406" s="13">
        <f t="shared" si="199"/>
        <v>1652000</v>
      </c>
      <c r="O406" s="13">
        <f t="shared" si="203"/>
        <v>867450.01</v>
      </c>
      <c r="P406" s="13">
        <f t="shared" si="204"/>
        <v>728240</v>
      </c>
      <c r="Q406" s="17">
        <f t="shared" si="205"/>
        <v>1595690.01</v>
      </c>
      <c r="R406" s="13">
        <f t="shared" si="206"/>
        <v>3323933.36</v>
      </c>
      <c r="S406" s="18">
        <f t="shared" si="207"/>
        <v>660000</v>
      </c>
      <c r="T406" s="13">
        <f t="shared" si="208"/>
        <v>1313850.01</v>
      </c>
      <c r="U406" s="13">
        <f t="shared" si="209"/>
        <v>193590</v>
      </c>
      <c r="V406" s="19">
        <f t="shared" si="210"/>
        <v>1507440.01</v>
      </c>
      <c r="W406" s="13">
        <f t="shared" si="211"/>
        <v>88250</v>
      </c>
      <c r="X406" s="13">
        <f t="shared" si="212"/>
        <v>103410</v>
      </c>
      <c r="Y406" s="13">
        <f t="shared" si="200"/>
        <v>3983933.36</v>
      </c>
      <c r="Z406" s="22">
        <f t="shared" si="213"/>
        <v>1610850.01</v>
      </c>
      <c r="AA406" s="13"/>
      <c r="AB406" s="13">
        <f t="shared" si="214"/>
        <v>3563933.36</v>
      </c>
      <c r="AC406" s="13">
        <f t="shared" si="215"/>
        <v>420000</v>
      </c>
      <c r="AD406" s="13">
        <f t="shared" si="216"/>
        <v>1421850.01</v>
      </c>
      <c r="AE406" s="13">
        <f t="shared" si="217"/>
        <v>102340</v>
      </c>
      <c r="AF406" s="13">
        <f t="shared" si="218"/>
        <v>1524190.01</v>
      </c>
      <c r="AG406" s="23">
        <f t="shared" si="219"/>
        <v>16750</v>
      </c>
      <c r="AH406" s="13">
        <f t="shared" si="220"/>
        <v>-71500</v>
      </c>
      <c r="AI406" s="13">
        <f t="shared" si="221"/>
        <v>2531433.36</v>
      </c>
      <c r="AJ406" s="13">
        <f t="shared" si="222"/>
        <v>3323933.36</v>
      </c>
      <c r="AK406" s="13">
        <f t="shared" si="223"/>
        <v>660000</v>
      </c>
      <c r="AL406" s="13">
        <f t="shared" si="224"/>
        <v>1313850.01</v>
      </c>
      <c r="AM406" s="13">
        <f t="shared" si="225"/>
        <v>193590</v>
      </c>
      <c r="AN406" s="13">
        <f t="shared" si="226"/>
        <v>1507440.01</v>
      </c>
      <c r="AO406" s="23">
        <f t="shared" si="227"/>
        <v>0</v>
      </c>
      <c r="AP406" s="13">
        <f t="shared" si="228"/>
        <v>-88250</v>
      </c>
      <c r="AQ406" s="13">
        <f t="shared" si="229"/>
        <v>0</v>
      </c>
      <c r="AR406" s="3" t="str">
        <f t="shared" si="230"/>
        <v>Ok</v>
      </c>
    </row>
    <row r="407" spans="1:44" x14ac:dyDescent="0.3">
      <c r="A407" s="9"/>
      <c r="B407" s="9"/>
      <c r="C407" s="10">
        <f t="shared" si="201"/>
        <v>207000</v>
      </c>
      <c r="D407" s="10">
        <f t="shared" si="202"/>
        <v>2484000</v>
      </c>
      <c r="E407" s="10">
        <f>F407*基础参数!$B$18</f>
        <v>1656000</v>
      </c>
      <c r="F407" s="10">
        <f>F406+基础参数!$B$17</f>
        <v>4140000</v>
      </c>
      <c r="G407" s="10">
        <f>基础参数!$B$1</f>
        <v>60000</v>
      </c>
      <c r="H407" s="10">
        <f>基础参数!$B$2</f>
        <v>36000</v>
      </c>
      <c r="I407" s="10">
        <f>ROUND(IF(F407/12&gt;基础参数!$B$5,基础参数!$B$5,IF(F407/12&lt;基础参数!$B$4,基础参数!$B$4,F407/12)),2)</f>
        <v>21396</v>
      </c>
      <c r="J407" s="10">
        <f>I407*12*基础参数!$B$3</f>
        <v>32094</v>
      </c>
      <c r="K407" s="10">
        <f>ROUND(IF($F407/12&gt;基础参数!$B$12,基础参数!$B$12,IF($F407/12&lt;基础参数!$B$11,基础参数!$B$11,$F407/12)),2)</f>
        <v>21396</v>
      </c>
      <c r="L407" s="10">
        <f>K407*12*基础参数!$B$10</f>
        <v>17972.640000000003</v>
      </c>
      <c r="M407" s="12">
        <f t="shared" si="198"/>
        <v>2337933.36</v>
      </c>
      <c r="N407" s="13">
        <f t="shared" si="199"/>
        <v>1656000</v>
      </c>
      <c r="O407" s="13">
        <f t="shared" si="203"/>
        <v>870150.01</v>
      </c>
      <c r="P407" s="13">
        <f t="shared" si="204"/>
        <v>730040</v>
      </c>
      <c r="Q407" s="17">
        <f t="shared" si="205"/>
        <v>1600190.01</v>
      </c>
      <c r="R407" s="13">
        <f t="shared" si="206"/>
        <v>3333933.36</v>
      </c>
      <c r="S407" s="18">
        <f t="shared" si="207"/>
        <v>660000</v>
      </c>
      <c r="T407" s="13">
        <f t="shared" si="208"/>
        <v>1318350.01</v>
      </c>
      <c r="U407" s="13">
        <f t="shared" si="209"/>
        <v>193590</v>
      </c>
      <c r="V407" s="19">
        <f t="shared" si="210"/>
        <v>1511940.01</v>
      </c>
      <c r="W407" s="13">
        <f t="shared" si="211"/>
        <v>88250</v>
      </c>
      <c r="X407" s="13">
        <f t="shared" si="212"/>
        <v>103410</v>
      </c>
      <c r="Y407" s="13">
        <f t="shared" si="200"/>
        <v>3993933.36</v>
      </c>
      <c r="Z407" s="22">
        <f t="shared" si="213"/>
        <v>1615350.01</v>
      </c>
      <c r="AA407" s="13"/>
      <c r="AB407" s="13">
        <f t="shared" si="214"/>
        <v>3573933.36</v>
      </c>
      <c r="AC407" s="13">
        <f t="shared" si="215"/>
        <v>420000</v>
      </c>
      <c r="AD407" s="13">
        <f t="shared" si="216"/>
        <v>1426350.01</v>
      </c>
      <c r="AE407" s="13">
        <f t="shared" si="217"/>
        <v>102340</v>
      </c>
      <c r="AF407" s="13">
        <f t="shared" si="218"/>
        <v>1528690.01</v>
      </c>
      <c r="AG407" s="23">
        <f t="shared" si="219"/>
        <v>16750</v>
      </c>
      <c r="AH407" s="13">
        <f t="shared" si="220"/>
        <v>-71500</v>
      </c>
      <c r="AI407" s="13">
        <f t="shared" si="221"/>
        <v>2541433.36</v>
      </c>
      <c r="AJ407" s="13">
        <f t="shared" si="222"/>
        <v>3333933.36</v>
      </c>
      <c r="AK407" s="13">
        <f t="shared" si="223"/>
        <v>660000</v>
      </c>
      <c r="AL407" s="13">
        <f t="shared" si="224"/>
        <v>1318350.01</v>
      </c>
      <c r="AM407" s="13">
        <f t="shared" si="225"/>
        <v>193590</v>
      </c>
      <c r="AN407" s="13">
        <f t="shared" si="226"/>
        <v>1511940.01</v>
      </c>
      <c r="AO407" s="23">
        <f t="shared" si="227"/>
        <v>0</v>
      </c>
      <c r="AP407" s="13">
        <f t="shared" si="228"/>
        <v>-88250</v>
      </c>
      <c r="AQ407" s="13">
        <f t="shared" si="229"/>
        <v>0</v>
      </c>
      <c r="AR407" s="3" t="str">
        <f t="shared" si="230"/>
        <v>Ok</v>
      </c>
    </row>
    <row r="408" spans="1:44" x14ac:dyDescent="0.3">
      <c r="A408" s="9"/>
      <c r="B408" s="9"/>
      <c r="C408" s="10">
        <f t="shared" si="201"/>
        <v>207500</v>
      </c>
      <c r="D408" s="10">
        <f t="shared" si="202"/>
        <v>2490000</v>
      </c>
      <c r="E408" s="10">
        <f>F408*基础参数!$B$18</f>
        <v>1660000</v>
      </c>
      <c r="F408" s="10">
        <f>F407+基础参数!$B$17</f>
        <v>4150000</v>
      </c>
      <c r="G408" s="10">
        <f>基础参数!$B$1</f>
        <v>60000</v>
      </c>
      <c r="H408" s="10">
        <f>基础参数!$B$2</f>
        <v>36000</v>
      </c>
      <c r="I408" s="10">
        <f>ROUND(IF(F408/12&gt;基础参数!$B$5,基础参数!$B$5,IF(F408/12&lt;基础参数!$B$4,基础参数!$B$4,F408/12)),2)</f>
        <v>21396</v>
      </c>
      <c r="J408" s="10">
        <f>I408*12*基础参数!$B$3</f>
        <v>32094</v>
      </c>
      <c r="K408" s="10">
        <f>ROUND(IF($F408/12&gt;基础参数!$B$12,基础参数!$B$12,IF($F408/12&lt;基础参数!$B$11,基础参数!$B$11,$F408/12)),2)</f>
        <v>21396</v>
      </c>
      <c r="L408" s="10">
        <f>K408*12*基础参数!$B$10</f>
        <v>17972.640000000003</v>
      </c>
      <c r="M408" s="12">
        <f t="shared" si="198"/>
        <v>2343933.36</v>
      </c>
      <c r="N408" s="13">
        <f t="shared" si="199"/>
        <v>1660000</v>
      </c>
      <c r="O408" s="13">
        <f t="shared" si="203"/>
        <v>872850.01</v>
      </c>
      <c r="P408" s="13">
        <f t="shared" si="204"/>
        <v>731840</v>
      </c>
      <c r="Q408" s="17">
        <f t="shared" si="205"/>
        <v>1604690.01</v>
      </c>
      <c r="R408" s="13">
        <f t="shared" si="206"/>
        <v>3343933.36</v>
      </c>
      <c r="S408" s="18">
        <f t="shared" si="207"/>
        <v>660000</v>
      </c>
      <c r="T408" s="13">
        <f t="shared" si="208"/>
        <v>1322850.01</v>
      </c>
      <c r="U408" s="13">
        <f t="shared" si="209"/>
        <v>193590</v>
      </c>
      <c r="V408" s="19">
        <f t="shared" si="210"/>
        <v>1516440.01</v>
      </c>
      <c r="W408" s="13">
        <f t="shared" si="211"/>
        <v>88250</v>
      </c>
      <c r="X408" s="13">
        <f t="shared" si="212"/>
        <v>103410</v>
      </c>
      <c r="Y408" s="13">
        <f t="shared" si="200"/>
        <v>4003933.36</v>
      </c>
      <c r="Z408" s="22">
        <f t="shared" si="213"/>
        <v>1619850.01</v>
      </c>
      <c r="AA408" s="13"/>
      <c r="AB408" s="13">
        <f t="shared" si="214"/>
        <v>3583933.36</v>
      </c>
      <c r="AC408" s="13">
        <f t="shared" si="215"/>
        <v>420000</v>
      </c>
      <c r="AD408" s="13">
        <f t="shared" si="216"/>
        <v>1430850.01</v>
      </c>
      <c r="AE408" s="13">
        <f t="shared" si="217"/>
        <v>102340</v>
      </c>
      <c r="AF408" s="13">
        <f t="shared" si="218"/>
        <v>1533190.01</v>
      </c>
      <c r="AG408" s="23">
        <f t="shared" si="219"/>
        <v>16750</v>
      </c>
      <c r="AH408" s="13">
        <f t="shared" si="220"/>
        <v>-71500</v>
      </c>
      <c r="AI408" s="13">
        <f t="shared" si="221"/>
        <v>2551433.36</v>
      </c>
      <c r="AJ408" s="13">
        <f t="shared" si="222"/>
        <v>3343933.36</v>
      </c>
      <c r="AK408" s="13">
        <f t="shared" si="223"/>
        <v>660000</v>
      </c>
      <c r="AL408" s="13">
        <f t="shared" si="224"/>
        <v>1322850.01</v>
      </c>
      <c r="AM408" s="13">
        <f t="shared" si="225"/>
        <v>193590</v>
      </c>
      <c r="AN408" s="13">
        <f t="shared" si="226"/>
        <v>1516440.01</v>
      </c>
      <c r="AO408" s="23">
        <f t="shared" si="227"/>
        <v>0</v>
      </c>
      <c r="AP408" s="13">
        <f t="shared" si="228"/>
        <v>-88250</v>
      </c>
      <c r="AQ408" s="13">
        <f t="shared" si="229"/>
        <v>0</v>
      </c>
      <c r="AR408" s="3" t="str">
        <f t="shared" si="230"/>
        <v>Ok</v>
      </c>
    </row>
    <row r="409" spans="1:44" x14ac:dyDescent="0.3">
      <c r="A409" s="9"/>
      <c r="B409" s="9"/>
      <c r="C409" s="10">
        <f t="shared" si="201"/>
        <v>208000</v>
      </c>
      <c r="D409" s="10">
        <f t="shared" si="202"/>
        <v>2496000</v>
      </c>
      <c r="E409" s="10">
        <f>F409*基础参数!$B$18</f>
        <v>1664000</v>
      </c>
      <c r="F409" s="10">
        <f>F408+基础参数!$B$17</f>
        <v>4160000</v>
      </c>
      <c r="G409" s="10">
        <f>基础参数!$B$1</f>
        <v>60000</v>
      </c>
      <c r="H409" s="10">
        <f>基础参数!$B$2</f>
        <v>36000</v>
      </c>
      <c r="I409" s="10">
        <f>ROUND(IF(F409/12&gt;基础参数!$B$5,基础参数!$B$5,IF(F409/12&lt;基础参数!$B$4,基础参数!$B$4,F409/12)),2)</f>
        <v>21396</v>
      </c>
      <c r="J409" s="10">
        <f>I409*12*基础参数!$B$3</f>
        <v>32094</v>
      </c>
      <c r="K409" s="10">
        <f>ROUND(IF($F409/12&gt;基础参数!$B$12,基础参数!$B$12,IF($F409/12&lt;基础参数!$B$11,基础参数!$B$11,$F409/12)),2)</f>
        <v>21396</v>
      </c>
      <c r="L409" s="10">
        <f>K409*12*基础参数!$B$10</f>
        <v>17972.640000000003</v>
      </c>
      <c r="M409" s="12">
        <f t="shared" si="198"/>
        <v>2349933.36</v>
      </c>
      <c r="N409" s="13">
        <f t="shared" si="199"/>
        <v>1664000</v>
      </c>
      <c r="O409" s="13">
        <f t="shared" si="203"/>
        <v>875550.01</v>
      </c>
      <c r="P409" s="13">
        <f t="shared" si="204"/>
        <v>733640</v>
      </c>
      <c r="Q409" s="17">
        <f t="shared" si="205"/>
        <v>1609190.01</v>
      </c>
      <c r="R409" s="13">
        <f t="shared" si="206"/>
        <v>3353933.36</v>
      </c>
      <c r="S409" s="18">
        <f t="shared" si="207"/>
        <v>660000</v>
      </c>
      <c r="T409" s="13">
        <f t="shared" si="208"/>
        <v>1327350.01</v>
      </c>
      <c r="U409" s="13">
        <f t="shared" si="209"/>
        <v>193590</v>
      </c>
      <c r="V409" s="19">
        <f t="shared" si="210"/>
        <v>1520940.01</v>
      </c>
      <c r="W409" s="13">
        <f t="shared" si="211"/>
        <v>88250</v>
      </c>
      <c r="X409" s="13">
        <f t="shared" si="212"/>
        <v>103410</v>
      </c>
      <c r="Y409" s="13">
        <f t="shared" si="200"/>
        <v>4013933.36</v>
      </c>
      <c r="Z409" s="22">
        <f t="shared" si="213"/>
        <v>1624350.01</v>
      </c>
      <c r="AA409" s="13"/>
      <c r="AB409" s="13">
        <f t="shared" si="214"/>
        <v>3593933.36</v>
      </c>
      <c r="AC409" s="13">
        <f t="shared" si="215"/>
        <v>420000</v>
      </c>
      <c r="AD409" s="13">
        <f t="shared" si="216"/>
        <v>1435350.01</v>
      </c>
      <c r="AE409" s="13">
        <f t="shared" si="217"/>
        <v>102340</v>
      </c>
      <c r="AF409" s="13">
        <f t="shared" si="218"/>
        <v>1537690.01</v>
      </c>
      <c r="AG409" s="23">
        <f t="shared" si="219"/>
        <v>16750</v>
      </c>
      <c r="AH409" s="13">
        <f t="shared" si="220"/>
        <v>-71500</v>
      </c>
      <c r="AI409" s="13">
        <f t="shared" si="221"/>
        <v>2561433.36</v>
      </c>
      <c r="AJ409" s="13">
        <f t="shared" si="222"/>
        <v>3353933.36</v>
      </c>
      <c r="AK409" s="13">
        <f t="shared" si="223"/>
        <v>660000</v>
      </c>
      <c r="AL409" s="13">
        <f t="shared" si="224"/>
        <v>1327350.01</v>
      </c>
      <c r="AM409" s="13">
        <f t="shared" si="225"/>
        <v>193590</v>
      </c>
      <c r="AN409" s="13">
        <f t="shared" si="226"/>
        <v>1520940.01</v>
      </c>
      <c r="AO409" s="23">
        <f t="shared" si="227"/>
        <v>0</v>
      </c>
      <c r="AP409" s="13">
        <f t="shared" si="228"/>
        <v>-88250</v>
      </c>
      <c r="AQ409" s="13">
        <f t="shared" si="229"/>
        <v>0</v>
      </c>
      <c r="AR409" s="3" t="str">
        <f t="shared" si="230"/>
        <v>Ok</v>
      </c>
    </row>
    <row r="410" spans="1:44" x14ac:dyDescent="0.3">
      <c r="A410" s="9"/>
      <c r="B410" s="9"/>
      <c r="C410" s="10">
        <f t="shared" si="201"/>
        <v>208500</v>
      </c>
      <c r="D410" s="10">
        <f t="shared" si="202"/>
        <v>2502000</v>
      </c>
      <c r="E410" s="10">
        <f>F410*基础参数!$B$18</f>
        <v>1668000</v>
      </c>
      <c r="F410" s="10">
        <f>F409+基础参数!$B$17</f>
        <v>4170000</v>
      </c>
      <c r="G410" s="10">
        <f>基础参数!$B$1</f>
        <v>60000</v>
      </c>
      <c r="H410" s="10">
        <f>基础参数!$B$2</f>
        <v>36000</v>
      </c>
      <c r="I410" s="10">
        <f>ROUND(IF(F410/12&gt;基础参数!$B$5,基础参数!$B$5,IF(F410/12&lt;基础参数!$B$4,基础参数!$B$4,F410/12)),2)</f>
        <v>21396</v>
      </c>
      <c r="J410" s="10">
        <f>I410*12*基础参数!$B$3</f>
        <v>32094</v>
      </c>
      <c r="K410" s="10">
        <f>ROUND(IF($F410/12&gt;基础参数!$B$12,基础参数!$B$12,IF($F410/12&lt;基础参数!$B$11,基础参数!$B$11,$F410/12)),2)</f>
        <v>21396</v>
      </c>
      <c r="L410" s="10">
        <f>K410*12*基础参数!$B$10</f>
        <v>17972.640000000003</v>
      </c>
      <c r="M410" s="12">
        <f t="shared" si="198"/>
        <v>2355933.36</v>
      </c>
      <c r="N410" s="13">
        <f t="shared" si="199"/>
        <v>1668000</v>
      </c>
      <c r="O410" s="13">
        <f t="shared" si="203"/>
        <v>878250.01</v>
      </c>
      <c r="P410" s="13">
        <f t="shared" si="204"/>
        <v>735440</v>
      </c>
      <c r="Q410" s="17">
        <f t="shared" si="205"/>
        <v>1613690.01</v>
      </c>
      <c r="R410" s="13">
        <f t="shared" si="206"/>
        <v>3363933.36</v>
      </c>
      <c r="S410" s="18">
        <f t="shared" si="207"/>
        <v>660000</v>
      </c>
      <c r="T410" s="13">
        <f t="shared" si="208"/>
        <v>1331850.01</v>
      </c>
      <c r="U410" s="13">
        <f t="shared" si="209"/>
        <v>193590</v>
      </c>
      <c r="V410" s="19">
        <f t="shared" si="210"/>
        <v>1525440.01</v>
      </c>
      <c r="W410" s="13">
        <f t="shared" si="211"/>
        <v>88250</v>
      </c>
      <c r="X410" s="13">
        <f t="shared" si="212"/>
        <v>103410</v>
      </c>
      <c r="Y410" s="13">
        <f t="shared" si="200"/>
        <v>4023933.36</v>
      </c>
      <c r="Z410" s="22">
        <f t="shared" si="213"/>
        <v>1628850.01</v>
      </c>
      <c r="AA410" s="13"/>
      <c r="AB410" s="13">
        <f t="shared" si="214"/>
        <v>3603933.36</v>
      </c>
      <c r="AC410" s="13">
        <f t="shared" si="215"/>
        <v>420000</v>
      </c>
      <c r="AD410" s="13">
        <f t="shared" si="216"/>
        <v>1439850.01</v>
      </c>
      <c r="AE410" s="13">
        <f t="shared" si="217"/>
        <v>102340</v>
      </c>
      <c r="AF410" s="13">
        <f t="shared" si="218"/>
        <v>1542190.01</v>
      </c>
      <c r="AG410" s="23">
        <f t="shared" si="219"/>
        <v>16750</v>
      </c>
      <c r="AH410" s="13">
        <f t="shared" si="220"/>
        <v>-71500</v>
      </c>
      <c r="AI410" s="13">
        <f t="shared" si="221"/>
        <v>2571433.36</v>
      </c>
      <c r="AJ410" s="13">
        <f t="shared" si="222"/>
        <v>3363933.36</v>
      </c>
      <c r="AK410" s="13">
        <f t="shared" si="223"/>
        <v>660000</v>
      </c>
      <c r="AL410" s="13">
        <f t="shared" si="224"/>
        <v>1331850.01</v>
      </c>
      <c r="AM410" s="13">
        <f t="shared" si="225"/>
        <v>193590</v>
      </c>
      <c r="AN410" s="13">
        <f t="shared" si="226"/>
        <v>1525440.01</v>
      </c>
      <c r="AO410" s="23">
        <f t="shared" si="227"/>
        <v>0</v>
      </c>
      <c r="AP410" s="13">
        <f t="shared" si="228"/>
        <v>-88250</v>
      </c>
      <c r="AQ410" s="13">
        <f t="shared" si="229"/>
        <v>0</v>
      </c>
      <c r="AR410" s="3" t="str">
        <f t="shared" si="230"/>
        <v>Ok</v>
      </c>
    </row>
    <row r="411" spans="1:44" x14ac:dyDescent="0.3">
      <c r="A411" s="9"/>
      <c r="B411" s="9"/>
      <c r="C411" s="10">
        <f t="shared" si="201"/>
        <v>209000</v>
      </c>
      <c r="D411" s="10">
        <f t="shared" si="202"/>
        <v>2508000</v>
      </c>
      <c r="E411" s="10">
        <f>F411*基础参数!$B$18</f>
        <v>1672000</v>
      </c>
      <c r="F411" s="10">
        <f>F410+基础参数!$B$17</f>
        <v>4180000</v>
      </c>
      <c r="G411" s="10">
        <f>基础参数!$B$1</f>
        <v>60000</v>
      </c>
      <c r="H411" s="10">
        <f>基础参数!$B$2</f>
        <v>36000</v>
      </c>
      <c r="I411" s="10">
        <f>ROUND(IF(F411/12&gt;基础参数!$B$5,基础参数!$B$5,IF(F411/12&lt;基础参数!$B$4,基础参数!$B$4,F411/12)),2)</f>
        <v>21396</v>
      </c>
      <c r="J411" s="10">
        <f>I411*12*基础参数!$B$3</f>
        <v>32094</v>
      </c>
      <c r="K411" s="10">
        <f>ROUND(IF($F411/12&gt;基础参数!$B$12,基础参数!$B$12,IF($F411/12&lt;基础参数!$B$11,基础参数!$B$11,$F411/12)),2)</f>
        <v>21396</v>
      </c>
      <c r="L411" s="10">
        <f>K411*12*基础参数!$B$10</f>
        <v>17972.640000000003</v>
      </c>
      <c r="M411" s="12">
        <f t="shared" si="198"/>
        <v>2361933.36</v>
      </c>
      <c r="N411" s="13">
        <f t="shared" si="199"/>
        <v>1672000</v>
      </c>
      <c r="O411" s="13">
        <f t="shared" si="203"/>
        <v>880950.01</v>
      </c>
      <c r="P411" s="13">
        <f t="shared" si="204"/>
        <v>737240</v>
      </c>
      <c r="Q411" s="17">
        <f t="shared" si="205"/>
        <v>1618190.01</v>
      </c>
      <c r="R411" s="13">
        <f t="shared" si="206"/>
        <v>3373933.36</v>
      </c>
      <c r="S411" s="18">
        <f t="shared" si="207"/>
        <v>660000</v>
      </c>
      <c r="T411" s="13">
        <f t="shared" si="208"/>
        <v>1336350.01</v>
      </c>
      <c r="U411" s="13">
        <f t="shared" si="209"/>
        <v>193590</v>
      </c>
      <c r="V411" s="19">
        <f t="shared" si="210"/>
        <v>1529940.01</v>
      </c>
      <c r="W411" s="13">
        <f t="shared" si="211"/>
        <v>88250</v>
      </c>
      <c r="X411" s="13">
        <f t="shared" si="212"/>
        <v>103410</v>
      </c>
      <c r="Y411" s="13">
        <f t="shared" si="200"/>
        <v>4033933.36</v>
      </c>
      <c r="Z411" s="22">
        <f t="shared" si="213"/>
        <v>1633350.01</v>
      </c>
      <c r="AA411" s="13"/>
      <c r="AB411" s="13">
        <f t="shared" si="214"/>
        <v>3613933.36</v>
      </c>
      <c r="AC411" s="13">
        <f t="shared" si="215"/>
        <v>420000</v>
      </c>
      <c r="AD411" s="13">
        <f t="shared" si="216"/>
        <v>1444350.01</v>
      </c>
      <c r="AE411" s="13">
        <f t="shared" si="217"/>
        <v>102340</v>
      </c>
      <c r="AF411" s="13">
        <f t="shared" si="218"/>
        <v>1546690.01</v>
      </c>
      <c r="AG411" s="23">
        <f t="shared" si="219"/>
        <v>16750</v>
      </c>
      <c r="AH411" s="13">
        <f t="shared" si="220"/>
        <v>-71500</v>
      </c>
      <c r="AI411" s="13">
        <f t="shared" si="221"/>
        <v>2581433.36</v>
      </c>
      <c r="AJ411" s="13">
        <f t="shared" si="222"/>
        <v>3373933.36</v>
      </c>
      <c r="AK411" s="13">
        <f t="shared" si="223"/>
        <v>660000</v>
      </c>
      <c r="AL411" s="13">
        <f t="shared" si="224"/>
        <v>1336350.01</v>
      </c>
      <c r="AM411" s="13">
        <f t="shared" si="225"/>
        <v>193590</v>
      </c>
      <c r="AN411" s="13">
        <f t="shared" si="226"/>
        <v>1529940.01</v>
      </c>
      <c r="AO411" s="23">
        <f t="shared" si="227"/>
        <v>0</v>
      </c>
      <c r="AP411" s="13">
        <f t="shared" si="228"/>
        <v>-88250</v>
      </c>
      <c r="AQ411" s="13">
        <f t="shared" si="229"/>
        <v>0</v>
      </c>
      <c r="AR411" s="3" t="str">
        <f t="shared" si="230"/>
        <v>Ok</v>
      </c>
    </row>
    <row r="412" spans="1:44" x14ac:dyDescent="0.3">
      <c r="A412" s="9"/>
      <c r="B412" s="9"/>
      <c r="C412" s="10">
        <f t="shared" si="201"/>
        <v>209500</v>
      </c>
      <c r="D412" s="10">
        <f t="shared" si="202"/>
        <v>2514000</v>
      </c>
      <c r="E412" s="10">
        <f>F412*基础参数!$B$18</f>
        <v>1676000</v>
      </c>
      <c r="F412" s="10">
        <f>F411+基础参数!$B$17</f>
        <v>4190000</v>
      </c>
      <c r="G412" s="10">
        <f>基础参数!$B$1</f>
        <v>60000</v>
      </c>
      <c r="H412" s="10">
        <f>基础参数!$B$2</f>
        <v>36000</v>
      </c>
      <c r="I412" s="10">
        <f>ROUND(IF(F412/12&gt;基础参数!$B$5,基础参数!$B$5,IF(F412/12&lt;基础参数!$B$4,基础参数!$B$4,F412/12)),2)</f>
        <v>21396</v>
      </c>
      <c r="J412" s="10">
        <f>I412*12*基础参数!$B$3</f>
        <v>32094</v>
      </c>
      <c r="K412" s="10">
        <f>ROUND(IF($F412/12&gt;基础参数!$B$12,基础参数!$B$12,IF($F412/12&lt;基础参数!$B$11,基础参数!$B$11,$F412/12)),2)</f>
        <v>21396</v>
      </c>
      <c r="L412" s="10">
        <f>K412*12*基础参数!$B$10</f>
        <v>17972.640000000003</v>
      </c>
      <c r="M412" s="12">
        <f t="shared" si="198"/>
        <v>2367933.36</v>
      </c>
      <c r="N412" s="13">
        <f t="shared" si="199"/>
        <v>1676000</v>
      </c>
      <c r="O412" s="13">
        <f t="shared" si="203"/>
        <v>883650.01</v>
      </c>
      <c r="P412" s="13">
        <f t="shared" si="204"/>
        <v>739040</v>
      </c>
      <c r="Q412" s="17">
        <f t="shared" si="205"/>
        <v>1622690.01</v>
      </c>
      <c r="R412" s="13">
        <f t="shared" si="206"/>
        <v>3383933.36</v>
      </c>
      <c r="S412" s="18">
        <f t="shared" si="207"/>
        <v>660000</v>
      </c>
      <c r="T412" s="13">
        <f t="shared" si="208"/>
        <v>1340850.01</v>
      </c>
      <c r="U412" s="13">
        <f t="shared" si="209"/>
        <v>193590</v>
      </c>
      <c r="V412" s="19">
        <f t="shared" si="210"/>
        <v>1534440.01</v>
      </c>
      <c r="W412" s="13">
        <f t="shared" si="211"/>
        <v>88250</v>
      </c>
      <c r="X412" s="13">
        <f t="shared" si="212"/>
        <v>103410</v>
      </c>
      <c r="Y412" s="13">
        <f t="shared" si="200"/>
        <v>4043933.36</v>
      </c>
      <c r="Z412" s="22">
        <f t="shared" si="213"/>
        <v>1637850.01</v>
      </c>
      <c r="AA412" s="13"/>
      <c r="AB412" s="13">
        <f t="shared" si="214"/>
        <v>3623933.36</v>
      </c>
      <c r="AC412" s="13">
        <f t="shared" si="215"/>
        <v>420000</v>
      </c>
      <c r="AD412" s="13">
        <f t="shared" si="216"/>
        <v>1448850.01</v>
      </c>
      <c r="AE412" s="13">
        <f t="shared" si="217"/>
        <v>102340</v>
      </c>
      <c r="AF412" s="13">
        <f t="shared" si="218"/>
        <v>1551190.01</v>
      </c>
      <c r="AG412" s="23">
        <f t="shared" si="219"/>
        <v>16750</v>
      </c>
      <c r="AH412" s="13">
        <f t="shared" si="220"/>
        <v>-71500</v>
      </c>
      <c r="AI412" s="13">
        <f t="shared" si="221"/>
        <v>2591433.36</v>
      </c>
      <c r="AJ412" s="13">
        <f t="shared" si="222"/>
        <v>3383933.36</v>
      </c>
      <c r="AK412" s="13">
        <f t="shared" si="223"/>
        <v>660000</v>
      </c>
      <c r="AL412" s="13">
        <f t="shared" si="224"/>
        <v>1340850.01</v>
      </c>
      <c r="AM412" s="13">
        <f t="shared" si="225"/>
        <v>193590</v>
      </c>
      <c r="AN412" s="13">
        <f t="shared" si="226"/>
        <v>1534440.01</v>
      </c>
      <c r="AO412" s="23">
        <f t="shared" si="227"/>
        <v>0</v>
      </c>
      <c r="AP412" s="13">
        <f t="shared" si="228"/>
        <v>-88250</v>
      </c>
      <c r="AQ412" s="13">
        <f t="shared" si="229"/>
        <v>0</v>
      </c>
      <c r="AR412" s="3" t="str">
        <f t="shared" si="230"/>
        <v>Ok</v>
      </c>
    </row>
    <row r="413" spans="1:44" x14ac:dyDescent="0.3">
      <c r="A413" s="9"/>
      <c r="B413" s="9"/>
      <c r="C413" s="10">
        <f t="shared" si="201"/>
        <v>210000</v>
      </c>
      <c r="D413" s="10">
        <f t="shared" si="202"/>
        <v>2520000</v>
      </c>
      <c r="E413" s="10">
        <f>F413*基础参数!$B$18</f>
        <v>1680000</v>
      </c>
      <c r="F413" s="10">
        <f>F412+基础参数!$B$17</f>
        <v>4200000</v>
      </c>
      <c r="G413" s="10">
        <f>基础参数!$B$1</f>
        <v>60000</v>
      </c>
      <c r="H413" s="10">
        <f>基础参数!$B$2</f>
        <v>36000</v>
      </c>
      <c r="I413" s="10">
        <f>ROUND(IF(F413/12&gt;基础参数!$B$5,基础参数!$B$5,IF(F413/12&lt;基础参数!$B$4,基础参数!$B$4,F413/12)),2)</f>
        <v>21396</v>
      </c>
      <c r="J413" s="10">
        <f>I413*12*基础参数!$B$3</f>
        <v>32094</v>
      </c>
      <c r="K413" s="10">
        <f>ROUND(IF($F413/12&gt;基础参数!$B$12,基础参数!$B$12,IF($F413/12&lt;基础参数!$B$11,基础参数!$B$11,$F413/12)),2)</f>
        <v>21396</v>
      </c>
      <c r="L413" s="10">
        <f>K413*12*基础参数!$B$10</f>
        <v>17972.640000000003</v>
      </c>
      <c r="M413" s="12">
        <f t="shared" si="198"/>
        <v>2373933.36</v>
      </c>
      <c r="N413" s="13">
        <f t="shared" si="199"/>
        <v>1680000</v>
      </c>
      <c r="O413" s="13">
        <f t="shared" si="203"/>
        <v>886350.01</v>
      </c>
      <c r="P413" s="13">
        <f t="shared" si="204"/>
        <v>740840</v>
      </c>
      <c r="Q413" s="17">
        <f t="shared" si="205"/>
        <v>1627190.01</v>
      </c>
      <c r="R413" s="13">
        <f t="shared" si="206"/>
        <v>3393933.36</v>
      </c>
      <c r="S413" s="18">
        <f t="shared" si="207"/>
        <v>660000</v>
      </c>
      <c r="T413" s="13">
        <f t="shared" si="208"/>
        <v>1345350.01</v>
      </c>
      <c r="U413" s="13">
        <f t="shared" si="209"/>
        <v>193590</v>
      </c>
      <c r="V413" s="19">
        <f t="shared" si="210"/>
        <v>1538940.01</v>
      </c>
      <c r="W413" s="13">
        <f t="shared" si="211"/>
        <v>88250</v>
      </c>
      <c r="X413" s="13">
        <f t="shared" si="212"/>
        <v>103410</v>
      </c>
      <c r="Y413" s="13">
        <f t="shared" si="200"/>
        <v>4053933.36</v>
      </c>
      <c r="Z413" s="22">
        <f t="shared" si="213"/>
        <v>1642350.01</v>
      </c>
      <c r="AA413" s="13"/>
      <c r="AB413" s="13">
        <f t="shared" si="214"/>
        <v>3633933.36</v>
      </c>
      <c r="AC413" s="13">
        <f t="shared" si="215"/>
        <v>420000</v>
      </c>
      <c r="AD413" s="13">
        <f t="shared" si="216"/>
        <v>1453350.01</v>
      </c>
      <c r="AE413" s="13">
        <f t="shared" si="217"/>
        <v>102340</v>
      </c>
      <c r="AF413" s="13">
        <f t="shared" si="218"/>
        <v>1555690.01</v>
      </c>
      <c r="AG413" s="23">
        <f t="shared" si="219"/>
        <v>16750</v>
      </c>
      <c r="AH413" s="13">
        <f t="shared" si="220"/>
        <v>-71500</v>
      </c>
      <c r="AI413" s="13">
        <f t="shared" si="221"/>
        <v>2601433.36</v>
      </c>
      <c r="AJ413" s="13">
        <f t="shared" si="222"/>
        <v>3393933.36</v>
      </c>
      <c r="AK413" s="13">
        <f t="shared" si="223"/>
        <v>660000</v>
      </c>
      <c r="AL413" s="13">
        <f t="shared" si="224"/>
        <v>1345350.01</v>
      </c>
      <c r="AM413" s="13">
        <f t="shared" si="225"/>
        <v>193590</v>
      </c>
      <c r="AN413" s="13">
        <f t="shared" si="226"/>
        <v>1538940.01</v>
      </c>
      <c r="AO413" s="23">
        <f t="shared" si="227"/>
        <v>0</v>
      </c>
      <c r="AP413" s="13">
        <f t="shared" si="228"/>
        <v>-88250</v>
      </c>
      <c r="AQ413" s="13">
        <f t="shared" si="229"/>
        <v>0</v>
      </c>
      <c r="AR413" s="3" t="str">
        <f t="shared" si="230"/>
        <v>Ok</v>
      </c>
    </row>
    <row r="414" spans="1:44" x14ac:dyDescent="0.3">
      <c r="A414" s="9"/>
      <c r="B414" s="9"/>
      <c r="C414" s="10">
        <f t="shared" si="201"/>
        <v>210500</v>
      </c>
      <c r="D414" s="10">
        <f t="shared" si="202"/>
        <v>2526000</v>
      </c>
      <c r="E414" s="10">
        <f>F414*基础参数!$B$18</f>
        <v>1684000</v>
      </c>
      <c r="F414" s="10">
        <f>F413+基础参数!$B$17</f>
        <v>4210000</v>
      </c>
      <c r="G414" s="10">
        <f>基础参数!$B$1</f>
        <v>60000</v>
      </c>
      <c r="H414" s="10">
        <f>基础参数!$B$2</f>
        <v>36000</v>
      </c>
      <c r="I414" s="10">
        <f>ROUND(IF(F414/12&gt;基础参数!$B$5,基础参数!$B$5,IF(F414/12&lt;基础参数!$B$4,基础参数!$B$4,F414/12)),2)</f>
        <v>21396</v>
      </c>
      <c r="J414" s="10">
        <f>I414*12*基础参数!$B$3</f>
        <v>32094</v>
      </c>
      <c r="K414" s="10">
        <f>ROUND(IF($F414/12&gt;基础参数!$B$12,基础参数!$B$12,IF($F414/12&lt;基础参数!$B$11,基础参数!$B$11,$F414/12)),2)</f>
        <v>21396</v>
      </c>
      <c r="L414" s="10">
        <f>K414*12*基础参数!$B$10</f>
        <v>17972.640000000003</v>
      </c>
      <c r="M414" s="12">
        <f t="shared" si="198"/>
        <v>2379933.36</v>
      </c>
      <c r="N414" s="13">
        <f t="shared" si="199"/>
        <v>1684000</v>
      </c>
      <c r="O414" s="13">
        <f t="shared" si="203"/>
        <v>889050.01</v>
      </c>
      <c r="P414" s="13">
        <f t="shared" si="204"/>
        <v>742640</v>
      </c>
      <c r="Q414" s="17">
        <f t="shared" si="205"/>
        <v>1631690.01</v>
      </c>
      <c r="R414" s="13">
        <f t="shared" si="206"/>
        <v>3403933.36</v>
      </c>
      <c r="S414" s="18">
        <f t="shared" si="207"/>
        <v>660000</v>
      </c>
      <c r="T414" s="13">
        <f t="shared" si="208"/>
        <v>1349850.01</v>
      </c>
      <c r="U414" s="13">
        <f t="shared" si="209"/>
        <v>193590</v>
      </c>
      <c r="V414" s="19">
        <f t="shared" si="210"/>
        <v>1543440.01</v>
      </c>
      <c r="W414" s="13">
        <f t="shared" si="211"/>
        <v>88250</v>
      </c>
      <c r="X414" s="13">
        <f t="shared" si="212"/>
        <v>103410</v>
      </c>
      <c r="Y414" s="13">
        <f t="shared" si="200"/>
        <v>4063933.36</v>
      </c>
      <c r="Z414" s="22">
        <f t="shared" si="213"/>
        <v>1646850.01</v>
      </c>
      <c r="AA414" s="13"/>
      <c r="AB414" s="13">
        <f t="shared" si="214"/>
        <v>3643933.36</v>
      </c>
      <c r="AC414" s="13">
        <f t="shared" si="215"/>
        <v>420000</v>
      </c>
      <c r="AD414" s="13">
        <f t="shared" si="216"/>
        <v>1457850.01</v>
      </c>
      <c r="AE414" s="13">
        <f t="shared" si="217"/>
        <v>102340</v>
      </c>
      <c r="AF414" s="13">
        <f t="shared" si="218"/>
        <v>1560190.01</v>
      </c>
      <c r="AG414" s="23">
        <f t="shared" si="219"/>
        <v>16750</v>
      </c>
      <c r="AH414" s="13">
        <f t="shared" si="220"/>
        <v>-71500</v>
      </c>
      <c r="AI414" s="13">
        <f t="shared" si="221"/>
        <v>2611433.36</v>
      </c>
      <c r="AJ414" s="13">
        <f t="shared" si="222"/>
        <v>3403933.36</v>
      </c>
      <c r="AK414" s="13">
        <f t="shared" si="223"/>
        <v>660000</v>
      </c>
      <c r="AL414" s="13">
        <f t="shared" si="224"/>
        <v>1349850.01</v>
      </c>
      <c r="AM414" s="13">
        <f t="shared" si="225"/>
        <v>193590</v>
      </c>
      <c r="AN414" s="13">
        <f t="shared" si="226"/>
        <v>1543440.01</v>
      </c>
      <c r="AO414" s="23">
        <f t="shared" si="227"/>
        <v>0</v>
      </c>
      <c r="AP414" s="13">
        <f t="shared" si="228"/>
        <v>-88250</v>
      </c>
      <c r="AQ414" s="13">
        <f t="shared" si="229"/>
        <v>0</v>
      </c>
      <c r="AR414" s="3" t="str">
        <f t="shared" si="230"/>
        <v>Ok</v>
      </c>
    </row>
    <row r="415" spans="1:44" x14ac:dyDescent="0.3">
      <c r="A415" s="9"/>
      <c r="B415" s="9"/>
      <c r="C415" s="10">
        <f t="shared" si="201"/>
        <v>211000</v>
      </c>
      <c r="D415" s="10">
        <f t="shared" si="202"/>
        <v>2532000</v>
      </c>
      <c r="E415" s="10">
        <f>F415*基础参数!$B$18</f>
        <v>1688000</v>
      </c>
      <c r="F415" s="10">
        <f>F414+基础参数!$B$17</f>
        <v>4220000</v>
      </c>
      <c r="G415" s="10">
        <f>基础参数!$B$1</f>
        <v>60000</v>
      </c>
      <c r="H415" s="10">
        <f>基础参数!$B$2</f>
        <v>36000</v>
      </c>
      <c r="I415" s="10">
        <f>ROUND(IF(F415/12&gt;基础参数!$B$5,基础参数!$B$5,IF(F415/12&lt;基础参数!$B$4,基础参数!$B$4,F415/12)),2)</f>
        <v>21396</v>
      </c>
      <c r="J415" s="10">
        <f>I415*12*基础参数!$B$3</f>
        <v>32094</v>
      </c>
      <c r="K415" s="10">
        <f>ROUND(IF($F415/12&gt;基础参数!$B$12,基础参数!$B$12,IF($F415/12&lt;基础参数!$B$11,基础参数!$B$11,$F415/12)),2)</f>
        <v>21396</v>
      </c>
      <c r="L415" s="10">
        <f>K415*12*基础参数!$B$10</f>
        <v>17972.640000000003</v>
      </c>
      <c r="M415" s="12">
        <f t="shared" si="198"/>
        <v>2385933.36</v>
      </c>
      <c r="N415" s="13">
        <f t="shared" si="199"/>
        <v>1688000</v>
      </c>
      <c r="O415" s="13">
        <f t="shared" si="203"/>
        <v>891750.01</v>
      </c>
      <c r="P415" s="13">
        <f t="shared" si="204"/>
        <v>744440</v>
      </c>
      <c r="Q415" s="17">
        <f t="shared" si="205"/>
        <v>1636190.01</v>
      </c>
      <c r="R415" s="13">
        <f t="shared" si="206"/>
        <v>3413933.36</v>
      </c>
      <c r="S415" s="18">
        <f t="shared" si="207"/>
        <v>660000</v>
      </c>
      <c r="T415" s="13">
        <f t="shared" si="208"/>
        <v>1354350.01</v>
      </c>
      <c r="U415" s="13">
        <f t="shared" si="209"/>
        <v>193590</v>
      </c>
      <c r="V415" s="19">
        <f t="shared" si="210"/>
        <v>1547940.01</v>
      </c>
      <c r="W415" s="13">
        <f t="shared" si="211"/>
        <v>88250</v>
      </c>
      <c r="X415" s="13">
        <f t="shared" si="212"/>
        <v>103410</v>
      </c>
      <c r="Y415" s="13">
        <f t="shared" si="200"/>
        <v>4073933.36</v>
      </c>
      <c r="Z415" s="22">
        <f t="shared" si="213"/>
        <v>1651350.01</v>
      </c>
      <c r="AA415" s="13"/>
      <c r="AB415" s="13">
        <f t="shared" si="214"/>
        <v>3653933.36</v>
      </c>
      <c r="AC415" s="13">
        <f t="shared" si="215"/>
        <v>420000</v>
      </c>
      <c r="AD415" s="13">
        <f t="shared" si="216"/>
        <v>1462350.01</v>
      </c>
      <c r="AE415" s="13">
        <f t="shared" si="217"/>
        <v>102340</v>
      </c>
      <c r="AF415" s="13">
        <f t="shared" si="218"/>
        <v>1564690.01</v>
      </c>
      <c r="AG415" s="23">
        <f t="shared" si="219"/>
        <v>16750</v>
      </c>
      <c r="AH415" s="13">
        <f t="shared" si="220"/>
        <v>-71500</v>
      </c>
      <c r="AI415" s="13">
        <f t="shared" si="221"/>
        <v>2621433.36</v>
      </c>
      <c r="AJ415" s="13">
        <f t="shared" si="222"/>
        <v>3413933.36</v>
      </c>
      <c r="AK415" s="13">
        <f t="shared" si="223"/>
        <v>660000</v>
      </c>
      <c r="AL415" s="13">
        <f t="shared" si="224"/>
        <v>1354350.01</v>
      </c>
      <c r="AM415" s="13">
        <f t="shared" si="225"/>
        <v>193590</v>
      </c>
      <c r="AN415" s="13">
        <f t="shared" si="226"/>
        <v>1547940.01</v>
      </c>
      <c r="AO415" s="23">
        <f t="shared" si="227"/>
        <v>0</v>
      </c>
      <c r="AP415" s="13">
        <f t="shared" si="228"/>
        <v>-88250</v>
      </c>
      <c r="AQ415" s="13">
        <f t="shared" si="229"/>
        <v>0</v>
      </c>
      <c r="AR415" s="3" t="str">
        <f t="shared" si="230"/>
        <v>Ok</v>
      </c>
    </row>
    <row r="416" spans="1:44" x14ac:dyDescent="0.3">
      <c r="A416" s="9"/>
      <c r="B416" s="9"/>
      <c r="C416" s="10">
        <f t="shared" si="201"/>
        <v>211500</v>
      </c>
      <c r="D416" s="10">
        <f t="shared" si="202"/>
        <v>2538000</v>
      </c>
      <c r="E416" s="10">
        <f>F416*基础参数!$B$18</f>
        <v>1692000</v>
      </c>
      <c r="F416" s="10">
        <f>F415+基础参数!$B$17</f>
        <v>4230000</v>
      </c>
      <c r="G416" s="10">
        <f>基础参数!$B$1</f>
        <v>60000</v>
      </c>
      <c r="H416" s="10">
        <f>基础参数!$B$2</f>
        <v>36000</v>
      </c>
      <c r="I416" s="10">
        <f>ROUND(IF(F416/12&gt;基础参数!$B$5,基础参数!$B$5,IF(F416/12&lt;基础参数!$B$4,基础参数!$B$4,F416/12)),2)</f>
        <v>21396</v>
      </c>
      <c r="J416" s="10">
        <f>I416*12*基础参数!$B$3</f>
        <v>32094</v>
      </c>
      <c r="K416" s="10">
        <f>ROUND(IF($F416/12&gt;基础参数!$B$12,基础参数!$B$12,IF($F416/12&lt;基础参数!$B$11,基础参数!$B$11,$F416/12)),2)</f>
        <v>21396</v>
      </c>
      <c r="L416" s="10">
        <f>K416*12*基础参数!$B$10</f>
        <v>17972.640000000003</v>
      </c>
      <c r="M416" s="12">
        <f t="shared" si="198"/>
        <v>2391933.36</v>
      </c>
      <c r="N416" s="13">
        <f t="shared" si="199"/>
        <v>1692000</v>
      </c>
      <c r="O416" s="13">
        <f t="shared" si="203"/>
        <v>894450.01</v>
      </c>
      <c r="P416" s="13">
        <f t="shared" si="204"/>
        <v>746240</v>
      </c>
      <c r="Q416" s="17">
        <f t="shared" si="205"/>
        <v>1640690.01</v>
      </c>
      <c r="R416" s="13">
        <f t="shared" si="206"/>
        <v>3423933.36</v>
      </c>
      <c r="S416" s="18">
        <f t="shared" si="207"/>
        <v>660000</v>
      </c>
      <c r="T416" s="13">
        <f t="shared" si="208"/>
        <v>1358850.01</v>
      </c>
      <c r="U416" s="13">
        <f t="shared" si="209"/>
        <v>193590</v>
      </c>
      <c r="V416" s="19">
        <f t="shared" si="210"/>
        <v>1552440.01</v>
      </c>
      <c r="W416" s="13">
        <f t="shared" si="211"/>
        <v>88250</v>
      </c>
      <c r="X416" s="13">
        <f t="shared" si="212"/>
        <v>103410</v>
      </c>
      <c r="Y416" s="13">
        <f t="shared" si="200"/>
        <v>4083933.36</v>
      </c>
      <c r="Z416" s="22">
        <f t="shared" si="213"/>
        <v>1655850.01</v>
      </c>
      <c r="AA416" s="13"/>
      <c r="AB416" s="13">
        <f t="shared" si="214"/>
        <v>3663933.36</v>
      </c>
      <c r="AC416" s="13">
        <f t="shared" si="215"/>
        <v>420000</v>
      </c>
      <c r="AD416" s="13">
        <f t="shared" si="216"/>
        <v>1466850.01</v>
      </c>
      <c r="AE416" s="13">
        <f t="shared" si="217"/>
        <v>102340</v>
      </c>
      <c r="AF416" s="13">
        <f t="shared" si="218"/>
        <v>1569190.01</v>
      </c>
      <c r="AG416" s="23">
        <f t="shared" si="219"/>
        <v>16750</v>
      </c>
      <c r="AH416" s="13">
        <f t="shared" si="220"/>
        <v>-71500</v>
      </c>
      <c r="AI416" s="13">
        <f t="shared" si="221"/>
        <v>2631433.36</v>
      </c>
      <c r="AJ416" s="13">
        <f t="shared" si="222"/>
        <v>3423933.36</v>
      </c>
      <c r="AK416" s="13">
        <f t="shared" si="223"/>
        <v>660000</v>
      </c>
      <c r="AL416" s="13">
        <f t="shared" si="224"/>
        <v>1358850.01</v>
      </c>
      <c r="AM416" s="13">
        <f t="shared" si="225"/>
        <v>193590</v>
      </c>
      <c r="AN416" s="13">
        <f t="shared" si="226"/>
        <v>1552440.01</v>
      </c>
      <c r="AO416" s="23">
        <f t="shared" si="227"/>
        <v>0</v>
      </c>
      <c r="AP416" s="13">
        <f t="shared" si="228"/>
        <v>-88250</v>
      </c>
      <c r="AQ416" s="13">
        <f t="shared" si="229"/>
        <v>0</v>
      </c>
      <c r="AR416" s="3" t="str">
        <f t="shared" si="230"/>
        <v>Ok</v>
      </c>
    </row>
    <row r="417" spans="1:44" x14ac:dyDescent="0.3">
      <c r="A417" s="9"/>
      <c r="B417" s="9"/>
      <c r="C417" s="10">
        <f t="shared" si="201"/>
        <v>212000</v>
      </c>
      <c r="D417" s="10">
        <f t="shared" si="202"/>
        <v>2544000</v>
      </c>
      <c r="E417" s="10">
        <f>F417*基础参数!$B$18</f>
        <v>1696000</v>
      </c>
      <c r="F417" s="10">
        <f>F416+基础参数!$B$17</f>
        <v>4240000</v>
      </c>
      <c r="G417" s="10">
        <f>基础参数!$B$1</f>
        <v>60000</v>
      </c>
      <c r="H417" s="10">
        <f>基础参数!$B$2</f>
        <v>36000</v>
      </c>
      <c r="I417" s="10">
        <f>ROUND(IF(F417/12&gt;基础参数!$B$5,基础参数!$B$5,IF(F417/12&lt;基础参数!$B$4,基础参数!$B$4,F417/12)),2)</f>
        <v>21396</v>
      </c>
      <c r="J417" s="10">
        <f>I417*12*基础参数!$B$3</f>
        <v>32094</v>
      </c>
      <c r="K417" s="10">
        <f>ROUND(IF($F417/12&gt;基础参数!$B$12,基础参数!$B$12,IF($F417/12&lt;基础参数!$B$11,基础参数!$B$11,$F417/12)),2)</f>
        <v>21396</v>
      </c>
      <c r="L417" s="10">
        <f>K417*12*基础参数!$B$10</f>
        <v>17972.640000000003</v>
      </c>
      <c r="M417" s="12">
        <f t="shared" si="198"/>
        <v>2397933.36</v>
      </c>
      <c r="N417" s="13">
        <f t="shared" si="199"/>
        <v>1696000</v>
      </c>
      <c r="O417" s="13">
        <f t="shared" si="203"/>
        <v>897150.01</v>
      </c>
      <c r="P417" s="13">
        <f t="shared" si="204"/>
        <v>748040</v>
      </c>
      <c r="Q417" s="17">
        <f t="shared" si="205"/>
        <v>1645190.01</v>
      </c>
      <c r="R417" s="13">
        <f t="shared" si="206"/>
        <v>3433933.36</v>
      </c>
      <c r="S417" s="18">
        <f t="shared" si="207"/>
        <v>660000</v>
      </c>
      <c r="T417" s="13">
        <f t="shared" si="208"/>
        <v>1363350.01</v>
      </c>
      <c r="U417" s="13">
        <f t="shared" si="209"/>
        <v>193590</v>
      </c>
      <c r="V417" s="19">
        <f t="shared" si="210"/>
        <v>1556940.01</v>
      </c>
      <c r="W417" s="13">
        <f t="shared" si="211"/>
        <v>88250</v>
      </c>
      <c r="X417" s="13">
        <f t="shared" si="212"/>
        <v>103410</v>
      </c>
      <c r="Y417" s="13">
        <f t="shared" si="200"/>
        <v>4093933.36</v>
      </c>
      <c r="Z417" s="22">
        <f t="shared" si="213"/>
        <v>1660350.01</v>
      </c>
      <c r="AA417" s="13"/>
      <c r="AB417" s="13">
        <f t="shared" si="214"/>
        <v>3673933.36</v>
      </c>
      <c r="AC417" s="13">
        <f t="shared" si="215"/>
        <v>420000</v>
      </c>
      <c r="AD417" s="13">
        <f t="shared" si="216"/>
        <v>1471350.01</v>
      </c>
      <c r="AE417" s="13">
        <f t="shared" si="217"/>
        <v>102340</v>
      </c>
      <c r="AF417" s="13">
        <f t="shared" si="218"/>
        <v>1573690.01</v>
      </c>
      <c r="AG417" s="23">
        <f t="shared" si="219"/>
        <v>16750</v>
      </c>
      <c r="AH417" s="13">
        <f t="shared" si="220"/>
        <v>-71500</v>
      </c>
      <c r="AI417" s="13">
        <f t="shared" si="221"/>
        <v>2641433.36</v>
      </c>
      <c r="AJ417" s="13">
        <f t="shared" si="222"/>
        <v>3433933.36</v>
      </c>
      <c r="AK417" s="13">
        <f t="shared" si="223"/>
        <v>660000</v>
      </c>
      <c r="AL417" s="13">
        <f t="shared" si="224"/>
        <v>1363350.01</v>
      </c>
      <c r="AM417" s="13">
        <f t="shared" si="225"/>
        <v>193590</v>
      </c>
      <c r="AN417" s="13">
        <f t="shared" si="226"/>
        <v>1556940.01</v>
      </c>
      <c r="AO417" s="23">
        <f t="shared" si="227"/>
        <v>0</v>
      </c>
      <c r="AP417" s="13">
        <f t="shared" si="228"/>
        <v>-88250</v>
      </c>
      <c r="AQ417" s="13">
        <f t="shared" si="229"/>
        <v>0</v>
      </c>
      <c r="AR417" s="3" t="str">
        <f t="shared" si="230"/>
        <v>Ok</v>
      </c>
    </row>
    <row r="418" spans="1:44" x14ac:dyDescent="0.3">
      <c r="A418" s="9"/>
      <c r="B418" s="9"/>
      <c r="C418" s="10">
        <f t="shared" si="201"/>
        <v>212500</v>
      </c>
      <c r="D418" s="10">
        <f t="shared" si="202"/>
        <v>2550000</v>
      </c>
      <c r="E418" s="10">
        <f>F418*基础参数!$B$18</f>
        <v>1700000</v>
      </c>
      <c r="F418" s="10">
        <f>F417+基础参数!$B$17</f>
        <v>4250000</v>
      </c>
      <c r="G418" s="10">
        <f>基础参数!$B$1</f>
        <v>60000</v>
      </c>
      <c r="H418" s="10">
        <f>基础参数!$B$2</f>
        <v>36000</v>
      </c>
      <c r="I418" s="10">
        <f>ROUND(IF(F418/12&gt;基础参数!$B$5,基础参数!$B$5,IF(F418/12&lt;基础参数!$B$4,基础参数!$B$4,F418/12)),2)</f>
        <v>21396</v>
      </c>
      <c r="J418" s="10">
        <f>I418*12*基础参数!$B$3</f>
        <v>32094</v>
      </c>
      <c r="K418" s="10">
        <f>ROUND(IF($F418/12&gt;基础参数!$B$12,基础参数!$B$12,IF($F418/12&lt;基础参数!$B$11,基础参数!$B$11,$F418/12)),2)</f>
        <v>21396</v>
      </c>
      <c r="L418" s="10">
        <f>K418*12*基础参数!$B$10</f>
        <v>17972.640000000003</v>
      </c>
      <c r="M418" s="12">
        <f t="shared" si="198"/>
        <v>2403933.36</v>
      </c>
      <c r="N418" s="13">
        <f t="shared" si="199"/>
        <v>1700000</v>
      </c>
      <c r="O418" s="13">
        <f t="shared" si="203"/>
        <v>899850.01</v>
      </c>
      <c r="P418" s="13">
        <f t="shared" si="204"/>
        <v>749840</v>
      </c>
      <c r="Q418" s="17">
        <f t="shared" si="205"/>
        <v>1649690.01</v>
      </c>
      <c r="R418" s="13">
        <f t="shared" si="206"/>
        <v>3443933.36</v>
      </c>
      <c r="S418" s="18">
        <f t="shared" si="207"/>
        <v>660000</v>
      </c>
      <c r="T418" s="13">
        <f t="shared" si="208"/>
        <v>1367850.01</v>
      </c>
      <c r="U418" s="13">
        <f t="shared" si="209"/>
        <v>193590</v>
      </c>
      <c r="V418" s="19">
        <f t="shared" si="210"/>
        <v>1561440.01</v>
      </c>
      <c r="W418" s="13">
        <f t="shared" si="211"/>
        <v>88250</v>
      </c>
      <c r="X418" s="13">
        <f t="shared" si="212"/>
        <v>103410</v>
      </c>
      <c r="Y418" s="13">
        <f t="shared" si="200"/>
        <v>4103933.36</v>
      </c>
      <c r="Z418" s="22">
        <f t="shared" si="213"/>
        <v>1664850.01</v>
      </c>
      <c r="AA418" s="13"/>
      <c r="AB418" s="13">
        <f t="shared" si="214"/>
        <v>3683933.36</v>
      </c>
      <c r="AC418" s="13">
        <f t="shared" si="215"/>
        <v>420000</v>
      </c>
      <c r="AD418" s="13">
        <f t="shared" si="216"/>
        <v>1475850.01</v>
      </c>
      <c r="AE418" s="13">
        <f t="shared" si="217"/>
        <v>102340</v>
      </c>
      <c r="AF418" s="13">
        <f t="shared" si="218"/>
        <v>1578190.01</v>
      </c>
      <c r="AG418" s="23">
        <f t="shared" si="219"/>
        <v>16750</v>
      </c>
      <c r="AH418" s="13">
        <f t="shared" si="220"/>
        <v>-71500</v>
      </c>
      <c r="AI418" s="13">
        <f t="shared" si="221"/>
        <v>2651433.36</v>
      </c>
      <c r="AJ418" s="13">
        <f t="shared" si="222"/>
        <v>3443933.36</v>
      </c>
      <c r="AK418" s="13">
        <f t="shared" si="223"/>
        <v>660000</v>
      </c>
      <c r="AL418" s="13">
        <f t="shared" si="224"/>
        <v>1367850.01</v>
      </c>
      <c r="AM418" s="13">
        <f t="shared" si="225"/>
        <v>193590</v>
      </c>
      <c r="AN418" s="13">
        <f t="shared" si="226"/>
        <v>1561440.01</v>
      </c>
      <c r="AO418" s="23">
        <f t="shared" si="227"/>
        <v>0</v>
      </c>
      <c r="AP418" s="13">
        <f t="shared" si="228"/>
        <v>-88250</v>
      </c>
      <c r="AQ418" s="13">
        <f t="shared" si="229"/>
        <v>0</v>
      </c>
      <c r="AR418" s="3" t="str">
        <f t="shared" si="230"/>
        <v>Ok</v>
      </c>
    </row>
    <row r="419" spans="1:44" x14ac:dyDescent="0.3">
      <c r="A419" s="9"/>
      <c r="B419" s="9"/>
      <c r="C419" s="10">
        <f t="shared" si="201"/>
        <v>213000</v>
      </c>
      <c r="D419" s="10">
        <f t="shared" si="202"/>
        <v>2556000</v>
      </c>
      <c r="E419" s="10">
        <f>F419*基础参数!$B$18</f>
        <v>1704000</v>
      </c>
      <c r="F419" s="10">
        <f>F418+基础参数!$B$17</f>
        <v>4260000</v>
      </c>
      <c r="G419" s="10">
        <f>基础参数!$B$1</f>
        <v>60000</v>
      </c>
      <c r="H419" s="10">
        <f>基础参数!$B$2</f>
        <v>36000</v>
      </c>
      <c r="I419" s="10">
        <f>ROUND(IF(F419/12&gt;基础参数!$B$5,基础参数!$B$5,IF(F419/12&lt;基础参数!$B$4,基础参数!$B$4,F419/12)),2)</f>
        <v>21396</v>
      </c>
      <c r="J419" s="10">
        <f>I419*12*基础参数!$B$3</f>
        <v>32094</v>
      </c>
      <c r="K419" s="10">
        <f>ROUND(IF($F419/12&gt;基础参数!$B$12,基础参数!$B$12,IF($F419/12&lt;基础参数!$B$11,基础参数!$B$11,$F419/12)),2)</f>
        <v>21396</v>
      </c>
      <c r="L419" s="10">
        <f>K419*12*基础参数!$B$10</f>
        <v>17972.640000000003</v>
      </c>
      <c r="M419" s="12">
        <f t="shared" si="198"/>
        <v>2409933.36</v>
      </c>
      <c r="N419" s="13">
        <f t="shared" si="199"/>
        <v>1704000</v>
      </c>
      <c r="O419" s="13">
        <f t="shared" si="203"/>
        <v>902550.01</v>
      </c>
      <c r="P419" s="13">
        <f t="shared" si="204"/>
        <v>751640</v>
      </c>
      <c r="Q419" s="17">
        <f t="shared" si="205"/>
        <v>1654190.01</v>
      </c>
      <c r="R419" s="13">
        <f t="shared" si="206"/>
        <v>3453933.36</v>
      </c>
      <c r="S419" s="18">
        <f t="shared" si="207"/>
        <v>660000</v>
      </c>
      <c r="T419" s="13">
        <f t="shared" si="208"/>
        <v>1372350.01</v>
      </c>
      <c r="U419" s="13">
        <f t="shared" si="209"/>
        <v>193590</v>
      </c>
      <c r="V419" s="19">
        <f t="shared" si="210"/>
        <v>1565940.01</v>
      </c>
      <c r="W419" s="13">
        <f t="shared" si="211"/>
        <v>88250</v>
      </c>
      <c r="X419" s="13">
        <f t="shared" si="212"/>
        <v>103410</v>
      </c>
      <c r="Y419" s="13">
        <f t="shared" si="200"/>
        <v>4113933.36</v>
      </c>
      <c r="Z419" s="22">
        <f t="shared" si="213"/>
        <v>1669350.01</v>
      </c>
      <c r="AA419" s="13"/>
      <c r="AB419" s="13">
        <f t="shared" si="214"/>
        <v>3693933.36</v>
      </c>
      <c r="AC419" s="13">
        <f t="shared" si="215"/>
        <v>420000</v>
      </c>
      <c r="AD419" s="13">
        <f t="shared" si="216"/>
        <v>1480350.01</v>
      </c>
      <c r="AE419" s="13">
        <f t="shared" si="217"/>
        <v>102340</v>
      </c>
      <c r="AF419" s="13">
        <f t="shared" si="218"/>
        <v>1582690.01</v>
      </c>
      <c r="AG419" s="23">
        <f t="shared" si="219"/>
        <v>16750</v>
      </c>
      <c r="AH419" s="13">
        <f t="shared" si="220"/>
        <v>-71500</v>
      </c>
      <c r="AI419" s="13">
        <f t="shared" si="221"/>
        <v>2661433.36</v>
      </c>
      <c r="AJ419" s="13">
        <f t="shared" si="222"/>
        <v>3453933.36</v>
      </c>
      <c r="AK419" s="13">
        <f t="shared" si="223"/>
        <v>660000</v>
      </c>
      <c r="AL419" s="13">
        <f t="shared" si="224"/>
        <v>1372350.01</v>
      </c>
      <c r="AM419" s="13">
        <f t="shared" si="225"/>
        <v>193590</v>
      </c>
      <c r="AN419" s="13">
        <f t="shared" si="226"/>
        <v>1565940.01</v>
      </c>
      <c r="AO419" s="23">
        <f t="shared" si="227"/>
        <v>0</v>
      </c>
      <c r="AP419" s="13">
        <f t="shared" si="228"/>
        <v>-88250</v>
      </c>
      <c r="AQ419" s="13">
        <f t="shared" si="229"/>
        <v>0</v>
      </c>
      <c r="AR419" s="3" t="str">
        <f t="shared" si="230"/>
        <v>Ok</v>
      </c>
    </row>
    <row r="420" spans="1:44" x14ac:dyDescent="0.3">
      <c r="A420" s="9"/>
      <c r="B420" s="9"/>
      <c r="C420" s="10">
        <f t="shared" si="201"/>
        <v>213500</v>
      </c>
      <c r="D420" s="10">
        <f t="shared" si="202"/>
        <v>2562000</v>
      </c>
      <c r="E420" s="10">
        <f>F420*基础参数!$B$18</f>
        <v>1708000</v>
      </c>
      <c r="F420" s="10">
        <f>F419+基础参数!$B$17</f>
        <v>4270000</v>
      </c>
      <c r="G420" s="10">
        <f>基础参数!$B$1</f>
        <v>60000</v>
      </c>
      <c r="H420" s="10">
        <f>基础参数!$B$2</f>
        <v>36000</v>
      </c>
      <c r="I420" s="10">
        <f>ROUND(IF(F420/12&gt;基础参数!$B$5,基础参数!$B$5,IF(F420/12&lt;基础参数!$B$4,基础参数!$B$4,F420/12)),2)</f>
        <v>21396</v>
      </c>
      <c r="J420" s="10">
        <f>I420*12*基础参数!$B$3</f>
        <v>32094</v>
      </c>
      <c r="K420" s="10">
        <f>ROUND(IF($F420/12&gt;基础参数!$B$12,基础参数!$B$12,IF($F420/12&lt;基础参数!$B$11,基础参数!$B$11,$F420/12)),2)</f>
        <v>21396</v>
      </c>
      <c r="L420" s="10">
        <f>K420*12*基础参数!$B$10</f>
        <v>17972.640000000003</v>
      </c>
      <c r="M420" s="12">
        <f t="shared" si="198"/>
        <v>2415933.36</v>
      </c>
      <c r="N420" s="13">
        <f t="shared" si="199"/>
        <v>1708000</v>
      </c>
      <c r="O420" s="13">
        <f t="shared" si="203"/>
        <v>905250.01</v>
      </c>
      <c r="P420" s="13">
        <f t="shared" si="204"/>
        <v>753440</v>
      </c>
      <c r="Q420" s="17">
        <f t="shared" si="205"/>
        <v>1658690.01</v>
      </c>
      <c r="R420" s="13">
        <f t="shared" si="206"/>
        <v>3463933.36</v>
      </c>
      <c r="S420" s="18">
        <f t="shared" si="207"/>
        <v>660000</v>
      </c>
      <c r="T420" s="13">
        <f t="shared" si="208"/>
        <v>1376850.01</v>
      </c>
      <c r="U420" s="13">
        <f t="shared" si="209"/>
        <v>193590</v>
      </c>
      <c r="V420" s="19">
        <f t="shared" si="210"/>
        <v>1570440.01</v>
      </c>
      <c r="W420" s="13">
        <f t="shared" si="211"/>
        <v>88250</v>
      </c>
      <c r="X420" s="13">
        <f t="shared" si="212"/>
        <v>103410</v>
      </c>
      <c r="Y420" s="13">
        <f t="shared" si="200"/>
        <v>4123933.36</v>
      </c>
      <c r="Z420" s="22">
        <f t="shared" si="213"/>
        <v>1673850.01</v>
      </c>
      <c r="AA420" s="13"/>
      <c r="AB420" s="13">
        <f t="shared" si="214"/>
        <v>3703933.36</v>
      </c>
      <c r="AC420" s="13">
        <f t="shared" si="215"/>
        <v>420000</v>
      </c>
      <c r="AD420" s="13">
        <f t="shared" si="216"/>
        <v>1484850.01</v>
      </c>
      <c r="AE420" s="13">
        <f t="shared" si="217"/>
        <v>102340</v>
      </c>
      <c r="AF420" s="13">
        <f t="shared" si="218"/>
        <v>1587190.01</v>
      </c>
      <c r="AG420" s="23">
        <f t="shared" si="219"/>
        <v>16750</v>
      </c>
      <c r="AH420" s="13">
        <f t="shared" si="220"/>
        <v>-71500</v>
      </c>
      <c r="AI420" s="13">
        <f t="shared" si="221"/>
        <v>2671433.36</v>
      </c>
      <c r="AJ420" s="13">
        <f t="shared" si="222"/>
        <v>3463933.36</v>
      </c>
      <c r="AK420" s="13">
        <f t="shared" si="223"/>
        <v>660000</v>
      </c>
      <c r="AL420" s="13">
        <f t="shared" si="224"/>
        <v>1376850.01</v>
      </c>
      <c r="AM420" s="13">
        <f t="shared" si="225"/>
        <v>193590</v>
      </c>
      <c r="AN420" s="13">
        <f t="shared" si="226"/>
        <v>1570440.01</v>
      </c>
      <c r="AO420" s="23">
        <f t="shared" si="227"/>
        <v>0</v>
      </c>
      <c r="AP420" s="13">
        <f t="shared" si="228"/>
        <v>-88250</v>
      </c>
      <c r="AQ420" s="13">
        <f t="shared" si="229"/>
        <v>0</v>
      </c>
      <c r="AR420" s="3" t="str">
        <f t="shared" si="230"/>
        <v>Ok</v>
      </c>
    </row>
    <row r="421" spans="1:44" x14ac:dyDescent="0.3">
      <c r="A421" s="9"/>
      <c r="B421" s="9"/>
      <c r="C421" s="10">
        <f t="shared" si="201"/>
        <v>214000</v>
      </c>
      <c r="D421" s="10">
        <f t="shared" si="202"/>
        <v>2568000</v>
      </c>
      <c r="E421" s="10">
        <f>F421*基础参数!$B$18</f>
        <v>1712000</v>
      </c>
      <c r="F421" s="10">
        <f>F420+基础参数!$B$17</f>
        <v>4280000</v>
      </c>
      <c r="G421" s="10">
        <f>基础参数!$B$1</f>
        <v>60000</v>
      </c>
      <c r="H421" s="10">
        <f>基础参数!$B$2</f>
        <v>36000</v>
      </c>
      <c r="I421" s="10">
        <f>ROUND(IF(F421/12&gt;基础参数!$B$5,基础参数!$B$5,IF(F421/12&lt;基础参数!$B$4,基础参数!$B$4,F421/12)),2)</f>
        <v>21396</v>
      </c>
      <c r="J421" s="10">
        <f>I421*12*基础参数!$B$3</f>
        <v>32094</v>
      </c>
      <c r="K421" s="10">
        <f>ROUND(IF($F421/12&gt;基础参数!$B$12,基础参数!$B$12,IF($F421/12&lt;基础参数!$B$11,基础参数!$B$11,$F421/12)),2)</f>
        <v>21396</v>
      </c>
      <c r="L421" s="10">
        <f>K421*12*基础参数!$B$10</f>
        <v>17972.640000000003</v>
      </c>
      <c r="M421" s="12">
        <f t="shared" si="198"/>
        <v>2421933.36</v>
      </c>
      <c r="N421" s="13">
        <f t="shared" si="199"/>
        <v>1712000</v>
      </c>
      <c r="O421" s="13">
        <f t="shared" si="203"/>
        <v>907950.01</v>
      </c>
      <c r="P421" s="13">
        <f t="shared" si="204"/>
        <v>755240</v>
      </c>
      <c r="Q421" s="17">
        <f t="shared" si="205"/>
        <v>1663190.01</v>
      </c>
      <c r="R421" s="13">
        <f t="shared" si="206"/>
        <v>3473933.36</v>
      </c>
      <c r="S421" s="18">
        <f t="shared" si="207"/>
        <v>660000</v>
      </c>
      <c r="T421" s="13">
        <f t="shared" si="208"/>
        <v>1381350.01</v>
      </c>
      <c r="U421" s="13">
        <f t="shared" si="209"/>
        <v>193590</v>
      </c>
      <c r="V421" s="19">
        <f t="shared" si="210"/>
        <v>1574940.01</v>
      </c>
      <c r="W421" s="13">
        <f t="shared" si="211"/>
        <v>88250</v>
      </c>
      <c r="X421" s="13">
        <f t="shared" si="212"/>
        <v>103410</v>
      </c>
      <c r="Y421" s="13">
        <f t="shared" si="200"/>
        <v>4133933.36</v>
      </c>
      <c r="Z421" s="22">
        <f t="shared" si="213"/>
        <v>1678350.01</v>
      </c>
      <c r="AA421" s="13"/>
      <c r="AB421" s="13">
        <f t="shared" si="214"/>
        <v>3713933.36</v>
      </c>
      <c r="AC421" s="13">
        <f t="shared" si="215"/>
        <v>420000</v>
      </c>
      <c r="AD421" s="13">
        <f t="shared" si="216"/>
        <v>1489350.01</v>
      </c>
      <c r="AE421" s="13">
        <f t="shared" si="217"/>
        <v>102340</v>
      </c>
      <c r="AF421" s="13">
        <f t="shared" si="218"/>
        <v>1591690.01</v>
      </c>
      <c r="AG421" s="23">
        <f t="shared" si="219"/>
        <v>16750</v>
      </c>
      <c r="AH421" s="13">
        <f t="shared" si="220"/>
        <v>-71500</v>
      </c>
      <c r="AI421" s="13">
        <f t="shared" si="221"/>
        <v>2681433.36</v>
      </c>
      <c r="AJ421" s="13">
        <f t="shared" si="222"/>
        <v>3473933.36</v>
      </c>
      <c r="AK421" s="13">
        <f t="shared" si="223"/>
        <v>660000</v>
      </c>
      <c r="AL421" s="13">
        <f t="shared" si="224"/>
        <v>1381350.01</v>
      </c>
      <c r="AM421" s="13">
        <f t="shared" si="225"/>
        <v>193590</v>
      </c>
      <c r="AN421" s="13">
        <f t="shared" si="226"/>
        <v>1574940.01</v>
      </c>
      <c r="AO421" s="23">
        <f t="shared" si="227"/>
        <v>0</v>
      </c>
      <c r="AP421" s="13">
        <f t="shared" si="228"/>
        <v>-88250</v>
      </c>
      <c r="AQ421" s="13">
        <f t="shared" si="229"/>
        <v>0</v>
      </c>
      <c r="AR421" s="3" t="str">
        <f t="shared" si="230"/>
        <v>Ok</v>
      </c>
    </row>
    <row r="422" spans="1:44" x14ac:dyDescent="0.3">
      <c r="A422" s="9"/>
      <c r="B422" s="9"/>
      <c r="C422" s="10">
        <f t="shared" si="201"/>
        <v>214500</v>
      </c>
      <c r="D422" s="10">
        <f t="shared" si="202"/>
        <v>2574000</v>
      </c>
      <c r="E422" s="10">
        <f>F422*基础参数!$B$18</f>
        <v>1716000</v>
      </c>
      <c r="F422" s="10">
        <f>F421+基础参数!$B$17</f>
        <v>4290000</v>
      </c>
      <c r="G422" s="10">
        <f>基础参数!$B$1</f>
        <v>60000</v>
      </c>
      <c r="H422" s="10">
        <f>基础参数!$B$2</f>
        <v>36000</v>
      </c>
      <c r="I422" s="10">
        <f>ROUND(IF(F422/12&gt;基础参数!$B$5,基础参数!$B$5,IF(F422/12&lt;基础参数!$B$4,基础参数!$B$4,F422/12)),2)</f>
        <v>21396</v>
      </c>
      <c r="J422" s="10">
        <f>I422*12*基础参数!$B$3</f>
        <v>32094</v>
      </c>
      <c r="K422" s="10">
        <f>ROUND(IF($F422/12&gt;基础参数!$B$12,基础参数!$B$12,IF($F422/12&lt;基础参数!$B$11,基础参数!$B$11,$F422/12)),2)</f>
        <v>21396</v>
      </c>
      <c r="L422" s="10">
        <f>K422*12*基础参数!$B$10</f>
        <v>17972.640000000003</v>
      </c>
      <c r="M422" s="12">
        <f t="shared" si="198"/>
        <v>2427933.36</v>
      </c>
      <c r="N422" s="13">
        <f t="shared" si="199"/>
        <v>1716000</v>
      </c>
      <c r="O422" s="13">
        <f t="shared" si="203"/>
        <v>910650.01</v>
      </c>
      <c r="P422" s="13">
        <f t="shared" si="204"/>
        <v>757040</v>
      </c>
      <c r="Q422" s="17">
        <f t="shared" si="205"/>
        <v>1667690.01</v>
      </c>
      <c r="R422" s="13">
        <f t="shared" si="206"/>
        <v>3483933.36</v>
      </c>
      <c r="S422" s="18">
        <f t="shared" si="207"/>
        <v>660000</v>
      </c>
      <c r="T422" s="13">
        <f t="shared" si="208"/>
        <v>1385850.01</v>
      </c>
      <c r="U422" s="13">
        <f t="shared" si="209"/>
        <v>193590</v>
      </c>
      <c r="V422" s="19">
        <f t="shared" si="210"/>
        <v>1579440.01</v>
      </c>
      <c r="W422" s="13">
        <f t="shared" si="211"/>
        <v>88250</v>
      </c>
      <c r="X422" s="13">
        <f t="shared" si="212"/>
        <v>103410</v>
      </c>
      <c r="Y422" s="13">
        <f t="shared" si="200"/>
        <v>4143933.36</v>
      </c>
      <c r="Z422" s="22">
        <f t="shared" si="213"/>
        <v>1682850.01</v>
      </c>
      <c r="AA422" s="13"/>
      <c r="AB422" s="13">
        <f t="shared" si="214"/>
        <v>3723933.36</v>
      </c>
      <c r="AC422" s="13">
        <f t="shared" si="215"/>
        <v>420000</v>
      </c>
      <c r="AD422" s="13">
        <f t="shared" si="216"/>
        <v>1493850.01</v>
      </c>
      <c r="AE422" s="13">
        <f t="shared" si="217"/>
        <v>102340</v>
      </c>
      <c r="AF422" s="13">
        <f t="shared" si="218"/>
        <v>1596190.01</v>
      </c>
      <c r="AG422" s="23">
        <f t="shared" si="219"/>
        <v>16750</v>
      </c>
      <c r="AH422" s="13">
        <f t="shared" si="220"/>
        <v>-71500</v>
      </c>
      <c r="AI422" s="13">
        <f t="shared" si="221"/>
        <v>2691433.36</v>
      </c>
      <c r="AJ422" s="13">
        <f t="shared" si="222"/>
        <v>3483933.36</v>
      </c>
      <c r="AK422" s="13">
        <f t="shared" si="223"/>
        <v>660000</v>
      </c>
      <c r="AL422" s="13">
        <f t="shared" si="224"/>
        <v>1385850.01</v>
      </c>
      <c r="AM422" s="13">
        <f t="shared" si="225"/>
        <v>193590</v>
      </c>
      <c r="AN422" s="13">
        <f t="shared" si="226"/>
        <v>1579440.01</v>
      </c>
      <c r="AO422" s="23">
        <f t="shared" si="227"/>
        <v>0</v>
      </c>
      <c r="AP422" s="13">
        <f t="shared" si="228"/>
        <v>-88250</v>
      </c>
      <c r="AQ422" s="13">
        <f t="shared" si="229"/>
        <v>0</v>
      </c>
      <c r="AR422" s="3" t="str">
        <f t="shared" si="230"/>
        <v>Ok</v>
      </c>
    </row>
    <row r="423" spans="1:44" x14ac:dyDescent="0.3">
      <c r="A423" s="9"/>
      <c r="B423" s="9"/>
      <c r="C423" s="10">
        <f t="shared" si="201"/>
        <v>215000</v>
      </c>
      <c r="D423" s="10">
        <f t="shared" si="202"/>
        <v>2580000</v>
      </c>
      <c r="E423" s="10">
        <f>F423*基础参数!$B$18</f>
        <v>1720000</v>
      </c>
      <c r="F423" s="10">
        <f>F422+基础参数!$B$17</f>
        <v>4300000</v>
      </c>
      <c r="G423" s="10">
        <f>基础参数!$B$1</f>
        <v>60000</v>
      </c>
      <c r="H423" s="10">
        <f>基础参数!$B$2</f>
        <v>36000</v>
      </c>
      <c r="I423" s="10">
        <f>ROUND(IF(F423/12&gt;基础参数!$B$5,基础参数!$B$5,IF(F423/12&lt;基础参数!$B$4,基础参数!$B$4,F423/12)),2)</f>
        <v>21396</v>
      </c>
      <c r="J423" s="10">
        <f>I423*12*基础参数!$B$3</f>
        <v>32094</v>
      </c>
      <c r="K423" s="10">
        <f>ROUND(IF($F423/12&gt;基础参数!$B$12,基础参数!$B$12,IF($F423/12&lt;基础参数!$B$11,基础参数!$B$11,$F423/12)),2)</f>
        <v>21396</v>
      </c>
      <c r="L423" s="10">
        <f>K423*12*基础参数!$B$10</f>
        <v>17972.640000000003</v>
      </c>
      <c r="M423" s="12">
        <f t="shared" si="198"/>
        <v>2433933.36</v>
      </c>
      <c r="N423" s="13">
        <f t="shared" si="199"/>
        <v>1720000</v>
      </c>
      <c r="O423" s="13">
        <f t="shared" si="203"/>
        <v>913350.01</v>
      </c>
      <c r="P423" s="13">
        <f t="shared" si="204"/>
        <v>758840</v>
      </c>
      <c r="Q423" s="17">
        <f t="shared" si="205"/>
        <v>1672190.01</v>
      </c>
      <c r="R423" s="13">
        <f t="shared" si="206"/>
        <v>3493933.36</v>
      </c>
      <c r="S423" s="18">
        <f t="shared" si="207"/>
        <v>660000</v>
      </c>
      <c r="T423" s="13">
        <f t="shared" si="208"/>
        <v>1390350.01</v>
      </c>
      <c r="U423" s="13">
        <f t="shared" si="209"/>
        <v>193590</v>
      </c>
      <c r="V423" s="19">
        <f t="shared" si="210"/>
        <v>1583940.01</v>
      </c>
      <c r="W423" s="13">
        <f t="shared" si="211"/>
        <v>88250</v>
      </c>
      <c r="X423" s="13">
        <f t="shared" si="212"/>
        <v>103410</v>
      </c>
      <c r="Y423" s="13">
        <f t="shared" si="200"/>
        <v>4153933.36</v>
      </c>
      <c r="Z423" s="22">
        <f t="shared" si="213"/>
        <v>1687350.01</v>
      </c>
      <c r="AA423" s="13"/>
      <c r="AB423" s="13">
        <f t="shared" si="214"/>
        <v>3733933.36</v>
      </c>
      <c r="AC423" s="13">
        <f t="shared" si="215"/>
        <v>420000</v>
      </c>
      <c r="AD423" s="13">
        <f t="shared" si="216"/>
        <v>1498350.01</v>
      </c>
      <c r="AE423" s="13">
        <f t="shared" si="217"/>
        <v>102340</v>
      </c>
      <c r="AF423" s="13">
        <f t="shared" si="218"/>
        <v>1600690.01</v>
      </c>
      <c r="AG423" s="23">
        <f t="shared" si="219"/>
        <v>16750</v>
      </c>
      <c r="AH423" s="13">
        <f t="shared" si="220"/>
        <v>-71500</v>
      </c>
      <c r="AI423" s="13">
        <f t="shared" si="221"/>
        <v>2701433.36</v>
      </c>
      <c r="AJ423" s="13">
        <f t="shared" si="222"/>
        <v>3493933.36</v>
      </c>
      <c r="AK423" s="13">
        <f t="shared" si="223"/>
        <v>660000</v>
      </c>
      <c r="AL423" s="13">
        <f t="shared" si="224"/>
        <v>1390350.01</v>
      </c>
      <c r="AM423" s="13">
        <f t="shared" si="225"/>
        <v>193590</v>
      </c>
      <c r="AN423" s="13">
        <f t="shared" si="226"/>
        <v>1583940.01</v>
      </c>
      <c r="AO423" s="23">
        <f t="shared" si="227"/>
        <v>0</v>
      </c>
      <c r="AP423" s="13">
        <f t="shared" si="228"/>
        <v>-88250</v>
      </c>
      <c r="AQ423" s="13">
        <f t="shared" si="229"/>
        <v>0</v>
      </c>
      <c r="AR423" s="3" t="str">
        <f t="shared" si="230"/>
        <v>Ok</v>
      </c>
    </row>
    <row r="424" spans="1:44" x14ac:dyDescent="0.3">
      <c r="A424" s="9"/>
      <c r="B424" s="9"/>
      <c r="C424" s="10">
        <f t="shared" si="201"/>
        <v>215500</v>
      </c>
      <c r="D424" s="10">
        <f t="shared" si="202"/>
        <v>2586000</v>
      </c>
      <c r="E424" s="10">
        <f>F424*基础参数!$B$18</f>
        <v>1724000</v>
      </c>
      <c r="F424" s="10">
        <f>F423+基础参数!$B$17</f>
        <v>4310000</v>
      </c>
      <c r="G424" s="10">
        <f>基础参数!$B$1</f>
        <v>60000</v>
      </c>
      <c r="H424" s="10">
        <f>基础参数!$B$2</f>
        <v>36000</v>
      </c>
      <c r="I424" s="10">
        <f>ROUND(IF(F424/12&gt;基础参数!$B$5,基础参数!$B$5,IF(F424/12&lt;基础参数!$B$4,基础参数!$B$4,F424/12)),2)</f>
        <v>21396</v>
      </c>
      <c r="J424" s="10">
        <f>I424*12*基础参数!$B$3</f>
        <v>32094</v>
      </c>
      <c r="K424" s="10">
        <f>ROUND(IF($F424/12&gt;基础参数!$B$12,基础参数!$B$12,IF($F424/12&lt;基础参数!$B$11,基础参数!$B$11,$F424/12)),2)</f>
        <v>21396</v>
      </c>
      <c r="L424" s="10">
        <f>K424*12*基础参数!$B$10</f>
        <v>17972.640000000003</v>
      </c>
      <c r="M424" s="12">
        <f t="shared" si="198"/>
        <v>2439933.36</v>
      </c>
      <c r="N424" s="13">
        <f t="shared" si="199"/>
        <v>1724000</v>
      </c>
      <c r="O424" s="13">
        <f t="shared" si="203"/>
        <v>916050.01</v>
      </c>
      <c r="P424" s="13">
        <f t="shared" si="204"/>
        <v>760640</v>
      </c>
      <c r="Q424" s="17">
        <f t="shared" si="205"/>
        <v>1676690.01</v>
      </c>
      <c r="R424" s="13">
        <f t="shared" si="206"/>
        <v>3503933.36</v>
      </c>
      <c r="S424" s="18">
        <f t="shared" si="207"/>
        <v>660000</v>
      </c>
      <c r="T424" s="13">
        <f t="shared" si="208"/>
        <v>1394850.01</v>
      </c>
      <c r="U424" s="13">
        <f t="shared" si="209"/>
        <v>193590</v>
      </c>
      <c r="V424" s="19">
        <f t="shared" si="210"/>
        <v>1588440.01</v>
      </c>
      <c r="W424" s="13">
        <f t="shared" si="211"/>
        <v>88250</v>
      </c>
      <c r="X424" s="13">
        <f t="shared" si="212"/>
        <v>103410</v>
      </c>
      <c r="Y424" s="13">
        <f t="shared" si="200"/>
        <v>4163933.36</v>
      </c>
      <c r="Z424" s="22">
        <f t="shared" si="213"/>
        <v>1691850.01</v>
      </c>
      <c r="AA424" s="13"/>
      <c r="AB424" s="13">
        <f t="shared" si="214"/>
        <v>3743933.36</v>
      </c>
      <c r="AC424" s="13">
        <f t="shared" si="215"/>
        <v>420000</v>
      </c>
      <c r="AD424" s="13">
        <f t="shared" si="216"/>
        <v>1502850.01</v>
      </c>
      <c r="AE424" s="13">
        <f t="shared" si="217"/>
        <v>102340</v>
      </c>
      <c r="AF424" s="13">
        <f t="shared" si="218"/>
        <v>1605190.01</v>
      </c>
      <c r="AG424" s="23">
        <f t="shared" si="219"/>
        <v>16750</v>
      </c>
      <c r="AH424" s="13">
        <f t="shared" si="220"/>
        <v>-71500</v>
      </c>
      <c r="AI424" s="13">
        <f t="shared" si="221"/>
        <v>2711433.36</v>
      </c>
      <c r="AJ424" s="13">
        <f t="shared" si="222"/>
        <v>3503933.36</v>
      </c>
      <c r="AK424" s="13">
        <f t="shared" si="223"/>
        <v>660000</v>
      </c>
      <c r="AL424" s="13">
        <f t="shared" si="224"/>
        <v>1394850.01</v>
      </c>
      <c r="AM424" s="13">
        <f t="shared" si="225"/>
        <v>193590</v>
      </c>
      <c r="AN424" s="13">
        <f t="shared" si="226"/>
        <v>1588440.01</v>
      </c>
      <c r="AO424" s="23">
        <f t="shared" si="227"/>
        <v>0</v>
      </c>
      <c r="AP424" s="13">
        <f t="shared" si="228"/>
        <v>-88250</v>
      </c>
      <c r="AQ424" s="13">
        <f t="shared" si="229"/>
        <v>0</v>
      </c>
      <c r="AR424" s="3" t="str">
        <f t="shared" si="230"/>
        <v>Ok</v>
      </c>
    </row>
    <row r="425" spans="1:44" x14ac:dyDescent="0.3">
      <c r="A425" s="9"/>
      <c r="B425" s="9"/>
      <c r="C425" s="10">
        <f t="shared" si="201"/>
        <v>216000</v>
      </c>
      <c r="D425" s="10">
        <f t="shared" si="202"/>
        <v>2592000</v>
      </c>
      <c r="E425" s="10">
        <f>F425*基础参数!$B$18</f>
        <v>1728000</v>
      </c>
      <c r="F425" s="10">
        <f>F424+基础参数!$B$17</f>
        <v>4320000</v>
      </c>
      <c r="G425" s="10">
        <f>基础参数!$B$1</f>
        <v>60000</v>
      </c>
      <c r="H425" s="10">
        <f>基础参数!$B$2</f>
        <v>36000</v>
      </c>
      <c r="I425" s="10">
        <f>ROUND(IF(F425/12&gt;基础参数!$B$5,基础参数!$B$5,IF(F425/12&lt;基础参数!$B$4,基础参数!$B$4,F425/12)),2)</f>
        <v>21396</v>
      </c>
      <c r="J425" s="10">
        <f>I425*12*基础参数!$B$3</f>
        <v>32094</v>
      </c>
      <c r="K425" s="10">
        <f>ROUND(IF($F425/12&gt;基础参数!$B$12,基础参数!$B$12,IF($F425/12&lt;基础参数!$B$11,基础参数!$B$11,$F425/12)),2)</f>
        <v>21396</v>
      </c>
      <c r="L425" s="10">
        <f>K425*12*基础参数!$B$10</f>
        <v>17972.640000000003</v>
      </c>
      <c r="M425" s="12">
        <f t="shared" si="198"/>
        <v>2445933.36</v>
      </c>
      <c r="N425" s="13">
        <f t="shared" si="199"/>
        <v>1728000</v>
      </c>
      <c r="O425" s="13">
        <f t="shared" si="203"/>
        <v>918750.01</v>
      </c>
      <c r="P425" s="13">
        <f t="shared" si="204"/>
        <v>762440</v>
      </c>
      <c r="Q425" s="17">
        <f t="shared" si="205"/>
        <v>1681190.01</v>
      </c>
      <c r="R425" s="13">
        <f t="shared" si="206"/>
        <v>3513933.36</v>
      </c>
      <c r="S425" s="18">
        <f t="shared" si="207"/>
        <v>660000</v>
      </c>
      <c r="T425" s="13">
        <f t="shared" si="208"/>
        <v>1399350.01</v>
      </c>
      <c r="U425" s="13">
        <f t="shared" si="209"/>
        <v>193590</v>
      </c>
      <c r="V425" s="19">
        <f t="shared" si="210"/>
        <v>1592940.01</v>
      </c>
      <c r="W425" s="13">
        <f t="shared" si="211"/>
        <v>88250</v>
      </c>
      <c r="X425" s="13">
        <f t="shared" si="212"/>
        <v>103410</v>
      </c>
      <c r="Y425" s="13">
        <f t="shared" si="200"/>
        <v>4173933.36</v>
      </c>
      <c r="Z425" s="22">
        <f t="shared" si="213"/>
        <v>1696350.01</v>
      </c>
      <c r="AA425" s="13"/>
      <c r="AB425" s="13">
        <f t="shared" si="214"/>
        <v>3753933.36</v>
      </c>
      <c r="AC425" s="13">
        <f t="shared" si="215"/>
        <v>420000</v>
      </c>
      <c r="AD425" s="13">
        <f t="shared" si="216"/>
        <v>1507350.01</v>
      </c>
      <c r="AE425" s="13">
        <f t="shared" si="217"/>
        <v>102340</v>
      </c>
      <c r="AF425" s="13">
        <f t="shared" si="218"/>
        <v>1609690.01</v>
      </c>
      <c r="AG425" s="23">
        <f t="shared" si="219"/>
        <v>16750</v>
      </c>
      <c r="AH425" s="13">
        <f t="shared" si="220"/>
        <v>-71500</v>
      </c>
      <c r="AI425" s="13">
        <f t="shared" si="221"/>
        <v>2721433.36</v>
      </c>
      <c r="AJ425" s="13">
        <f t="shared" si="222"/>
        <v>3513933.36</v>
      </c>
      <c r="AK425" s="13">
        <f t="shared" si="223"/>
        <v>660000</v>
      </c>
      <c r="AL425" s="13">
        <f t="shared" si="224"/>
        <v>1399350.01</v>
      </c>
      <c r="AM425" s="13">
        <f t="shared" si="225"/>
        <v>193590</v>
      </c>
      <c r="AN425" s="13">
        <f t="shared" si="226"/>
        <v>1592940.01</v>
      </c>
      <c r="AO425" s="23">
        <f t="shared" si="227"/>
        <v>0</v>
      </c>
      <c r="AP425" s="13">
        <f t="shared" si="228"/>
        <v>-88250</v>
      </c>
      <c r="AQ425" s="13">
        <f t="shared" si="229"/>
        <v>0</v>
      </c>
      <c r="AR425" s="3" t="str">
        <f t="shared" si="230"/>
        <v>Ok</v>
      </c>
    </row>
    <row r="426" spans="1:44" x14ac:dyDescent="0.3">
      <c r="A426" s="9"/>
      <c r="B426" s="9"/>
      <c r="C426" s="10">
        <f t="shared" si="201"/>
        <v>216500</v>
      </c>
      <c r="D426" s="10">
        <f t="shared" si="202"/>
        <v>2598000</v>
      </c>
      <c r="E426" s="10">
        <f>F426*基础参数!$B$18</f>
        <v>1732000</v>
      </c>
      <c r="F426" s="10">
        <f>F425+基础参数!$B$17</f>
        <v>4330000</v>
      </c>
      <c r="G426" s="10">
        <f>基础参数!$B$1</f>
        <v>60000</v>
      </c>
      <c r="H426" s="10">
        <f>基础参数!$B$2</f>
        <v>36000</v>
      </c>
      <c r="I426" s="10">
        <f>ROUND(IF(F426/12&gt;基础参数!$B$5,基础参数!$B$5,IF(F426/12&lt;基础参数!$B$4,基础参数!$B$4,F426/12)),2)</f>
        <v>21396</v>
      </c>
      <c r="J426" s="10">
        <f>I426*12*基础参数!$B$3</f>
        <v>32094</v>
      </c>
      <c r="K426" s="10">
        <f>ROUND(IF($F426/12&gt;基础参数!$B$12,基础参数!$B$12,IF($F426/12&lt;基础参数!$B$11,基础参数!$B$11,$F426/12)),2)</f>
        <v>21396</v>
      </c>
      <c r="L426" s="10">
        <f>K426*12*基础参数!$B$10</f>
        <v>17972.640000000003</v>
      </c>
      <c r="M426" s="12">
        <f t="shared" si="198"/>
        <v>2451933.36</v>
      </c>
      <c r="N426" s="13">
        <f t="shared" si="199"/>
        <v>1732000</v>
      </c>
      <c r="O426" s="13">
        <f t="shared" si="203"/>
        <v>921450.01</v>
      </c>
      <c r="P426" s="13">
        <f t="shared" si="204"/>
        <v>764240</v>
      </c>
      <c r="Q426" s="17">
        <f t="shared" si="205"/>
        <v>1685690.01</v>
      </c>
      <c r="R426" s="13">
        <f t="shared" si="206"/>
        <v>3523933.36</v>
      </c>
      <c r="S426" s="18">
        <f t="shared" si="207"/>
        <v>660000</v>
      </c>
      <c r="T426" s="13">
        <f t="shared" si="208"/>
        <v>1403850.01</v>
      </c>
      <c r="U426" s="13">
        <f t="shared" si="209"/>
        <v>193590</v>
      </c>
      <c r="V426" s="19">
        <f t="shared" si="210"/>
        <v>1597440.01</v>
      </c>
      <c r="W426" s="13">
        <f t="shared" si="211"/>
        <v>88250</v>
      </c>
      <c r="X426" s="13">
        <f t="shared" si="212"/>
        <v>103410</v>
      </c>
      <c r="Y426" s="13">
        <f t="shared" si="200"/>
        <v>4183933.36</v>
      </c>
      <c r="Z426" s="22">
        <f t="shared" si="213"/>
        <v>1700850.01</v>
      </c>
      <c r="AA426" s="13"/>
      <c r="AB426" s="13">
        <f t="shared" si="214"/>
        <v>3763933.36</v>
      </c>
      <c r="AC426" s="13">
        <f t="shared" si="215"/>
        <v>420000</v>
      </c>
      <c r="AD426" s="13">
        <f t="shared" si="216"/>
        <v>1511850.01</v>
      </c>
      <c r="AE426" s="13">
        <f t="shared" si="217"/>
        <v>102340</v>
      </c>
      <c r="AF426" s="13">
        <f t="shared" si="218"/>
        <v>1614190.01</v>
      </c>
      <c r="AG426" s="23">
        <f t="shared" si="219"/>
        <v>16750</v>
      </c>
      <c r="AH426" s="13">
        <f t="shared" si="220"/>
        <v>-71500</v>
      </c>
      <c r="AI426" s="13">
        <f t="shared" si="221"/>
        <v>2731433.36</v>
      </c>
      <c r="AJ426" s="13">
        <f t="shared" si="222"/>
        <v>3523933.36</v>
      </c>
      <c r="AK426" s="13">
        <f t="shared" si="223"/>
        <v>660000</v>
      </c>
      <c r="AL426" s="13">
        <f t="shared" si="224"/>
        <v>1403850.01</v>
      </c>
      <c r="AM426" s="13">
        <f t="shared" si="225"/>
        <v>193590</v>
      </c>
      <c r="AN426" s="13">
        <f t="shared" si="226"/>
        <v>1597440.01</v>
      </c>
      <c r="AO426" s="23">
        <f t="shared" si="227"/>
        <v>0</v>
      </c>
      <c r="AP426" s="13">
        <f t="shared" si="228"/>
        <v>-88250</v>
      </c>
      <c r="AQ426" s="13">
        <f t="shared" si="229"/>
        <v>0</v>
      </c>
      <c r="AR426" s="3" t="str">
        <f t="shared" si="230"/>
        <v>Ok</v>
      </c>
    </row>
    <row r="427" spans="1:44" x14ac:dyDescent="0.3">
      <c r="A427" s="9"/>
      <c r="B427" s="9"/>
      <c r="C427" s="10">
        <f t="shared" si="201"/>
        <v>217000</v>
      </c>
      <c r="D427" s="10">
        <f t="shared" si="202"/>
        <v>2604000</v>
      </c>
      <c r="E427" s="10">
        <f>F427*基础参数!$B$18</f>
        <v>1736000</v>
      </c>
      <c r="F427" s="10">
        <f>F426+基础参数!$B$17</f>
        <v>4340000</v>
      </c>
      <c r="G427" s="10">
        <f>基础参数!$B$1</f>
        <v>60000</v>
      </c>
      <c r="H427" s="10">
        <f>基础参数!$B$2</f>
        <v>36000</v>
      </c>
      <c r="I427" s="10">
        <f>ROUND(IF(F427/12&gt;基础参数!$B$5,基础参数!$B$5,IF(F427/12&lt;基础参数!$B$4,基础参数!$B$4,F427/12)),2)</f>
        <v>21396</v>
      </c>
      <c r="J427" s="10">
        <f>I427*12*基础参数!$B$3</f>
        <v>32094</v>
      </c>
      <c r="K427" s="10">
        <f>ROUND(IF($F427/12&gt;基础参数!$B$12,基础参数!$B$12,IF($F427/12&lt;基础参数!$B$11,基础参数!$B$11,$F427/12)),2)</f>
        <v>21396</v>
      </c>
      <c r="L427" s="10">
        <f>K427*12*基础参数!$B$10</f>
        <v>17972.640000000003</v>
      </c>
      <c r="M427" s="12">
        <f t="shared" si="198"/>
        <v>2457933.36</v>
      </c>
      <c r="N427" s="13">
        <f t="shared" si="199"/>
        <v>1736000</v>
      </c>
      <c r="O427" s="13">
        <f t="shared" si="203"/>
        <v>924150.01</v>
      </c>
      <c r="P427" s="13">
        <f t="shared" si="204"/>
        <v>766040</v>
      </c>
      <c r="Q427" s="17">
        <f t="shared" si="205"/>
        <v>1690190.01</v>
      </c>
      <c r="R427" s="13">
        <f t="shared" si="206"/>
        <v>3533933.36</v>
      </c>
      <c r="S427" s="18">
        <f t="shared" si="207"/>
        <v>660000</v>
      </c>
      <c r="T427" s="13">
        <f t="shared" si="208"/>
        <v>1408350.01</v>
      </c>
      <c r="U427" s="13">
        <f t="shared" si="209"/>
        <v>193590</v>
      </c>
      <c r="V427" s="19">
        <f t="shared" si="210"/>
        <v>1601940.01</v>
      </c>
      <c r="W427" s="13">
        <f t="shared" si="211"/>
        <v>88250</v>
      </c>
      <c r="X427" s="13">
        <f t="shared" si="212"/>
        <v>103410</v>
      </c>
      <c r="Y427" s="13">
        <f t="shared" si="200"/>
        <v>4193933.36</v>
      </c>
      <c r="Z427" s="22">
        <f t="shared" si="213"/>
        <v>1705350.01</v>
      </c>
      <c r="AA427" s="13"/>
      <c r="AB427" s="13">
        <f t="shared" si="214"/>
        <v>3773933.36</v>
      </c>
      <c r="AC427" s="13">
        <f t="shared" si="215"/>
        <v>420000</v>
      </c>
      <c r="AD427" s="13">
        <f t="shared" si="216"/>
        <v>1516350.01</v>
      </c>
      <c r="AE427" s="13">
        <f t="shared" si="217"/>
        <v>102340</v>
      </c>
      <c r="AF427" s="13">
        <f t="shared" si="218"/>
        <v>1618690.01</v>
      </c>
      <c r="AG427" s="23">
        <f t="shared" si="219"/>
        <v>16750</v>
      </c>
      <c r="AH427" s="13">
        <f t="shared" si="220"/>
        <v>-71500</v>
      </c>
      <c r="AI427" s="13">
        <f t="shared" si="221"/>
        <v>2741433.36</v>
      </c>
      <c r="AJ427" s="13">
        <f t="shared" si="222"/>
        <v>3533933.36</v>
      </c>
      <c r="AK427" s="13">
        <f t="shared" si="223"/>
        <v>660000</v>
      </c>
      <c r="AL427" s="13">
        <f t="shared" si="224"/>
        <v>1408350.01</v>
      </c>
      <c r="AM427" s="13">
        <f t="shared" si="225"/>
        <v>193590</v>
      </c>
      <c r="AN427" s="13">
        <f t="shared" si="226"/>
        <v>1601940.01</v>
      </c>
      <c r="AO427" s="23">
        <f t="shared" si="227"/>
        <v>0</v>
      </c>
      <c r="AP427" s="13">
        <f t="shared" si="228"/>
        <v>-88250</v>
      </c>
      <c r="AQ427" s="13">
        <f t="shared" si="229"/>
        <v>0</v>
      </c>
      <c r="AR427" s="3" t="str">
        <f t="shared" si="230"/>
        <v>Ok</v>
      </c>
    </row>
    <row r="428" spans="1:44" x14ac:dyDescent="0.3">
      <c r="A428" s="9"/>
      <c r="B428" s="9"/>
      <c r="C428" s="10">
        <f t="shared" si="201"/>
        <v>217500</v>
      </c>
      <c r="D428" s="10">
        <f t="shared" si="202"/>
        <v>2610000</v>
      </c>
      <c r="E428" s="10">
        <f>F428*基础参数!$B$18</f>
        <v>1740000</v>
      </c>
      <c r="F428" s="10">
        <f>F427+基础参数!$B$17</f>
        <v>4350000</v>
      </c>
      <c r="G428" s="10">
        <f>基础参数!$B$1</f>
        <v>60000</v>
      </c>
      <c r="H428" s="10">
        <f>基础参数!$B$2</f>
        <v>36000</v>
      </c>
      <c r="I428" s="10">
        <f>ROUND(IF(F428/12&gt;基础参数!$B$5,基础参数!$B$5,IF(F428/12&lt;基础参数!$B$4,基础参数!$B$4,F428/12)),2)</f>
        <v>21396</v>
      </c>
      <c r="J428" s="10">
        <f>I428*12*基础参数!$B$3</f>
        <v>32094</v>
      </c>
      <c r="K428" s="10">
        <f>ROUND(IF($F428/12&gt;基础参数!$B$12,基础参数!$B$12,IF($F428/12&lt;基础参数!$B$11,基础参数!$B$11,$F428/12)),2)</f>
        <v>21396</v>
      </c>
      <c r="L428" s="10">
        <f>K428*12*基础参数!$B$10</f>
        <v>17972.640000000003</v>
      </c>
      <c r="M428" s="12">
        <f t="shared" si="198"/>
        <v>2463933.36</v>
      </c>
      <c r="N428" s="13">
        <f t="shared" si="199"/>
        <v>1740000</v>
      </c>
      <c r="O428" s="13">
        <f t="shared" si="203"/>
        <v>926850.01</v>
      </c>
      <c r="P428" s="13">
        <f t="shared" si="204"/>
        <v>767840</v>
      </c>
      <c r="Q428" s="17">
        <f t="shared" si="205"/>
        <v>1694690.01</v>
      </c>
      <c r="R428" s="13">
        <f t="shared" si="206"/>
        <v>3543933.3600000003</v>
      </c>
      <c r="S428" s="18">
        <f t="shared" si="207"/>
        <v>660000</v>
      </c>
      <c r="T428" s="13">
        <f t="shared" si="208"/>
        <v>1412850.01</v>
      </c>
      <c r="U428" s="13">
        <f t="shared" si="209"/>
        <v>193590</v>
      </c>
      <c r="V428" s="19">
        <f t="shared" si="210"/>
        <v>1606440.01</v>
      </c>
      <c r="W428" s="13">
        <f t="shared" si="211"/>
        <v>88250</v>
      </c>
      <c r="X428" s="13">
        <f t="shared" si="212"/>
        <v>103410</v>
      </c>
      <c r="Y428" s="13">
        <f t="shared" si="200"/>
        <v>4203933.3600000003</v>
      </c>
      <c r="Z428" s="22">
        <f t="shared" si="213"/>
        <v>1709850.01</v>
      </c>
      <c r="AA428" s="13"/>
      <c r="AB428" s="13">
        <f t="shared" si="214"/>
        <v>3783933.3600000003</v>
      </c>
      <c r="AC428" s="13">
        <f t="shared" si="215"/>
        <v>420000</v>
      </c>
      <c r="AD428" s="13">
        <f t="shared" si="216"/>
        <v>1520850.01</v>
      </c>
      <c r="AE428" s="13">
        <f t="shared" si="217"/>
        <v>102340</v>
      </c>
      <c r="AF428" s="13">
        <f t="shared" si="218"/>
        <v>1623190.01</v>
      </c>
      <c r="AG428" s="23">
        <f t="shared" si="219"/>
        <v>16750</v>
      </c>
      <c r="AH428" s="13">
        <f t="shared" si="220"/>
        <v>-71500</v>
      </c>
      <c r="AI428" s="13">
        <f t="shared" si="221"/>
        <v>2751433.3600000003</v>
      </c>
      <c r="AJ428" s="13">
        <f t="shared" si="222"/>
        <v>3543933.3600000003</v>
      </c>
      <c r="AK428" s="13">
        <f t="shared" si="223"/>
        <v>660000</v>
      </c>
      <c r="AL428" s="13">
        <f t="shared" si="224"/>
        <v>1412850.01</v>
      </c>
      <c r="AM428" s="13">
        <f t="shared" si="225"/>
        <v>193590</v>
      </c>
      <c r="AN428" s="13">
        <f t="shared" si="226"/>
        <v>1606440.01</v>
      </c>
      <c r="AO428" s="23">
        <f t="shared" si="227"/>
        <v>0</v>
      </c>
      <c r="AP428" s="13">
        <f t="shared" si="228"/>
        <v>-88250</v>
      </c>
      <c r="AQ428" s="13">
        <f t="shared" si="229"/>
        <v>0</v>
      </c>
      <c r="AR428" s="3" t="str">
        <f t="shared" si="230"/>
        <v>Ok</v>
      </c>
    </row>
    <row r="429" spans="1:44" x14ac:dyDescent="0.3">
      <c r="A429" s="9"/>
      <c r="B429" s="9"/>
      <c r="C429" s="10">
        <f t="shared" si="201"/>
        <v>218000</v>
      </c>
      <c r="D429" s="10">
        <f t="shared" si="202"/>
        <v>2616000</v>
      </c>
      <c r="E429" s="10">
        <f>F429*基础参数!$B$18</f>
        <v>1744000</v>
      </c>
      <c r="F429" s="10">
        <f>F428+基础参数!$B$17</f>
        <v>4360000</v>
      </c>
      <c r="G429" s="10">
        <f>基础参数!$B$1</f>
        <v>60000</v>
      </c>
      <c r="H429" s="10">
        <f>基础参数!$B$2</f>
        <v>36000</v>
      </c>
      <c r="I429" s="10">
        <f>ROUND(IF(F429/12&gt;基础参数!$B$5,基础参数!$B$5,IF(F429/12&lt;基础参数!$B$4,基础参数!$B$4,F429/12)),2)</f>
        <v>21396</v>
      </c>
      <c r="J429" s="10">
        <f>I429*12*基础参数!$B$3</f>
        <v>32094</v>
      </c>
      <c r="K429" s="10">
        <f>ROUND(IF($F429/12&gt;基础参数!$B$12,基础参数!$B$12,IF($F429/12&lt;基础参数!$B$11,基础参数!$B$11,$F429/12)),2)</f>
        <v>21396</v>
      </c>
      <c r="L429" s="10">
        <f>K429*12*基础参数!$B$10</f>
        <v>17972.640000000003</v>
      </c>
      <c r="M429" s="12">
        <f t="shared" si="198"/>
        <v>2469933.36</v>
      </c>
      <c r="N429" s="13">
        <f t="shared" si="199"/>
        <v>1744000</v>
      </c>
      <c r="O429" s="13">
        <f t="shared" si="203"/>
        <v>929550.01</v>
      </c>
      <c r="P429" s="13">
        <f t="shared" si="204"/>
        <v>769640</v>
      </c>
      <c r="Q429" s="17">
        <f t="shared" si="205"/>
        <v>1699190.01</v>
      </c>
      <c r="R429" s="13">
        <f t="shared" si="206"/>
        <v>3553933.3600000003</v>
      </c>
      <c r="S429" s="18">
        <f t="shared" si="207"/>
        <v>660000</v>
      </c>
      <c r="T429" s="13">
        <f t="shared" si="208"/>
        <v>1417350.01</v>
      </c>
      <c r="U429" s="13">
        <f t="shared" si="209"/>
        <v>193590</v>
      </c>
      <c r="V429" s="19">
        <f t="shared" si="210"/>
        <v>1610940.01</v>
      </c>
      <c r="W429" s="13">
        <f t="shared" si="211"/>
        <v>88250</v>
      </c>
      <c r="X429" s="13">
        <f t="shared" si="212"/>
        <v>103410</v>
      </c>
      <c r="Y429" s="13">
        <f t="shared" si="200"/>
        <v>4213933.3600000003</v>
      </c>
      <c r="Z429" s="22">
        <f t="shared" si="213"/>
        <v>1714350.01</v>
      </c>
      <c r="AA429" s="13"/>
      <c r="AB429" s="13">
        <f t="shared" si="214"/>
        <v>3793933.3600000003</v>
      </c>
      <c r="AC429" s="13">
        <f t="shared" si="215"/>
        <v>420000</v>
      </c>
      <c r="AD429" s="13">
        <f t="shared" si="216"/>
        <v>1525350.01</v>
      </c>
      <c r="AE429" s="13">
        <f t="shared" si="217"/>
        <v>102340</v>
      </c>
      <c r="AF429" s="13">
        <f t="shared" si="218"/>
        <v>1627690.01</v>
      </c>
      <c r="AG429" s="23">
        <f t="shared" si="219"/>
        <v>16750</v>
      </c>
      <c r="AH429" s="13">
        <f t="shared" si="220"/>
        <v>-71500</v>
      </c>
      <c r="AI429" s="13">
        <f t="shared" si="221"/>
        <v>2761433.3600000003</v>
      </c>
      <c r="AJ429" s="13">
        <f t="shared" si="222"/>
        <v>3553933.3600000003</v>
      </c>
      <c r="AK429" s="13">
        <f t="shared" si="223"/>
        <v>660000</v>
      </c>
      <c r="AL429" s="13">
        <f t="shared" si="224"/>
        <v>1417350.01</v>
      </c>
      <c r="AM429" s="13">
        <f t="shared" si="225"/>
        <v>193590</v>
      </c>
      <c r="AN429" s="13">
        <f t="shared" si="226"/>
        <v>1610940.01</v>
      </c>
      <c r="AO429" s="23">
        <f t="shared" si="227"/>
        <v>0</v>
      </c>
      <c r="AP429" s="13">
        <f t="shared" si="228"/>
        <v>-88250</v>
      </c>
      <c r="AQ429" s="13">
        <f t="shared" si="229"/>
        <v>0</v>
      </c>
      <c r="AR429" s="3" t="str">
        <f t="shared" si="230"/>
        <v>Ok</v>
      </c>
    </row>
    <row r="430" spans="1:44" x14ac:dyDescent="0.3">
      <c r="A430" s="9"/>
      <c r="B430" s="9"/>
      <c r="C430" s="10">
        <f t="shared" si="201"/>
        <v>218500</v>
      </c>
      <c r="D430" s="10">
        <f t="shared" si="202"/>
        <v>2622000</v>
      </c>
      <c r="E430" s="10">
        <f>F430*基础参数!$B$18</f>
        <v>1748000</v>
      </c>
      <c r="F430" s="10">
        <f>F429+基础参数!$B$17</f>
        <v>4370000</v>
      </c>
      <c r="G430" s="10">
        <f>基础参数!$B$1</f>
        <v>60000</v>
      </c>
      <c r="H430" s="10">
        <f>基础参数!$B$2</f>
        <v>36000</v>
      </c>
      <c r="I430" s="10">
        <f>ROUND(IF(F430/12&gt;基础参数!$B$5,基础参数!$B$5,IF(F430/12&lt;基础参数!$B$4,基础参数!$B$4,F430/12)),2)</f>
        <v>21396</v>
      </c>
      <c r="J430" s="10">
        <f>I430*12*基础参数!$B$3</f>
        <v>32094</v>
      </c>
      <c r="K430" s="10">
        <f>ROUND(IF($F430/12&gt;基础参数!$B$12,基础参数!$B$12,IF($F430/12&lt;基础参数!$B$11,基础参数!$B$11,$F430/12)),2)</f>
        <v>21396</v>
      </c>
      <c r="L430" s="10">
        <f>K430*12*基础参数!$B$10</f>
        <v>17972.640000000003</v>
      </c>
      <c r="M430" s="12">
        <f t="shared" si="198"/>
        <v>2475933.36</v>
      </c>
      <c r="N430" s="13">
        <f t="shared" si="199"/>
        <v>1748000</v>
      </c>
      <c r="O430" s="13">
        <f t="shared" si="203"/>
        <v>932250.01</v>
      </c>
      <c r="P430" s="13">
        <f t="shared" si="204"/>
        <v>771440</v>
      </c>
      <c r="Q430" s="17">
        <f t="shared" si="205"/>
        <v>1703690.01</v>
      </c>
      <c r="R430" s="13">
        <f t="shared" si="206"/>
        <v>3563933.3600000003</v>
      </c>
      <c r="S430" s="18">
        <f t="shared" si="207"/>
        <v>660000</v>
      </c>
      <c r="T430" s="13">
        <f t="shared" si="208"/>
        <v>1421850.01</v>
      </c>
      <c r="U430" s="13">
        <f t="shared" si="209"/>
        <v>193590</v>
      </c>
      <c r="V430" s="19">
        <f t="shared" si="210"/>
        <v>1615440.01</v>
      </c>
      <c r="W430" s="13">
        <f t="shared" si="211"/>
        <v>88250</v>
      </c>
      <c r="X430" s="13">
        <f t="shared" si="212"/>
        <v>103410</v>
      </c>
      <c r="Y430" s="13">
        <f t="shared" si="200"/>
        <v>4223933.3600000003</v>
      </c>
      <c r="Z430" s="22">
        <f t="shared" si="213"/>
        <v>1718850.01</v>
      </c>
      <c r="AA430" s="13"/>
      <c r="AB430" s="13">
        <f t="shared" si="214"/>
        <v>3803933.3600000003</v>
      </c>
      <c r="AC430" s="13">
        <f t="shared" si="215"/>
        <v>420000</v>
      </c>
      <c r="AD430" s="13">
        <f t="shared" si="216"/>
        <v>1529850.01</v>
      </c>
      <c r="AE430" s="13">
        <f t="shared" si="217"/>
        <v>102340</v>
      </c>
      <c r="AF430" s="13">
        <f t="shared" si="218"/>
        <v>1632190.01</v>
      </c>
      <c r="AG430" s="23">
        <f t="shared" si="219"/>
        <v>16750</v>
      </c>
      <c r="AH430" s="13">
        <f t="shared" si="220"/>
        <v>-71500</v>
      </c>
      <c r="AI430" s="13">
        <f t="shared" si="221"/>
        <v>2771433.3600000003</v>
      </c>
      <c r="AJ430" s="13">
        <f t="shared" si="222"/>
        <v>3563933.3600000003</v>
      </c>
      <c r="AK430" s="13">
        <f t="shared" si="223"/>
        <v>660000</v>
      </c>
      <c r="AL430" s="13">
        <f t="shared" si="224"/>
        <v>1421850.01</v>
      </c>
      <c r="AM430" s="13">
        <f t="shared" si="225"/>
        <v>193590</v>
      </c>
      <c r="AN430" s="13">
        <f t="shared" si="226"/>
        <v>1615440.01</v>
      </c>
      <c r="AO430" s="23">
        <f t="shared" si="227"/>
        <v>0</v>
      </c>
      <c r="AP430" s="13">
        <f t="shared" si="228"/>
        <v>-88250</v>
      </c>
      <c r="AQ430" s="13">
        <f t="shared" si="229"/>
        <v>0</v>
      </c>
      <c r="AR430" s="3" t="str">
        <f t="shared" si="230"/>
        <v>Ok</v>
      </c>
    </row>
    <row r="431" spans="1:44" x14ac:dyDescent="0.3">
      <c r="A431" s="9"/>
      <c r="B431" s="9"/>
      <c r="C431" s="10">
        <f t="shared" si="201"/>
        <v>219000</v>
      </c>
      <c r="D431" s="10">
        <f t="shared" si="202"/>
        <v>2628000</v>
      </c>
      <c r="E431" s="10">
        <f>F431*基础参数!$B$18</f>
        <v>1752000</v>
      </c>
      <c r="F431" s="10">
        <f>F430+基础参数!$B$17</f>
        <v>4380000</v>
      </c>
      <c r="G431" s="10">
        <f>基础参数!$B$1</f>
        <v>60000</v>
      </c>
      <c r="H431" s="10">
        <f>基础参数!$B$2</f>
        <v>36000</v>
      </c>
      <c r="I431" s="10">
        <f>ROUND(IF(F431/12&gt;基础参数!$B$5,基础参数!$B$5,IF(F431/12&lt;基础参数!$B$4,基础参数!$B$4,F431/12)),2)</f>
        <v>21396</v>
      </c>
      <c r="J431" s="10">
        <f>I431*12*基础参数!$B$3</f>
        <v>32094</v>
      </c>
      <c r="K431" s="10">
        <f>ROUND(IF($F431/12&gt;基础参数!$B$12,基础参数!$B$12,IF($F431/12&lt;基础参数!$B$11,基础参数!$B$11,$F431/12)),2)</f>
        <v>21396</v>
      </c>
      <c r="L431" s="10">
        <f>K431*12*基础参数!$B$10</f>
        <v>17972.640000000003</v>
      </c>
      <c r="M431" s="12">
        <f t="shared" si="198"/>
        <v>2481933.36</v>
      </c>
      <c r="N431" s="13">
        <f t="shared" si="199"/>
        <v>1752000</v>
      </c>
      <c r="O431" s="13">
        <f t="shared" si="203"/>
        <v>934950.01</v>
      </c>
      <c r="P431" s="13">
        <f t="shared" si="204"/>
        <v>773240</v>
      </c>
      <c r="Q431" s="17">
        <f t="shared" si="205"/>
        <v>1708190.01</v>
      </c>
      <c r="R431" s="13">
        <f t="shared" si="206"/>
        <v>3573933.3600000003</v>
      </c>
      <c r="S431" s="18">
        <f t="shared" si="207"/>
        <v>660000</v>
      </c>
      <c r="T431" s="13">
        <f t="shared" si="208"/>
        <v>1426350.01</v>
      </c>
      <c r="U431" s="13">
        <f t="shared" si="209"/>
        <v>193590</v>
      </c>
      <c r="V431" s="19">
        <f t="shared" si="210"/>
        <v>1619940.01</v>
      </c>
      <c r="W431" s="13">
        <f t="shared" si="211"/>
        <v>88250</v>
      </c>
      <c r="X431" s="13">
        <f t="shared" si="212"/>
        <v>103410</v>
      </c>
      <c r="Y431" s="13">
        <f t="shared" si="200"/>
        <v>4233933.3600000003</v>
      </c>
      <c r="Z431" s="22">
        <f t="shared" si="213"/>
        <v>1723350.01</v>
      </c>
      <c r="AA431" s="13"/>
      <c r="AB431" s="13">
        <f t="shared" si="214"/>
        <v>3813933.3600000003</v>
      </c>
      <c r="AC431" s="13">
        <f t="shared" si="215"/>
        <v>420000</v>
      </c>
      <c r="AD431" s="13">
        <f t="shared" si="216"/>
        <v>1534350.01</v>
      </c>
      <c r="AE431" s="13">
        <f t="shared" si="217"/>
        <v>102340</v>
      </c>
      <c r="AF431" s="13">
        <f t="shared" si="218"/>
        <v>1636690.01</v>
      </c>
      <c r="AG431" s="23">
        <f t="shared" si="219"/>
        <v>16750</v>
      </c>
      <c r="AH431" s="13">
        <f t="shared" si="220"/>
        <v>-71500</v>
      </c>
      <c r="AI431" s="13">
        <f t="shared" si="221"/>
        <v>2781433.3600000003</v>
      </c>
      <c r="AJ431" s="13">
        <f t="shared" si="222"/>
        <v>3573933.3600000003</v>
      </c>
      <c r="AK431" s="13">
        <f t="shared" si="223"/>
        <v>660000</v>
      </c>
      <c r="AL431" s="13">
        <f t="shared" si="224"/>
        <v>1426350.01</v>
      </c>
      <c r="AM431" s="13">
        <f t="shared" si="225"/>
        <v>193590</v>
      </c>
      <c r="AN431" s="13">
        <f t="shared" si="226"/>
        <v>1619940.01</v>
      </c>
      <c r="AO431" s="23">
        <f t="shared" si="227"/>
        <v>0</v>
      </c>
      <c r="AP431" s="13">
        <f t="shared" si="228"/>
        <v>-88250</v>
      </c>
      <c r="AQ431" s="13">
        <f t="shared" si="229"/>
        <v>0</v>
      </c>
      <c r="AR431" s="3" t="str">
        <f t="shared" si="230"/>
        <v>Ok</v>
      </c>
    </row>
    <row r="432" spans="1:44" x14ac:dyDescent="0.3">
      <c r="A432" s="9"/>
      <c r="B432" s="9"/>
      <c r="C432" s="10">
        <f t="shared" si="201"/>
        <v>219500</v>
      </c>
      <c r="D432" s="10">
        <f t="shared" si="202"/>
        <v>2634000</v>
      </c>
      <c r="E432" s="10">
        <f>F432*基础参数!$B$18</f>
        <v>1756000</v>
      </c>
      <c r="F432" s="10">
        <f>F431+基础参数!$B$17</f>
        <v>4390000</v>
      </c>
      <c r="G432" s="10">
        <f>基础参数!$B$1</f>
        <v>60000</v>
      </c>
      <c r="H432" s="10">
        <f>基础参数!$B$2</f>
        <v>36000</v>
      </c>
      <c r="I432" s="10">
        <f>ROUND(IF(F432/12&gt;基础参数!$B$5,基础参数!$B$5,IF(F432/12&lt;基础参数!$B$4,基础参数!$B$4,F432/12)),2)</f>
        <v>21396</v>
      </c>
      <c r="J432" s="10">
        <f>I432*12*基础参数!$B$3</f>
        <v>32094</v>
      </c>
      <c r="K432" s="10">
        <f>ROUND(IF($F432/12&gt;基础参数!$B$12,基础参数!$B$12,IF($F432/12&lt;基础参数!$B$11,基础参数!$B$11,$F432/12)),2)</f>
        <v>21396</v>
      </c>
      <c r="L432" s="10">
        <f>K432*12*基础参数!$B$10</f>
        <v>17972.640000000003</v>
      </c>
      <c r="M432" s="12">
        <f t="shared" si="198"/>
        <v>2487933.36</v>
      </c>
      <c r="N432" s="13">
        <f t="shared" si="199"/>
        <v>1756000</v>
      </c>
      <c r="O432" s="13">
        <f t="shared" si="203"/>
        <v>937650.01</v>
      </c>
      <c r="P432" s="13">
        <f t="shared" si="204"/>
        <v>775040</v>
      </c>
      <c r="Q432" s="17">
        <f t="shared" si="205"/>
        <v>1712690.01</v>
      </c>
      <c r="R432" s="13">
        <f t="shared" si="206"/>
        <v>3583933.3600000003</v>
      </c>
      <c r="S432" s="18">
        <f t="shared" si="207"/>
        <v>660000</v>
      </c>
      <c r="T432" s="13">
        <f t="shared" si="208"/>
        <v>1430850.01</v>
      </c>
      <c r="U432" s="13">
        <f t="shared" si="209"/>
        <v>193590</v>
      </c>
      <c r="V432" s="19">
        <f t="shared" si="210"/>
        <v>1624440.01</v>
      </c>
      <c r="W432" s="13">
        <f t="shared" si="211"/>
        <v>88250</v>
      </c>
      <c r="X432" s="13">
        <f t="shared" si="212"/>
        <v>103410</v>
      </c>
      <c r="Y432" s="13">
        <f t="shared" si="200"/>
        <v>4243933.3600000003</v>
      </c>
      <c r="Z432" s="22">
        <f t="shared" si="213"/>
        <v>1727850.01</v>
      </c>
      <c r="AA432" s="13"/>
      <c r="AB432" s="13">
        <f t="shared" si="214"/>
        <v>3823933.3600000003</v>
      </c>
      <c r="AC432" s="13">
        <f t="shared" si="215"/>
        <v>420000</v>
      </c>
      <c r="AD432" s="13">
        <f t="shared" si="216"/>
        <v>1538850.01</v>
      </c>
      <c r="AE432" s="13">
        <f t="shared" si="217"/>
        <v>102340</v>
      </c>
      <c r="AF432" s="13">
        <f t="shared" si="218"/>
        <v>1641190.01</v>
      </c>
      <c r="AG432" s="23">
        <f t="shared" si="219"/>
        <v>16750</v>
      </c>
      <c r="AH432" s="13">
        <f t="shared" si="220"/>
        <v>-71500</v>
      </c>
      <c r="AI432" s="13">
        <f t="shared" si="221"/>
        <v>2791433.3600000003</v>
      </c>
      <c r="AJ432" s="13">
        <f t="shared" si="222"/>
        <v>3583933.3600000003</v>
      </c>
      <c r="AK432" s="13">
        <f t="shared" si="223"/>
        <v>660000</v>
      </c>
      <c r="AL432" s="13">
        <f t="shared" si="224"/>
        <v>1430850.01</v>
      </c>
      <c r="AM432" s="13">
        <f t="shared" si="225"/>
        <v>193590</v>
      </c>
      <c r="AN432" s="13">
        <f t="shared" si="226"/>
        <v>1624440.01</v>
      </c>
      <c r="AO432" s="23">
        <f t="shared" si="227"/>
        <v>0</v>
      </c>
      <c r="AP432" s="13">
        <f t="shared" si="228"/>
        <v>-88250</v>
      </c>
      <c r="AQ432" s="13">
        <f t="shared" si="229"/>
        <v>0</v>
      </c>
      <c r="AR432" s="3" t="str">
        <f t="shared" si="230"/>
        <v>Ok</v>
      </c>
    </row>
    <row r="433" spans="1:44" x14ac:dyDescent="0.3">
      <c r="A433" s="9"/>
      <c r="B433" s="9"/>
      <c r="C433" s="10">
        <f t="shared" si="201"/>
        <v>220000</v>
      </c>
      <c r="D433" s="10">
        <f t="shared" si="202"/>
        <v>2640000</v>
      </c>
      <c r="E433" s="10">
        <f>F433*基础参数!$B$18</f>
        <v>1760000</v>
      </c>
      <c r="F433" s="10">
        <f>F432+基础参数!$B$17</f>
        <v>4400000</v>
      </c>
      <c r="G433" s="10">
        <f>基础参数!$B$1</f>
        <v>60000</v>
      </c>
      <c r="H433" s="10">
        <f>基础参数!$B$2</f>
        <v>36000</v>
      </c>
      <c r="I433" s="10">
        <f>ROUND(IF(F433/12&gt;基础参数!$B$5,基础参数!$B$5,IF(F433/12&lt;基础参数!$B$4,基础参数!$B$4,F433/12)),2)</f>
        <v>21396</v>
      </c>
      <c r="J433" s="10">
        <f>I433*12*基础参数!$B$3</f>
        <v>32094</v>
      </c>
      <c r="K433" s="10">
        <f>ROUND(IF($F433/12&gt;基础参数!$B$12,基础参数!$B$12,IF($F433/12&lt;基础参数!$B$11,基础参数!$B$11,$F433/12)),2)</f>
        <v>21396</v>
      </c>
      <c r="L433" s="10">
        <f>K433*12*基础参数!$B$10</f>
        <v>17972.640000000003</v>
      </c>
      <c r="M433" s="12">
        <f t="shared" si="198"/>
        <v>2493933.36</v>
      </c>
      <c r="N433" s="13">
        <f t="shared" si="199"/>
        <v>1760000</v>
      </c>
      <c r="O433" s="13">
        <f t="shared" si="203"/>
        <v>940350.01</v>
      </c>
      <c r="P433" s="13">
        <f t="shared" si="204"/>
        <v>776840</v>
      </c>
      <c r="Q433" s="17">
        <f t="shared" si="205"/>
        <v>1717190.01</v>
      </c>
      <c r="R433" s="13">
        <f t="shared" si="206"/>
        <v>3593933.3600000003</v>
      </c>
      <c r="S433" s="18">
        <f t="shared" si="207"/>
        <v>660000</v>
      </c>
      <c r="T433" s="13">
        <f t="shared" si="208"/>
        <v>1435350.01</v>
      </c>
      <c r="U433" s="13">
        <f t="shared" si="209"/>
        <v>193590</v>
      </c>
      <c r="V433" s="19">
        <f t="shared" si="210"/>
        <v>1628940.01</v>
      </c>
      <c r="W433" s="13">
        <f t="shared" si="211"/>
        <v>88250</v>
      </c>
      <c r="X433" s="13">
        <f t="shared" si="212"/>
        <v>103410</v>
      </c>
      <c r="Y433" s="13">
        <f t="shared" si="200"/>
        <v>4253933.3600000003</v>
      </c>
      <c r="Z433" s="22">
        <f t="shared" si="213"/>
        <v>1732350.01</v>
      </c>
      <c r="AA433" s="13"/>
      <c r="AB433" s="13">
        <f t="shared" si="214"/>
        <v>3833933.3600000003</v>
      </c>
      <c r="AC433" s="13">
        <f t="shared" si="215"/>
        <v>420000</v>
      </c>
      <c r="AD433" s="13">
        <f t="shared" si="216"/>
        <v>1543350.01</v>
      </c>
      <c r="AE433" s="13">
        <f t="shared" si="217"/>
        <v>102340</v>
      </c>
      <c r="AF433" s="13">
        <f t="shared" si="218"/>
        <v>1645690.01</v>
      </c>
      <c r="AG433" s="23">
        <f t="shared" si="219"/>
        <v>16750</v>
      </c>
      <c r="AH433" s="13">
        <f t="shared" si="220"/>
        <v>-71500</v>
      </c>
      <c r="AI433" s="13">
        <f t="shared" si="221"/>
        <v>2801433.3600000003</v>
      </c>
      <c r="AJ433" s="13">
        <f t="shared" si="222"/>
        <v>3593933.3600000003</v>
      </c>
      <c r="AK433" s="13">
        <f t="shared" si="223"/>
        <v>660000</v>
      </c>
      <c r="AL433" s="13">
        <f t="shared" si="224"/>
        <v>1435350.01</v>
      </c>
      <c r="AM433" s="13">
        <f t="shared" si="225"/>
        <v>193590</v>
      </c>
      <c r="AN433" s="13">
        <f t="shared" si="226"/>
        <v>1628940.01</v>
      </c>
      <c r="AO433" s="23">
        <f t="shared" si="227"/>
        <v>0</v>
      </c>
      <c r="AP433" s="13">
        <f t="shared" si="228"/>
        <v>-88250</v>
      </c>
      <c r="AQ433" s="13">
        <f t="shared" si="229"/>
        <v>0</v>
      </c>
      <c r="AR433" s="3" t="str">
        <f t="shared" si="230"/>
        <v>Ok</v>
      </c>
    </row>
    <row r="434" spans="1:44" x14ac:dyDescent="0.3">
      <c r="A434" s="9"/>
      <c r="B434" s="9"/>
      <c r="C434" s="10">
        <f t="shared" si="201"/>
        <v>220500</v>
      </c>
      <c r="D434" s="10">
        <f t="shared" si="202"/>
        <v>2646000</v>
      </c>
      <c r="E434" s="10">
        <f>F434*基础参数!$B$18</f>
        <v>1764000</v>
      </c>
      <c r="F434" s="10">
        <f>F433+基础参数!$B$17</f>
        <v>4410000</v>
      </c>
      <c r="G434" s="10">
        <f>基础参数!$B$1</f>
        <v>60000</v>
      </c>
      <c r="H434" s="10">
        <f>基础参数!$B$2</f>
        <v>36000</v>
      </c>
      <c r="I434" s="10">
        <f>ROUND(IF(F434/12&gt;基础参数!$B$5,基础参数!$B$5,IF(F434/12&lt;基础参数!$B$4,基础参数!$B$4,F434/12)),2)</f>
        <v>21396</v>
      </c>
      <c r="J434" s="10">
        <f>I434*12*基础参数!$B$3</f>
        <v>32094</v>
      </c>
      <c r="K434" s="10">
        <f>ROUND(IF($F434/12&gt;基础参数!$B$12,基础参数!$B$12,IF($F434/12&lt;基础参数!$B$11,基础参数!$B$11,$F434/12)),2)</f>
        <v>21396</v>
      </c>
      <c r="L434" s="10">
        <f>K434*12*基础参数!$B$10</f>
        <v>17972.640000000003</v>
      </c>
      <c r="M434" s="12">
        <f t="shared" si="198"/>
        <v>2499933.36</v>
      </c>
      <c r="N434" s="13">
        <f t="shared" si="199"/>
        <v>1764000</v>
      </c>
      <c r="O434" s="13">
        <f t="shared" si="203"/>
        <v>943050.01</v>
      </c>
      <c r="P434" s="13">
        <f t="shared" si="204"/>
        <v>778640</v>
      </c>
      <c r="Q434" s="17">
        <f t="shared" si="205"/>
        <v>1721690.01</v>
      </c>
      <c r="R434" s="13">
        <f t="shared" si="206"/>
        <v>3603933.3600000003</v>
      </c>
      <c r="S434" s="18">
        <f t="shared" si="207"/>
        <v>660000</v>
      </c>
      <c r="T434" s="13">
        <f t="shared" si="208"/>
        <v>1439850.01</v>
      </c>
      <c r="U434" s="13">
        <f t="shared" si="209"/>
        <v>193590</v>
      </c>
      <c r="V434" s="19">
        <f t="shared" si="210"/>
        <v>1633440.01</v>
      </c>
      <c r="W434" s="13">
        <f t="shared" si="211"/>
        <v>88250</v>
      </c>
      <c r="X434" s="13">
        <f t="shared" si="212"/>
        <v>103410</v>
      </c>
      <c r="Y434" s="13">
        <f t="shared" si="200"/>
        <v>4263933.3600000003</v>
      </c>
      <c r="Z434" s="22">
        <f t="shared" si="213"/>
        <v>1736850.01</v>
      </c>
      <c r="AA434" s="13"/>
      <c r="AB434" s="13">
        <f t="shared" si="214"/>
        <v>3843933.3600000003</v>
      </c>
      <c r="AC434" s="13">
        <f t="shared" si="215"/>
        <v>420000</v>
      </c>
      <c r="AD434" s="13">
        <f t="shared" si="216"/>
        <v>1547850.01</v>
      </c>
      <c r="AE434" s="13">
        <f t="shared" si="217"/>
        <v>102340</v>
      </c>
      <c r="AF434" s="13">
        <f t="shared" si="218"/>
        <v>1650190.01</v>
      </c>
      <c r="AG434" s="23">
        <f t="shared" si="219"/>
        <v>16750</v>
      </c>
      <c r="AH434" s="13">
        <f t="shared" si="220"/>
        <v>-71500</v>
      </c>
      <c r="AI434" s="13">
        <f t="shared" si="221"/>
        <v>2811433.3600000003</v>
      </c>
      <c r="AJ434" s="13">
        <f t="shared" si="222"/>
        <v>3603933.3600000003</v>
      </c>
      <c r="AK434" s="13">
        <f t="shared" si="223"/>
        <v>660000</v>
      </c>
      <c r="AL434" s="13">
        <f t="shared" si="224"/>
        <v>1439850.01</v>
      </c>
      <c r="AM434" s="13">
        <f t="shared" si="225"/>
        <v>193590</v>
      </c>
      <c r="AN434" s="13">
        <f t="shared" si="226"/>
        <v>1633440.01</v>
      </c>
      <c r="AO434" s="23">
        <f t="shared" si="227"/>
        <v>0</v>
      </c>
      <c r="AP434" s="13">
        <f t="shared" si="228"/>
        <v>-88250</v>
      </c>
      <c r="AQ434" s="13">
        <f t="shared" si="229"/>
        <v>0</v>
      </c>
      <c r="AR434" s="3" t="str">
        <f t="shared" si="230"/>
        <v>Ok</v>
      </c>
    </row>
    <row r="435" spans="1:44" x14ac:dyDescent="0.3">
      <c r="A435" s="9"/>
      <c r="B435" s="9"/>
      <c r="C435" s="10">
        <f t="shared" si="201"/>
        <v>221000</v>
      </c>
      <c r="D435" s="10">
        <f t="shared" si="202"/>
        <v>2652000</v>
      </c>
      <c r="E435" s="10">
        <f>F435*基础参数!$B$18</f>
        <v>1768000</v>
      </c>
      <c r="F435" s="10">
        <f>F434+基础参数!$B$17</f>
        <v>4420000</v>
      </c>
      <c r="G435" s="10">
        <f>基础参数!$B$1</f>
        <v>60000</v>
      </c>
      <c r="H435" s="10">
        <f>基础参数!$B$2</f>
        <v>36000</v>
      </c>
      <c r="I435" s="10">
        <f>ROUND(IF(F435/12&gt;基础参数!$B$5,基础参数!$B$5,IF(F435/12&lt;基础参数!$B$4,基础参数!$B$4,F435/12)),2)</f>
        <v>21396</v>
      </c>
      <c r="J435" s="10">
        <f>I435*12*基础参数!$B$3</f>
        <v>32094</v>
      </c>
      <c r="K435" s="10">
        <f>ROUND(IF($F435/12&gt;基础参数!$B$12,基础参数!$B$12,IF($F435/12&lt;基础参数!$B$11,基础参数!$B$11,$F435/12)),2)</f>
        <v>21396</v>
      </c>
      <c r="L435" s="10">
        <f>K435*12*基础参数!$B$10</f>
        <v>17972.640000000003</v>
      </c>
      <c r="M435" s="12">
        <f t="shared" si="198"/>
        <v>2505933.36</v>
      </c>
      <c r="N435" s="13">
        <f t="shared" si="199"/>
        <v>1768000</v>
      </c>
      <c r="O435" s="13">
        <f t="shared" si="203"/>
        <v>945750.01</v>
      </c>
      <c r="P435" s="13">
        <f t="shared" si="204"/>
        <v>780440</v>
      </c>
      <c r="Q435" s="17">
        <f t="shared" si="205"/>
        <v>1726190.01</v>
      </c>
      <c r="R435" s="13">
        <f t="shared" si="206"/>
        <v>3613933.3600000003</v>
      </c>
      <c r="S435" s="18">
        <f t="shared" si="207"/>
        <v>660000</v>
      </c>
      <c r="T435" s="13">
        <f t="shared" si="208"/>
        <v>1444350.01</v>
      </c>
      <c r="U435" s="13">
        <f t="shared" si="209"/>
        <v>193590</v>
      </c>
      <c r="V435" s="19">
        <f t="shared" si="210"/>
        <v>1637940.01</v>
      </c>
      <c r="W435" s="13">
        <f t="shared" si="211"/>
        <v>88250</v>
      </c>
      <c r="X435" s="13">
        <f t="shared" si="212"/>
        <v>103410</v>
      </c>
      <c r="Y435" s="13">
        <f t="shared" si="200"/>
        <v>4273933.3600000003</v>
      </c>
      <c r="Z435" s="22">
        <f t="shared" si="213"/>
        <v>1741350.01</v>
      </c>
      <c r="AA435" s="13"/>
      <c r="AB435" s="13">
        <f t="shared" si="214"/>
        <v>3853933.3600000003</v>
      </c>
      <c r="AC435" s="13">
        <f t="shared" si="215"/>
        <v>420000</v>
      </c>
      <c r="AD435" s="13">
        <f t="shared" si="216"/>
        <v>1552350.01</v>
      </c>
      <c r="AE435" s="13">
        <f t="shared" si="217"/>
        <v>102340</v>
      </c>
      <c r="AF435" s="13">
        <f t="shared" si="218"/>
        <v>1654690.01</v>
      </c>
      <c r="AG435" s="23">
        <f t="shared" si="219"/>
        <v>16750</v>
      </c>
      <c r="AH435" s="13">
        <f t="shared" si="220"/>
        <v>-71500</v>
      </c>
      <c r="AI435" s="13">
        <f t="shared" si="221"/>
        <v>2821433.3600000003</v>
      </c>
      <c r="AJ435" s="13">
        <f t="shared" si="222"/>
        <v>3613933.3600000003</v>
      </c>
      <c r="AK435" s="13">
        <f t="shared" si="223"/>
        <v>660000</v>
      </c>
      <c r="AL435" s="13">
        <f t="shared" si="224"/>
        <v>1444350.01</v>
      </c>
      <c r="AM435" s="13">
        <f t="shared" si="225"/>
        <v>193590</v>
      </c>
      <c r="AN435" s="13">
        <f t="shared" si="226"/>
        <v>1637940.01</v>
      </c>
      <c r="AO435" s="23">
        <f t="shared" si="227"/>
        <v>0</v>
      </c>
      <c r="AP435" s="13">
        <f t="shared" si="228"/>
        <v>-88250</v>
      </c>
      <c r="AQ435" s="13">
        <f t="shared" si="229"/>
        <v>0</v>
      </c>
      <c r="AR435" s="3" t="str">
        <f t="shared" si="230"/>
        <v>Ok</v>
      </c>
    </row>
    <row r="436" spans="1:44" x14ac:dyDescent="0.3">
      <c r="A436" s="9"/>
      <c r="B436" s="9"/>
      <c r="C436" s="10">
        <f t="shared" si="201"/>
        <v>221500</v>
      </c>
      <c r="D436" s="10">
        <f t="shared" si="202"/>
        <v>2658000</v>
      </c>
      <c r="E436" s="10">
        <f>F436*基础参数!$B$18</f>
        <v>1772000</v>
      </c>
      <c r="F436" s="10">
        <f>F435+基础参数!$B$17</f>
        <v>4430000</v>
      </c>
      <c r="G436" s="10">
        <f>基础参数!$B$1</f>
        <v>60000</v>
      </c>
      <c r="H436" s="10">
        <f>基础参数!$B$2</f>
        <v>36000</v>
      </c>
      <c r="I436" s="10">
        <f>ROUND(IF(F436/12&gt;基础参数!$B$5,基础参数!$B$5,IF(F436/12&lt;基础参数!$B$4,基础参数!$B$4,F436/12)),2)</f>
        <v>21396</v>
      </c>
      <c r="J436" s="10">
        <f>I436*12*基础参数!$B$3</f>
        <v>32094</v>
      </c>
      <c r="K436" s="10">
        <f>ROUND(IF($F436/12&gt;基础参数!$B$12,基础参数!$B$12,IF($F436/12&lt;基础参数!$B$11,基础参数!$B$11,$F436/12)),2)</f>
        <v>21396</v>
      </c>
      <c r="L436" s="10">
        <f>K436*12*基础参数!$B$10</f>
        <v>17972.640000000003</v>
      </c>
      <c r="M436" s="12">
        <f t="shared" si="198"/>
        <v>2511933.36</v>
      </c>
      <c r="N436" s="13">
        <f t="shared" si="199"/>
        <v>1772000</v>
      </c>
      <c r="O436" s="13">
        <f t="shared" si="203"/>
        <v>948450.01</v>
      </c>
      <c r="P436" s="13">
        <f t="shared" si="204"/>
        <v>782240</v>
      </c>
      <c r="Q436" s="17">
        <f t="shared" si="205"/>
        <v>1730690.01</v>
      </c>
      <c r="R436" s="13">
        <f t="shared" si="206"/>
        <v>3623933.3600000003</v>
      </c>
      <c r="S436" s="18">
        <f t="shared" si="207"/>
        <v>660000</v>
      </c>
      <c r="T436" s="13">
        <f t="shared" si="208"/>
        <v>1448850.01</v>
      </c>
      <c r="U436" s="13">
        <f t="shared" si="209"/>
        <v>193590</v>
      </c>
      <c r="V436" s="19">
        <f t="shared" si="210"/>
        <v>1642440.01</v>
      </c>
      <c r="W436" s="13">
        <f t="shared" si="211"/>
        <v>88250</v>
      </c>
      <c r="X436" s="13">
        <f t="shared" si="212"/>
        <v>103410</v>
      </c>
      <c r="Y436" s="13">
        <f t="shared" si="200"/>
        <v>4283933.3600000003</v>
      </c>
      <c r="Z436" s="22">
        <f t="shared" si="213"/>
        <v>1745850.01</v>
      </c>
      <c r="AA436" s="13"/>
      <c r="AB436" s="13">
        <f t="shared" si="214"/>
        <v>3863933.3600000003</v>
      </c>
      <c r="AC436" s="13">
        <f t="shared" si="215"/>
        <v>420000</v>
      </c>
      <c r="AD436" s="13">
        <f t="shared" si="216"/>
        <v>1556850.01</v>
      </c>
      <c r="AE436" s="13">
        <f t="shared" si="217"/>
        <v>102340</v>
      </c>
      <c r="AF436" s="13">
        <f t="shared" si="218"/>
        <v>1659190.01</v>
      </c>
      <c r="AG436" s="23">
        <f t="shared" si="219"/>
        <v>16750</v>
      </c>
      <c r="AH436" s="13">
        <f t="shared" si="220"/>
        <v>-71500</v>
      </c>
      <c r="AI436" s="13">
        <f t="shared" si="221"/>
        <v>2831433.3600000003</v>
      </c>
      <c r="AJ436" s="13">
        <f t="shared" si="222"/>
        <v>3623933.3600000003</v>
      </c>
      <c r="AK436" s="13">
        <f t="shared" si="223"/>
        <v>660000</v>
      </c>
      <c r="AL436" s="13">
        <f t="shared" si="224"/>
        <v>1448850.01</v>
      </c>
      <c r="AM436" s="13">
        <f t="shared" si="225"/>
        <v>193590</v>
      </c>
      <c r="AN436" s="13">
        <f t="shared" si="226"/>
        <v>1642440.01</v>
      </c>
      <c r="AO436" s="23">
        <f t="shared" si="227"/>
        <v>0</v>
      </c>
      <c r="AP436" s="13">
        <f t="shared" si="228"/>
        <v>-88250</v>
      </c>
      <c r="AQ436" s="13">
        <f t="shared" si="229"/>
        <v>0</v>
      </c>
      <c r="AR436" s="3" t="str">
        <f t="shared" si="230"/>
        <v>Ok</v>
      </c>
    </row>
    <row r="437" spans="1:44" x14ac:dyDescent="0.3">
      <c r="A437" s="9"/>
      <c r="B437" s="9"/>
      <c r="C437" s="10">
        <f t="shared" si="201"/>
        <v>222000</v>
      </c>
      <c r="D437" s="10">
        <f t="shared" si="202"/>
        <v>2664000</v>
      </c>
      <c r="E437" s="10">
        <f>F437*基础参数!$B$18</f>
        <v>1776000</v>
      </c>
      <c r="F437" s="10">
        <f>F436+基础参数!$B$17</f>
        <v>4440000</v>
      </c>
      <c r="G437" s="10">
        <f>基础参数!$B$1</f>
        <v>60000</v>
      </c>
      <c r="H437" s="10">
        <f>基础参数!$B$2</f>
        <v>36000</v>
      </c>
      <c r="I437" s="10">
        <f>ROUND(IF(F437/12&gt;基础参数!$B$5,基础参数!$B$5,IF(F437/12&lt;基础参数!$B$4,基础参数!$B$4,F437/12)),2)</f>
        <v>21396</v>
      </c>
      <c r="J437" s="10">
        <f>I437*12*基础参数!$B$3</f>
        <v>32094</v>
      </c>
      <c r="K437" s="10">
        <f>ROUND(IF($F437/12&gt;基础参数!$B$12,基础参数!$B$12,IF($F437/12&lt;基础参数!$B$11,基础参数!$B$11,$F437/12)),2)</f>
        <v>21396</v>
      </c>
      <c r="L437" s="10">
        <f>K437*12*基础参数!$B$10</f>
        <v>17972.640000000003</v>
      </c>
      <c r="M437" s="12">
        <f t="shared" si="198"/>
        <v>2517933.36</v>
      </c>
      <c r="N437" s="13">
        <f t="shared" si="199"/>
        <v>1776000</v>
      </c>
      <c r="O437" s="13">
        <f t="shared" si="203"/>
        <v>951150.01</v>
      </c>
      <c r="P437" s="13">
        <f t="shared" si="204"/>
        <v>784040</v>
      </c>
      <c r="Q437" s="17">
        <f t="shared" si="205"/>
        <v>1735190.01</v>
      </c>
      <c r="R437" s="13">
        <f t="shared" si="206"/>
        <v>3633933.3600000003</v>
      </c>
      <c r="S437" s="18">
        <f t="shared" si="207"/>
        <v>660000</v>
      </c>
      <c r="T437" s="13">
        <f t="shared" si="208"/>
        <v>1453350.01</v>
      </c>
      <c r="U437" s="13">
        <f t="shared" si="209"/>
        <v>193590</v>
      </c>
      <c r="V437" s="19">
        <f t="shared" si="210"/>
        <v>1646940.01</v>
      </c>
      <c r="W437" s="13">
        <f t="shared" si="211"/>
        <v>88250</v>
      </c>
      <c r="X437" s="13">
        <f t="shared" si="212"/>
        <v>103410</v>
      </c>
      <c r="Y437" s="13">
        <f t="shared" si="200"/>
        <v>4293933.3600000003</v>
      </c>
      <c r="Z437" s="22">
        <f t="shared" si="213"/>
        <v>1750350.01</v>
      </c>
      <c r="AA437" s="13"/>
      <c r="AB437" s="13">
        <f t="shared" si="214"/>
        <v>3873933.3600000003</v>
      </c>
      <c r="AC437" s="13">
        <f t="shared" si="215"/>
        <v>420000</v>
      </c>
      <c r="AD437" s="13">
        <f t="shared" si="216"/>
        <v>1561350.01</v>
      </c>
      <c r="AE437" s="13">
        <f t="shared" si="217"/>
        <v>102340</v>
      </c>
      <c r="AF437" s="13">
        <f t="shared" si="218"/>
        <v>1663690.01</v>
      </c>
      <c r="AG437" s="23">
        <f t="shared" si="219"/>
        <v>16750</v>
      </c>
      <c r="AH437" s="13">
        <f t="shared" si="220"/>
        <v>-71500</v>
      </c>
      <c r="AI437" s="13">
        <f t="shared" si="221"/>
        <v>2841433.3600000003</v>
      </c>
      <c r="AJ437" s="13">
        <f t="shared" si="222"/>
        <v>3633933.3600000003</v>
      </c>
      <c r="AK437" s="13">
        <f t="shared" si="223"/>
        <v>660000</v>
      </c>
      <c r="AL437" s="13">
        <f t="shared" si="224"/>
        <v>1453350.01</v>
      </c>
      <c r="AM437" s="13">
        <f t="shared" si="225"/>
        <v>193590</v>
      </c>
      <c r="AN437" s="13">
        <f t="shared" si="226"/>
        <v>1646940.01</v>
      </c>
      <c r="AO437" s="23">
        <f t="shared" si="227"/>
        <v>0</v>
      </c>
      <c r="AP437" s="13">
        <f t="shared" si="228"/>
        <v>-88250</v>
      </c>
      <c r="AQ437" s="13">
        <f t="shared" si="229"/>
        <v>0</v>
      </c>
      <c r="AR437" s="3" t="str">
        <f t="shared" si="230"/>
        <v>Ok</v>
      </c>
    </row>
    <row r="438" spans="1:44" x14ac:dyDescent="0.3">
      <c r="A438" s="9"/>
      <c r="B438" s="9"/>
      <c r="C438" s="10">
        <f t="shared" si="201"/>
        <v>222500</v>
      </c>
      <c r="D438" s="10">
        <f t="shared" si="202"/>
        <v>2670000</v>
      </c>
      <c r="E438" s="10">
        <f>F438*基础参数!$B$18</f>
        <v>1780000</v>
      </c>
      <c r="F438" s="10">
        <f>F437+基础参数!$B$17</f>
        <v>4450000</v>
      </c>
      <c r="G438" s="10">
        <f>基础参数!$B$1</f>
        <v>60000</v>
      </c>
      <c r="H438" s="10">
        <f>基础参数!$B$2</f>
        <v>36000</v>
      </c>
      <c r="I438" s="10">
        <f>ROUND(IF(F438/12&gt;基础参数!$B$5,基础参数!$B$5,IF(F438/12&lt;基础参数!$B$4,基础参数!$B$4,F438/12)),2)</f>
        <v>21396</v>
      </c>
      <c r="J438" s="10">
        <f>I438*12*基础参数!$B$3</f>
        <v>32094</v>
      </c>
      <c r="K438" s="10">
        <f>ROUND(IF($F438/12&gt;基础参数!$B$12,基础参数!$B$12,IF($F438/12&lt;基础参数!$B$11,基础参数!$B$11,$F438/12)),2)</f>
        <v>21396</v>
      </c>
      <c r="L438" s="10">
        <f>K438*12*基础参数!$B$10</f>
        <v>17972.640000000003</v>
      </c>
      <c r="M438" s="12">
        <f t="shared" si="198"/>
        <v>2523933.36</v>
      </c>
      <c r="N438" s="13">
        <f t="shared" si="199"/>
        <v>1780000</v>
      </c>
      <c r="O438" s="13">
        <f t="shared" si="203"/>
        <v>953850.01</v>
      </c>
      <c r="P438" s="13">
        <f t="shared" si="204"/>
        <v>785840</v>
      </c>
      <c r="Q438" s="17">
        <f t="shared" si="205"/>
        <v>1739690.01</v>
      </c>
      <c r="R438" s="13">
        <f t="shared" si="206"/>
        <v>3643933.3600000003</v>
      </c>
      <c r="S438" s="18">
        <f t="shared" si="207"/>
        <v>660000</v>
      </c>
      <c r="T438" s="13">
        <f t="shared" si="208"/>
        <v>1457850.01</v>
      </c>
      <c r="U438" s="13">
        <f t="shared" si="209"/>
        <v>193590</v>
      </c>
      <c r="V438" s="19">
        <f t="shared" si="210"/>
        <v>1651440.01</v>
      </c>
      <c r="W438" s="13">
        <f t="shared" si="211"/>
        <v>88250</v>
      </c>
      <c r="X438" s="13">
        <f t="shared" si="212"/>
        <v>103410</v>
      </c>
      <c r="Y438" s="13">
        <f t="shared" si="200"/>
        <v>4303933.3600000003</v>
      </c>
      <c r="Z438" s="22">
        <f t="shared" si="213"/>
        <v>1754850.01</v>
      </c>
      <c r="AA438" s="13"/>
      <c r="AB438" s="13">
        <f t="shared" si="214"/>
        <v>3883933.3600000003</v>
      </c>
      <c r="AC438" s="13">
        <f t="shared" si="215"/>
        <v>420000</v>
      </c>
      <c r="AD438" s="13">
        <f t="shared" si="216"/>
        <v>1565850.01</v>
      </c>
      <c r="AE438" s="13">
        <f t="shared" si="217"/>
        <v>102340</v>
      </c>
      <c r="AF438" s="13">
        <f t="shared" si="218"/>
        <v>1668190.01</v>
      </c>
      <c r="AG438" s="23">
        <f t="shared" si="219"/>
        <v>16750</v>
      </c>
      <c r="AH438" s="13">
        <f t="shared" si="220"/>
        <v>-71500</v>
      </c>
      <c r="AI438" s="13">
        <f t="shared" si="221"/>
        <v>2851433.3600000003</v>
      </c>
      <c r="AJ438" s="13">
        <f t="shared" si="222"/>
        <v>3643933.3600000003</v>
      </c>
      <c r="AK438" s="13">
        <f t="shared" si="223"/>
        <v>660000</v>
      </c>
      <c r="AL438" s="13">
        <f t="shared" si="224"/>
        <v>1457850.01</v>
      </c>
      <c r="AM438" s="13">
        <f t="shared" si="225"/>
        <v>193590</v>
      </c>
      <c r="AN438" s="13">
        <f t="shared" si="226"/>
        <v>1651440.01</v>
      </c>
      <c r="AO438" s="23">
        <f t="shared" si="227"/>
        <v>0</v>
      </c>
      <c r="AP438" s="13">
        <f t="shared" si="228"/>
        <v>-88250</v>
      </c>
      <c r="AQ438" s="13">
        <f t="shared" si="229"/>
        <v>0</v>
      </c>
      <c r="AR438" s="3" t="str">
        <f t="shared" si="230"/>
        <v>Ok</v>
      </c>
    </row>
    <row r="439" spans="1:44" x14ac:dyDescent="0.3">
      <c r="A439" s="9"/>
      <c r="B439" s="9"/>
      <c r="C439" s="10">
        <f t="shared" si="201"/>
        <v>223000</v>
      </c>
      <c r="D439" s="10">
        <f t="shared" si="202"/>
        <v>2676000</v>
      </c>
      <c r="E439" s="10">
        <f>F439*基础参数!$B$18</f>
        <v>1784000</v>
      </c>
      <c r="F439" s="10">
        <f>F438+基础参数!$B$17</f>
        <v>4460000</v>
      </c>
      <c r="G439" s="10">
        <f>基础参数!$B$1</f>
        <v>60000</v>
      </c>
      <c r="H439" s="10">
        <f>基础参数!$B$2</f>
        <v>36000</v>
      </c>
      <c r="I439" s="10">
        <f>ROUND(IF(F439/12&gt;基础参数!$B$5,基础参数!$B$5,IF(F439/12&lt;基础参数!$B$4,基础参数!$B$4,F439/12)),2)</f>
        <v>21396</v>
      </c>
      <c r="J439" s="10">
        <f>I439*12*基础参数!$B$3</f>
        <v>32094</v>
      </c>
      <c r="K439" s="10">
        <f>ROUND(IF($F439/12&gt;基础参数!$B$12,基础参数!$B$12,IF($F439/12&lt;基础参数!$B$11,基础参数!$B$11,$F439/12)),2)</f>
        <v>21396</v>
      </c>
      <c r="L439" s="10">
        <f>K439*12*基础参数!$B$10</f>
        <v>17972.640000000003</v>
      </c>
      <c r="M439" s="12">
        <f t="shared" si="198"/>
        <v>2529933.36</v>
      </c>
      <c r="N439" s="13">
        <f t="shared" si="199"/>
        <v>1784000</v>
      </c>
      <c r="O439" s="13">
        <f t="shared" si="203"/>
        <v>956550.01</v>
      </c>
      <c r="P439" s="13">
        <f t="shared" si="204"/>
        <v>787640</v>
      </c>
      <c r="Q439" s="17">
        <f t="shared" si="205"/>
        <v>1744190.01</v>
      </c>
      <c r="R439" s="13">
        <f t="shared" si="206"/>
        <v>3653933.3600000003</v>
      </c>
      <c r="S439" s="18">
        <f t="shared" si="207"/>
        <v>660000</v>
      </c>
      <c r="T439" s="13">
        <f t="shared" si="208"/>
        <v>1462350.01</v>
      </c>
      <c r="U439" s="13">
        <f t="shared" si="209"/>
        <v>193590</v>
      </c>
      <c r="V439" s="19">
        <f t="shared" si="210"/>
        <v>1655940.01</v>
      </c>
      <c r="W439" s="13">
        <f t="shared" si="211"/>
        <v>88250</v>
      </c>
      <c r="X439" s="13">
        <f t="shared" si="212"/>
        <v>103410</v>
      </c>
      <c r="Y439" s="13">
        <f t="shared" si="200"/>
        <v>4313933.3600000003</v>
      </c>
      <c r="Z439" s="22">
        <f t="shared" si="213"/>
        <v>1759350.01</v>
      </c>
      <c r="AA439" s="13"/>
      <c r="AB439" s="13">
        <f t="shared" si="214"/>
        <v>3893933.3600000003</v>
      </c>
      <c r="AC439" s="13">
        <f t="shared" si="215"/>
        <v>420000</v>
      </c>
      <c r="AD439" s="13">
        <f t="shared" si="216"/>
        <v>1570350.01</v>
      </c>
      <c r="AE439" s="13">
        <f t="shared" si="217"/>
        <v>102340</v>
      </c>
      <c r="AF439" s="13">
        <f t="shared" si="218"/>
        <v>1672690.01</v>
      </c>
      <c r="AG439" s="23">
        <f t="shared" si="219"/>
        <v>16750</v>
      </c>
      <c r="AH439" s="13">
        <f t="shared" si="220"/>
        <v>-71500</v>
      </c>
      <c r="AI439" s="13">
        <f t="shared" si="221"/>
        <v>2861433.3600000003</v>
      </c>
      <c r="AJ439" s="13">
        <f t="shared" si="222"/>
        <v>3653933.3600000003</v>
      </c>
      <c r="AK439" s="13">
        <f t="shared" si="223"/>
        <v>660000</v>
      </c>
      <c r="AL439" s="13">
        <f t="shared" si="224"/>
        <v>1462350.01</v>
      </c>
      <c r="AM439" s="13">
        <f t="shared" si="225"/>
        <v>193590</v>
      </c>
      <c r="AN439" s="13">
        <f t="shared" si="226"/>
        <v>1655940.01</v>
      </c>
      <c r="AO439" s="23">
        <f t="shared" si="227"/>
        <v>0</v>
      </c>
      <c r="AP439" s="13">
        <f t="shared" si="228"/>
        <v>-88250</v>
      </c>
      <c r="AQ439" s="13">
        <f t="shared" si="229"/>
        <v>0</v>
      </c>
      <c r="AR439" s="3" t="str">
        <f t="shared" si="230"/>
        <v>Ok</v>
      </c>
    </row>
    <row r="440" spans="1:44" x14ac:dyDescent="0.3">
      <c r="A440" s="9"/>
      <c r="B440" s="9"/>
      <c r="C440" s="10">
        <f t="shared" si="201"/>
        <v>223500</v>
      </c>
      <c r="D440" s="10">
        <f t="shared" si="202"/>
        <v>2682000</v>
      </c>
      <c r="E440" s="10">
        <f>F440*基础参数!$B$18</f>
        <v>1788000</v>
      </c>
      <c r="F440" s="10">
        <f>F439+基础参数!$B$17</f>
        <v>4470000</v>
      </c>
      <c r="G440" s="10">
        <f>基础参数!$B$1</f>
        <v>60000</v>
      </c>
      <c r="H440" s="10">
        <f>基础参数!$B$2</f>
        <v>36000</v>
      </c>
      <c r="I440" s="10">
        <f>ROUND(IF(F440/12&gt;基础参数!$B$5,基础参数!$B$5,IF(F440/12&lt;基础参数!$B$4,基础参数!$B$4,F440/12)),2)</f>
        <v>21396</v>
      </c>
      <c r="J440" s="10">
        <f>I440*12*基础参数!$B$3</f>
        <v>32094</v>
      </c>
      <c r="K440" s="10">
        <f>ROUND(IF($F440/12&gt;基础参数!$B$12,基础参数!$B$12,IF($F440/12&lt;基础参数!$B$11,基础参数!$B$11,$F440/12)),2)</f>
        <v>21396</v>
      </c>
      <c r="L440" s="10">
        <f>K440*12*基础参数!$B$10</f>
        <v>17972.640000000003</v>
      </c>
      <c r="M440" s="12">
        <f t="shared" si="198"/>
        <v>2535933.36</v>
      </c>
      <c r="N440" s="13">
        <f t="shared" si="199"/>
        <v>1788000</v>
      </c>
      <c r="O440" s="13">
        <f t="shared" si="203"/>
        <v>959250.01</v>
      </c>
      <c r="P440" s="13">
        <f t="shared" si="204"/>
        <v>789440</v>
      </c>
      <c r="Q440" s="17">
        <f t="shared" si="205"/>
        <v>1748690.01</v>
      </c>
      <c r="R440" s="13">
        <f t="shared" si="206"/>
        <v>3663933.3600000003</v>
      </c>
      <c r="S440" s="18">
        <f t="shared" si="207"/>
        <v>660000</v>
      </c>
      <c r="T440" s="13">
        <f t="shared" si="208"/>
        <v>1466850.01</v>
      </c>
      <c r="U440" s="13">
        <f t="shared" si="209"/>
        <v>193590</v>
      </c>
      <c r="V440" s="19">
        <f t="shared" si="210"/>
        <v>1660440.01</v>
      </c>
      <c r="W440" s="13">
        <f t="shared" si="211"/>
        <v>88250</v>
      </c>
      <c r="X440" s="13">
        <f t="shared" si="212"/>
        <v>103410</v>
      </c>
      <c r="Y440" s="13">
        <f t="shared" si="200"/>
        <v>4323933.3600000003</v>
      </c>
      <c r="Z440" s="22">
        <f t="shared" si="213"/>
        <v>1763850.01</v>
      </c>
      <c r="AA440" s="13"/>
      <c r="AB440" s="13">
        <f t="shared" si="214"/>
        <v>3903933.3600000003</v>
      </c>
      <c r="AC440" s="13">
        <f t="shared" si="215"/>
        <v>420000</v>
      </c>
      <c r="AD440" s="13">
        <f t="shared" si="216"/>
        <v>1574850.01</v>
      </c>
      <c r="AE440" s="13">
        <f t="shared" si="217"/>
        <v>102340</v>
      </c>
      <c r="AF440" s="13">
        <f t="shared" si="218"/>
        <v>1677190.01</v>
      </c>
      <c r="AG440" s="23">
        <f t="shared" si="219"/>
        <v>16750</v>
      </c>
      <c r="AH440" s="13">
        <f t="shared" si="220"/>
        <v>-71500</v>
      </c>
      <c r="AI440" s="13">
        <f t="shared" si="221"/>
        <v>2871433.3600000003</v>
      </c>
      <c r="AJ440" s="13">
        <f t="shared" si="222"/>
        <v>3663933.3600000003</v>
      </c>
      <c r="AK440" s="13">
        <f t="shared" si="223"/>
        <v>660000</v>
      </c>
      <c r="AL440" s="13">
        <f t="shared" si="224"/>
        <v>1466850.01</v>
      </c>
      <c r="AM440" s="13">
        <f t="shared" si="225"/>
        <v>193590</v>
      </c>
      <c r="AN440" s="13">
        <f t="shared" si="226"/>
        <v>1660440.01</v>
      </c>
      <c r="AO440" s="23">
        <f t="shared" si="227"/>
        <v>0</v>
      </c>
      <c r="AP440" s="13">
        <f t="shared" si="228"/>
        <v>-88250</v>
      </c>
      <c r="AQ440" s="13">
        <f t="shared" si="229"/>
        <v>0</v>
      </c>
      <c r="AR440" s="3" t="str">
        <f t="shared" si="230"/>
        <v>Ok</v>
      </c>
    </row>
    <row r="441" spans="1:44" x14ac:dyDescent="0.3">
      <c r="A441" s="9"/>
      <c r="B441" s="9"/>
      <c r="C441" s="10">
        <f t="shared" si="201"/>
        <v>224000</v>
      </c>
      <c r="D441" s="10">
        <f t="shared" si="202"/>
        <v>2688000</v>
      </c>
      <c r="E441" s="10">
        <f>F441*基础参数!$B$18</f>
        <v>1792000</v>
      </c>
      <c r="F441" s="10">
        <f>F440+基础参数!$B$17</f>
        <v>4480000</v>
      </c>
      <c r="G441" s="10">
        <f>基础参数!$B$1</f>
        <v>60000</v>
      </c>
      <c r="H441" s="10">
        <f>基础参数!$B$2</f>
        <v>36000</v>
      </c>
      <c r="I441" s="10">
        <f>ROUND(IF(F441/12&gt;基础参数!$B$5,基础参数!$B$5,IF(F441/12&lt;基础参数!$B$4,基础参数!$B$4,F441/12)),2)</f>
        <v>21396</v>
      </c>
      <c r="J441" s="10">
        <f>I441*12*基础参数!$B$3</f>
        <v>32094</v>
      </c>
      <c r="K441" s="10">
        <f>ROUND(IF($F441/12&gt;基础参数!$B$12,基础参数!$B$12,IF($F441/12&lt;基础参数!$B$11,基础参数!$B$11,$F441/12)),2)</f>
        <v>21396</v>
      </c>
      <c r="L441" s="10">
        <f>K441*12*基础参数!$B$10</f>
        <v>17972.640000000003</v>
      </c>
      <c r="M441" s="12">
        <f t="shared" si="198"/>
        <v>2541933.36</v>
      </c>
      <c r="N441" s="13">
        <f t="shared" si="199"/>
        <v>1792000</v>
      </c>
      <c r="O441" s="13">
        <f t="shared" si="203"/>
        <v>961950.01</v>
      </c>
      <c r="P441" s="13">
        <f t="shared" si="204"/>
        <v>791240</v>
      </c>
      <c r="Q441" s="17">
        <f t="shared" si="205"/>
        <v>1753190.01</v>
      </c>
      <c r="R441" s="13">
        <f t="shared" si="206"/>
        <v>3673933.3600000003</v>
      </c>
      <c r="S441" s="18">
        <f t="shared" si="207"/>
        <v>660000</v>
      </c>
      <c r="T441" s="13">
        <f t="shared" si="208"/>
        <v>1471350.01</v>
      </c>
      <c r="U441" s="13">
        <f t="shared" si="209"/>
        <v>193590</v>
      </c>
      <c r="V441" s="19">
        <f t="shared" si="210"/>
        <v>1664940.01</v>
      </c>
      <c r="W441" s="13">
        <f t="shared" si="211"/>
        <v>88250</v>
      </c>
      <c r="X441" s="13">
        <f t="shared" si="212"/>
        <v>103410</v>
      </c>
      <c r="Y441" s="13">
        <f t="shared" si="200"/>
        <v>4333933.3600000003</v>
      </c>
      <c r="Z441" s="22">
        <f t="shared" si="213"/>
        <v>1768350.01</v>
      </c>
      <c r="AA441" s="13"/>
      <c r="AB441" s="13">
        <f t="shared" si="214"/>
        <v>3913933.3600000003</v>
      </c>
      <c r="AC441" s="13">
        <f t="shared" si="215"/>
        <v>420000</v>
      </c>
      <c r="AD441" s="13">
        <f t="shared" si="216"/>
        <v>1579350.01</v>
      </c>
      <c r="AE441" s="13">
        <f t="shared" si="217"/>
        <v>102340</v>
      </c>
      <c r="AF441" s="13">
        <f t="shared" si="218"/>
        <v>1681690.01</v>
      </c>
      <c r="AG441" s="23">
        <f t="shared" si="219"/>
        <v>16750</v>
      </c>
      <c r="AH441" s="13">
        <f t="shared" si="220"/>
        <v>-71500</v>
      </c>
      <c r="AI441" s="13">
        <f t="shared" si="221"/>
        <v>2881433.3600000003</v>
      </c>
      <c r="AJ441" s="13">
        <f t="shared" si="222"/>
        <v>3673933.3600000003</v>
      </c>
      <c r="AK441" s="13">
        <f t="shared" si="223"/>
        <v>660000</v>
      </c>
      <c r="AL441" s="13">
        <f t="shared" si="224"/>
        <v>1471350.01</v>
      </c>
      <c r="AM441" s="13">
        <f t="shared" si="225"/>
        <v>193590</v>
      </c>
      <c r="AN441" s="13">
        <f t="shared" si="226"/>
        <v>1664940.01</v>
      </c>
      <c r="AO441" s="23">
        <f t="shared" si="227"/>
        <v>0</v>
      </c>
      <c r="AP441" s="13">
        <f t="shared" si="228"/>
        <v>-88250</v>
      </c>
      <c r="AQ441" s="13">
        <f t="shared" si="229"/>
        <v>0</v>
      </c>
      <c r="AR441" s="3" t="str">
        <f t="shared" si="230"/>
        <v>Ok</v>
      </c>
    </row>
    <row r="442" spans="1:44" x14ac:dyDescent="0.3">
      <c r="A442" s="9"/>
      <c r="B442" s="9"/>
      <c r="C442" s="10">
        <f t="shared" si="201"/>
        <v>224500</v>
      </c>
      <c r="D442" s="10">
        <f t="shared" si="202"/>
        <v>2694000</v>
      </c>
      <c r="E442" s="10">
        <f>F442*基础参数!$B$18</f>
        <v>1796000</v>
      </c>
      <c r="F442" s="10">
        <f>F441+基础参数!$B$17</f>
        <v>4490000</v>
      </c>
      <c r="G442" s="10">
        <f>基础参数!$B$1</f>
        <v>60000</v>
      </c>
      <c r="H442" s="10">
        <f>基础参数!$B$2</f>
        <v>36000</v>
      </c>
      <c r="I442" s="10">
        <f>ROUND(IF(F442/12&gt;基础参数!$B$5,基础参数!$B$5,IF(F442/12&lt;基础参数!$B$4,基础参数!$B$4,F442/12)),2)</f>
        <v>21396</v>
      </c>
      <c r="J442" s="10">
        <f>I442*12*基础参数!$B$3</f>
        <v>32094</v>
      </c>
      <c r="K442" s="10">
        <f>ROUND(IF($F442/12&gt;基础参数!$B$12,基础参数!$B$12,IF($F442/12&lt;基础参数!$B$11,基础参数!$B$11,$F442/12)),2)</f>
        <v>21396</v>
      </c>
      <c r="L442" s="10">
        <f>K442*12*基础参数!$B$10</f>
        <v>17972.640000000003</v>
      </c>
      <c r="M442" s="12">
        <f t="shared" si="198"/>
        <v>2547933.36</v>
      </c>
      <c r="N442" s="13">
        <f t="shared" si="199"/>
        <v>1796000</v>
      </c>
      <c r="O442" s="13">
        <f t="shared" si="203"/>
        <v>964650.01</v>
      </c>
      <c r="P442" s="13">
        <f t="shared" si="204"/>
        <v>793040</v>
      </c>
      <c r="Q442" s="17">
        <f t="shared" si="205"/>
        <v>1757690.01</v>
      </c>
      <c r="R442" s="13">
        <f t="shared" si="206"/>
        <v>3683933.3600000003</v>
      </c>
      <c r="S442" s="18">
        <f t="shared" si="207"/>
        <v>660000</v>
      </c>
      <c r="T442" s="13">
        <f t="shared" si="208"/>
        <v>1475850.01</v>
      </c>
      <c r="U442" s="13">
        <f t="shared" si="209"/>
        <v>193590</v>
      </c>
      <c r="V442" s="19">
        <f t="shared" si="210"/>
        <v>1669440.01</v>
      </c>
      <c r="W442" s="13">
        <f t="shared" si="211"/>
        <v>88250</v>
      </c>
      <c r="X442" s="13">
        <f t="shared" si="212"/>
        <v>103410</v>
      </c>
      <c r="Y442" s="13">
        <f t="shared" si="200"/>
        <v>4343933.3600000003</v>
      </c>
      <c r="Z442" s="22">
        <f t="shared" si="213"/>
        <v>1772850.01</v>
      </c>
      <c r="AA442" s="13"/>
      <c r="AB442" s="13">
        <f t="shared" si="214"/>
        <v>3923933.3600000003</v>
      </c>
      <c r="AC442" s="13">
        <f t="shared" si="215"/>
        <v>420000</v>
      </c>
      <c r="AD442" s="13">
        <f t="shared" si="216"/>
        <v>1583850.01</v>
      </c>
      <c r="AE442" s="13">
        <f t="shared" si="217"/>
        <v>102340</v>
      </c>
      <c r="AF442" s="13">
        <f t="shared" si="218"/>
        <v>1686190.01</v>
      </c>
      <c r="AG442" s="23">
        <f t="shared" si="219"/>
        <v>16750</v>
      </c>
      <c r="AH442" s="13">
        <f t="shared" si="220"/>
        <v>-71500</v>
      </c>
      <c r="AI442" s="13">
        <f t="shared" si="221"/>
        <v>2891433.3600000003</v>
      </c>
      <c r="AJ442" s="13">
        <f t="shared" si="222"/>
        <v>3683933.3600000003</v>
      </c>
      <c r="AK442" s="13">
        <f t="shared" si="223"/>
        <v>660000</v>
      </c>
      <c r="AL442" s="13">
        <f t="shared" si="224"/>
        <v>1475850.01</v>
      </c>
      <c r="AM442" s="13">
        <f t="shared" si="225"/>
        <v>193590</v>
      </c>
      <c r="AN442" s="13">
        <f t="shared" si="226"/>
        <v>1669440.01</v>
      </c>
      <c r="AO442" s="23">
        <f t="shared" si="227"/>
        <v>0</v>
      </c>
      <c r="AP442" s="13">
        <f t="shared" si="228"/>
        <v>-88250</v>
      </c>
      <c r="AQ442" s="13">
        <f t="shared" si="229"/>
        <v>0</v>
      </c>
      <c r="AR442" s="3" t="str">
        <f t="shared" si="230"/>
        <v>Ok</v>
      </c>
    </row>
    <row r="443" spans="1:44" x14ac:dyDescent="0.3">
      <c r="A443" s="9"/>
      <c r="B443" s="9"/>
      <c r="C443" s="10">
        <f t="shared" si="201"/>
        <v>225000</v>
      </c>
      <c r="D443" s="10">
        <f t="shared" si="202"/>
        <v>2700000</v>
      </c>
      <c r="E443" s="10">
        <f>F443*基础参数!$B$18</f>
        <v>1800000</v>
      </c>
      <c r="F443" s="10">
        <f>F442+基础参数!$B$17</f>
        <v>4500000</v>
      </c>
      <c r="G443" s="10">
        <f>基础参数!$B$1</f>
        <v>60000</v>
      </c>
      <c r="H443" s="10">
        <f>基础参数!$B$2</f>
        <v>36000</v>
      </c>
      <c r="I443" s="10">
        <f>ROUND(IF(F443/12&gt;基础参数!$B$5,基础参数!$B$5,IF(F443/12&lt;基础参数!$B$4,基础参数!$B$4,F443/12)),2)</f>
        <v>21396</v>
      </c>
      <c r="J443" s="10">
        <f>I443*12*基础参数!$B$3</f>
        <v>32094</v>
      </c>
      <c r="K443" s="10">
        <f>ROUND(IF($F443/12&gt;基础参数!$B$12,基础参数!$B$12,IF($F443/12&lt;基础参数!$B$11,基础参数!$B$11,$F443/12)),2)</f>
        <v>21396</v>
      </c>
      <c r="L443" s="10">
        <f>K443*12*基础参数!$B$10</f>
        <v>17972.640000000003</v>
      </c>
      <c r="M443" s="12">
        <f t="shared" si="198"/>
        <v>2553933.36</v>
      </c>
      <c r="N443" s="13">
        <f t="shared" si="199"/>
        <v>1800000</v>
      </c>
      <c r="O443" s="13">
        <f t="shared" si="203"/>
        <v>967350.01</v>
      </c>
      <c r="P443" s="13">
        <f t="shared" si="204"/>
        <v>794840</v>
      </c>
      <c r="Q443" s="17">
        <f t="shared" si="205"/>
        <v>1762190.01</v>
      </c>
      <c r="R443" s="13">
        <f t="shared" si="206"/>
        <v>3693933.3600000003</v>
      </c>
      <c r="S443" s="18">
        <f t="shared" si="207"/>
        <v>660000</v>
      </c>
      <c r="T443" s="13">
        <f t="shared" si="208"/>
        <v>1480350.01</v>
      </c>
      <c r="U443" s="13">
        <f t="shared" si="209"/>
        <v>193590</v>
      </c>
      <c r="V443" s="19">
        <f t="shared" si="210"/>
        <v>1673940.01</v>
      </c>
      <c r="W443" s="13">
        <f t="shared" si="211"/>
        <v>88250</v>
      </c>
      <c r="X443" s="13">
        <f t="shared" si="212"/>
        <v>103410</v>
      </c>
      <c r="Y443" s="13">
        <f t="shared" si="200"/>
        <v>4353933.3600000003</v>
      </c>
      <c r="Z443" s="22">
        <f t="shared" si="213"/>
        <v>1777350.01</v>
      </c>
      <c r="AA443" s="13"/>
      <c r="AB443" s="13">
        <f t="shared" si="214"/>
        <v>3933933.3600000003</v>
      </c>
      <c r="AC443" s="13">
        <f t="shared" si="215"/>
        <v>420000</v>
      </c>
      <c r="AD443" s="13">
        <f t="shared" si="216"/>
        <v>1588350.01</v>
      </c>
      <c r="AE443" s="13">
        <f t="shared" si="217"/>
        <v>102340</v>
      </c>
      <c r="AF443" s="13">
        <f t="shared" si="218"/>
        <v>1690690.01</v>
      </c>
      <c r="AG443" s="23">
        <f t="shared" si="219"/>
        <v>16750</v>
      </c>
      <c r="AH443" s="13">
        <f t="shared" si="220"/>
        <v>-71500</v>
      </c>
      <c r="AI443" s="13">
        <f t="shared" si="221"/>
        <v>2901433.3600000003</v>
      </c>
      <c r="AJ443" s="13">
        <f t="shared" si="222"/>
        <v>3693933.3600000003</v>
      </c>
      <c r="AK443" s="13">
        <f t="shared" si="223"/>
        <v>660000</v>
      </c>
      <c r="AL443" s="13">
        <f t="shared" si="224"/>
        <v>1480350.01</v>
      </c>
      <c r="AM443" s="13">
        <f t="shared" si="225"/>
        <v>193590</v>
      </c>
      <c r="AN443" s="13">
        <f t="shared" si="226"/>
        <v>1673940.01</v>
      </c>
      <c r="AO443" s="23">
        <f t="shared" si="227"/>
        <v>0</v>
      </c>
      <c r="AP443" s="13">
        <f t="shared" si="228"/>
        <v>-88250</v>
      </c>
      <c r="AQ443" s="13">
        <f t="shared" si="229"/>
        <v>0</v>
      </c>
      <c r="AR443" s="3" t="str">
        <f t="shared" si="230"/>
        <v>Ok</v>
      </c>
    </row>
    <row r="444" spans="1:44" x14ac:dyDescent="0.3">
      <c r="A444" s="9"/>
      <c r="B444" s="9"/>
      <c r="C444" s="10">
        <f t="shared" si="201"/>
        <v>225500</v>
      </c>
      <c r="D444" s="10">
        <f t="shared" si="202"/>
        <v>2706000</v>
      </c>
      <c r="E444" s="10">
        <f>F444*基础参数!$B$18</f>
        <v>1804000</v>
      </c>
      <c r="F444" s="10">
        <f>F443+基础参数!$B$17</f>
        <v>4510000</v>
      </c>
      <c r="G444" s="10">
        <f>基础参数!$B$1</f>
        <v>60000</v>
      </c>
      <c r="H444" s="10">
        <f>基础参数!$B$2</f>
        <v>36000</v>
      </c>
      <c r="I444" s="10">
        <f>ROUND(IF(F444/12&gt;基础参数!$B$5,基础参数!$B$5,IF(F444/12&lt;基础参数!$B$4,基础参数!$B$4,F444/12)),2)</f>
        <v>21396</v>
      </c>
      <c r="J444" s="10">
        <f>I444*12*基础参数!$B$3</f>
        <v>32094</v>
      </c>
      <c r="K444" s="10">
        <f>ROUND(IF($F444/12&gt;基础参数!$B$12,基础参数!$B$12,IF($F444/12&lt;基础参数!$B$11,基础参数!$B$11,$F444/12)),2)</f>
        <v>21396</v>
      </c>
      <c r="L444" s="10">
        <f>K444*12*基础参数!$B$10</f>
        <v>17972.640000000003</v>
      </c>
      <c r="M444" s="12">
        <f t="shared" si="198"/>
        <v>2559933.36</v>
      </c>
      <c r="N444" s="13">
        <f t="shared" si="199"/>
        <v>1804000</v>
      </c>
      <c r="O444" s="13">
        <f t="shared" si="203"/>
        <v>970050.01</v>
      </c>
      <c r="P444" s="13">
        <f t="shared" si="204"/>
        <v>796640</v>
      </c>
      <c r="Q444" s="17">
        <f t="shared" si="205"/>
        <v>1766690.01</v>
      </c>
      <c r="R444" s="13">
        <f t="shared" si="206"/>
        <v>3703933.3600000003</v>
      </c>
      <c r="S444" s="18">
        <f t="shared" si="207"/>
        <v>660000</v>
      </c>
      <c r="T444" s="13">
        <f t="shared" si="208"/>
        <v>1484850.01</v>
      </c>
      <c r="U444" s="13">
        <f t="shared" si="209"/>
        <v>193590</v>
      </c>
      <c r="V444" s="19">
        <f t="shared" si="210"/>
        <v>1678440.01</v>
      </c>
      <c r="W444" s="13">
        <f t="shared" si="211"/>
        <v>88250</v>
      </c>
      <c r="X444" s="13">
        <f t="shared" si="212"/>
        <v>103410</v>
      </c>
      <c r="Y444" s="13">
        <f t="shared" si="200"/>
        <v>4363933.3600000003</v>
      </c>
      <c r="Z444" s="22">
        <f t="shared" si="213"/>
        <v>1781850.01</v>
      </c>
      <c r="AA444" s="13"/>
      <c r="AB444" s="13">
        <f t="shared" si="214"/>
        <v>3943933.3600000003</v>
      </c>
      <c r="AC444" s="13">
        <f t="shared" si="215"/>
        <v>420000</v>
      </c>
      <c r="AD444" s="13">
        <f t="shared" si="216"/>
        <v>1592850.01</v>
      </c>
      <c r="AE444" s="13">
        <f t="shared" si="217"/>
        <v>102340</v>
      </c>
      <c r="AF444" s="13">
        <f t="shared" si="218"/>
        <v>1695190.01</v>
      </c>
      <c r="AG444" s="23">
        <f t="shared" si="219"/>
        <v>16750</v>
      </c>
      <c r="AH444" s="13">
        <f t="shared" si="220"/>
        <v>-71500</v>
      </c>
      <c r="AI444" s="13">
        <f t="shared" si="221"/>
        <v>2911433.3600000003</v>
      </c>
      <c r="AJ444" s="13">
        <f t="shared" si="222"/>
        <v>3703933.3600000003</v>
      </c>
      <c r="AK444" s="13">
        <f t="shared" si="223"/>
        <v>660000</v>
      </c>
      <c r="AL444" s="13">
        <f t="shared" si="224"/>
        <v>1484850.01</v>
      </c>
      <c r="AM444" s="13">
        <f t="shared" si="225"/>
        <v>193590</v>
      </c>
      <c r="AN444" s="13">
        <f t="shared" si="226"/>
        <v>1678440.01</v>
      </c>
      <c r="AO444" s="23">
        <f t="shared" si="227"/>
        <v>0</v>
      </c>
      <c r="AP444" s="13">
        <f t="shared" si="228"/>
        <v>-88250</v>
      </c>
      <c r="AQ444" s="13">
        <f t="shared" si="229"/>
        <v>0</v>
      </c>
      <c r="AR444" s="3" t="str">
        <f t="shared" si="230"/>
        <v>Ok</v>
      </c>
    </row>
    <row r="445" spans="1:44" x14ac:dyDescent="0.3">
      <c r="A445" s="9"/>
      <c r="B445" s="9"/>
      <c r="C445" s="10">
        <f t="shared" si="201"/>
        <v>226000</v>
      </c>
      <c r="D445" s="10">
        <f t="shared" si="202"/>
        <v>2712000</v>
      </c>
      <c r="E445" s="10">
        <f>F445*基础参数!$B$18</f>
        <v>1808000</v>
      </c>
      <c r="F445" s="10">
        <f>F444+基础参数!$B$17</f>
        <v>4520000</v>
      </c>
      <c r="G445" s="10">
        <f>基础参数!$B$1</f>
        <v>60000</v>
      </c>
      <c r="H445" s="10">
        <f>基础参数!$B$2</f>
        <v>36000</v>
      </c>
      <c r="I445" s="10">
        <f>ROUND(IF(F445/12&gt;基础参数!$B$5,基础参数!$B$5,IF(F445/12&lt;基础参数!$B$4,基础参数!$B$4,F445/12)),2)</f>
        <v>21396</v>
      </c>
      <c r="J445" s="10">
        <f>I445*12*基础参数!$B$3</f>
        <v>32094</v>
      </c>
      <c r="K445" s="10">
        <f>ROUND(IF($F445/12&gt;基础参数!$B$12,基础参数!$B$12,IF($F445/12&lt;基础参数!$B$11,基础参数!$B$11,$F445/12)),2)</f>
        <v>21396</v>
      </c>
      <c r="L445" s="10">
        <f>K445*12*基础参数!$B$10</f>
        <v>17972.640000000003</v>
      </c>
      <c r="M445" s="12">
        <f t="shared" si="198"/>
        <v>2565933.36</v>
      </c>
      <c r="N445" s="13">
        <f t="shared" si="199"/>
        <v>1808000</v>
      </c>
      <c r="O445" s="13">
        <f t="shared" si="203"/>
        <v>972750.01</v>
      </c>
      <c r="P445" s="13">
        <f t="shared" si="204"/>
        <v>798440</v>
      </c>
      <c r="Q445" s="17">
        <f t="shared" si="205"/>
        <v>1771190.01</v>
      </c>
      <c r="R445" s="13">
        <f t="shared" si="206"/>
        <v>3713933.3600000003</v>
      </c>
      <c r="S445" s="18">
        <f t="shared" si="207"/>
        <v>660000</v>
      </c>
      <c r="T445" s="13">
        <f t="shared" si="208"/>
        <v>1489350.01</v>
      </c>
      <c r="U445" s="13">
        <f t="shared" si="209"/>
        <v>193590</v>
      </c>
      <c r="V445" s="19">
        <f t="shared" si="210"/>
        <v>1682940.01</v>
      </c>
      <c r="W445" s="13">
        <f t="shared" si="211"/>
        <v>88250</v>
      </c>
      <c r="X445" s="13">
        <f t="shared" si="212"/>
        <v>103410</v>
      </c>
      <c r="Y445" s="13">
        <f t="shared" si="200"/>
        <v>4373933.3600000003</v>
      </c>
      <c r="Z445" s="22">
        <f t="shared" si="213"/>
        <v>1786350.01</v>
      </c>
      <c r="AA445" s="13"/>
      <c r="AB445" s="13">
        <f t="shared" si="214"/>
        <v>3953933.3600000003</v>
      </c>
      <c r="AC445" s="13">
        <f t="shared" si="215"/>
        <v>420000</v>
      </c>
      <c r="AD445" s="13">
        <f t="shared" si="216"/>
        <v>1597350.01</v>
      </c>
      <c r="AE445" s="13">
        <f t="shared" si="217"/>
        <v>102340</v>
      </c>
      <c r="AF445" s="13">
        <f t="shared" si="218"/>
        <v>1699690.01</v>
      </c>
      <c r="AG445" s="23">
        <f t="shared" si="219"/>
        <v>16750</v>
      </c>
      <c r="AH445" s="13">
        <f t="shared" si="220"/>
        <v>-71500</v>
      </c>
      <c r="AI445" s="13">
        <f t="shared" si="221"/>
        <v>2921433.3600000003</v>
      </c>
      <c r="AJ445" s="13">
        <f t="shared" si="222"/>
        <v>3713933.3600000003</v>
      </c>
      <c r="AK445" s="13">
        <f t="shared" si="223"/>
        <v>660000</v>
      </c>
      <c r="AL445" s="13">
        <f t="shared" si="224"/>
        <v>1489350.01</v>
      </c>
      <c r="AM445" s="13">
        <f t="shared" si="225"/>
        <v>193590</v>
      </c>
      <c r="AN445" s="13">
        <f t="shared" si="226"/>
        <v>1682940.01</v>
      </c>
      <c r="AO445" s="23">
        <f t="shared" si="227"/>
        <v>0</v>
      </c>
      <c r="AP445" s="13">
        <f t="shared" si="228"/>
        <v>-88250</v>
      </c>
      <c r="AQ445" s="13">
        <f t="shared" si="229"/>
        <v>0</v>
      </c>
      <c r="AR445" s="3" t="str">
        <f t="shared" si="230"/>
        <v>Ok</v>
      </c>
    </row>
    <row r="446" spans="1:44" x14ac:dyDescent="0.3">
      <c r="A446" s="9"/>
      <c r="B446" s="9"/>
      <c r="C446" s="10">
        <f t="shared" si="201"/>
        <v>226500</v>
      </c>
      <c r="D446" s="10">
        <f t="shared" si="202"/>
        <v>2718000</v>
      </c>
      <c r="E446" s="10">
        <f>F446*基础参数!$B$18</f>
        <v>1812000</v>
      </c>
      <c r="F446" s="10">
        <f>F445+基础参数!$B$17</f>
        <v>4530000</v>
      </c>
      <c r="G446" s="10">
        <f>基础参数!$B$1</f>
        <v>60000</v>
      </c>
      <c r="H446" s="10">
        <f>基础参数!$B$2</f>
        <v>36000</v>
      </c>
      <c r="I446" s="10">
        <f>ROUND(IF(F446/12&gt;基础参数!$B$5,基础参数!$B$5,IF(F446/12&lt;基础参数!$B$4,基础参数!$B$4,F446/12)),2)</f>
        <v>21396</v>
      </c>
      <c r="J446" s="10">
        <f>I446*12*基础参数!$B$3</f>
        <v>32094</v>
      </c>
      <c r="K446" s="10">
        <f>ROUND(IF($F446/12&gt;基础参数!$B$12,基础参数!$B$12,IF($F446/12&lt;基础参数!$B$11,基础参数!$B$11,$F446/12)),2)</f>
        <v>21396</v>
      </c>
      <c r="L446" s="10">
        <f>K446*12*基础参数!$B$10</f>
        <v>17972.640000000003</v>
      </c>
      <c r="M446" s="12">
        <f t="shared" si="198"/>
        <v>2571933.36</v>
      </c>
      <c r="N446" s="13">
        <f t="shared" si="199"/>
        <v>1812000</v>
      </c>
      <c r="O446" s="13">
        <f t="shared" si="203"/>
        <v>975450.01</v>
      </c>
      <c r="P446" s="13">
        <f t="shared" si="204"/>
        <v>800240</v>
      </c>
      <c r="Q446" s="17">
        <f t="shared" si="205"/>
        <v>1775690.01</v>
      </c>
      <c r="R446" s="13">
        <f t="shared" si="206"/>
        <v>3723933.3600000003</v>
      </c>
      <c r="S446" s="18">
        <f t="shared" si="207"/>
        <v>660000</v>
      </c>
      <c r="T446" s="13">
        <f t="shared" si="208"/>
        <v>1493850.01</v>
      </c>
      <c r="U446" s="13">
        <f t="shared" si="209"/>
        <v>193590</v>
      </c>
      <c r="V446" s="19">
        <f t="shared" si="210"/>
        <v>1687440.01</v>
      </c>
      <c r="W446" s="13">
        <f t="shared" si="211"/>
        <v>88250</v>
      </c>
      <c r="X446" s="13">
        <f t="shared" si="212"/>
        <v>103410</v>
      </c>
      <c r="Y446" s="13">
        <f t="shared" si="200"/>
        <v>4383933.3600000003</v>
      </c>
      <c r="Z446" s="22">
        <f t="shared" si="213"/>
        <v>1790850.01</v>
      </c>
      <c r="AA446" s="13"/>
      <c r="AB446" s="13">
        <f t="shared" si="214"/>
        <v>3963933.3600000003</v>
      </c>
      <c r="AC446" s="13">
        <f t="shared" si="215"/>
        <v>420000</v>
      </c>
      <c r="AD446" s="13">
        <f t="shared" si="216"/>
        <v>1601850.01</v>
      </c>
      <c r="AE446" s="13">
        <f t="shared" si="217"/>
        <v>102340</v>
      </c>
      <c r="AF446" s="13">
        <f t="shared" si="218"/>
        <v>1704190.01</v>
      </c>
      <c r="AG446" s="23">
        <f t="shared" si="219"/>
        <v>16750</v>
      </c>
      <c r="AH446" s="13">
        <f t="shared" si="220"/>
        <v>-71500</v>
      </c>
      <c r="AI446" s="13">
        <f t="shared" si="221"/>
        <v>2931433.3600000003</v>
      </c>
      <c r="AJ446" s="13">
        <f t="shared" si="222"/>
        <v>3723933.3600000003</v>
      </c>
      <c r="AK446" s="13">
        <f t="shared" si="223"/>
        <v>660000</v>
      </c>
      <c r="AL446" s="13">
        <f t="shared" si="224"/>
        <v>1493850.01</v>
      </c>
      <c r="AM446" s="13">
        <f t="shared" si="225"/>
        <v>193590</v>
      </c>
      <c r="AN446" s="13">
        <f t="shared" si="226"/>
        <v>1687440.01</v>
      </c>
      <c r="AO446" s="23">
        <f t="shared" si="227"/>
        <v>0</v>
      </c>
      <c r="AP446" s="13">
        <f t="shared" si="228"/>
        <v>-88250</v>
      </c>
      <c r="AQ446" s="13">
        <f t="shared" si="229"/>
        <v>0</v>
      </c>
      <c r="AR446" s="3" t="str">
        <f t="shared" si="230"/>
        <v>Ok</v>
      </c>
    </row>
    <row r="447" spans="1:44" x14ac:dyDescent="0.3">
      <c r="A447" s="9"/>
      <c r="B447" s="9"/>
      <c r="C447" s="10">
        <f t="shared" si="201"/>
        <v>227000</v>
      </c>
      <c r="D447" s="10">
        <f t="shared" si="202"/>
        <v>2724000</v>
      </c>
      <c r="E447" s="10">
        <f>F447*基础参数!$B$18</f>
        <v>1816000</v>
      </c>
      <c r="F447" s="10">
        <f>F446+基础参数!$B$17</f>
        <v>4540000</v>
      </c>
      <c r="G447" s="10">
        <f>基础参数!$B$1</f>
        <v>60000</v>
      </c>
      <c r="H447" s="10">
        <f>基础参数!$B$2</f>
        <v>36000</v>
      </c>
      <c r="I447" s="10">
        <f>ROUND(IF(F447/12&gt;基础参数!$B$5,基础参数!$B$5,IF(F447/12&lt;基础参数!$B$4,基础参数!$B$4,F447/12)),2)</f>
        <v>21396</v>
      </c>
      <c r="J447" s="10">
        <f>I447*12*基础参数!$B$3</f>
        <v>32094</v>
      </c>
      <c r="K447" s="10">
        <f>ROUND(IF($F447/12&gt;基础参数!$B$12,基础参数!$B$12,IF($F447/12&lt;基础参数!$B$11,基础参数!$B$11,$F447/12)),2)</f>
        <v>21396</v>
      </c>
      <c r="L447" s="10">
        <f>K447*12*基础参数!$B$10</f>
        <v>17972.640000000003</v>
      </c>
      <c r="M447" s="12">
        <f t="shared" si="198"/>
        <v>2577933.36</v>
      </c>
      <c r="N447" s="13">
        <f t="shared" si="199"/>
        <v>1816000</v>
      </c>
      <c r="O447" s="13">
        <f t="shared" si="203"/>
        <v>978150.01</v>
      </c>
      <c r="P447" s="13">
        <f t="shared" si="204"/>
        <v>802040</v>
      </c>
      <c r="Q447" s="17">
        <f t="shared" si="205"/>
        <v>1780190.01</v>
      </c>
      <c r="R447" s="13">
        <f t="shared" si="206"/>
        <v>3733933.3600000003</v>
      </c>
      <c r="S447" s="18">
        <f t="shared" si="207"/>
        <v>660000</v>
      </c>
      <c r="T447" s="13">
        <f t="shared" si="208"/>
        <v>1498350.01</v>
      </c>
      <c r="U447" s="13">
        <f t="shared" si="209"/>
        <v>193590</v>
      </c>
      <c r="V447" s="19">
        <f t="shared" si="210"/>
        <v>1691940.01</v>
      </c>
      <c r="W447" s="13">
        <f t="shared" si="211"/>
        <v>88250</v>
      </c>
      <c r="X447" s="13">
        <f t="shared" si="212"/>
        <v>103410</v>
      </c>
      <c r="Y447" s="13">
        <f t="shared" si="200"/>
        <v>4393933.3600000003</v>
      </c>
      <c r="Z447" s="22">
        <f t="shared" si="213"/>
        <v>1795350.01</v>
      </c>
      <c r="AA447" s="13"/>
      <c r="AB447" s="13">
        <f t="shared" si="214"/>
        <v>3973933.3600000003</v>
      </c>
      <c r="AC447" s="13">
        <f t="shared" si="215"/>
        <v>420000</v>
      </c>
      <c r="AD447" s="13">
        <f t="shared" si="216"/>
        <v>1606350.01</v>
      </c>
      <c r="AE447" s="13">
        <f t="shared" si="217"/>
        <v>102340</v>
      </c>
      <c r="AF447" s="13">
        <f t="shared" si="218"/>
        <v>1708690.01</v>
      </c>
      <c r="AG447" s="23">
        <f t="shared" si="219"/>
        <v>16750</v>
      </c>
      <c r="AH447" s="13">
        <f t="shared" si="220"/>
        <v>-71500</v>
      </c>
      <c r="AI447" s="13">
        <f t="shared" si="221"/>
        <v>2941433.3600000003</v>
      </c>
      <c r="AJ447" s="13">
        <f t="shared" si="222"/>
        <v>3733933.3600000003</v>
      </c>
      <c r="AK447" s="13">
        <f t="shared" si="223"/>
        <v>660000</v>
      </c>
      <c r="AL447" s="13">
        <f t="shared" si="224"/>
        <v>1498350.01</v>
      </c>
      <c r="AM447" s="13">
        <f t="shared" si="225"/>
        <v>193590</v>
      </c>
      <c r="AN447" s="13">
        <f t="shared" si="226"/>
        <v>1691940.01</v>
      </c>
      <c r="AO447" s="23">
        <f t="shared" si="227"/>
        <v>0</v>
      </c>
      <c r="AP447" s="13">
        <f t="shared" si="228"/>
        <v>-88250</v>
      </c>
      <c r="AQ447" s="13">
        <f t="shared" si="229"/>
        <v>0</v>
      </c>
      <c r="AR447" s="3" t="str">
        <f t="shared" si="230"/>
        <v>Ok</v>
      </c>
    </row>
    <row r="448" spans="1:44" x14ac:dyDescent="0.3">
      <c r="A448" s="9"/>
      <c r="B448" s="9"/>
      <c r="C448" s="10">
        <f t="shared" si="201"/>
        <v>227500</v>
      </c>
      <c r="D448" s="10">
        <f t="shared" si="202"/>
        <v>2730000</v>
      </c>
      <c r="E448" s="10">
        <f>F448*基础参数!$B$18</f>
        <v>1820000</v>
      </c>
      <c r="F448" s="10">
        <f>F447+基础参数!$B$17</f>
        <v>4550000</v>
      </c>
      <c r="G448" s="10">
        <f>基础参数!$B$1</f>
        <v>60000</v>
      </c>
      <c r="H448" s="10">
        <f>基础参数!$B$2</f>
        <v>36000</v>
      </c>
      <c r="I448" s="10">
        <f>ROUND(IF(F448/12&gt;基础参数!$B$5,基础参数!$B$5,IF(F448/12&lt;基础参数!$B$4,基础参数!$B$4,F448/12)),2)</f>
        <v>21396</v>
      </c>
      <c r="J448" s="10">
        <f>I448*12*基础参数!$B$3</f>
        <v>32094</v>
      </c>
      <c r="K448" s="10">
        <f>ROUND(IF($F448/12&gt;基础参数!$B$12,基础参数!$B$12,IF($F448/12&lt;基础参数!$B$11,基础参数!$B$11,$F448/12)),2)</f>
        <v>21396</v>
      </c>
      <c r="L448" s="10">
        <f>K448*12*基础参数!$B$10</f>
        <v>17972.640000000003</v>
      </c>
      <c r="M448" s="12">
        <f t="shared" si="198"/>
        <v>2583933.36</v>
      </c>
      <c r="N448" s="13">
        <f t="shared" si="199"/>
        <v>1820000</v>
      </c>
      <c r="O448" s="13">
        <f t="shared" si="203"/>
        <v>980850.01</v>
      </c>
      <c r="P448" s="13">
        <f t="shared" si="204"/>
        <v>803840</v>
      </c>
      <c r="Q448" s="17">
        <f t="shared" si="205"/>
        <v>1784690.01</v>
      </c>
      <c r="R448" s="13">
        <f t="shared" si="206"/>
        <v>3743933.3600000003</v>
      </c>
      <c r="S448" s="18">
        <f t="shared" si="207"/>
        <v>660000</v>
      </c>
      <c r="T448" s="13">
        <f t="shared" si="208"/>
        <v>1502850.01</v>
      </c>
      <c r="U448" s="13">
        <f t="shared" si="209"/>
        <v>193590</v>
      </c>
      <c r="V448" s="19">
        <f t="shared" si="210"/>
        <v>1696440.01</v>
      </c>
      <c r="W448" s="13">
        <f t="shared" si="211"/>
        <v>88250</v>
      </c>
      <c r="X448" s="13">
        <f t="shared" si="212"/>
        <v>103410</v>
      </c>
      <c r="Y448" s="13">
        <f t="shared" si="200"/>
        <v>4403933.3600000003</v>
      </c>
      <c r="Z448" s="22">
        <f t="shared" si="213"/>
        <v>1799850.01</v>
      </c>
      <c r="AA448" s="13"/>
      <c r="AB448" s="13">
        <f t="shared" si="214"/>
        <v>3983933.3600000003</v>
      </c>
      <c r="AC448" s="13">
        <f t="shared" si="215"/>
        <v>420000</v>
      </c>
      <c r="AD448" s="13">
        <f t="shared" si="216"/>
        <v>1610850.01</v>
      </c>
      <c r="AE448" s="13">
        <f t="shared" si="217"/>
        <v>102340</v>
      </c>
      <c r="AF448" s="13">
        <f t="shared" si="218"/>
        <v>1713190.01</v>
      </c>
      <c r="AG448" s="23">
        <f t="shared" si="219"/>
        <v>16750</v>
      </c>
      <c r="AH448" s="13">
        <f t="shared" si="220"/>
        <v>-71500</v>
      </c>
      <c r="AI448" s="13">
        <f t="shared" si="221"/>
        <v>2951433.3600000003</v>
      </c>
      <c r="AJ448" s="13">
        <f t="shared" si="222"/>
        <v>3743933.3600000003</v>
      </c>
      <c r="AK448" s="13">
        <f t="shared" si="223"/>
        <v>660000</v>
      </c>
      <c r="AL448" s="13">
        <f t="shared" si="224"/>
        <v>1502850.01</v>
      </c>
      <c r="AM448" s="13">
        <f t="shared" si="225"/>
        <v>193590</v>
      </c>
      <c r="AN448" s="13">
        <f t="shared" si="226"/>
        <v>1696440.01</v>
      </c>
      <c r="AO448" s="23">
        <f t="shared" si="227"/>
        <v>0</v>
      </c>
      <c r="AP448" s="13">
        <f t="shared" si="228"/>
        <v>-88250</v>
      </c>
      <c r="AQ448" s="13">
        <f t="shared" si="229"/>
        <v>0</v>
      </c>
      <c r="AR448" s="3" t="str">
        <f t="shared" si="230"/>
        <v>Ok</v>
      </c>
    </row>
    <row r="449" spans="1:44" x14ac:dyDescent="0.3">
      <c r="A449" s="9"/>
      <c r="B449" s="9"/>
      <c r="C449" s="10">
        <f t="shared" si="201"/>
        <v>228000</v>
      </c>
      <c r="D449" s="10">
        <f t="shared" si="202"/>
        <v>2736000</v>
      </c>
      <c r="E449" s="10">
        <f>F449*基础参数!$B$18</f>
        <v>1824000</v>
      </c>
      <c r="F449" s="10">
        <f>F448+基础参数!$B$17</f>
        <v>4560000</v>
      </c>
      <c r="G449" s="10">
        <f>基础参数!$B$1</f>
        <v>60000</v>
      </c>
      <c r="H449" s="10">
        <f>基础参数!$B$2</f>
        <v>36000</v>
      </c>
      <c r="I449" s="10">
        <f>ROUND(IF(F449/12&gt;基础参数!$B$5,基础参数!$B$5,IF(F449/12&lt;基础参数!$B$4,基础参数!$B$4,F449/12)),2)</f>
        <v>21396</v>
      </c>
      <c r="J449" s="10">
        <f>I449*12*基础参数!$B$3</f>
        <v>32094</v>
      </c>
      <c r="K449" s="10">
        <f>ROUND(IF($F449/12&gt;基础参数!$B$12,基础参数!$B$12,IF($F449/12&lt;基础参数!$B$11,基础参数!$B$11,$F449/12)),2)</f>
        <v>21396</v>
      </c>
      <c r="L449" s="10">
        <f>K449*12*基础参数!$B$10</f>
        <v>17972.640000000003</v>
      </c>
      <c r="M449" s="12">
        <f t="shared" si="198"/>
        <v>2589933.36</v>
      </c>
      <c r="N449" s="13">
        <f t="shared" si="199"/>
        <v>1824000</v>
      </c>
      <c r="O449" s="13">
        <f t="shared" si="203"/>
        <v>983550.01</v>
      </c>
      <c r="P449" s="13">
        <f t="shared" si="204"/>
        <v>805640</v>
      </c>
      <c r="Q449" s="17">
        <f t="shared" si="205"/>
        <v>1789190.01</v>
      </c>
      <c r="R449" s="13">
        <f t="shared" si="206"/>
        <v>3753933.3600000003</v>
      </c>
      <c r="S449" s="18">
        <f t="shared" si="207"/>
        <v>660000</v>
      </c>
      <c r="T449" s="13">
        <f t="shared" si="208"/>
        <v>1507350.01</v>
      </c>
      <c r="U449" s="13">
        <f t="shared" si="209"/>
        <v>193590</v>
      </c>
      <c r="V449" s="19">
        <f t="shared" si="210"/>
        <v>1700940.01</v>
      </c>
      <c r="W449" s="13">
        <f t="shared" si="211"/>
        <v>88250</v>
      </c>
      <c r="X449" s="13">
        <f t="shared" si="212"/>
        <v>103410</v>
      </c>
      <c r="Y449" s="13">
        <f t="shared" si="200"/>
        <v>4413933.3600000003</v>
      </c>
      <c r="Z449" s="22">
        <f t="shared" si="213"/>
        <v>1804350.01</v>
      </c>
      <c r="AA449" s="13"/>
      <c r="AB449" s="13">
        <f t="shared" si="214"/>
        <v>3993933.3600000003</v>
      </c>
      <c r="AC449" s="13">
        <f t="shared" si="215"/>
        <v>420000</v>
      </c>
      <c r="AD449" s="13">
        <f t="shared" si="216"/>
        <v>1615350.01</v>
      </c>
      <c r="AE449" s="13">
        <f t="shared" si="217"/>
        <v>102340</v>
      </c>
      <c r="AF449" s="13">
        <f t="shared" si="218"/>
        <v>1717690.01</v>
      </c>
      <c r="AG449" s="23">
        <f t="shared" si="219"/>
        <v>16750</v>
      </c>
      <c r="AH449" s="13">
        <f t="shared" si="220"/>
        <v>-71500</v>
      </c>
      <c r="AI449" s="13">
        <f t="shared" si="221"/>
        <v>2961433.3600000003</v>
      </c>
      <c r="AJ449" s="13">
        <f t="shared" si="222"/>
        <v>3753933.3600000003</v>
      </c>
      <c r="AK449" s="13">
        <f t="shared" si="223"/>
        <v>660000</v>
      </c>
      <c r="AL449" s="13">
        <f t="shared" si="224"/>
        <v>1507350.01</v>
      </c>
      <c r="AM449" s="13">
        <f t="shared" si="225"/>
        <v>193590</v>
      </c>
      <c r="AN449" s="13">
        <f t="shared" si="226"/>
        <v>1700940.01</v>
      </c>
      <c r="AO449" s="23">
        <f t="shared" si="227"/>
        <v>0</v>
      </c>
      <c r="AP449" s="13">
        <f t="shared" si="228"/>
        <v>-88250</v>
      </c>
      <c r="AQ449" s="13">
        <f t="shared" si="229"/>
        <v>0</v>
      </c>
      <c r="AR449" s="3" t="str">
        <f t="shared" si="230"/>
        <v>Ok</v>
      </c>
    </row>
    <row r="450" spans="1:44" x14ac:dyDescent="0.3">
      <c r="A450" s="9"/>
      <c r="B450" s="9"/>
      <c r="C450" s="10">
        <f t="shared" si="201"/>
        <v>228500</v>
      </c>
      <c r="D450" s="10">
        <f t="shared" si="202"/>
        <v>2742000</v>
      </c>
      <c r="E450" s="10">
        <f>F450*基础参数!$B$18</f>
        <v>1828000</v>
      </c>
      <c r="F450" s="10">
        <f>F449+基础参数!$B$17</f>
        <v>4570000</v>
      </c>
      <c r="G450" s="10">
        <f>基础参数!$B$1</f>
        <v>60000</v>
      </c>
      <c r="H450" s="10">
        <f>基础参数!$B$2</f>
        <v>36000</v>
      </c>
      <c r="I450" s="10">
        <f>ROUND(IF(F450/12&gt;基础参数!$B$5,基础参数!$B$5,IF(F450/12&lt;基础参数!$B$4,基础参数!$B$4,F450/12)),2)</f>
        <v>21396</v>
      </c>
      <c r="J450" s="10">
        <f>I450*12*基础参数!$B$3</f>
        <v>32094</v>
      </c>
      <c r="K450" s="10">
        <f>ROUND(IF($F450/12&gt;基础参数!$B$12,基础参数!$B$12,IF($F450/12&lt;基础参数!$B$11,基础参数!$B$11,$F450/12)),2)</f>
        <v>21396</v>
      </c>
      <c r="L450" s="10">
        <f>K450*12*基础参数!$B$10</f>
        <v>17972.640000000003</v>
      </c>
      <c r="M450" s="12">
        <f t="shared" si="198"/>
        <v>2595933.36</v>
      </c>
      <c r="N450" s="13">
        <f t="shared" si="199"/>
        <v>1828000</v>
      </c>
      <c r="O450" s="13">
        <f t="shared" si="203"/>
        <v>986250.01</v>
      </c>
      <c r="P450" s="13">
        <f t="shared" si="204"/>
        <v>807440</v>
      </c>
      <c r="Q450" s="17">
        <f t="shared" si="205"/>
        <v>1793690.01</v>
      </c>
      <c r="R450" s="13">
        <f t="shared" si="206"/>
        <v>3763933.3600000003</v>
      </c>
      <c r="S450" s="18">
        <f t="shared" si="207"/>
        <v>660000</v>
      </c>
      <c r="T450" s="13">
        <f t="shared" si="208"/>
        <v>1511850.01</v>
      </c>
      <c r="U450" s="13">
        <f t="shared" si="209"/>
        <v>193590</v>
      </c>
      <c r="V450" s="19">
        <f t="shared" si="210"/>
        <v>1705440.01</v>
      </c>
      <c r="W450" s="13">
        <f t="shared" si="211"/>
        <v>88250</v>
      </c>
      <c r="X450" s="13">
        <f t="shared" si="212"/>
        <v>103410</v>
      </c>
      <c r="Y450" s="13">
        <f t="shared" si="200"/>
        <v>4423933.3600000003</v>
      </c>
      <c r="Z450" s="22">
        <f t="shared" si="213"/>
        <v>1808850.01</v>
      </c>
      <c r="AA450" s="13"/>
      <c r="AB450" s="13">
        <f t="shared" si="214"/>
        <v>4003933.3600000003</v>
      </c>
      <c r="AC450" s="13">
        <f t="shared" si="215"/>
        <v>420000</v>
      </c>
      <c r="AD450" s="13">
        <f t="shared" si="216"/>
        <v>1619850.01</v>
      </c>
      <c r="AE450" s="13">
        <f t="shared" si="217"/>
        <v>102340</v>
      </c>
      <c r="AF450" s="13">
        <f t="shared" si="218"/>
        <v>1722190.01</v>
      </c>
      <c r="AG450" s="23">
        <f t="shared" si="219"/>
        <v>16750</v>
      </c>
      <c r="AH450" s="13">
        <f t="shared" si="220"/>
        <v>-71500</v>
      </c>
      <c r="AI450" s="13">
        <f t="shared" si="221"/>
        <v>2971433.3600000003</v>
      </c>
      <c r="AJ450" s="13">
        <f t="shared" si="222"/>
        <v>3763933.3600000003</v>
      </c>
      <c r="AK450" s="13">
        <f t="shared" si="223"/>
        <v>660000</v>
      </c>
      <c r="AL450" s="13">
        <f t="shared" si="224"/>
        <v>1511850.01</v>
      </c>
      <c r="AM450" s="13">
        <f t="shared" si="225"/>
        <v>193590</v>
      </c>
      <c r="AN450" s="13">
        <f t="shared" si="226"/>
        <v>1705440.01</v>
      </c>
      <c r="AO450" s="23">
        <f t="shared" si="227"/>
        <v>0</v>
      </c>
      <c r="AP450" s="13">
        <f t="shared" si="228"/>
        <v>-88250</v>
      </c>
      <c r="AQ450" s="13">
        <f t="shared" si="229"/>
        <v>0</v>
      </c>
      <c r="AR450" s="3" t="str">
        <f t="shared" si="230"/>
        <v>Ok</v>
      </c>
    </row>
    <row r="451" spans="1:44" x14ac:dyDescent="0.3">
      <c r="A451" s="9"/>
      <c r="B451" s="9"/>
      <c r="C451" s="10">
        <f t="shared" si="201"/>
        <v>229000</v>
      </c>
      <c r="D451" s="10">
        <f t="shared" si="202"/>
        <v>2748000</v>
      </c>
      <c r="E451" s="10">
        <f>F451*基础参数!$B$18</f>
        <v>1832000</v>
      </c>
      <c r="F451" s="10">
        <f>F450+基础参数!$B$17</f>
        <v>4580000</v>
      </c>
      <c r="G451" s="10">
        <f>基础参数!$B$1</f>
        <v>60000</v>
      </c>
      <c r="H451" s="10">
        <f>基础参数!$B$2</f>
        <v>36000</v>
      </c>
      <c r="I451" s="10">
        <f>ROUND(IF(F451/12&gt;基础参数!$B$5,基础参数!$B$5,IF(F451/12&lt;基础参数!$B$4,基础参数!$B$4,F451/12)),2)</f>
        <v>21396</v>
      </c>
      <c r="J451" s="10">
        <f>I451*12*基础参数!$B$3</f>
        <v>32094</v>
      </c>
      <c r="K451" s="10">
        <f>ROUND(IF($F451/12&gt;基础参数!$B$12,基础参数!$B$12,IF($F451/12&lt;基础参数!$B$11,基础参数!$B$11,$F451/12)),2)</f>
        <v>21396</v>
      </c>
      <c r="L451" s="10">
        <f>K451*12*基础参数!$B$10</f>
        <v>17972.640000000003</v>
      </c>
      <c r="M451" s="12">
        <f t="shared" ref="M451:M514" si="231">IF(D451-G451-H451-J451-L451&gt;0,D451-G451-H451-J451-L451,0)</f>
        <v>2601933.36</v>
      </c>
      <c r="N451" s="13">
        <f t="shared" ref="N451:N514" si="232">E451</f>
        <v>1832000</v>
      </c>
      <c r="O451" s="13">
        <f t="shared" si="203"/>
        <v>988950.01</v>
      </c>
      <c r="P451" s="13">
        <f t="shared" si="204"/>
        <v>809240</v>
      </c>
      <c r="Q451" s="17">
        <f t="shared" si="205"/>
        <v>1798190.01</v>
      </c>
      <c r="R451" s="13">
        <f t="shared" si="206"/>
        <v>3773933.3600000003</v>
      </c>
      <c r="S451" s="18">
        <f t="shared" si="207"/>
        <v>660000</v>
      </c>
      <c r="T451" s="13">
        <f t="shared" si="208"/>
        <v>1516350.01</v>
      </c>
      <c r="U451" s="13">
        <f t="shared" si="209"/>
        <v>193590</v>
      </c>
      <c r="V451" s="19">
        <f t="shared" si="210"/>
        <v>1709940.01</v>
      </c>
      <c r="W451" s="13">
        <f t="shared" si="211"/>
        <v>88250</v>
      </c>
      <c r="X451" s="13">
        <f t="shared" si="212"/>
        <v>103410</v>
      </c>
      <c r="Y451" s="13">
        <f t="shared" ref="Y451:Y514" si="233">IF(F451-G451-H451-J451-L451&gt;0,F451-G451-H451-J451-L451,0)</f>
        <v>4433933.3600000003</v>
      </c>
      <c r="Z451" s="22">
        <f t="shared" si="213"/>
        <v>1813350.01</v>
      </c>
      <c r="AA451" s="13"/>
      <c r="AB451" s="13">
        <f t="shared" si="214"/>
        <v>4013933.3600000003</v>
      </c>
      <c r="AC451" s="13">
        <f t="shared" si="215"/>
        <v>420000</v>
      </c>
      <c r="AD451" s="13">
        <f t="shared" si="216"/>
        <v>1624350.01</v>
      </c>
      <c r="AE451" s="13">
        <f t="shared" si="217"/>
        <v>102340</v>
      </c>
      <c r="AF451" s="13">
        <f t="shared" si="218"/>
        <v>1726690.01</v>
      </c>
      <c r="AG451" s="23">
        <f t="shared" si="219"/>
        <v>16750</v>
      </c>
      <c r="AH451" s="13">
        <f t="shared" si="220"/>
        <v>-71500</v>
      </c>
      <c r="AI451" s="13">
        <f t="shared" si="221"/>
        <v>2981433.3600000003</v>
      </c>
      <c r="AJ451" s="13">
        <f t="shared" si="222"/>
        <v>3773933.3600000003</v>
      </c>
      <c r="AK451" s="13">
        <f t="shared" si="223"/>
        <v>660000</v>
      </c>
      <c r="AL451" s="13">
        <f t="shared" si="224"/>
        <v>1516350.01</v>
      </c>
      <c r="AM451" s="13">
        <f t="shared" si="225"/>
        <v>193590</v>
      </c>
      <c r="AN451" s="13">
        <f t="shared" si="226"/>
        <v>1709940.01</v>
      </c>
      <c r="AO451" s="23">
        <f t="shared" si="227"/>
        <v>0</v>
      </c>
      <c r="AP451" s="13">
        <f t="shared" si="228"/>
        <v>-88250</v>
      </c>
      <c r="AQ451" s="13">
        <f t="shared" si="229"/>
        <v>0</v>
      </c>
      <c r="AR451" s="3" t="str">
        <f t="shared" si="230"/>
        <v>Ok</v>
      </c>
    </row>
    <row r="452" spans="1:44" x14ac:dyDescent="0.3">
      <c r="A452" s="9"/>
      <c r="B452" s="9"/>
      <c r="C452" s="10">
        <f t="shared" ref="C452:C515" si="234">ROUND(D452/12,2)</f>
        <v>229500</v>
      </c>
      <c r="D452" s="10">
        <f t="shared" ref="D452:D515" si="235">F452-E452</f>
        <v>2754000</v>
      </c>
      <c r="E452" s="10">
        <f>F452*基础参数!$B$18</f>
        <v>1836000</v>
      </c>
      <c r="F452" s="10">
        <f>F451+基础参数!$B$17</f>
        <v>4590000</v>
      </c>
      <c r="G452" s="10">
        <f>基础参数!$B$1</f>
        <v>60000</v>
      </c>
      <c r="H452" s="10">
        <f>基础参数!$B$2</f>
        <v>36000</v>
      </c>
      <c r="I452" s="10">
        <f>ROUND(IF(F452/12&gt;基础参数!$B$5,基础参数!$B$5,IF(F452/12&lt;基础参数!$B$4,基础参数!$B$4,F452/12)),2)</f>
        <v>21396</v>
      </c>
      <c r="J452" s="10">
        <f>I452*12*基础参数!$B$3</f>
        <v>32094</v>
      </c>
      <c r="K452" s="10">
        <f>ROUND(IF($F452/12&gt;基础参数!$B$12,基础参数!$B$12,IF($F452/12&lt;基础参数!$B$11,基础参数!$B$11,$F452/12)),2)</f>
        <v>21396</v>
      </c>
      <c r="L452" s="10">
        <f>K452*12*基础参数!$B$10</f>
        <v>17972.640000000003</v>
      </c>
      <c r="M452" s="12">
        <f t="shared" si="231"/>
        <v>2607933.36</v>
      </c>
      <c r="N452" s="13">
        <f t="shared" si="232"/>
        <v>1836000</v>
      </c>
      <c r="O452" s="13">
        <f t="shared" ref="O452:O515" si="236">ROUND(IF(M452&gt;36000,IF(M452&gt;144000,IF(M452&gt;300000,IF(M452&gt;420000,IF(M452&gt;660000,IF(M452&gt;960000,IF(M452&gt;960000.0001,(M452*0.45-181920)),(M452*0.35-85920)),(M452*0.3-52920)),(M452*0.25-31920)),(M452*0.2-16920)),(M452*0.1-2520)),(M452*0.03)),2)</f>
        <v>991650.01</v>
      </c>
      <c r="P452" s="13">
        <f t="shared" ref="P452:P515" si="237">ROUND(IF(N452/12&gt;3000,IF(N452/12&gt;12000,IF(N452/12&gt;25000,IF(N452/12&gt;35000,IF(N452/12&gt;55000,IF(N452/12&gt;80000,IF(N452/12&gt;80000.0001,(N452*0.45-15160)),(N452*0.35-7160)),(N452*0.3-4410)),(N452*0.25-2660)),(N452*0.2-1410)),(N452*0.1-210)),(N452*0.03)),2)</f>
        <v>811040</v>
      </c>
      <c r="Q452" s="17">
        <f t="shared" ref="Q452:Q515" si="238">O452+P452</f>
        <v>1802690.01</v>
      </c>
      <c r="R452" s="13">
        <f t="shared" ref="R452:R515" si="239">Y452-S452</f>
        <v>3783933.3600000003</v>
      </c>
      <c r="S452" s="18">
        <f t="shared" ref="S452:S515" si="240">IF(Y452&gt;1452500,660000,IF(Y452&gt;1277500,420000,IF(Y452&gt;672000,300000,IF(Y452&gt;203100,144000,IF(Y452&gt;36000,36000,0)))))</f>
        <v>660000</v>
      </c>
      <c r="T452" s="13">
        <f t="shared" ref="T452:T515" si="241">ROUND(IF(R452&gt;36000,IF(R452&gt;144000,IF(R452&gt;300000,IF(R452&gt;420000,IF(R452&gt;660000,IF(R452&gt;960000,IF(R452&gt;960000.0001,(R452*0.45-181920)),(R452*0.35-85920)),(R452*0.3-52920)),(R452*0.25-31920)),(R452*0.2-16920)),(R452*0.1-2520)),(R452*0.03)),2)</f>
        <v>1520850.01</v>
      </c>
      <c r="U452" s="13">
        <f t="shared" ref="U452:U515" si="242">ROUND(IF(S452/12&gt;3000,IF(S452/12&gt;12000,IF(S452/12&gt;25000,IF(S452/12&gt;35000,IF(S452/12&gt;55000,IF(S452/12&gt;80000,IF(S452/12&gt;80000.0001,(S452*0.45-15160)),(S452*0.35-7160)),(S452*0.3-4410)),(S452*0.25-2660)),(S452*0.2-1410)),(S452*0.1-210)),(S452*0.03)),2)</f>
        <v>193590</v>
      </c>
      <c r="V452" s="19">
        <f t="shared" ref="V452:V515" si="243">T452+U452</f>
        <v>1714440.01</v>
      </c>
      <c r="W452" s="13">
        <f t="shared" ref="W452:W515" si="244">Q452-V452</f>
        <v>88250</v>
      </c>
      <c r="X452" s="13">
        <f t="shared" ref="X452:X515" si="245">Z452-V452</f>
        <v>103410</v>
      </c>
      <c r="Y452" s="13">
        <f t="shared" si="233"/>
        <v>4443933.3600000003</v>
      </c>
      <c r="Z452" s="22">
        <f t="shared" ref="Z452:Z515" si="246">ROUND(IF(Y452&gt;36000,IF(Y452&gt;144000,IF(Y452&gt;300000,IF(Y452&gt;420000,IF(Y452&gt;660000,IF(Y452&gt;960000,IF(Y452&gt;960000.0001,(Y452*0.45-181920)),(Y452*0.35-85920)),(Y452*0.3-52920)),(Y452*0.25-31920)),(Y452*0.2-16920)),(Y452*0.1-2520)),(Y452*0.03)),2)</f>
        <v>1817850.01</v>
      </c>
      <c r="AA452" s="13"/>
      <c r="AB452" s="13">
        <f t="shared" ref="AB452:AB515" si="247">Y452-AC452</f>
        <v>4023933.3600000003</v>
      </c>
      <c r="AC452" s="13">
        <f t="shared" ref="AC452:AC515" si="248">IF($S452=0,0,IF($S452=36000,0,IF($S452=144000,36000,IF($S452=300000,144000,IF($S452=420000,300000,IF($S452=660000,420000))))))</f>
        <v>420000</v>
      </c>
      <c r="AD452" s="13">
        <f t="shared" ref="AD452:AD515" si="249">ROUND(IF(AB452&gt;36000,IF(AB452&gt;144000,IF(AB452&gt;300000,IF(AB452&gt;420000,IF(AB452&gt;660000,IF(AB452&gt;960000,IF(AB452&gt;960000.0001,(AB452*0.45-181920)),(AB452*0.35-85920)),(AB452*0.3-52920)),(AB452*0.25-31920)),(AB452*0.2-16920)),(AB452*0.1-2520)),(AB452*0.03)),2)</f>
        <v>1628850.01</v>
      </c>
      <c r="AE452" s="13">
        <f t="shared" ref="AE452:AE515" si="250">ROUND(IF(AC452/12&gt;3000,IF(AC452/12&gt;12000,IF(AC452/12&gt;25000,IF(AC452/12&gt;35000,IF(AC452/12&gt;55000,IF(AC452/12&gt;80000,IF(AC452/12&gt;80000.0001,(AC452*0.45-15160)),(AC452*0.35-7160)),(AC452*0.3-4410)),(AC452*0.25-2660)),(AC452*0.2-1410)),(AC452*0.1-210)),(AC452*0.03)),2)</f>
        <v>102340</v>
      </c>
      <c r="AF452" s="13">
        <f t="shared" ref="AF452:AF515" si="251">AD452+AE452</f>
        <v>1731190.01</v>
      </c>
      <c r="AG452" s="23">
        <f t="shared" ref="AG452:AG515" si="252">AF452-$V452</f>
        <v>16750</v>
      </c>
      <c r="AH452" s="13">
        <f t="shared" ref="AH452:AH515" si="253">AF452-$Q452</f>
        <v>-71500</v>
      </c>
      <c r="AI452" s="13">
        <f t="shared" ref="AI452:AI515" si="254">IF($S452=0,0,IF($S452=36000,Y452-36000,IF($S452=144000,Y452-203100,IF($S452=300000,Y452-672000,IF($S452=420000,Y452-1277500,IF($S452=660000,Y452-1452500))))))</f>
        <v>2991433.3600000003</v>
      </c>
      <c r="AJ452" s="13">
        <f t="shared" ref="AJ452:AJ515" si="255">IF(AK452&gt;Y452,0,Y452-AK452)</f>
        <v>3783933.3600000003</v>
      </c>
      <c r="AK452" s="13">
        <f t="shared" ref="AK452:AK515" si="256">IF($S452=0,36000,IF($S452=36000,144000,IF($S452=144000,300000,IF($S452=300000,420000,IF($S452=420000,660000,IF($S452=660000,660000))))))</f>
        <v>660000</v>
      </c>
      <c r="AL452" s="13">
        <f t="shared" ref="AL452:AL515" si="257">IF(AK452&gt;Y452,0,ROUND(IF(AJ452&gt;36000,IF(AJ452&gt;144000,IF(AJ452&gt;300000,IF(AJ452&gt;420000,IF(AJ452&gt;660000,IF(AJ452&gt;960000,IF(AJ452&gt;960000.0001,(AJ452*0.45-181920)),(AJ452*0.35-85920)),(AJ452*0.3-52920)),(AJ452*0.25-31920)),(AJ452*0.2-16920)),(AJ452*0.1-2520)),(AJ452*0.03)),2))</f>
        <v>1520850.01</v>
      </c>
      <c r="AM452" s="13">
        <f t="shared" ref="AM452:AM515" si="258">IF(AK452&gt;Y452,0,ROUND(IF(AK452/12&gt;3000,IF(AK452/12&gt;12000,IF(AK452/12&gt;25000,IF(AK452/12&gt;35000,IF(AK452/12&gt;55000,IF(AK452/12&gt;80000,IF(AK452/12&gt;80000.0001,(AK452*0.45-15160)),(AK452*0.35-7160)),(AK452*0.3-4410)),(AK452*0.25-2660)),(AK452*0.2-1410)),(AK452*0.1-210)),(AK452*0.03)),2))</f>
        <v>193590</v>
      </c>
      <c r="AN452" s="13">
        <f t="shared" ref="AN452:AN515" si="259">AL452+AM452</f>
        <v>1714440.01</v>
      </c>
      <c r="AO452" s="23">
        <f t="shared" ref="AO452:AO515" si="260">IF(AK452&gt;Y452,0,AN452-$V452)</f>
        <v>0</v>
      </c>
      <c r="AP452" s="13">
        <f t="shared" ref="AP452:AP515" si="261">IF(AK452&gt;Y452,0,AN452-$Q452)</f>
        <v>-88250</v>
      </c>
      <c r="AQ452" s="13">
        <f t="shared" ref="AQ452:AQ515" si="262">IF(AK452&gt;Y452,0,IF($S452=0,Y452-36000,IF($S452=36000,Y452-203100,IF($S452=144000,Y452-672000,IF($S452=300000,Y452-1277500,IF($S452=420000,Y452-1452500,IF($S452=660000,0)))))))</f>
        <v>0</v>
      </c>
      <c r="AR452" s="3" t="str">
        <f t="shared" ref="AR452:AR515" si="263">IF(AK452&gt;Y452,"高选假设不成立","Ok")</f>
        <v>Ok</v>
      </c>
    </row>
    <row r="453" spans="1:44" x14ac:dyDescent="0.3">
      <c r="A453" s="9"/>
      <c r="B453" s="9"/>
      <c r="C453" s="10">
        <f t="shared" si="234"/>
        <v>230000</v>
      </c>
      <c r="D453" s="10">
        <f t="shared" si="235"/>
        <v>2760000</v>
      </c>
      <c r="E453" s="10">
        <f>F453*基础参数!$B$18</f>
        <v>1840000</v>
      </c>
      <c r="F453" s="10">
        <f>F452+基础参数!$B$17</f>
        <v>4600000</v>
      </c>
      <c r="G453" s="10">
        <f>基础参数!$B$1</f>
        <v>60000</v>
      </c>
      <c r="H453" s="10">
        <f>基础参数!$B$2</f>
        <v>36000</v>
      </c>
      <c r="I453" s="10">
        <f>ROUND(IF(F453/12&gt;基础参数!$B$5,基础参数!$B$5,IF(F453/12&lt;基础参数!$B$4,基础参数!$B$4,F453/12)),2)</f>
        <v>21396</v>
      </c>
      <c r="J453" s="10">
        <f>I453*12*基础参数!$B$3</f>
        <v>32094</v>
      </c>
      <c r="K453" s="10">
        <f>ROUND(IF($F453/12&gt;基础参数!$B$12,基础参数!$B$12,IF($F453/12&lt;基础参数!$B$11,基础参数!$B$11,$F453/12)),2)</f>
        <v>21396</v>
      </c>
      <c r="L453" s="10">
        <f>K453*12*基础参数!$B$10</f>
        <v>17972.640000000003</v>
      </c>
      <c r="M453" s="12">
        <f t="shared" si="231"/>
        <v>2613933.36</v>
      </c>
      <c r="N453" s="13">
        <f t="shared" si="232"/>
        <v>1840000</v>
      </c>
      <c r="O453" s="13">
        <f t="shared" si="236"/>
        <v>994350.01</v>
      </c>
      <c r="P453" s="13">
        <f t="shared" si="237"/>
        <v>812840</v>
      </c>
      <c r="Q453" s="17">
        <f t="shared" si="238"/>
        <v>1807190.01</v>
      </c>
      <c r="R453" s="13">
        <f t="shared" si="239"/>
        <v>3793933.3600000003</v>
      </c>
      <c r="S453" s="18">
        <f t="shared" si="240"/>
        <v>660000</v>
      </c>
      <c r="T453" s="13">
        <f t="shared" si="241"/>
        <v>1525350.01</v>
      </c>
      <c r="U453" s="13">
        <f t="shared" si="242"/>
        <v>193590</v>
      </c>
      <c r="V453" s="19">
        <f t="shared" si="243"/>
        <v>1718940.01</v>
      </c>
      <c r="W453" s="13">
        <f t="shared" si="244"/>
        <v>88250</v>
      </c>
      <c r="X453" s="13">
        <f t="shared" si="245"/>
        <v>103410</v>
      </c>
      <c r="Y453" s="13">
        <f t="shared" si="233"/>
        <v>4453933.3600000003</v>
      </c>
      <c r="Z453" s="22">
        <f t="shared" si="246"/>
        <v>1822350.01</v>
      </c>
      <c r="AA453" s="13"/>
      <c r="AB453" s="13">
        <f t="shared" si="247"/>
        <v>4033933.3600000003</v>
      </c>
      <c r="AC453" s="13">
        <f t="shared" si="248"/>
        <v>420000</v>
      </c>
      <c r="AD453" s="13">
        <f t="shared" si="249"/>
        <v>1633350.01</v>
      </c>
      <c r="AE453" s="13">
        <f t="shared" si="250"/>
        <v>102340</v>
      </c>
      <c r="AF453" s="13">
        <f t="shared" si="251"/>
        <v>1735690.01</v>
      </c>
      <c r="AG453" s="23">
        <f t="shared" si="252"/>
        <v>16750</v>
      </c>
      <c r="AH453" s="13">
        <f t="shared" si="253"/>
        <v>-71500</v>
      </c>
      <c r="AI453" s="13">
        <f t="shared" si="254"/>
        <v>3001433.3600000003</v>
      </c>
      <c r="AJ453" s="13">
        <f t="shared" si="255"/>
        <v>3793933.3600000003</v>
      </c>
      <c r="AK453" s="13">
        <f t="shared" si="256"/>
        <v>660000</v>
      </c>
      <c r="AL453" s="13">
        <f t="shared" si="257"/>
        <v>1525350.01</v>
      </c>
      <c r="AM453" s="13">
        <f t="shared" si="258"/>
        <v>193590</v>
      </c>
      <c r="AN453" s="13">
        <f t="shared" si="259"/>
        <v>1718940.01</v>
      </c>
      <c r="AO453" s="23">
        <f t="shared" si="260"/>
        <v>0</v>
      </c>
      <c r="AP453" s="13">
        <f t="shared" si="261"/>
        <v>-88250</v>
      </c>
      <c r="AQ453" s="13">
        <f t="shared" si="262"/>
        <v>0</v>
      </c>
      <c r="AR453" s="3" t="str">
        <f t="shared" si="263"/>
        <v>Ok</v>
      </c>
    </row>
    <row r="454" spans="1:44" x14ac:dyDescent="0.3">
      <c r="A454" s="9"/>
      <c r="B454" s="9"/>
      <c r="C454" s="10">
        <f t="shared" si="234"/>
        <v>230500</v>
      </c>
      <c r="D454" s="10">
        <f t="shared" si="235"/>
        <v>2766000</v>
      </c>
      <c r="E454" s="10">
        <f>F454*基础参数!$B$18</f>
        <v>1844000</v>
      </c>
      <c r="F454" s="10">
        <f>F453+基础参数!$B$17</f>
        <v>4610000</v>
      </c>
      <c r="G454" s="10">
        <f>基础参数!$B$1</f>
        <v>60000</v>
      </c>
      <c r="H454" s="10">
        <f>基础参数!$B$2</f>
        <v>36000</v>
      </c>
      <c r="I454" s="10">
        <f>ROUND(IF(F454/12&gt;基础参数!$B$5,基础参数!$B$5,IF(F454/12&lt;基础参数!$B$4,基础参数!$B$4,F454/12)),2)</f>
        <v>21396</v>
      </c>
      <c r="J454" s="10">
        <f>I454*12*基础参数!$B$3</f>
        <v>32094</v>
      </c>
      <c r="K454" s="10">
        <f>ROUND(IF($F454/12&gt;基础参数!$B$12,基础参数!$B$12,IF($F454/12&lt;基础参数!$B$11,基础参数!$B$11,$F454/12)),2)</f>
        <v>21396</v>
      </c>
      <c r="L454" s="10">
        <f>K454*12*基础参数!$B$10</f>
        <v>17972.640000000003</v>
      </c>
      <c r="M454" s="12">
        <f t="shared" si="231"/>
        <v>2619933.36</v>
      </c>
      <c r="N454" s="13">
        <f t="shared" si="232"/>
        <v>1844000</v>
      </c>
      <c r="O454" s="13">
        <f t="shared" si="236"/>
        <v>997050.01</v>
      </c>
      <c r="P454" s="13">
        <f t="shared" si="237"/>
        <v>814640</v>
      </c>
      <c r="Q454" s="17">
        <f t="shared" si="238"/>
        <v>1811690.01</v>
      </c>
      <c r="R454" s="13">
        <f t="shared" si="239"/>
        <v>3803933.3600000003</v>
      </c>
      <c r="S454" s="18">
        <f t="shared" si="240"/>
        <v>660000</v>
      </c>
      <c r="T454" s="13">
        <f t="shared" si="241"/>
        <v>1529850.01</v>
      </c>
      <c r="U454" s="13">
        <f t="shared" si="242"/>
        <v>193590</v>
      </c>
      <c r="V454" s="19">
        <f t="shared" si="243"/>
        <v>1723440.01</v>
      </c>
      <c r="W454" s="13">
        <f t="shared" si="244"/>
        <v>88250</v>
      </c>
      <c r="X454" s="13">
        <f t="shared" si="245"/>
        <v>103410</v>
      </c>
      <c r="Y454" s="13">
        <f t="shared" si="233"/>
        <v>4463933.3600000003</v>
      </c>
      <c r="Z454" s="22">
        <f t="shared" si="246"/>
        <v>1826850.01</v>
      </c>
      <c r="AA454" s="13"/>
      <c r="AB454" s="13">
        <f t="shared" si="247"/>
        <v>4043933.3600000003</v>
      </c>
      <c r="AC454" s="13">
        <f t="shared" si="248"/>
        <v>420000</v>
      </c>
      <c r="AD454" s="13">
        <f t="shared" si="249"/>
        <v>1637850.01</v>
      </c>
      <c r="AE454" s="13">
        <f t="shared" si="250"/>
        <v>102340</v>
      </c>
      <c r="AF454" s="13">
        <f t="shared" si="251"/>
        <v>1740190.01</v>
      </c>
      <c r="AG454" s="23">
        <f t="shared" si="252"/>
        <v>16750</v>
      </c>
      <c r="AH454" s="13">
        <f t="shared" si="253"/>
        <v>-71500</v>
      </c>
      <c r="AI454" s="13">
        <f t="shared" si="254"/>
        <v>3011433.3600000003</v>
      </c>
      <c r="AJ454" s="13">
        <f t="shared" si="255"/>
        <v>3803933.3600000003</v>
      </c>
      <c r="AK454" s="13">
        <f t="shared" si="256"/>
        <v>660000</v>
      </c>
      <c r="AL454" s="13">
        <f t="shared" si="257"/>
        <v>1529850.01</v>
      </c>
      <c r="AM454" s="13">
        <f t="shared" si="258"/>
        <v>193590</v>
      </c>
      <c r="AN454" s="13">
        <f t="shared" si="259"/>
        <v>1723440.01</v>
      </c>
      <c r="AO454" s="23">
        <f t="shared" si="260"/>
        <v>0</v>
      </c>
      <c r="AP454" s="13">
        <f t="shared" si="261"/>
        <v>-88250</v>
      </c>
      <c r="AQ454" s="13">
        <f t="shared" si="262"/>
        <v>0</v>
      </c>
      <c r="AR454" s="3" t="str">
        <f t="shared" si="263"/>
        <v>Ok</v>
      </c>
    </row>
    <row r="455" spans="1:44" x14ac:dyDescent="0.3">
      <c r="A455" s="9"/>
      <c r="B455" s="9"/>
      <c r="C455" s="10">
        <f t="shared" si="234"/>
        <v>231000</v>
      </c>
      <c r="D455" s="10">
        <f t="shared" si="235"/>
        <v>2772000</v>
      </c>
      <c r="E455" s="10">
        <f>F455*基础参数!$B$18</f>
        <v>1848000</v>
      </c>
      <c r="F455" s="10">
        <f>F454+基础参数!$B$17</f>
        <v>4620000</v>
      </c>
      <c r="G455" s="10">
        <f>基础参数!$B$1</f>
        <v>60000</v>
      </c>
      <c r="H455" s="10">
        <f>基础参数!$B$2</f>
        <v>36000</v>
      </c>
      <c r="I455" s="10">
        <f>ROUND(IF(F455/12&gt;基础参数!$B$5,基础参数!$B$5,IF(F455/12&lt;基础参数!$B$4,基础参数!$B$4,F455/12)),2)</f>
        <v>21396</v>
      </c>
      <c r="J455" s="10">
        <f>I455*12*基础参数!$B$3</f>
        <v>32094</v>
      </c>
      <c r="K455" s="10">
        <f>ROUND(IF($F455/12&gt;基础参数!$B$12,基础参数!$B$12,IF($F455/12&lt;基础参数!$B$11,基础参数!$B$11,$F455/12)),2)</f>
        <v>21396</v>
      </c>
      <c r="L455" s="10">
        <f>K455*12*基础参数!$B$10</f>
        <v>17972.640000000003</v>
      </c>
      <c r="M455" s="12">
        <f t="shared" si="231"/>
        <v>2625933.36</v>
      </c>
      <c r="N455" s="13">
        <f t="shared" si="232"/>
        <v>1848000</v>
      </c>
      <c r="O455" s="13">
        <f t="shared" si="236"/>
        <v>999750.01</v>
      </c>
      <c r="P455" s="13">
        <f t="shared" si="237"/>
        <v>816440</v>
      </c>
      <c r="Q455" s="17">
        <f t="shared" si="238"/>
        <v>1816190.01</v>
      </c>
      <c r="R455" s="13">
        <f t="shared" si="239"/>
        <v>3813933.3600000003</v>
      </c>
      <c r="S455" s="18">
        <f t="shared" si="240"/>
        <v>660000</v>
      </c>
      <c r="T455" s="13">
        <f t="shared" si="241"/>
        <v>1534350.01</v>
      </c>
      <c r="U455" s="13">
        <f t="shared" si="242"/>
        <v>193590</v>
      </c>
      <c r="V455" s="19">
        <f t="shared" si="243"/>
        <v>1727940.01</v>
      </c>
      <c r="W455" s="13">
        <f t="shared" si="244"/>
        <v>88250</v>
      </c>
      <c r="X455" s="13">
        <f t="shared" si="245"/>
        <v>103410</v>
      </c>
      <c r="Y455" s="13">
        <f t="shared" si="233"/>
        <v>4473933.3600000003</v>
      </c>
      <c r="Z455" s="22">
        <f t="shared" si="246"/>
        <v>1831350.01</v>
      </c>
      <c r="AA455" s="13"/>
      <c r="AB455" s="13">
        <f t="shared" si="247"/>
        <v>4053933.3600000003</v>
      </c>
      <c r="AC455" s="13">
        <f t="shared" si="248"/>
        <v>420000</v>
      </c>
      <c r="AD455" s="13">
        <f t="shared" si="249"/>
        <v>1642350.01</v>
      </c>
      <c r="AE455" s="13">
        <f t="shared" si="250"/>
        <v>102340</v>
      </c>
      <c r="AF455" s="13">
        <f t="shared" si="251"/>
        <v>1744690.01</v>
      </c>
      <c r="AG455" s="23">
        <f t="shared" si="252"/>
        <v>16750</v>
      </c>
      <c r="AH455" s="13">
        <f t="shared" si="253"/>
        <v>-71500</v>
      </c>
      <c r="AI455" s="13">
        <f t="shared" si="254"/>
        <v>3021433.3600000003</v>
      </c>
      <c r="AJ455" s="13">
        <f t="shared" si="255"/>
        <v>3813933.3600000003</v>
      </c>
      <c r="AK455" s="13">
        <f t="shared" si="256"/>
        <v>660000</v>
      </c>
      <c r="AL455" s="13">
        <f t="shared" si="257"/>
        <v>1534350.01</v>
      </c>
      <c r="AM455" s="13">
        <f t="shared" si="258"/>
        <v>193590</v>
      </c>
      <c r="AN455" s="13">
        <f t="shared" si="259"/>
        <v>1727940.01</v>
      </c>
      <c r="AO455" s="23">
        <f t="shared" si="260"/>
        <v>0</v>
      </c>
      <c r="AP455" s="13">
        <f t="shared" si="261"/>
        <v>-88250</v>
      </c>
      <c r="AQ455" s="13">
        <f t="shared" si="262"/>
        <v>0</v>
      </c>
      <c r="AR455" s="3" t="str">
        <f t="shared" si="263"/>
        <v>Ok</v>
      </c>
    </row>
    <row r="456" spans="1:44" x14ac:dyDescent="0.3">
      <c r="A456" s="9"/>
      <c r="B456" s="9"/>
      <c r="C456" s="10">
        <f t="shared" si="234"/>
        <v>231500</v>
      </c>
      <c r="D456" s="10">
        <f t="shared" si="235"/>
        <v>2778000</v>
      </c>
      <c r="E456" s="10">
        <f>F456*基础参数!$B$18</f>
        <v>1852000</v>
      </c>
      <c r="F456" s="10">
        <f>F455+基础参数!$B$17</f>
        <v>4630000</v>
      </c>
      <c r="G456" s="10">
        <f>基础参数!$B$1</f>
        <v>60000</v>
      </c>
      <c r="H456" s="10">
        <f>基础参数!$B$2</f>
        <v>36000</v>
      </c>
      <c r="I456" s="10">
        <f>ROUND(IF(F456/12&gt;基础参数!$B$5,基础参数!$B$5,IF(F456/12&lt;基础参数!$B$4,基础参数!$B$4,F456/12)),2)</f>
        <v>21396</v>
      </c>
      <c r="J456" s="10">
        <f>I456*12*基础参数!$B$3</f>
        <v>32094</v>
      </c>
      <c r="K456" s="10">
        <f>ROUND(IF($F456/12&gt;基础参数!$B$12,基础参数!$B$12,IF($F456/12&lt;基础参数!$B$11,基础参数!$B$11,$F456/12)),2)</f>
        <v>21396</v>
      </c>
      <c r="L456" s="10">
        <f>K456*12*基础参数!$B$10</f>
        <v>17972.640000000003</v>
      </c>
      <c r="M456" s="12">
        <f t="shared" si="231"/>
        <v>2631933.36</v>
      </c>
      <c r="N456" s="13">
        <f t="shared" si="232"/>
        <v>1852000</v>
      </c>
      <c r="O456" s="13">
        <f t="shared" si="236"/>
        <v>1002450.01</v>
      </c>
      <c r="P456" s="13">
        <f t="shared" si="237"/>
        <v>818240</v>
      </c>
      <c r="Q456" s="17">
        <f t="shared" si="238"/>
        <v>1820690.01</v>
      </c>
      <c r="R456" s="13">
        <f t="shared" si="239"/>
        <v>3823933.3600000003</v>
      </c>
      <c r="S456" s="18">
        <f t="shared" si="240"/>
        <v>660000</v>
      </c>
      <c r="T456" s="13">
        <f t="shared" si="241"/>
        <v>1538850.01</v>
      </c>
      <c r="U456" s="13">
        <f t="shared" si="242"/>
        <v>193590</v>
      </c>
      <c r="V456" s="19">
        <f t="shared" si="243"/>
        <v>1732440.01</v>
      </c>
      <c r="W456" s="13">
        <f t="shared" si="244"/>
        <v>88250</v>
      </c>
      <c r="X456" s="13">
        <f t="shared" si="245"/>
        <v>103410</v>
      </c>
      <c r="Y456" s="13">
        <f t="shared" si="233"/>
        <v>4483933.3600000003</v>
      </c>
      <c r="Z456" s="22">
        <f t="shared" si="246"/>
        <v>1835850.01</v>
      </c>
      <c r="AA456" s="13"/>
      <c r="AB456" s="13">
        <f t="shared" si="247"/>
        <v>4063933.3600000003</v>
      </c>
      <c r="AC456" s="13">
        <f t="shared" si="248"/>
        <v>420000</v>
      </c>
      <c r="AD456" s="13">
        <f t="shared" si="249"/>
        <v>1646850.01</v>
      </c>
      <c r="AE456" s="13">
        <f t="shared" si="250"/>
        <v>102340</v>
      </c>
      <c r="AF456" s="13">
        <f t="shared" si="251"/>
        <v>1749190.01</v>
      </c>
      <c r="AG456" s="23">
        <f t="shared" si="252"/>
        <v>16750</v>
      </c>
      <c r="AH456" s="13">
        <f t="shared" si="253"/>
        <v>-71500</v>
      </c>
      <c r="AI456" s="13">
        <f t="shared" si="254"/>
        <v>3031433.3600000003</v>
      </c>
      <c r="AJ456" s="13">
        <f t="shared" si="255"/>
        <v>3823933.3600000003</v>
      </c>
      <c r="AK456" s="13">
        <f t="shared" si="256"/>
        <v>660000</v>
      </c>
      <c r="AL456" s="13">
        <f t="shared" si="257"/>
        <v>1538850.01</v>
      </c>
      <c r="AM456" s="13">
        <f t="shared" si="258"/>
        <v>193590</v>
      </c>
      <c r="AN456" s="13">
        <f t="shared" si="259"/>
        <v>1732440.01</v>
      </c>
      <c r="AO456" s="23">
        <f t="shared" si="260"/>
        <v>0</v>
      </c>
      <c r="AP456" s="13">
        <f t="shared" si="261"/>
        <v>-88250</v>
      </c>
      <c r="AQ456" s="13">
        <f t="shared" si="262"/>
        <v>0</v>
      </c>
      <c r="AR456" s="3" t="str">
        <f t="shared" si="263"/>
        <v>Ok</v>
      </c>
    </row>
    <row r="457" spans="1:44" x14ac:dyDescent="0.3">
      <c r="A457" s="9"/>
      <c r="B457" s="9"/>
      <c r="C457" s="10">
        <f t="shared" si="234"/>
        <v>232000</v>
      </c>
      <c r="D457" s="10">
        <f t="shared" si="235"/>
        <v>2784000</v>
      </c>
      <c r="E457" s="10">
        <f>F457*基础参数!$B$18</f>
        <v>1856000</v>
      </c>
      <c r="F457" s="10">
        <f>F456+基础参数!$B$17</f>
        <v>4640000</v>
      </c>
      <c r="G457" s="10">
        <f>基础参数!$B$1</f>
        <v>60000</v>
      </c>
      <c r="H457" s="10">
        <f>基础参数!$B$2</f>
        <v>36000</v>
      </c>
      <c r="I457" s="10">
        <f>ROUND(IF(F457/12&gt;基础参数!$B$5,基础参数!$B$5,IF(F457/12&lt;基础参数!$B$4,基础参数!$B$4,F457/12)),2)</f>
        <v>21396</v>
      </c>
      <c r="J457" s="10">
        <f>I457*12*基础参数!$B$3</f>
        <v>32094</v>
      </c>
      <c r="K457" s="10">
        <f>ROUND(IF($F457/12&gt;基础参数!$B$12,基础参数!$B$12,IF($F457/12&lt;基础参数!$B$11,基础参数!$B$11,$F457/12)),2)</f>
        <v>21396</v>
      </c>
      <c r="L457" s="10">
        <f>K457*12*基础参数!$B$10</f>
        <v>17972.640000000003</v>
      </c>
      <c r="M457" s="12">
        <f t="shared" si="231"/>
        <v>2637933.36</v>
      </c>
      <c r="N457" s="13">
        <f t="shared" si="232"/>
        <v>1856000</v>
      </c>
      <c r="O457" s="13">
        <f t="shared" si="236"/>
        <v>1005150.01</v>
      </c>
      <c r="P457" s="13">
        <f t="shared" si="237"/>
        <v>820040</v>
      </c>
      <c r="Q457" s="17">
        <f t="shared" si="238"/>
        <v>1825190.01</v>
      </c>
      <c r="R457" s="13">
        <f t="shared" si="239"/>
        <v>3833933.3600000003</v>
      </c>
      <c r="S457" s="18">
        <f t="shared" si="240"/>
        <v>660000</v>
      </c>
      <c r="T457" s="13">
        <f t="shared" si="241"/>
        <v>1543350.01</v>
      </c>
      <c r="U457" s="13">
        <f t="shared" si="242"/>
        <v>193590</v>
      </c>
      <c r="V457" s="19">
        <f t="shared" si="243"/>
        <v>1736940.01</v>
      </c>
      <c r="W457" s="13">
        <f t="shared" si="244"/>
        <v>88250</v>
      </c>
      <c r="X457" s="13">
        <f t="shared" si="245"/>
        <v>103410</v>
      </c>
      <c r="Y457" s="13">
        <f t="shared" si="233"/>
        <v>4493933.3600000003</v>
      </c>
      <c r="Z457" s="22">
        <f t="shared" si="246"/>
        <v>1840350.01</v>
      </c>
      <c r="AA457" s="13"/>
      <c r="AB457" s="13">
        <f t="shared" si="247"/>
        <v>4073933.3600000003</v>
      </c>
      <c r="AC457" s="13">
        <f t="shared" si="248"/>
        <v>420000</v>
      </c>
      <c r="AD457" s="13">
        <f t="shared" si="249"/>
        <v>1651350.01</v>
      </c>
      <c r="AE457" s="13">
        <f t="shared" si="250"/>
        <v>102340</v>
      </c>
      <c r="AF457" s="13">
        <f t="shared" si="251"/>
        <v>1753690.01</v>
      </c>
      <c r="AG457" s="23">
        <f t="shared" si="252"/>
        <v>16750</v>
      </c>
      <c r="AH457" s="13">
        <f t="shared" si="253"/>
        <v>-71500</v>
      </c>
      <c r="AI457" s="13">
        <f t="shared" si="254"/>
        <v>3041433.3600000003</v>
      </c>
      <c r="AJ457" s="13">
        <f t="shared" si="255"/>
        <v>3833933.3600000003</v>
      </c>
      <c r="AK457" s="13">
        <f t="shared" si="256"/>
        <v>660000</v>
      </c>
      <c r="AL457" s="13">
        <f t="shared" si="257"/>
        <v>1543350.01</v>
      </c>
      <c r="AM457" s="13">
        <f t="shared" si="258"/>
        <v>193590</v>
      </c>
      <c r="AN457" s="13">
        <f t="shared" si="259"/>
        <v>1736940.01</v>
      </c>
      <c r="AO457" s="23">
        <f t="shared" si="260"/>
        <v>0</v>
      </c>
      <c r="AP457" s="13">
        <f t="shared" si="261"/>
        <v>-88250</v>
      </c>
      <c r="AQ457" s="13">
        <f t="shared" si="262"/>
        <v>0</v>
      </c>
      <c r="AR457" s="3" t="str">
        <f t="shared" si="263"/>
        <v>Ok</v>
      </c>
    </row>
    <row r="458" spans="1:44" x14ac:dyDescent="0.3">
      <c r="A458" s="9"/>
      <c r="B458" s="9"/>
      <c r="C458" s="10">
        <f t="shared" si="234"/>
        <v>232500</v>
      </c>
      <c r="D458" s="10">
        <f t="shared" si="235"/>
        <v>2790000</v>
      </c>
      <c r="E458" s="10">
        <f>F458*基础参数!$B$18</f>
        <v>1860000</v>
      </c>
      <c r="F458" s="10">
        <f>F457+基础参数!$B$17</f>
        <v>4650000</v>
      </c>
      <c r="G458" s="10">
        <f>基础参数!$B$1</f>
        <v>60000</v>
      </c>
      <c r="H458" s="10">
        <f>基础参数!$B$2</f>
        <v>36000</v>
      </c>
      <c r="I458" s="10">
        <f>ROUND(IF(F458/12&gt;基础参数!$B$5,基础参数!$B$5,IF(F458/12&lt;基础参数!$B$4,基础参数!$B$4,F458/12)),2)</f>
        <v>21396</v>
      </c>
      <c r="J458" s="10">
        <f>I458*12*基础参数!$B$3</f>
        <v>32094</v>
      </c>
      <c r="K458" s="10">
        <f>ROUND(IF($F458/12&gt;基础参数!$B$12,基础参数!$B$12,IF($F458/12&lt;基础参数!$B$11,基础参数!$B$11,$F458/12)),2)</f>
        <v>21396</v>
      </c>
      <c r="L458" s="10">
        <f>K458*12*基础参数!$B$10</f>
        <v>17972.640000000003</v>
      </c>
      <c r="M458" s="12">
        <f t="shared" si="231"/>
        <v>2643933.36</v>
      </c>
      <c r="N458" s="13">
        <f t="shared" si="232"/>
        <v>1860000</v>
      </c>
      <c r="O458" s="13">
        <f t="shared" si="236"/>
        <v>1007850.01</v>
      </c>
      <c r="P458" s="13">
        <f t="shared" si="237"/>
        <v>821840</v>
      </c>
      <c r="Q458" s="17">
        <f t="shared" si="238"/>
        <v>1829690.01</v>
      </c>
      <c r="R458" s="13">
        <f t="shared" si="239"/>
        <v>3843933.3600000003</v>
      </c>
      <c r="S458" s="18">
        <f t="shared" si="240"/>
        <v>660000</v>
      </c>
      <c r="T458" s="13">
        <f t="shared" si="241"/>
        <v>1547850.01</v>
      </c>
      <c r="U458" s="13">
        <f t="shared" si="242"/>
        <v>193590</v>
      </c>
      <c r="V458" s="19">
        <f t="shared" si="243"/>
        <v>1741440.01</v>
      </c>
      <c r="W458" s="13">
        <f t="shared" si="244"/>
        <v>88250</v>
      </c>
      <c r="X458" s="13">
        <f t="shared" si="245"/>
        <v>103410</v>
      </c>
      <c r="Y458" s="13">
        <f t="shared" si="233"/>
        <v>4503933.3600000003</v>
      </c>
      <c r="Z458" s="22">
        <f t="shared" si="246"/>
        <v>1844850.01</v>
      </c>
      <c r="AA458" s="13"/>
      <c r="AB458" s="13">
        <f t="shared" si="247"/>
        <v>4083933.3600000003</v>
      </c>
      <c r="AC458" s="13">
        <f t="shared" si="248"/>
        <v>420000</v>
      </c>
      <c r="AD458" s="13">
        <f t="shared" si="249"/>
        <v>1655850.01</v>
      </c>
      <c r="AE458" s="13">
        <f t="shared" si="250"/>
        <v>102340</v>
      </c>
      <c r="AF458" s="13">
        <f t="shared" si="251"/>
        <v>1758190.01</v>
      </c>
      <c r="AG458" s="23">
        <f t="shared" si="252"/>
        <v>16750</v>
      </c>
      <c r="AH458" s="13">
        <f t="shared" si="253"/>
        <v>-71500</v>
      </c>
      <c r="AI458" s="13">
        <f t="shared" si="254"/>
        <v>3051433.3600000003</v>
      </c>
      <c r="AJ458" s="13">
        <f t="shared" si="255"/>
        <v>3843933.3600000003</v>
      </c>
      <c r="AK458" s="13">
        <f t="shared" si="256"/>
        <v>660000</v>
      </c>
      <c r="AL458" s="13">
        <f t="shared" si="257"/>
        <v>1547850.01</v>
      </c>
      <c r="AM458" s="13">
        <f t="shared" si="258"/>
        <v>193590</v>
      </c>
      <c r="AN458" s="13">
        <f t="shared" si="259"/>
        <v>1741440.01</v>
      </c>
      <c r="AO458" s="23">
        <f t="shared" si="260"/>
        <v>0</v>
      </c>
      <c r="AP458" s="13">
        <f t="shared" si="261"/>
        <v>-88250</v>
      </c>
      <c r="AQ458" s="13">
        <f t="shared" si="262"/>
        <v>0</v>
      </c>
      <c r="AR458" s="3" t="str">
        <f t="shared" si="263"/>
        <v>Ok</v>
      </c>
    </row>
    <row r="459" spans="1:44" x14ac:dyDescent="0.3">
      <c r="A459" s="9"/>
      <c r="B459" s="9"/>
      <c r="C459" s="10">
        <f t="shared" si="234"/>
        <v>233000</v>
      </c>
      <c r="D459" s="10">
        <f t="shared" si="235"/>
        <v>2796000</v>
      </c>
      <c r="E459" s="10">
        <f>F459*基础参数!$B$18</f>
        <v>1864000</v>
      </c>
      <c r="F459" s="10">
        <f>F458+基础参数!$B$17</f>
        <v>4660000</v>
      </c>
      <c r="G459" s="10">
        <f>基础参数!$B$1</f>
        <v>60000</v>
      </c>
      <c r="H459" s="10">
        <f>基础参数!$B$2</f>
        <v>36000</v>
      </c>
      <c r="I459" s="10">
        <f>ROUND(IF(F459/12&gt;基础参数!$B$5,基础参数!$B$5,IF(F459/12&lt;基础参数!$B$4,基础参数!$B$4,F459/12)),2)</f>
        <v>21396</v>
      </c>
      <c r="J459" s="10">
        <f>I459*12*基础参数!$B$3</f>
        <v>32094</v>
      </c>
      <c r="K459" s="10">
        <f>ROUND(IF($F459/12&gt;基础参数!$B$12,基础参数!$B$12,IF($F459/12&lt;基础参数!$B$11,基础参数!$B$11,$F459/12)),2)</f>
        <v>21396</v>
      </c>
      <c r="L459" s="10">
        <f>K459*12*基础参数!$B$10</f>
        <v>17972.640000000003</v>
      </c>
      <c r="M459" s="12">
        <f t="shared" si="231"/>
        <v>2649933.36</v>
      </c>
      <c r="N459" s="13">
        <f t="shared" si="232"/>
        <v>1864000</v>
      </c>
      <c r="O459" s="13">
        <f t="shared" si="236"/>
        <v>1010550.01</v>
      </c>
      <c r="P459" s="13">
        <f t="shared" si="237"/>
        <v>823640</v>
      </c>
      <c r="Q459" s="17">
        <f t="shared" si="238"/>
        <v>1834190.01</v>
      </c>
      <c r="R459" s="13">
        <f t="shared" si="239"/>
        <v>3853933.3600000003</v>
      </c>
      <c r="S459" s="18">
        <f t="shared" si="240"/>
        <v>660000</v>
      </c>
      <c r="T459" s="13">
        <f t="shared" si="241"/>
        <v>1552350.01</v>
      </c>
      <c r="U459" s="13">
        <f t="shared" si="242"/>
        <v>193590</v>
      </c>
      <c r="V459" s="19">
        <f t="shared" si="243"/>
        <v>1745940.01</v>
      </c>
      <c r="W459" s="13">
        <f t="shared" si="244"/>
        <v>88250</v>
      </c>
      <c r="X459" s="13">
        <f t="shared" si="245"/>
        <v>103410</v>
      </c>
      <c r="Y459" s="13">
        <f t="shared" si="233"/>
        <v>4513933.3600000003</v>
      </c>
      <c r="Z459" s="22">
        <f t="shared" si="246"/>
        <v>1849350.01</v>
      </c>
      <c r="AA459" s="13"/>
      <c r="AB459" s="13">
        <f t="shared" si="247"/>
        <v>4093933.3600000003</v>
      </c>
      <c r="AC459" s="13">
        <f t="shared" si="248"/>
        <v>420000</v>
      </c>
      <c r="AD459" s="13">
        <f t="shared" si="249"/>
        <v>1660350.01</v>
      </c>
      <c r="AE459" s="13">
        <f t="shared" si="250"/>
        <v>102340</v>
      </c>
      <c r="AF459" s="13">
        <f t="shared" si="251"/>
        <v>1762690.01</v>
      </c>
      <c r="AG459" s="23">
        <f t="shared" si="252"/>
        <v>16750</v>
      </c>
      <c r="AH459" s="13">
        <f t="shared" si="253"/>
        <v>-71500</v>
      </c>
      <c r="AI459" s="13">
        <f t="shared" si="254"/>
        <v>3061433.3600000003</v>
      </c>
      <c r="AJ459" s="13">
        <f t="shared" si="255"/>
        <v>3853933.3600000003</v>
      </c>
      <c r="AK459" s="13">
        <f t="shared" si="256"/>
        <v>660000</v>
      </c>
      <c r="AL459" s="13">
        <f t="shared" si="257"/>
        <v>1552350.01</v>
      </c>
      <c r="AM459" s="13">
        <f t="shared" si="258"/>
        <v>193590</v>
      </c>
      <c r="AN459" s="13">
        <f t="shared" si="259"/>
        <v>1745940.01</v>
      </c>
      <c r="AO459" s="23">
        <f t="shared" si="260"/>
        <v>0</v>
      </c>
      <c r="AP459" s="13">
        <f t="shared" si="261"/>
        <v>-88250</v>
      </c>
      <c r="AQ459" s="13">
        <f t="shared" si="262"/>
        <v>0</v>
      </c>
      <c r="AR459" s="3" t="str">
        <f t="shared" si="263"/>
        <v>Ok</v>
      </c>
    </row>
    <row r="460" spans="1:44" x14ac:dyDescent="0.3">
      <c r="A460" s="9"/>
      <c r="B460" s="9"/>
      <c r="C460" s="10">
        <f t="shared" si="234"/>
        <v>233500</v>
      </c>
      <c r="D460" s="10">
        <f t="shared" si="235"/>
        <v>2802000</v>
      </c>
      <c r="E460" s="10">
        <f>F460*基础参数!$B$18</f>
        <v>1868000</v>
      </c>
      <c r="F460" s="10">
        <f>F459+基础参数!$B$17</f>
        <v>4670000</v>
      </c>
      <c r="G460" s="10">
        <f>基础参数!$B$1</f>
        <v>60000</v>
      </c>
      <c r="H460" s="10">
        <f>基础参数!$B$2</f>
        <v>36000</v>
      </c>
      <c r="I460" s="10">
        <f>ROUND(IF(F460/12&gt;基础参数!$B$5,基础参数!$B$5,IF(F460/12&lt;基础参数!$B$4,基础参数!$B$4,F460/12)),2)</f>
        <v>21396</v>
      </c>
      <c r="J460" s="10">
        <f>I460*12*基础参数!$B$3</f>
        <v>32094</v>
      </c>
      <c r="K460" s="10">
        <f>ROUND(IF($F460/12&gt;基础参数!$B$12,基础参数!$B$12,IF($F460/12&lt;基础参数!$B$11,基础参数!$B$11,$F460/12)),2)</f>
        <v>21396</v>
      </c>
      <c r="L460" s="10">
        <f>K460*12*基础参数!$B$10</f>
        <v>17972.640000000003</v>
      </c>
      <c r="M460" s="12">
        <f t="shared" si="231"/>
        <v>2655933.36</v>
      </c>
      <c r="N460" s="13">
        <f t="shared" si="232"/>
        <v>1868000</v>
      </c>
      <c r="O460" s="13">
        <f t="shared" si="236"/>
        <v>1013250.01</v>
      </c>
      <c r="P460" s="13">
        <f t="shared" si="237"/>
        <v>825440</v>
      </c>
      <c r="Q460" s="17">
        <f t="shared" si="238"/>
        <v>1838690.01</v>
      </c>
      <c r="R460" s="13">
        <f t="shared" si="239"/>
        <v>3863933.3600000003</v>
      </c>
      <c r="S460" s="18">
        <f t="shared" si="240"/>
        <v>660000</v>
      </c>
      <c r="T460" s="13">
        <f t="shared" si="241"/>
        <v>1556850.01</v>
      </c>
      <c r="U460" s="13">
        <f t="shared" si="242"/>
        <v>193590</v>
      </c>
      <c r="V460" s="19">
        <f t="shared" si="243"/>
        <v>1750440.01</v>
      </c>
      <c r="W460" s="13">
        <f t="shared" si="244"/>
        <v>88250</v>
      </c>
      <c r="X460" s="13">
        <f t="shared" si="245"/>
        <v>103410</v>
      </c>
      <c r="Y460" s="13">
        <f t="shared" si="233"/>
        <v>4523933.3600000003</v>
      </c>
      <c r="Z460" s="22">
        <f t="shared" si="246"/>
        <v>1853850.01</v>
      </c>
      <c r="AA460" s="13"/>
      <c r="AB460" s="13">
        <f t="shared" si="247"/>
        <v>4103933.3600000003</v>
      </c>
      <c r="AC460" s="13">
        <f t="shared" si="248"/>
        <v>420000</v>
      </c>
      <c r="AD460" s="13">
        <f t="shared" si="249"/>
        <v>1664850.01</v>
      </c>
      <c r="AE460" s="13">
        <f t="shared" si="250"/>
        <v>102340</v>
      </c>
      <c r="AF460" s="13">
        <f t="shared" si="251"/>
        <v>1767190.01</v>
      </c>
      <c r="AG460" s="23">
        <f t="shared" si="252"/>
        <v>16750</v>
      </c>
      <c r="AH460" s="13">
        <f t="shared" si="253"/>
        <v>-71500</v>
      </c>
      <c r="AI460" s="13">
        <f t="shared" si="254"/>
        <v>3071433.3600000003</v>
      </c>
      <c r="AJ460" s="13">
        <f t="shared" si="255"/>
        <v>3863933.3600000003</v>
      </c>
      <c r="AK460" s="13">
        <f t="shared" si="256"/>
        <v>660000</v>
      </c>
      <c r="AL460" s="13">
        <f t="shared" si="257"/>
        <v>1556850.01</v>
      </c>
      <c r="AM460" s="13">
        <f t="shared" si="258"/>
        <v>193590</v>
      </c>
      <c r="AN460" s="13">
        <f t="shared" si="259"/>
        <v>1750440.01</v>
      </c>
      <c r="AO460" s="23">
        <f t="shared" si="260"/>
        <v>0</v>
      </c>
      <c r="AP460" s="13">
        <f t="shared" si="261"/>
        <v>-88250</v>
      </c>
      <c r="AQ460" s="13">
        <f t="shared" si="262"/>
        <v>0</v>
      </c>
      <c r="AR460" s="3" t="str">
        <f t="shared" si="263"/>
        <v>Ok</v>
      </c>
    </row>
    <row r="461" spans="1:44" x14ac:dyDescent="0.3">
      <c r="A461" s="9"/>
      <c r="B461" s="9"/>
      <c r="C461" s="10">
        <f t="shared" si="234"/>
        <v>234000</v>
      </c>
      <c r="D461" s="10">
        <f t="shared" si="235"/>
        <v>2808000</v>
      </c>
      <c r="E461" s="10">
        <f>F461*基础参数!$B$18</f>
        <v>1872000</v>
      </c>
      <c r="F461" s="10">
        <f>F460+基础参数!$B$17</f>
        <v>4680000</v>
      </c>
      <c r="G461" s="10">
        <f>基础参数!$B$1</f>
        <v>60000</v>
      </c>
      <c r="H461" s="10">
        <f>基础参数!$B$2</f>
        <v>36000</v>
      </c>
      <c r="I461" s="10">
        <f>ROUND(IF(F461/12&gt;基础参数!$B$5,基础参数!$B$5,IF(F461/12&lt;基础参数!$B$4,基础参数!$B$4,F461/12)),2)</f>
        <v>21396</v>
      </c>
      <c r="J461" s="10">
        <f>I461*12*基础参数!$B$3</f>
        <v>32094</v>
      </c>
      <c r="K461" s="10">
        <f>ROUND(IF($F461/12&gt;基础参数!$B$12,基础参数!$B$12,IF($F461/12&lt;基础参数!$B$11,基础参数!$B$11,$F461/12)),2)</f>
        <v>21396</v>
      </c>
      <c r="L461" s="10">
        <f>K461*12*基础参数!$B$10</f>
        <v>17972.640000000003</v>
      </c>
      <c r="M461" s="12">
        <f t="shared" si="231"/>
        <v>2661933.36</v>
      </c>
      <c r="N461" s="13">
        <f t="shared" si="232"/>
        <v>1872000</v>
      </c>
      <c r="O461" s="13">
        <f t="shared" si="236"/>
        <v>1015950.01</v>
      </c>
      <c r="P461" s="13">
        <f t="shared" si="237"/>
        <v>827240</v>
      </c>
      <c r="Q461" s="17">
        <f t="shared" si="238"/>
        <v>1843190.01</v>
      </c>
      <c r="R461" s="13">
        <f t="shared" si="239"/>
        <v>3873933.3600000003</v>
      </c>
      <c r="S461" s="18">
        <f t="shared" si="240"/>
        <v>660000</v>
      </c>
      <c r="T461" s="13">
        <f t="shared" si="241"/>
        <v>1561350.01</v>
      </c>
      <c r="U461" s="13">
        <f t="shared" si="242"/>
        <v>193590</v>
      </c>
      <c r="V461" s="19">
        <f t="shared" si="243"/>
        <v>1754940.01</v>
      </c>
      <c r="W461" s="13">
        <f t="shared" si="244"/>
        <v>88250</v>
      </c>
      <c r="X461" s="13">
        <f t="shared" si="245"/>
        <v>103410</v>
      </c>
      <c r="Y461" s="13">
        <f t="shared" si="233"/>
        <v>4533933.3600000003</v>
      </c>
      <c r="Z461" s="22">
        <f t="shared" si="246"/>
        <v>1858350.01</v>
      </c>
      <c r="AA461" s="13"/>
      <c r="AB461" s="13">
        <f t="shared" si="247"/>
        <v>4113933.3600000003</v>
      </c>
      <c r="AC461" s="13">
        <f t="shared" si="248"/>
        <v>420000</v>
      </c>
      <c r="AD461" s="13">
        <f t="shared" si="249"/>
        <v>1669350.01</v>
      </c>
      <c r="AE461" s="13">
        <f t="shared" si="250"/>
        <v>102340</v>
      </c>
      <c r="AF461" s="13">
        <f t="shared" si="251"/>
        <v>1771690.01</v>
      </c>
      <c r="AG461" s="23">
        <f t="shared" si="252"/>
        <v>16750</v>
      </c>
      <c r="AH461" s="13">
        <f t="shared" si="253"/>
        <v>-71500</v>
      </c>
      <c r="AI461" s="13">
        <f t="shared" si="254"/>
        <v>3081433.3600000003</v>
      </c>
      <c r="AJ461" s="13">
        <f t="shared" si="255"/>
        <v>3873933.3600000003</v>
      </c>
      <c r="AK461" s="13">
        <f t="shared" si="256"/>
        <v>660000</v>
      </c>
      <c r="AL461" s="13">
        <f t="shared" si="257"/>
        <v>1561350.01</v>
      </c>
      <c r="AM461" s="13">
        <f t="shared" si="258"/>
        <v>193590</v>
      </c>
      <c r="AN461" s="13">
        <f t="shared" si="259"/>
        <v>1754940.01</v>
      </c>
      <c r="AO461" s="23">
        <f t="shared" si="260"/>
        <v>0</v>
      </c>
      <c r="AP461" s="13">
        <f t="shared" si="261"/>
        <v>-88250</v>
      </c>
      <c r="AQ461" s="13">
        <f t="shared" si="262"/>
        <v>0</v>
      </c>
      <c r="AR461" s="3" t="str">
        <f t="shared" si="263"/>
        <v>Ok</v>
      </c>
    </row>
    <row r="462" spans="1:44" x14ac:dyDescent="0.3">
      <c r="A462" s="9"/>
      <c r="B462" s="9"/>
      <c r="C462" s="10">
        <f t="shared" si="234"/>
        <v>234500</v>
      </c>
      <c r="D462" s="10">
        <f t="shared" si="235"/>
        <v>2814000</v>
      </c>
      <c r="E462" s="10">
        <f>F462*基础参数!$B$18</f>
        <v>1876000</v>
      </c>
      <c r="F462" s="10">
        <f>F461+基础参数!$B$17</f>
        <v>4690000</v>
      </c>
      <c r="G462" s="10">
        <f>基础参数!$B$1</f>
        <v>60000</v>
      </c>
      <c r="H462" s="10">
        <f>基础参数!$B$2</f>
        <v>36000</v>
      </c>
      <c r="I462" s="10">
        <f>ROUND(IF(F462/12&gt;基础参数!$B$5,基础参数!$B$5,IF(F462/12&lt;基础参数!$B$4,基础参数!$B$4,F462/12)),2)</f>
        <v>21396</v>
      </c>
      <c r="J462" s="10">
        <f>I462*12*基础参数!$B$3</f>
        <v>32094</v>
      </c>
      <c r="K462" s="10">
        <f>ROUND(IF($F462/12&gt;基础参数!$B$12,基础参数!$B$12,IF($F462/12&lt;基础参数!$B$11,基础参数!$B$11,$F462/12)),2)</f>
        <v>21396</v>
      </c>
      <c r="L462" s="10">
        <f>K462*12*基础参数!$B$10</f>
        <v>17972.640000000003</v>
      </c>
      <c r="M462" s="12">
        <f t="shared" si="231"/>
        <v>2667933.36</v>
      </c>
      <c r="N462" s="13">
        <f t="shared" si="232"/>
        <v>1876000</v>
      </c>
      <c r="O462" s="13">
        <f t="shared" si="236"/>
        <v>1018650.01</v>
      </c>
      <c r="P462" s="13">
        <f t="shared" si="237"/>
        <v>829040</v>
      </c>
      <c r="Q462" s="17">
        <f t="shared" si="238"/>
        <v>1847690.01</v>
      </c>
      <c r="R462" s="13">
        <f t="shared" si="239"/>
        <v>3883933.3600000003</v>
      </c>
      <c r="S462" s="18">
        <f t="shared" si="240"/>
        <v>660000</v>
      </c>
      <c r="T462" s="13">
        <f t="shared" si="241"/>
        <v>1565850.01</v>
      </c>
      <c r="U462" s="13">
        <f t="shared" si="242"/>
        <v>193590</v>
      </c>
      <c r="V462" s="19">
        <f t="shared" si="243"/>
        <v>1759440.01</v>
      </c>
      <c r="W462" s="13">
        <f t="shared" si="244"/>
        <v>88250</v>
      </c>
      <c r="X462" s="13">
        <f t="shared" si="245"/>
        <v>103410</v>
      </c>
      <c r="Y462" s="13">
        <f t="shared" si="233"/>
        <v>4543933.3600000003</v>
      </c>
      <c r="Z462" s="22">
        <f t="shared" si="246"/>
        <v>1862850.01</v>
      </c>
      <c r="AA462" s="13"/>
      <c r="AB462" s="13">
        <f t="shared" si="247"/>
        <v>4123933.3600000003</v>
      </c>
      <c r="AC462" s="13">
        <f t="shared" si="248"/>
        <v>420000</v>
      </c>
      <c r="AD462" s="13">
        <f t="shared" si="249"/>
        <v>1673850.01</v>
      </c>
      <c r="AE462" s="13">
        <f t="shared" si="250"/>
        <v>102340</v>
      </c>
      <c r="AF462" s="13">
        <f t="shared" si="251"/>
        <v>1776190.01</v>
      </c>
      <c r="AG462" s="23">
        <f t="shared" si="252"/>
        <v>16750</v>
      </c>
      <c r="AH462" s="13">
        <f t="shared" si="253"/>
        <v>-71500</v>
      </c>
      <c r="AI462" s="13">
        <f t="shared" si="254"/>
        <v>3091433.3600000003</v>
      </c>
      <c r="AJ462" s="13">
        <f t="shared" si="255"/>
        <v>3883933.3600000003</v>
      </c>
      <c r="AK462" s="13">
        <f t="shared" si="256"/>
        <v>660000</v>
      </c>
      <c r="AL462" s="13">
        <f t="shared" si="257"/>
        <v>1565850.01</v>
      </c>
      <c r="AM462" s="13">
        <f t="shared" si="258"/>
        <v>193590</v>
      </c>
      <c r="AN462" s="13">
        <f t="shared" si="259"/>
        <v>1759440.01</v>
      </c>
      <c r="AO462" s="23">
        <f t="shared" si="260"/>
        <v>0</v>
      </c>
      <c r="AP462" s="13">
        <f t="shared" si="261"/>
        <v>-88250</v>
      </c>
      <c r="AQ462" s="13">
        <f t="shared" si="262"/>
        <v>0</v>
      </c>
      <c r="AR462" s="3" t="str">
        <f t="shared" si="263"/>
        <v>Ok</v>
      </c>
    </row>
    <row r="463" spans="1:44" x14ac:dyDescent="0.3">
      <c r="A463" s="9"/>
      <c r="B463" s="9"/>
      <c r="C463" s="10">
        <f t="shared" si="234"/>
        <v>235000</v>
      </c>
      <c r="D463" s="10">
        <f t="shared" si="235"/>
        <v>2820000</v>
      </c>
      <c r="E463" s="10">
        <f>F463*基础参数!$B$18</f>
        <v>1880000</v>
      </c>
      <c r="F463" s="10">
        <f>F462+基础参数!$B$17</f>
        <v>4700000</v>
      </c>
      <c r="G463" s="10">
        <f>基础参数!$B$1</f>
        <v>60000</v>
      </c>
      <c r="H463" s="10">
        <f>基础参数!$B$2</f>
        <v>36000</v>
      </c>
      <c r="I463" s="10">
        <f>ROUND(IF(F463/12&gt;基础参数!$B$5,基础参数!$B$5,IF(F463/12&lt;基础参数!$B$4,基础参数!$B$4,F463/12)),2)</f>
        <v>21396</v>
      </c>
      <c r="J463" s="10">
        <f>I463*12*基础参数!$B$3</f>
        <v>32094</v>
      </c>
      <c r="K463" s="10">
        <f>ROUND(IF($F463/12&gt;基础参数!$B$12,基础参数!$B$12,IF($F463/12&lt;基础参数!$B$11,基础参数!$B$11,$F463/12)),2)</f>
        <v>21396</v>
      </c>
      <c r="L463" s="10">
        <f>K463*12*基础参数!$B$10</f>
        <v>17972.640000000003</v>
      </c>
      <c r="M463" s="12">
        <f t="shared" si="231"/>
        <v>2673933.36</v>
      </c>
      <c r="N463" s="13">
        <f t="shared" si="232"/>
        <v>1880000</v>
      </c>
      <c r="O463" s="13">
        <f t="shared" si="236"/>
        <v>1021350.01</v>
      </c>
      <c r="P463" s="13">
        <f t="shared" si="237"/>
        <v>830840</v>
      </c>
      <c r="Q463" s="17">
        <f t="shared" si="238"/>
        <v>1852190.01</v>
      </c>
      <c r="R463" s="13">
        <f t="shared" si="239"/>
        <v>3893933.3600000003</v>
      </c>
      <c r="S463" s="18">
        <f t="shared" si="240"/>
        <v>660000</v>
      </c>
      <c r="T463" s="13">
        <f t="shared" si="241"/>
        <v>1570350.01</v>
      </c>
      <c r="U463" s="13">
        <f t="shared" si="242"/>
        <v>193590</v>
      </c>
      <c r="V463" s="19">
        <f t="shared" si="243"/>
        <v>1763940.01</v>
      </c>
      <c r="W463" s="13">
        <f t="shared" si="244"/>
        <v>88250</v>
      </c>
      <c r="X463" s="13">
        <f t="shared" si="245"/>
        <v>103410</v>
      </c>
      <c r="Y463" s="13">
        <f t="shared" si="233"/>
        <v>4553933.3600000003</v>
      </c>
      <c r="Z463" s="22">
        <f t="shared" si="246"/>
        <v>1867350.01</v>
      </c>
      <c r="AA463" s="13"/>
      <c r="AB463" s="13">
        <f t="shared" si="247"/>
        <v>4133933.3600000003</v>
      </c>
      <c r="AC463" s="13">
        <f t="shared" si="248"/>
        <v>420000</v>
      </c>
      <c r="AD463" s="13">
        <f t="shared" si="249"/>
        <v>1678350.01</v>
      </c>
      <c r="AE463" s="13">
        <f t="shared" si="250"/>
        <v>102340</v>
      </c>
      <c r="AF463" s="13">
        <f t="shared" si="251"/>
        <v>1780690.01</v>
      </c>
      <c r="AG463" s="23">
        <f t="shared" si="252"/>
        <v>16750</v>
      </c>
      <c r="AH463" s="13">
        <f t="shared" si="253"/>
        <v>-71500</v>
      </c>
      <c r="AI463" s="13">
        <f t="shared" si="254"/>
        <v>3101433.3600000003</v>
      </c>
      <c r="AJ463" s="13">
        <f t="shared" si="255"/>
        <v>3893933.3600000003</v>
      </c>
      <c r="AK463" s="13">
        <f t="shared" si="256"/>
        <v>660000</v>
      </c>
      <c r="AL463" s="13">
        <f t="shared" si="257"/>
        <v>1570350.01</v>
      </c>
      <c r="AM463" s="13">
        <f t="shared" si="258"/>
        <v>193590</v>
      </c>
      <c r="AN463" s="13">
        <f t="shared" si="259"/>
        <v>1763940.01</v>
      </c>
      <c r="AO463" s="23">
        <f t="shared" si="260"/>
        <v>0</v>
      </c>
      <c r="AP463" s="13">
        <f t="shared" si="261"/>
        <v>-88250</v>
      </c>
      <c r="AQ463" s="13">
        <f t="shared" si="262"/>
        <v>0</v>
      </c>
      <c r="AR463" s="3" t="str">
        <f t="shared" si="263"/>
        <v>Ok</v>
      </c>
    </row>
    <row r="464" spans="1:44" x14ac:dyDescent="0.3">
      <c r="A464" s="9"/>
      <c r="B464" s="9"/>
      <c r="C464" s="10">
        <f t="shared" si="234"/>
        <v>235500</v>
      </c>
      <c r="D464" s="10">
        <f t="shared" si="235"/>
        <v>2826000</v>
      </c>
      <c r="E464" s="10">
        <f>F464*基础参数!$B$18</f>
        <v>1884000</v>
      </c>
      <c r="F464" s="10">
        <f>F463+基础参数!$B$17</f>
        <v>4710000</v>
      </c>
      <c r="G464" s="10">
        <f>基础参数!$B$1</f>
        <v>60000</v>
      </c>
      <c r="H464" s="10">
        <f>基础参数!$B$2</f>
        <v>36000</v>
      </c>
      <c r="I464" s="10">
        <f>ROUND(IF(F464/12&gt;基础参数!$B$5,基础参数!$B$5,IF(F464/12&lt;基础参数!$B$4,基础参数!$B$4,F464/12)),2)</f>
        <v>21396</v>
      </c>
      <c r="J464" s="10">
        <f>I464*12*基础参数!$B$3</f>
        <v>32094</v>
      </c>
      <c r="K464" s="10">
        <f>ROUND(IF($F464/12&gt;基础参数!$B$12,基础参数!$B$12,IF($F464/12&lt;基础参数!$B$11,基础参数!$B$11,$F464/12)),2)</f>
        <v>21396</v>
      </c>
      <c r="L464" s="10">
        <f>K464*12*基础参数!$B$10</f>
        <v>17972.640000000003</v>
      </c>
      <c r="M464" s="12">
        <f t="shared" si="231"/>
        <v>2679933.36</v>
      </c>
      <c r="N464" s="13">
        <f t="shared" si="232"/>
        <v>1884000</v>
      </c>
      <c r="O464" s="13">
        <f t="shared" si="236"/>
        <v>1024050.01</v>
      </c>
      <c r="P464" s="13">
        <f t="shared" si="237"/>
        <v>832640</v>
      </c>
      <c r="Q464" s="17">
        <f t="shared" si="238"/>
        <v>1856690.01</v>
      </c>
      <c r="R464" s="13">
        <f t="shared" si="239"/>
        <v>3903933.3600000003</v>
      </c>
      <c r="S464" s="18">
        <f t="shared" si="240"/>
        <v>660000</v>
      </c>
      <c r="T464" s="13">
        <f t="shared" si="241"/>
        <v>1574850.01</v>
      </c>
      <c r="U464" s="13">
        <f t="shared" si="242"/>
        <v>193590</v>
      </c>
      <c r="V464" s="19">
        <f t="shared" si="243"/>
        <v>1768440.01</v>
      </c>
      <c r="W464" s="13">
        <f t="shared" si="244"/>
        <v>88250</v>
      </c>
      <c r="X464" s="13">
        <f t="shared" si="245"/>
        <v>103410</v>
      </c>
      <c r="Y464" s="13">
        <f t="shared" si="233"/>
        <v>4563933.3600000003</v>
      </c>
      <c r="Z464" s="22">
        <f t="shared" si="246"/>
        <v>1871850.01</v>
      </c>
      <c r="AA464" s="13"/>
      <c r="AB464" s="13">
        <f t="shared" si="247"/>
        <v>4143933.3600000003</v>
      </c>
      <c r="AC464" s="13">
        <f t="shared" si="248"/>
        <v>420000</v>
      </c>
      <c r="AD464" s="13">
        <f t="shared" si="249"/>
        <v>1682850.01</v>
      </c>
      <c r="AE464" s="13">
        <f t="shared" si="250"/>
        <v>102340</v>
      </c>
      <c r="AF464" s="13">
        <f t="shared" si="251"/>
        <v>1785190.01</v>
      </c>
      <c r="AG464" s="23">
        <f t="shared" si="252"/>
        <v>16750</v>
      </c>
      <c r="AH464" s="13">
        <f t="shared" si="253"/>
        <v>-71500</v>
      </c>
      <c r="AI464" s="13">
        <f t="shared" si="254"/>
        <v>3111433.3600000003</v>
      </c>
      <c r="AJ464" s="13">
        <f t="shared" si="255"/>
        <v>3903933.3600000003</v>
      </c>
      <c r="AK464" s="13">
        <f t="shared" si="256"/>
        <v>660000</v>
      </c>
      <c r="AL464" s="13">
        <f t="shared" si="257"/>
        <v>1574850.01</v>
      </c>
      <c r="AM464" s="13">
        <f t="shared" si="258"/>
        <v>193590</v>
      </c>
      <c r="AN464" s="13">
        <f t="shared" si="259"/>
        <v>1768440.01</v>
      </c>
      <c r="AO464" s="23">
        <f t="shared" si="260"/>
        <v>0</v>
      </c>
      <c r="AP464" s="13">
        <f t="shared" si="261"/>
        <v>-88250</v>
      </c>
      <c r="AQ464" s="13">
        <f t="shared" si="262"/>
        <v>0</v>
      </c>
      <c r="AR464" s="3" t="str">
        <f t="shared" si="263"/>
        <v>Ok</v>
      </c>
    </row>
    <row r="465" spans="1:44" x14ac:dyDescent="0.3">
      <c r="A465" s="9"/>
      <c r="B465" s="9"/>
      <c r="C465" s="10">
        <f t="shared" si="234"/>
        <v>236000</v>
      </c>
      <c r="D465" s="10">
        <f t="shared" si="235"/>
        <v>2832000</v>
      </c>
      <c r="E465" s="10">
        <f>F465*基础参数!$B$18</f>
        <v>1888000</v>
      </c>
      <c r="F465" s="10">
        <f>F464+基础参数!$B$17</f>
        <v>4720000</v>
      </c>
      <c r="G465" s="10">
        <f>基础参数!$B$1</f>
        <v>60000</v>
      </c>
      <c r="H465" s="10">
        <f>基础参数!$B$2</f>
        <v>36000</v>
      </c>
      <c r="I465" s="10">
        <f>ROUND(IF(F465/12&gt;基础参数!$B$5,基础参数!$B$5,IF(F465/12&lt;基础参数!$B$4,基础参数!$B$4,F465/12)),2)</f>
        <v>21396</v>
      </c>
      <c r="J465" s="10">
        <f>I465*12*基础参数!$B$3</f>
        <v>32094</v>
      </c>
      <c r="K465" s="10">
        <f>ROUND(IF($F465/12&gt;基础参数!$B$12,基础参数!$B$12,IF($F465/12&lt;基础参数!$B$11,基础参数!$B$11,$F465/12)),2)</f>
        <v>21396</v>
      </c>
      <c r="L465" s="10">
        <f>K465*12*基础参数!$B$10</f>
        <v>17972.640000000003</v>
      </c>
      <c r="M465" s="12">
        <f t="shared" si="231"/>
        <v>2685933.36</v>
      </c>
      <c r="N465" s="13">
        <f t="shared" si="232"/>
        <v>1888000</v>
      </c>
      <c r="O465" s="13">
        <f t="shared" si="236"/>
        <v>1026750.01</v>
      </c>
      <c r="P465" s="13">
        <f t="shared" si="237"/>
        <v>834440</v>
      </c>
      <c r="Q465" s="17">
        <f t="shared" si="238"/>
        <v>1861190.01</v>
      </c>
      <c r="R465" s="13">
        <f t="shared" si="239"/>
        <v>3913933.3600000003</v>
      </c>
      <c r="S465" s="18">
        <f t="shared" si="240"/>
        <v>660000</v>
      </c>
      <c r="T465" s="13">
        <f t="shared" si="241"/>
        <v>1579350.01</v>
      </c>
      <c r="U465" s="13">
        <f t="shared" si="242"/>
        <v>193590</v>
      </c>
      <c r="V465" s="19">
        <f t="shared" si="243"/>
        <v>1772940.01</v>
      </c>
      <c r="W465" s="13">
        <f t="shared" si="244"/>
        <v>88250</v>
      </c>
      <c r="X465" s="13">
        <f t="shared" si="245"/>
        <v>103410</v>
      </c>
      <c r="Y465" s="13">
        <f t="shared" si="233"/>
        <v>4573933.3600000003</v>
      </c>
      <c r="Z465" s="22">
        <f t="shared" si="246"/>
        <v>1876350.01</v>
      </c>
      <c r="AA465" s="13"/>
      <c r="AB465" s="13">
        <f t="shared" si="247"/>
        <v>4153933.3600000003</v>
      </c>
      <c r="AC465" s="13">
        <f t="shared" si="248"/>
        <v>420000</v>
      </c>
      <c r="AD465" s="13">
        <f t="shared" si="249"/>
        <v>1687350.01</v>
      </c>
      <c r="AE465" s="13">
        <f t="shared" si="250"/>
        <v>102340</v>
      </c>
      <c r="AF465" s="13">
        <f t="shared" si="251"/>
        <v>1789690.01</v>
      </c>
      <c r="AG465" s="23">
        <f t="shared" si="252"/>
        <v>16750</v>
      </c>
      <c r="AH465" s="13">
        <f t="shared" si="253"/>
        <v>-71500</v>
      </c>
      <c r="AI465" s="13">
        <f t="shared" si="254"/>
        <v>3121433.3600000003</v>
      </c>
      <c r="AJ465" s="13">
        <f t="shared" si="255"/>
        <v>3913933.3600000003</v>
      </c>
      <c r="AK465" s="13">
        <f t="shared" si="256"/>
        <v>660000</v>
      </c>
      <c r="AL465" s="13">
        <f t="shared" si="257"/>
        <v>1579350.01</v>
      </c>
      <c r="AM465" s="13">
        <f t="shared" si="258"/>
        <v>193590</v>
      </c>
      <c r="AN465" s="13">
        <f t="shared" si="259"/>
        <v>1772940.01</v>
      </c>
      <c r="AO465" s="23">
        <f t="shared" si="260"/>
        <v>0</v>
      </c>
      <c r="AP465" s="13">
        <f t="shared" si="261"/>
        <v>-88250</v>
      </c>
      <c r="AQ465" s="13">
        <f t="shared" si="262"/>
        <v>0</v>
      </c>
      <c r="AR465" s="3" t="str">
        <f t="shared" si="263"/>
        <v>Ok</v>
      </c>
    </row>
    <row r="466" spans="1:44" x14ac:dyDescent="0.3">
      <c r="A466" s="9"/>
      <c r="B466" s="9"/>
      <c r="C466" s="10">
        <f t="shared" si="234"/>
        <v>236500</v>
      </c>
      <c r="D466" s="10">
        <f t="shared" si="235"/>
        <v>2838000</v>
      </c>
      <c r="E466" s="10">
        <f>F466*基础参数!$B$18</f>
        <v>1892000</v>
      </c>
      <c r="F466" s="10">
        <f>F465+基础参数!$B$17</f>
        <v>4730000</v>
      </c>
      <c r="G466" s="10">
        <f>基础参数!$B$1</f>
        <v>60000</v>
      </c>
      <c r="H466" s="10">
        <f>基础参数!$B$2</f>
        <v>36000</v>
      </c>
      <c r="I466" s="10">
        <f>ROUND(IF(F466/12&gt;基础参数!$B$5,基础参数!$B$5,IF(F466/12&lt;基础参数!$B$4,基础参数!$B$4,F466/12)),2)</f>
        <v>21396</v>
      </c>
      <c r="J466" s="10">
        <f>I466*12*基础参数!$B$3</f>
        <v>32094</v>
      </c>
      <c r="K466" s="10">
        <f>ROUND(IF($F466/12&gt;基础参数!$B$12,基础参数!$B$12,IF($F466/12&lt;基础参数!$B$11,基础参数!$B$11,$F466/12)),2)</f>
        <v>21396</v>
      </c>
      <c r="L466" s="10">
        <f>K466*12*基础参数!$B$10</f>
        <v>17972.640000000003</v>
      </c>
      <c r="M466" s="12">
        <f t="shared" si="231"/>
        <v>2691933.36</v>
      </c>
      <c r="N466" s="13">
        <f t="shared" si="232"/>
        <v>1892000</v>
      </c>
      <c r="O466" s="13">
        <f t="shared" si="236"/>
        <v>1029450.01</v>
      </c>
      <c r="P466" s="13">
        <f t="shared" si="237"/>
        <v>836240</v>
      </c>
      <c r="Q466" s="17">
        <f t="shared" si="238"/>
        <v>1865690.01</v>
      </c>
      <c r="R466" s="13">
        <f t="shared" si="239"/>
        <v>3923933.3600000003</v>
      </c>
      <c r="S466" s="18">
        <f t="shared" si="240"/>
        <v>660000</v>
      </c>
      <c r="T466" s="13">
        <f t="shared" si="241"/>
        <v>1583850.01</v>
      </c>
      <c r="U466" s="13">
        <f t="shared" si="242"/>
        <v>193590</v>
      </c>
      <c r="V466" s="19">
        <f t="shared" si="243"/>
        <v>1777440.01</v>
      </c>
      <c r="W466" s="13">
        <f t="shared" si="244"/>
        <v>88250</v>
      </c>
      <c r="X466" s="13">
        <f t="shared" si="245"/>
        <v>103410</v>
      </c>
      <c r="Y466" s="13">
        <f t="shared" si="233"/>
        <v>4583933.3600000003</v>
      </c>
      <c r="Z466" s="22">
        <f t="shared" si="246"/>
        <v>1880850.01</v>
      </c>
      <c r="AA466" s="13"/>
      <c r="AB466" s="13">
        <f t="shared" si="247"/>
        <v>4163933.3600000003</v>
      </c>
      <c r="AC466" s="13">
        <f t="shared" si="248"/>
        <v>420000</v>
      </c>
      <c r="AD466" s="13">
        <f t="shared" si="249"/>
        <v>1691850.01</v>
      </c>
      <c r="AE466" s="13">
        <f t="shared" si="250"/>
        <v>102340</v>
      </c>
      <c r="AF466" s="13">
        <f t="shared" si="251"/>
        <v>1794190.01</v>
      </c>
      <c r="AG466" s="23">
        <f t="shared" si="252"/>
        <v>16750</v>
      </c>
      <c r="AH466" s="13">
        <f t="shared" si="253"/>
        <v>-71500</v>
      </c>
      <c r="AI466" s="13">
        <f t="shared" si="254"/>
        <v>3131433.3600000003</v>
      </c>
      <c r="AJ466" s="13">
        <f t="shared" si="255"/>
        <v>3923933.3600000003</v>
      </c>
      <c r="AK466" s="13">
        <f t="shared" si="256"/>
        <v>660000</v>
      </c>
      <c r="AL466" s="13">
        <f t="shared" si="257"/>
        <v>1583850.01</v>
      </c>
      <c r="AM466" s="13">
        <f t="shared" si="258"/>
        <v>193590</v>
      </c>
      <c r="AN466" s="13">
        <f t="shared" si="259"/>
        <v>1777440.01</v>
      </c>
      <c r="AO466" s="23">
        <f t="shared" si="260"/>
        <v>0</v>
      </c>
      <c r="AP466" s="13">
        <f t="shared" si="261"/>
        <v>-88250</v>
      </c>
      <c r="AQ466" s="13">
        <f t="shared" si="262"/>
        <v>0</v>
      </c>
      <c r="AR466" s="3" t="str">
        <f t="shared" si="263"/>
        <v>Ok</v>
      </c>
    </row>
    <row r="467" spans="1:44" x14ac:dyDescent="0.3">
      <c r="A467" s="9"/>
      <c r="B467" s="9"/>
      <c r="C467" s="10">
        <f t="shared" si="234"/>
        <v>237000</v>
      </c>
      <c r="D467" s="10">
        <f t="shared" si="235"/>
        <v>2844000</v>
      </c>
      <c r="E467" s="10">
        <f>F467*基础参数!$B$18</f>
        <v>1896000</v>
      </c>
      <c r="F467" s="10">
        <f>F466+基础参数!$B$17</f>
        <v>4740000</v>
      </c>
      <c r="G467" s="10">
        <f>基础参数!$B$1</f>
        <v>60000</v>
      </c>
      <c r="H467" s="10">
        <f>基础参数!$B$2</f>
        <v>36000</v>
      </c>
      <c r="I467" s="10">
        <f>ROUND(IF(F467/12&gt;基础参数!$B$5,基础参数!$B$5,IF(F467/12&lt;基础参数!$B$4,基础参数!$B$4,F467/12)),2)</f>
        <v>21396</v>
      </c>
      <c r="J467" s="10">
        <f>I467*12*基础参数!$B$3</f>
        <v>32094</v>
      </c>
      <c r="K467" s="10">
        <f>ROUND(IF($F467/12&gt;基础参数!$B$12,基础参数!$B$12,IF($F467/12&lt;基础参数!$B$11,基础参数!$B$11,$F467/12)),2)</f>
        <v>21396</v>
      </c>
      <c r="L467" s="10">
        <f>K467*12*基础参数!$B$10</f>
        <v>17972.640000000003</v>
      </c>
      <c r="M467" s="12">
        <f t="shared" si="231"/>
        <v>2697933.36</v>
      </c>
      <c r="N467" s="13">
        <f t="shared" si="232"/>
        <v>1896000</v>
      </c>
      <c r="O467" s="13">
        <f t="shared" si="236"/>
        <v>1032150.01</v>
      </c>
      <c r="P467" s="13">
        <f t="shared" si="237"/>
        <v>838040</v>
      </c>
      <c r="Q467" s="17">
        <f t="shared" si="238"/>
        <v>1870190.01</v>
      </c>
      <c r="R467" s="13">
        <f t="shared" si="239"/>
        <v>3933933.3600000003</v>
      </c>
      <c r="S467" s="18">
        <f t="shared" si="240"/>
        <v>660000</v>
      </c>
      <c r="T467" s="13">
        <f t="shared" si="241"/>
        <v>1588350.01</v>
      </c>
      <c r="U467" s="13">
        <f t="shared" si="242"/>
        <v>193590</v>
      </c>
      <c r="V467" s="19">
        <f t="shared" si="243"/>
        <v>1781940.01</v>
      </c>
      <c r="W467" s="13">
        <f t="shared" si="244"/>
        <v>88250</v>
      </c>
      <c r="X467" s="13">
        <f t="shared" si="245"/>
        <v>103410</v>
      </c>
      <c r="Y467" s="13">
        <f t="shared" si="233"/>
        <v>4593933.3600000003</v>
      </c>
      <c r="Z467" s="22">
        <f t="shared" si="246"/>
        <v>1885350.01</v>
      </c>
      <c r="AA467" s="13"/>
      <c r="AB467" s="13">
        <f t="shared" si="247"/>
        <v>4173933.3600000003</v>
      </c>
      <c r="AC467" s="13">
        <f t="shared" si="248"/>
        <v>420000</v>
      </c>
      <c r="AD467" s="13">
        <f t="shared" si="249"/>
        <v>1696350.01</v>
      </c>
      <c r="AE467" s="13">
        <f t="shared" si="250"/>
        <v>102340</v>
      </c>
      <c r="AF467" s="13">
        <f t="shared" si="251"/>
        <v>1798690.01</v>
      </c>
      <c r="AG467" s="23">
        <f t="shared" si="252"/>
        <v>16750</v>
      </c>
      <c r="AH467" s="13">
        <f t="shared" si="253"/>
        <v>-71500</v>
      </c>
      <c r="AI467" s="13">
        <f t="shared" si="254"/>
        <v>3141433.3600000003</v>
      </c>
      <c r="AJ467" s="13">
        <f t="shared" si="255"/>
        <v>3933933.3600000003</v>
      </c>
      <c r="AK467" s="13">
        <f t="shared" si="256"/>
        <v>660000</v>
      </c>
      <c r="AL467" s="13">
        <f t="shared" si="257"/>
        <v>1588350.01</v>
      </c>
      <c r="AM467" s="13">
        <f t="shared" si="258"/>
        <v>193590</v>
      </c>
      <c r="AN467" s="13">
        <f t="shared" si="259"/>
        <v>1781940.01</v>
      </c>
      <c r="AO467" s="23">
        <f t="shared" si="260"/>
        <v>0</v>
      </c>
      <c r="AP467" s="13">
        <f t="shared" si="261"/>
        <v>-88250</v>
      </c>
      <c r="AQ467" s="13">
        <f t="shared" si="262"/>
        <v>0</v>
      </c>
      <c r="AR467" s="3" t="str">
        <f t="shared" si="263"/>
        <v>Ok</v>
      </c>
    </row>
    <row r="468" spans="1:44" x14ac:dyDescent="0.3">
      <c r="A468" s="9"/>
      <c r="B468" s="9"/>
      <c r="C468" s="10">
        <f t="shared" si="234"/>
        <v>237500</v>
      </c>
      <c r="D468" s="10">
        <f t="shared" si="235"/>
        <v>2850000</v>
      </c>
      <c r="E468" s="10">
        <f>F468*基础参数!$B$18</f>
        <v>1900000</v>
      </c>
      <c r="F468" s="10">
        <f>F467+基础参数!$B$17</f>
        <v>4750000</v>
      </c>
      <c r="G468" s="10">
        <f>基础参数!$B$1</f>
        <v>60000</v>
      </c>
      <c r="H468" s="10">
        <f>基础参数!$B$2</f>
        <v>36000</v>
      </c>
      <c r="I468" s="10">
        <f>ROUND(IF(F468/12&gt;基础参数!$B$5,基础参数!$B$5,IF(F468/12&lt;基础参数!$B$4,基础参数!$B$4,F468/12)),2)</f>
        <v>21396</v>
      </c>
      <c r="J468" s="10">
        <f>I468*12*基础参数!$B$3</f>
        <v>32094</v>
      </c>
      <c r="K468" s="10">
        <f>ROUND(IF($F468/12&gt;基础参数!$B$12,基础参数!$B$12,IF($F468/12&lt;基础参数!$B$11,基础参数!$B$11,$F468/12)),2)</f>
        <v>21396</v>
      </c>
      <c r="L468" s="10">
        <f>K468*12*基础参数!$B$10</f>
        <v>17972.640000000003</v>
      </c>
      <c r="M468" s="12">
        <f t="shared" si="231"/>
        <v>2703933.36</v>
      </c>
      <c r="N468" s="13">
        <f t="shared" si="232"/>
        <v>1900000</v>
      </c>
      <c r="O468" s="13">
        <f t="shared" si="236"/>
        <v>1034850.01</v>
      </c>
      <c r="P468" s="13">
        <f t="shared" si="237"/>
        <v>839840</v>
      </c>
      <c r="Q468" s="17">
        <f t="shared" si="238"/>
        <v>1874690.01</v>
      </c>
      <c r="R468" s="13">
        <f t="shared" si="239"/>
        <v>3943933.3600000003</v>
      </c>
      <c r="S468" s="18">
        <f t="shared" si="240"/>
        <v>660000</v>
      </c>
      <c r="T468" s="13">
        <f t="shared" si="241"/>
        <v>1592850.01</v>
      </c>
      <c r="U468" s="13">
        <f t="shared" si="242"/>
        <v>193590</v>
      </c>
      <c r="V468" s="19">
        <f t="shared" si="243"/>
        <v>1786440.01</v>
      </c>
      <c r="W468" s="13">
        <f t="shared" si="244"/>
        <v>88250</v>
      </c>
      <c r="X468" s="13">
        <f t="shared" si="245"/>
        <v>103410</v>
      </c>
      <c r="Y468" s="13">
        <f t="shared" si="233"/>
        <v>4603933.3600000003</v>
      </c>
      <c r="Z468" s="22">
        <f t="shared" si="246"/>
        <v>1889850.01</v>
      </c>
      <c r="AA468" s="13"/>
      <c r="AB468" s="13">
        <f t="shared" si="247"/>
        <v>4183933.3600000003</v>
      </c>
      <c r="AC468" s="13">
        <f t="shared" si="248"/>
        <v>420000</v>
      </c>
      <c r="AD468" s="13">
        <f t="shared" si="249"/>
        <v>1700850.01</v>
      </c>
      <c r="AE468" s="13">
        <f t="shared" si="250"/>
        <v>102340</v>
      </c>
      <c r="AF468" s="13">
        <f t="shared" si="251"/>
        <v>1803190.01</v>
      </c>
      <c r="AG468" s="23">
        <f t="shared" si="252"/>
        <v>16750</v>
      </c>
      <c r="AH468" s="13">
        <f t="shared" si="253"/>
        <v>-71500</v>
      </c>
      <c r="AI468" s="13">
        <f t="shared" si="254"/>
        <v>3151433.3600000003</v>
      </c>
      <c r="AJ468" s="13">
        <f t="shared" si="255"/>
        <v>3943933.3600000003</v>
      </c>
      <c r="AK468" s="13">
        <f t="shared" si="256"/>
        <v>660000</v>
      </c>
      <c r="AL468" s="13">
        <f t="shared" si="257"/>
        <v>1592850.01</v>
      </c>
      <c r="AM468" s="13">
        <f t="shared" si="258"/>
        <v>193590</v>
      </c>
      <c r="AN468" s="13">
        <f t="shared" si="259"/>
        <v>1786440.01</v>
      </c>
      <c r="AO468" s="23">
        <f t="shared" si="260"/>
        <v>0</v>
      </c>
      <c r="AP468" s="13">
        <f t="shared" si="261"/>
        <v>-88250</v>
      </c>
      <c r="AQ468" s="13">
        <f t="shared" si="262"/>
        <v>0</v>
      </c>
      <c r="AR468" s="3" t="str">
        <f t="shared" si="263"/>
        <v>Ok</v>
      </c>
    </row>
    <row r="469" spans="1:44" x14ac:dyDescent="0.3">
      <c r="A469" s="9"/>
      <c r="B469" s="9"/>
      <c r="C469" s="10">
        <f t="shared" si="234"/>
        <v>238000</v>
      </c>
      <c r="D469" s="10">
        <f t="shared" si="235"/>
        <v>2856000</v>
      </c>
      <c r="E469" s="10">
        <f>F469*基础参数!$B$18</f>
        <v>1904000</v>
      </c>
      <c r="F469" s="10">
        <f>F468+基础参数!$B$17</f>
        <v>4760000</v>
      </c>
      <c r="G469" s="10">
        <f>基础参数!$B$1</f>
        <v>60000</v>
      </c>
      <c r="H469" s="10">
        <f>基础参数!$B$2</f>
        <v>36000</v>
      </c>
      <c r="I469" s="10">
        <f>ROUND(IF(F469/12&gt;基础参数!$B$5,基础参数!$B$5,IF(F469/12&lt;基础参数!$B$4,基础参数!$B$4,F469/12)),2)</f>
        <v>21396</v>
      </c>
      <c r="J469" s="10">
        <f>I469*12*基础参数!$B$3</f>
        <v>32094</v>
      </c>
      <c r="K469" s="10">
        <f>ROUND(IF($F469/12&gt;基础参数!$B$12,基础参数!$B$12,IF($F469/12&lt;基础参数!$B$11,基础参数!$B$11,$F469/12)),2)</f>
        <v>21396</v>
      </c>
      <c r="L469" s="10">
        <f>K469*12*基础参数!$B$10</f>
        <v>17972.640000000003</v>
      </c>
      <c r="M469" s="12">
        <f t="shared" si="231"/>
        <v>2709933.36</v>
      </c>
      <c r="N469" s="13">
        <f t="shared" si="232"/>
        <v>1904000</v>
      </c>
      <c r="O469" s="13">
        <f t="shared" si="236"/>
        <v>1037550.01</v>
      </c>
      <c r="P469" s="13">
        <f t="shared" si="237"/>
        <v>841640</v>
      </c>
      <c r="Q469" s="17">
        <f t="shared" si="238"/>
        <v>1879190.01</v>
      </c>
      <c r="R469" s="13">
        <f t="shared" si="239"/>
        <v>3953933.3600000003</v>
      </c>
      <c r="S469" s="18">
        <f t="shared" si="240"/>
        <v>660000</v>
      </c>
      <c r="T469" s="13">
        <f t="shared" si="241"/>
        <v>1597350.01</v>
      </c>
      <c r="U469" s="13">
        <f t="shared" si="242"/>
        <v>193590</v>
      </c>
      <c r="V469" s="19">
        <f t="shared" si="243"/>
        <v>1790940.01</v>
      </c>
      <c r="W469" s="13">
        <f t="shared" si="244"/>
        <v>88250</v>
      </c>
      <c r="X469" s="13">
        <f t="shared" si="245"/>
        <v>103410</v>
      </c>
      <c r="Y469" s="13">
        <f t="shared" si="233"/>
        <v>4613933.3600000003</v>
      </c>
      <c r="Z469" s="22">
        <f t="shared" si="246"/>
        <v>1894350.01</v>
      </c>
      <c r="AA469" s="13"/>
      <c r="AB469" s="13">
        <f t="shared" si="247"/>
        <v>4193933.3600000003</v>
      </c>
      <c r="AC469" s="13">
        <f t="shared" si="248"/>
        <v>420000</v>
      </c>
      <c r="AD469" s="13">
        <f t="shared" si="249"/>
        <v>1705350.01</v>
      </c>
      <c r="AE469" s="13">
        <f t="shared" si="250"/>
        <v>102340</v>
      </c>
      <c r="AF469" s="13">
        <f t="shared" si="251"/>
        <v>1807690.01</v>
      </c>
      <c r="AG469" s="23">
        <f t="shared" si="252"/>
        <v>16750</v>
      </c>
      <c r="AH469" s="13">
        <f t="shared" si="253"/>
        <v>-71500</v>
      </c>
      <c r="AI469" s="13">
        <f t="shared" si="254"/>
        <v>3161433.3600000003</v>
      </c>
      <c r="AJ469" s="13">
        <f t="shared" si="255"/>
        <v>3953933.3600000003</v>
      </c>
      <c r="AK469" s="13">
        <f t="shared" si="256"/>
        <v>660000</v>
      </c>
      <c r="AL469" s="13">
        <f t="shared" si="257"/>
        <v>1597350.01</v>
      </c>
      <c r="AM469" s="13">
        <f t="shared" si="258"/>
        <v>193590</v>
      </c>
      <c r="AN469" s="13">
        <f t="shared" si="259"/>
        <v>1790940.01</v>
      </c>
      <c r="AO469" s="23">
        <f t="shared" si="260"/>
        <v>0</v>
      </c>
      <c r="AP469" s="13">
        <f t="shared" si="261"/>
        <v>-88250</v>
      </c>
      <c r="AQ469" s="13">
        <f t="shared" si="262"/>
        <v>0</v>
      </c>
      <c r="AR469" s="3" t="str">
        <f t="shared" si="263"/>
        <v>Ok</v>
      </c>
    </row>
    <row r="470" spans="1:44" x14ac:dyDescent="0.3">
      <c r="A470" s="9"/>
      <c r="B470" s="9"/>
      <c r="C470" s="10">
        <f t="shared" si="234"/>
        <v>238500</v>
      </c>
      <c r="D470" s="10">
        <f t="shared" si="235"/>
        <v>2862000</v>
      </c>
      <c r="E470" s="10">
        <f>F470*基础参数!$B$18</f>
        <v>1908000</v>
      </c>
      <c r="F470" s="10">
        <f>F469+基础参数!$B$17</f>
        <v>4770000</v>
      </c>
      <c r="G470" s="10">
        <f>基础参数!$B$1</f>
        <v>60000</v>
      </c>
      <c r="H470" s="10">
        <f>基础参数!$B$2</f>
        <v>36000</v>
      </c>
      <c r="I470" s="10">
        <f>ROUND(IF(F470/12&gt;基础参数!$B$5,基础参数!$B$5,IF(F470/12&lt;基础参数!$B$4,基础参数!$B$4,F470/12)),2)</f>
        <v>21396</v>
      </c>
      <c r="J470" s="10">
        <f>I470*12*基础参数!$B$3</f>
        <v>32094</v>
      </c>
      <c r="K470" s="10">
        <f>ROUND(IF($F470/12&gt;基础参数!$B$12,基础参数!$B$12,IF($F470/12&lt;基础参数!$B$11,基础参数!$B$11,$F470/12)),2)</f>
        <v>21396</v>
      </c>
      <c r="L470" s="10">
        <f>K470*12*基础参数!$B$10</f>
        <v>17972.640000000003</v>
      </c>
      <c r="M470" s="12">
        <f t="shared" si="231"/>
        <v>2715933.36</v>
      </c>
      <c r="N470" s="13">
        <f t="shared" si="232"/>
        <v>1908000</v>
      </c>
      <c r="O470" s="13">
        <f t="shared" si="236"/>
        <v>1040250.01</v>
      </c>
      <c r="P470" s="13">
        <f t="shared" si="237"/>
        <v>843440</v>
      </c>
      <c r="Q470" s="17">
        <f t="shared" si="238"/>
        <v>1883690.01</v>
      </c>
      <c r="R470" s="13">
        <f t="shared" si="239"/>
        <v>3963933.3600000003</v>
      </c>
      <c r="S470" s="18">
        <f t="shared" si="240"/>
        <v>660000</v>
      </c>
      <c r="T470" s="13">
        <f t="shared" si="241"/>
        <v>1601850.01</v>
      </c>
      <c r="U470" s="13">
        <f t="shared" si="242"/>
        <v>193590</v>
      </c>
      <c r="V470" s="19">
        <f t="shared" si="243"/>
        <v>1795440.01</v>
      </c>
      <c r="W470" s="13">
        <f t="shared" si="244"/>
        <v>88250</v>
      </c>
      <c r="X470" s="13">
        <f t="shared" si="245"/>
        <v>103410</v>
      </c>
      <c r="Y470" s="13">
        <f t="shared" si="233"/>
        <v>4623933.3600000003</v>
      </c>
      <c r="Z470" s="22">
        <f t="shared" si="246"/>
        <v>1898850.01</v>
      </c>
      <c r="AA470" s="13"/>
      <c r="AB470" s="13">
        <f t="shared" si="247"/>
        <v>4203933.3600000003</v>
      </c>
      <c r="AC470" s="13">
        <f t="shared" si="248"/>
        <v>420000</v>
      </c>
      <c r="AD470" s="13">
        <f t="shared" si="249"/>
        <v>1709850.01</v>
      </c>
      <c r="AE470" s="13">
        <f t="shared" si="250"/>
        <v>102340</v>
      </c>
      <c r="AF470" s="13">
        <f t="shared" si="251"/>
        <v>1812190.01</v>
      </c>
      <c r="AG470" s="23">
        <f t="shared" si="252"/>
        <v>16750</v>
      </c>
      <c r="AH470" s="13">
        <f t="shared" si="253"/>
        <v>-71500</v>
      </c>
      <c r="AI470" s="13">
        <f t="shared" si="254"/>
        <v>3171433.3600000003</v>
      </c>
      <c r="AJ470" s="13">
        <f t="shared" si="255"/>
        <v>3963933.3600000003</v>
      </c>
      <c r="AK470" s="13">
        <f t="shared" si="256"/>
        <v>660000</v>
      </c>
      <c r="AL470" s="13">
        <f t="shared" si="257"/>
        <v>1601850.01</v>
      </c>
      <c r="AM470" s="13">
        <f t="shared" si="258"/>
        <v>193590</v>
      </c>
      <c r="AN470" s="13">
        <f t="shared" si="259"/>
        <v>1795440.01</v>
      </c>
      <c r="AO470" s="23">
        <f t="shared" si="260"/>
        <v>0</v>
      </c>
      <c r="AP470" s="13">
        <f t="shared" si="261"/>
        <v>-88250</v>
      </c>
      <c r="AQ470" s="13">
        <f t="shared" si="262"/>
        <v>0</v>
      </c>
      <c r="AR470" s="3" t="str">
        <f t="shared" si="263"/>
        <v>Ok</v>
      </c>
    </row>
    <row r="471" spans="1:44" x14ac:dyDescent="0.3">
      <c r="A471" s="9"/>
      <c r="B471" s="9"/>
      <c r="C471" s="10">
        <f t="shared" si="234"/>
        <v>239000</v>
      </c>
      <c r="D471" s="10">
        <f t="shared" si="235"/>
        <v>2868000</v>
      </c>
      <c r="E471" s="10">
        <f>F471*基础参数!$B$18</f>
        <v>1912000</v>
      </c>
      <c r="F471" s="10">
        <f>F470+基础参数!$B$17</f>
        <v>4780000</v>
      </c>
      <c r="G471" s="10">
        <f>基础参数!$B$1</f>
        <v>60000</v>
      </c>
      <c r="H471" s="10">
        <f>基础参数!$B$2</f>
        <v>36000</v>
      </c>
      <c r="I471" s="10">
        <f>ROUND(IF(F471/12&gt;基础参数!$B$5,基础参数!$B$5,IF(F471/12&lt;基础参数!$B$4,基础参数!$B$4,F471/12)),2)</f>
        <v>21396</v>
      </c>
      <c r="J471" s="10">
        <f>I471*12*基础参数!$B$3</f>
        <v>32094</v>
      </c>
      <c r="K471" s="10">
        <f>ROUND(IF($F471/12&gt;基础参数!$B$12,基础参数!$B$12,IF($F471/12&lt;基础参数!$B$11,基础参数!$B$11,$F471/12)),2)</f>
        <v>21396</v>
      </c>
      <c r="L471" s="10">
        <f>K471*12*基础参数!$B$10</f>
        <v>17972.640000000003</v>
      </c>
      <c r="M471" s="12">
        <f t="shared" si="231"/>
        <v>2721933.36</v>
      </c>
      <c r="N471" s="13">
        <f t="shared" si="232"/>
        <v>1912000</v>
      </c>
      <c r="O471" s="13">
        <f t="shared" si="236"/>
        <v>1042950.01</v>
      </c>
      <c r="P471" s="13">
        <f t="shared" si="237"/>
        <v>845240</v>
      </c>
      <c r="Q471" s="17">
        <f t="shared" si="238"/>
        <v>1888190.01</v>
      </c>
      <c r="R471" s="13">
        <f t="shared" si="239"/>
        <v>3973933.3600000003</v>
      </c>
      <c r="S471" s="18">
        <f t="shared" si="240"/>
        <v>660000</v>
      </c>
      <c r="T471" s="13">
        <f t="shared" si="241"/>
        <v>1606350.01</v>
      </c>
      <c r="U471" s="13">
        <f t="shared" si="242"/>
        <v>193590</v>
      </c>
      <c r="V471" s="19">
        <f t="shared" si="243"/>
        <v>1799940.01</v>
      </c>
      <c r="W471" s="13">
        <f t="shared" si="244"/>
        <v>88250</v>
      </c>
      <c r="X471" s="13">
        <f t="shared" si="245"/>
        <v>103410</v>
      </c>
      <c r="Y471" s="13">
        <f t="shared" si="233"/>
        <v>4633933.3600000003</v>
      </c>
      <c r="Z471" s="22">
        <f t="shared" si="246"/>
        <v>1903350.01</v>
      </c>
      <c r="AA471" s="13"/>
      <c r="AB471" s="13">
        <f t="shared" si="247"/>
        <v>4213933.3600000003</v>
      </c>
      <c r="AC471" s="13">
        <f t="shared" si="248"/>
        <v>420000</v>
      </c>
      <c r="AD471" s="13">
        <f t="shared" si="249"/>
        <v>1714350.01</v>
      </c>
      <c r="AE471" s="13">
        <f t="shared" si="250"/>
        <v>102340</v>
      </c>
      <c r="AF471" s="13">
        <f t="shared" si="251"/>
        <v>1816690.01</v>
      </c>
      <c r="AG471" s="23">
        <f t="shared" si="252"/>
        <v>16750</v>
      </c>
      <c r="AH471" s="13">
        <f t="shared" si="253"/>
        <v>-71500</v>
      </c>
      <c r="AI471" s="13">
        <f t="shared" si="254"/>
        <v>3181433.3600000003</v>
      </c>
      <c r="AJ471" s="13">
        <f t="shared" si="255"/>
        <v>3973933.3600000003</v>
      </c>
      <c r="AK471" s="13">
        <f t="shared" si="256"/>
        <v>660000</v>
      </c>
      <c r="AL471" s="13">
        <f t="shared" si="257"/>
        <v>1606350.01</v>
      </c>
      <c r="AM471" s="13">
        <f t="shared" si="258"/>
        <v>193590</v>
      </c>
      <c r="AN471" s="13">
        <f t="shared" si="259"/>
        <v>1799940.01</v>
      </c>
      <c r="AO471" s="23">
        <f t="shared" si="260"/>
        <v>0</v>
      </c>
      <c r="AP471" s="13">
        <f t="shared" si="261"/>
        <v>-88250</v>
      </c>
      <c r="AQ471" s="13">
        <f t="shared" si="262"/>
        <v>0</v>
      </c>
      <c r="AR471" s="3" t="str">
        <f t="shared" si="263"/>
        <v>Ok</v>
      </c>
    </row>
    <row r="472" spans="1:44" x14ac:dyDescent="0.3">
      <c r="A472" s="9"/>
      <c r="B472" s="9"/>
      <c r="C472" s="10">
        <f t="shared" si="234"/>
        <v>239500</v>
      </c>
      <c r="D472" s="10">
        <f t="shared" si="235"/>
        <v>2874000</v>
      </c>
      <c r="E472" s="10">
        <f>F472*基础参数!$B$18</f>
        <v>1916000</v>
      </c>
      <c r="F472" s="10">
        <f>F471+基础参数!$B$17</f>
        <v>4790000</v>
      </c>
      <c r="G472" s="10">
        <f>基础参数!$B$1</f>
        <v>60000</v>
      </c>
      <c r="H472" s="10">
        <f>基础参数!$B$2</f>
        <v>36000</v>
      </c>
      <c r="I472" s="10">
        <f>ROUND(IF(F472/12&gt;基础参数!$B$5,基础参数!$B$5,IF(F472/12&lt;基础参数!$B$4,基础参数!$B$4,F472/12)),2)</f>
        <v>21396</v>
      </c>
      <c r="J472" s="10">
        <f>I472*12*基础参数!$B$3</f>
        <v>32094</v>
      </c>
      <c r="K472" s="10">
        <f>ROUND(IF($F472/12&gt;基础参数!$B$12,基础参数!$B$12,IF($F472/12&lt;基础参数!$B$11,基础参数!$B$11,$F472/12)),2)</f>
        <v>21396</v>
      </c>
      <c r="L472" s="10">
        <f>K472*12*基础参数!$B$10</f>
        <v>17972.640000000003</v>
      </c>
      <c r="M472" s="12">
        <f t="shared" si="231"/>
        <v>2727933.36</v>
      </c>
      <c r="N472" s="13">
        <f t="shared" si="232"/>
        <v>1916000</v>
      </c>
      <c r="O472" s="13">
        <f t="shared" si="236"/>
        <v>1045650.01</v>
      </c>
      <c r="P472" s="13">
        <f t="shared" si="237"/>
        <v>847040</v>
      </c>
      <c r="Q472" s="17">
        <f t="shared" si="238"/>
        <v>1892690.01</v>
      </c>
      <c r="R472" s="13">
        <f t="shared" si="239"/>
        <v>3983933.3600000003</v>
      </c>
      <c r="S472" s="18">
        <f t="shared" si="240"/>
        <v>660000</v>
      </c>
      <c r="T472" s="13">
        <f t="shared" si="241"/>
        <v>1610850.01</v>
      </c>
      <c r="U472" s="13">
        <f t="shared" si="242"/>
        <v>193590</v>
      </c>
      <c r="V472" s="19">
        <f t="shared" si="243"/>
        <v>1804440.01</v>
      </c>
      <c r="W472" s="13">
        <f t="shared" si="244"/>
        <v>88250</v>
      </c>
      <c r="X472" s="13">
        <f t="shared" si="245"/>
        <v>103410</v>
      </c>
      <c r="Y472" s="13">
        <f t="shared" si="233"/>
        <v>4643933.3600000003</v>
      </c>
      <c r="Z472" s="22">
        <f t="shared" si="246"/>
        <v>1907850.01</v>
      </c>
      <c r="AA472" s="13"/>
      <c r="AB472" s="13">
        <f t="shared" si="247"/>
        <v>4223933.3600000003</v>
      </c>
      <c r="AC472" s="13">
        <f t="shared" si="248"/>
        <v>420000</v>
      </c>
      <c r="AD472" s="13">
        <f t="shared" si="249"/>
        <v>1718850.01</v>
      </c>
      <c r="AE472" s="13">
        <f t="shared" si="250"/>
        <v>102340</v>
      </c>
      <c r="AF472" s="13">
        <f t="shared" si="251"/>
        <v>1821190.01</v>
      </c>
      <c r="AG472" s="23">
        <f t="shared" si="252"/>
        <v>16750</v>
      </c>
      <c r="AH472" s="13">
        <f t="shared" si="253"/>
        <v>-71500</v>
      </c>
      <c r="AI472" s="13">
        <f t="shared" si="254"/>
        <v>3191433.3600000003</v>
      </c>
      <c r="AJ472" s="13">
        <f t="shared" si="255"/>
        <v>3983933.3600000003</v>
      </c>
      <c r="AK472" s="13">
        <f t="shared" si="256"/>
        <v>660000</v>
      </c>
      <c r="AL472" s="13">
        <f t="shared" si="257"/>
        <v>1610850.01</v>
      </c>
      <c r="AM472" s="13">
        <f t="shared" si="258"/>
        <v>193590</v>
      </c>
      <c r="AN472" s="13">
        <f t="shared" si="259"/>
        <v>1804440.01</v>
      </c>
      <c r="AO472" s="23">
        <f t="shared" si="260"/>
        <v>0</v>
      </c>
      <c r="AP472" s="13">
        <f t="shared" si="261"/>
        <v>-88250</v>
      </c>
      <c r="AQ472" s="13">
        <f t="shared" si="262"/>
        <v>0</v>
      </c>
      <c r="AR472" s="3" t="str">
        <f t="shared" si="263"/>
        <v>Ok</v>
      </c>
    </row>
    <row r="473" spans="1:44" x14ac:dyDescent="0.3">
      <c r="A473" s="9"/>
      <c r="B473" s="9"/>
      <c r="C473" s="10">
        <f t="shared" si="234"/>
        <v>240000</v>
      </c>
      <c r="D473" s="10">
        <f t="shared" si="235"/>
        <v>2880000</v>
      </c>
      <c r="E473" s="10">
        <f>F473*基础参数!$B$18</f>
        <v>1920000</v>
      </c>
      <c r="F473" s="10">
        <f>F472+基础参数!$B$17</f>
        <v>4800000</v>
      </c>
      <c r="G473" s="10">
        <f>基础参数!$B$1</f>
        <v>60000</v>
      </c>
      <c r="H473" s="10">
        <f>基础参数!$B$2</f>
        <v>36000</v>
      </c>
      <c r="I473" s="10">
        <f>ROUND(IF(F473/12&gt;基础参数!$B$5,基础参数!$B$5,IF(F473/12&lt;基础参数!$B$4,基础参数!$B$4,F473/12)),2)</f>
        <v>21396</v>
      </c>
      <c r="J473" s="10">
        <f>I473*12*基础参数!$B$3</f>
        <v>32094</v>
      </c>
      <c r="K473" s="10">
        <f>ROUND(IF($F473/12&gt;基础参数!$B$12,基础参数!$B$12,IF($F473/12&lt;基础参数!$B$11,基础参数!$B$11,$F473/12)),2)</f>
        <v>21396</v>
      </c>
      <c r="L473" s="10">
        <f>K473*12*基础参数!$B$10</f>
        <v>17972.640000000003</v>
      </c>
      <c r="M473" s="12">
        <f t="shared" si="231"/>
        <v>2733933.36</v>
      </c>
      <c r="N473" s="13">
        <f t="shared" si="232"/>
        <v>1920000</v>
      </c>
      <c r="O473" s="13">
        <f t="shared" si="236"/>
        <v>1048350.01</v>
      </c>
      <c r="P473" s="13">
        <f t="shared" si="237"/>
        <v>848840</v>
      </c>
      <c r="Q473" s="17">
        <f t="shared" si="238"/>
        <v>1897190.01</v>
      </c>
      <c r="R473" s="13">
        <f t="shared" si="239"/>
        <v>3993933.3600000003</v>
      </c>
      <c r="S473" s="18">
        <f t="shared" si="240"/>
        <v>660000</v>
      </c>
      <c r="T473" s="13">
        <f t="shared" si="241"/>
        <v>1615350.01</v>
      </c>
      <c r="U473" s="13">
        <f t="shared" si="242"/>
        <v>193590</v>
      </c>
      <c r="V473" s="19">
        <f t="shared" si="243"/>
        <v>1808940.01</v>
      </c>
      <c r="W473" s="13">
        <f t="shared" si="244"/>
        <v>88250</v>
      </c>
      <c r="X473" s="13">
        <f t="shared" si="245"/>
        <v>103410</v>
      </c>
      <c r="Y473" s="13">
        <f t="shared" si="233"/>
        <v>4653933.3600000003</v>
      </c>
      <c r="Z473" s="22">
        <f t="shared" si="246"/>
        <v>1912350.01</v>
      </c>
      <c r="AA473" s="13"/>
      <c r="AB473" s="13">
        <f t="shared" si="247"/>
        <v>4233933.3600000003</v>
      </c>
      <c r="AC473" s="13">
        <f t="shared" si="248"/>
        <v>420000</v>
      </c>
      <c r="AD473" s="13">
        <f t="shared" si="249"/>
        <v>1723350.01</v>
      </c>
      <c r="AE473" s="13">
        <f t="shared" si="250"/>
        <v>102340</v>
      </c>
      <c r="AF473" s="13">
        <f t="shared" si="251"/>
        <v>1825690.01</v>
      </c>
      <c r="AG473" s="23">
        <f t="shared" si="252"/>
        <v>16750</v>
      </c>
      <c r="AH473" s="13">
        <f t="shared" si="253"/>
        <v>-71500</v>
      </c>
      <c r="AI473" s="13">
        <f t="shared" si="254"/>
        <v>3201433.3600000003</v>
      </c>
      <c r="AJ473" s="13">
        <f t="shared" si="255"/>
        <v>3993933.3600000003</v>
      </c>
      <c r="AK473" s="13">
        <f t="shared" si="256"/>
        <v>660000</v>
      </c>
      <c r="AL473" s="13">
        <f t="shared" si="257"/>
        <v>1615350.01</v>
      </c>
      <c r="AM473" s="13">
        <f t="shared" si="258"/>
        <v>193590</v>
      </c>
      <c r="AN473" s="13">
        <f t="shared" si="259"/>
        <v>1808940.01</v>
      </c>
      <c r="AO473" s="23">
        <f t="shared" si="260"/>
        <v>0</v>
      </c>
      <c r="AP473" s="13">
        <f t="shared" si="261"/>
        <v>-88250</v>
      </c>
      <c r="AQ473" s="13">
        <f t="shared" si="262"/>
        <v>0</v>
      </c>
      <c r="AR473" s="3" t="str">
        <f t="shared" si="263"/>
        <v>Ok</v>
      </c>
    </row>
    <row r="474" spans="1:44" x14ac:dyDescent="0.3">
      <c r="A474" s="9"/>
      <c r="B474" s="9"/>
      <c r="C474" s="10">
        <f t="shared" si="234"/>
        <v>240500</v>
      </c>
      <c r="D474" s="10">
        <f t="shared" si="235"/>
        <v>2886000</v>
      </c>
      <c r="E474" s="10">
        <f>F474*基础参数!$B$18</f>
        <v>1924000</v>
      </c>
      <c r="F474" s="10">
        <f>F473+基础参数!$B$17</f>
        <v>4810000</v>
      </c>
      <c r="G474" s="10">
        <f>基础参数!$B$1</f>
        <v>60000</v>
      </c>
      <c r="H474" s="10">
        <f>基础参数!$B$2</f>
        <v>36000</v>
      </c>
      <c r="I474" s="10">
        <f>ROUND(IF(F474/12&gt;基础参数!$B$5,基础参数!$B$5,IF(F474/12&lt;基础参数!$B$4,基础参数!$B$4,F474/12)),2)</f>
        <v>21396</v>
      </c>
      <c r="J474" s="10">
        <f>I474*12*基础参数!$B$3</f>
        <v>32094</v>
      </c>
      <c r="K474" s="10">
        <f>ROUND(IF($F474/12&gt;基础参数!$B$12,基础参数!$B$12,IF($F474/12&lt;基础参数!$B$11,基础参数!$B$11,$F474/12)),2)</f>
        <v>21396</v>
      </c>
      <c r="L474" s="10">
        <f>K474*12*基础参数!$B$10</f>
        <v>17972.640000000003</v>
      </c>
      <c r="M474" s="12">
        <f t="shared" si="231"/>
        <v>2739933.36</v>
      </c>
      <c r="N474" s="13">
        <f t="shared" si="232"/>
        <v>1924000</v>
      </c>
      <c r="O474" s="13">
        <f t="shared" si="236"/>
        <v>1051050.01</v>
      </c>
      <c r="P474" s="13">
        <f t="shared" si="237"/>
        <v>850640</v>
      </c>
      <c r="Q474" s="17">
        <f t="shared" si="238"/>
        <v>1901690.01</v>
      </c>
      <c r="R474" s="13">
        <f t="shared" si="239"/>
        <v>4003933.3600000003</v>
      </c>
      <c r="S474" s="18">
        <f t="shared" si="240"/>
        <v>660000</v>
      </c>
      <c r="T474" s="13">
        <f t="shared" si="241"/>
        <v>1619850.01</v>
      </c>
      <c r="U474" s="13">
        <f t="shared" si="242"/>
        <v>193590</v>
      </c>
      <c r="V474" s="19">
        <f t="shared" si="243"/>
        <v>1813440.01</v>
      </c>
      <c r="W474" s="13">
        <f t="shared" si="244"/>
        <v>88250</v>
      </c>
      <c r="X474" s="13">
        <f t="shared" si="245"/>
        <v>103410</v>
      </c>
      <c r="Y474" s="13">
        <f t="shared" si="233"/>
        <v>4663933.3600000003</v>
      </c>
      <c r="Z474" s="22">
        <f t="shared" si="246"/>
        <v>1916850.01</v>
      </c>
      <c r="AA474" s="13"/>
      <c r="AB474" s="13">
        <f t="shared" si="247"/>
        <v>4243933.3600000003</v>
      </c>
      <c r="AC474" s="13">
        <f t="shared" si="248"/>
        <v>420000</v>
      </c>
      <c r="AD474" s="13">
        <f t="shared" si="249"/>
        <v>1727850.01</v>
      </c>
      <c r="AE474" s="13">
        <f t="shared" si="250"/>
        <v>102340</v>
      </c>
      <c r="AF474" s="13">
        <f t="shared" si="251"/>
        <v>1830190.01</v>
      </c>
      <c r="AG474" s="23">
        <f t="shared" si="252"/>
        <v>16750</v>
      </c>
      <c r="AH474" s="13">
        <f t="shared" si="253"/>
        <v>-71500</v>
      </c>
      <c r="AI474" s="13">
        <f t="shared" si="254"/>
        <v>3211433.3600000003</v>
      </c>
      <c r="AJ474" s="13">
        <f t="shared" si="255"/>
        <v>4003933.3600000003</v>
      </c>
      <c r="AK474" s="13">
        <f t="shared" si="256"/>
        <v>660000</v>
      </c>
      <c r="AL474" s="13">
        <f t="shared" si="257"/>
        <v>1619850.01</v>
      </c>
      <c r="AM474" s="13">
        <f t="shared" si="258"/>
        <v>193590</v>
      </c>
      <c r="AN474" s="13">
        <f t="shared" si="259"/>
        <v>1813440.01</v>
      </c>
      <c r="AO474" s="23">
        <f t="shared" si="260"/>
        <v>0</v>
      </c>
      <c r="AP474" s="13">
        <f t="shared" si="261"/>
        <v>-88250</v>
      </c>
      <c r="AQ474" s="13">
        <f t="shared" si="262"/>
        <v>0</v>
      </c>
      <c r="AR474" s="3" t="str">
        <f t="shared" si="263"/>
        <v>Ok</v>
      </c>
    </row>
    <row r="475" spans="1:44" x14ac:dyDescent="0.3">
      <c r="A475" s="9"/>
      <c r="B475" s="9"/>
      <c r="C475" s="10">
        <f t="shared" si="234"/>
        <v>241000</v>
      </c>
      <c r="D475" s="10">
        <f t="shared" si="235"/>
        <v>2892000</v>
      </c>
      <c r="E475" s="10">
        <f>F475*基础参数!$B$18</f>
        <v>1928000</v>
      </c>
      <c r="F475" s="10">
        <f>F474+基础参数!$B$17</f>
        <v>4820000</v>
      </c>
      <c r="G475" s="10">
        <f>基础参数!$B$1</f>
        <v>60000</v>
      </c>
      <c r="H475" s="10">
        <f>基础参数!$B$2</f>
        <v>36000</v>
      </c>
      <c r="I475" s="10">
        <f>ROUND(IF(F475/12&gt;基础参数!$B$5,基础参数!$B$5,IF(F475/12&lt;基础参数!$B$4,基础参数!$B$4,F475/12)),2)</f>
        <v>21396</v>
      </c>
      <c r="J475" s="10">
        <f>I475*12*基础参数!$B$3</f>
        <v>32094</v>
      </c>
      <c r="K475" s="10">
        <f>ROUND(IF($F475/12&gt;基础参数!$B$12,基础参数!$B$12,IF($F475/12&lt;基础参数!$B$11,基础参数!$B$11,$F475/12)),2)</f>
        <v>21396</v>
      </c>
      <c r="L475" s="10">
        <f>K475*12*基础参数!$B$10</f>
        <v>17972.640000000003</v>
      </c>
      <c r="M475" s="12">
        <f t="shared" si="231"/>
        <v>2745933.36</v>
      </c>
      <c r="N475" s="13">
        <f t="shared" si="232"/>
        <v>1928000</v>
      </c>
      <c r="O475" s="13">
        <f t="shared" si="236"/>
        <v>1053750.01</v>
      </c>
      <c r="P475" s="13">
        <f t="shared" si="237"/>
        <v>852440</v>
      </c>
      <c r="Q475" s="17">
        <f t="shared" si="238"/>
        <v>1906190.01</v>
      </c>
      <c r="R475" s="13">
        <f t="shared" si="239"/>
        <v>4013933.3600000003</v>
      </c>
      <c r="S475" s="18">
        <f t="shared" si="240"/>
        <v>660000</v>
      </c>
      <c r="T475" s="13">
        <f t="shared" si="241"/>
        <v>1624350.01</v>
      </c>
      <c r="U475" s="13">
        <f t="shared" si="242"/>
        <v>193590</v>
      </c>
      <c r="V475" s="19">
        <f t="shared" si="243"/>
        <v>1817940.01</v>
      </c>
      <c r="W475" s="13">
        <f t="shared" si="244"/>
        <v>88250</v>
      </c>
      <c r="X475" s="13">
        <f t="shared" si="245"/>
        <v>103410</v>
      </c>
      <c r="Y475" s="13">
        <f t="shared" si="233"/>
        <v>4673933.3600000003</v>
      </c>
      <c r="Z475" s="22">
        <f t="shared" si="246"/>
        <v>1921350.01</v>
      </c>
      <c r="AA475" s="13"/>
      <c r="AB475" s="13">
        <f t="shared" si="247"/>
        <v>4253933.3600000003</v>
      </c>
      <c r="AC475" s="13">
        <f t="shared" si="248"/>
        <v>420000</v>
      </c>
      <c r="AD475" s="13">
        <f t="shared" si="249"/>
        <v>1732350.01</v>
      </c>
      <c r="AE475" s="13">
        <f t="shared" si="250"/>
        <v>102340</v>
      </c>
      <c r="AF475" s="13">
        <f t="shared" si="251"/>
        <v>1834690.01</v>
      </c>
      <c r="AG475" s="23">
        <f t="shared" si="252"/>
        <v>16750</v>
      </c>
      <c r="AH475" s="13">
        <f t="shared" si="253"/>
        <v>-71500</v>
      </c>
      <c r="AI475" s="13">
        <f t="shared" si="254"/>
        <v>3221433.3600000003</v>
      </c>
      <c r="AJ475" s="13">
        <f t="shared" si="255"/>
        <v>4013933.3600000003</v>
      </c>
      <c r="AK475" s="13">
        <f t="shared" si="256"/>
        <v>660000</v>
      </c>
      <c r="AL475" s="13">
        <f t="shared" si="257"/>
        <v>1624350.01</v>
      </c>
      <c r="AM475" s="13">
        <f t="shared" si="258"/>
        <v>193590</v>
      </c>
      <c r="AN475" s="13">
        <f t="shared" si="259"/>
        <v>1817940.01</v>
      </c>
      <c r="AO475" s="23">
        <f t="shared" si="260"/>
        <v>0</v>
      </c>
      <c r="AP475" s="13">
        <f t="shared" si="261"/>
        <v>-88250</v>
      </c>
      <c r="AQ475" s="13">
        <f t="shared" si="262"/>
        <v>0</v>
      </c>
      <c r="AR475" s="3" t="str">
        <f t="shared" si="263"/>
        <v>Ok</v>
      </c>
    </row>
    <row r="476" spans="1:44" x14ac:dyDescent="0.3">
      <c r="A476" s="9"/>
      <c r="B476" s="9"/>
      <c r="C476" s="10">
        <f t="shared" si="234"/>
        <v>241500</v>
      </c>
      <c r="D476" s="10">
        <f t="shared" si="235"/>
        <v>2898000</v>
      </c>
      <c r="E476" s="10">
        <f>F476*基础参数!$B$18</f>
        <v>1932000</v>
      </c>
      <c r="F476" s="10">
        <f>F475+基础参数!$B$17</f>
        <v>4830000</v>
      </c>
      <c r="G476" s="10">
        <f>基础参数!$B$1</f>
        <v>60000</v>
      </c>
      <c r="H476" s="10">
        <f>基础参数!$B$2</f>
        <v>36000</v>
      </c>
      <c r="I476" s="10">
        <f>ROUND(IF(F476/12&gt;基础参数!$B$5,基础参数!$B$5,IF(F476/12&lt;基础参数!$B$4,基础参数!$B$4,F476/12)),2)</f>
        <v>21396</v>
      </c>
      <c r="J476" s="10">
        <f>I476*12*基础参数!$B$3</f>
        <v>32094</v>
      </c>
      <c r="K476" s="10">
        <f>ROUND(IF($F476/12&gt;基础参数!$B$12,基础参数!$B$12,IF($F476/12&lt;基础参数!$B$11,基础参数!$B$11,$F476/12)),2)</f>
        <v>21396</v>
      </c>
      <c r="L476" s="10">
        <f>K476*12*基础参数!$B$10</f>
        <v>17972.640000000003</v>
      </c>
      <c r="M476" s="12">
        <f t="shared" si="231"/>
        <v>2751933.36</v>
      </c>
      <c r="N476" s="13">
        <f t="shared" si="232"/>
        <v>1932000</v>
      </c>
      <c r="O476" s="13">
        <f t="shared" si="236"/>
        <v>1056450.01</v>
      </c>
      <c r="P476" s="13">
        <f t="shared" si="237"/>
        <v>854240</v>
      </c>
      <c r="Q476" s="17">
        <f t="shared" si="238"/>
        <v>1910690.01</v>
      </c>
      <c r="R476" s="13">
        <f t="shared" si="239"/>
        <v>4023933.3600000003</v>
      </c>
      <c r="S476" s="18">
        <f t="shared" si="240"/>
        <v>660000</v>
      </c>
      <c r="T476" s="13">
        <f t="shared" si="241"/>
        <v>1628850.01</v>
      </c>
      <c r="U476" s="13">
        <f t="shared" si="242"/>
        <v>193590</v>
      </c>
      <c r="V476" s="19">
        <f t="shared" si="243"/>
        <v>1822440.01</v>
      </c>
      <c r="W476" s="13">
        <f t="shared" si="244"/>
        <v>88250</v>
      </c>
      <c r="X476" s="13">
        <f t="shared" si="245"/>
        <v>103410</v>
      </c>
      <c r="Y476" s="13">
        <f t="shared" si="233"/>
        <v>4683933.3600000003</v>
      </c>
      <c r="Z476" s="22">
        <f t="shared" si="246"/>
        <v>1925850.01</v>
      </c>
      <c r="AA476" s="13"/>
      <c r="AB476" s="13">
        <f t="shared" si="247"/>
        <v>4263933.3600000003</v>
      </c>
      <c r="AC476" s="13">
        <f t="shared" si="248"/>
        <v>420000</v>
      </c>
      <c r="AD476" s="13">
        <f t="shared" si="249"/>
        <v>1736850.01</v>
      </c>
      <c r="AE476" s="13">
        <f t="shared" si="250"/>
        <v>102340</v>
      </c>
      <c r="AF476" s="13">
        <f t="shared" si="251"/>
        <v>1839190.01</v>
      </c>
      <c r="AG476" s="23">
        <f t="shared" si="252"/>
        <v>16750</v>
      </c>
      <c r="AH476" s="13">
        <f t="shared" si="253"/>
        <v>-71500</v>
      </c>
      <c r="AI476" s="13">
        <f t="shared" si="254"/>
        <v>3231433.3600000003</v>
      </c>
      <c r="AJ476" s="13">
        <f t="shared" si="255"/>
        <v>4023933.3600000003</v>
      </c>
      <c r="AK476" s="13">
        <f t="shared" si="256"/>
        <v>660000</v>
      </c>
      <c r="AL476" s="13">
        <f t="shared" si="257"/>
        <v>1628850.01</v>
      </c>
      <c r="AM476" s="13">
        <f t="shared" si="258"/>
        <v>193590</v>
      </c>
      <c r="AN476" s="13">
        <f t="shared" si="259"/>
        <v>1822440.01</v>
      </c>
      <c r="AO476" s="23">
        <f t="shared" si="260"/>
        <v>0</v>
      </c>
      <c r="AP476" s="13">
        <f t="shared" si="261"/>
        <v>-88250</v>
      </c>
      <c r="AQ476" s="13">
        <f t="shared" si="262"/>
        <v>0</v>
      </c>
      <c r="AR476" s="3" t="str">
        <f t="shared" si="263"/>
        <v>Ok</v>
      </c>
    </row>
    <row r="477" spans="1:44" x14ac:dyDescent="0.3">
      <c r="A477" s="9"/>
      <c r="B477" s="9"/>
      <c r="C477" s="10">
        <f t="shared" si="234"/>
        <v>242000</v>
      </c>
      <c r="D477" s="10">
        <f t="shared" si="235"/>
        <v>2904000</v>
      </c>
      <c r="E477" s="10">
        <f>F477*基础参数!$B$18</f>
        <v>1936000</v>
      </c>
      <c r="F477" s="10">
        <f>F476+基础参数!$B$17</f>
        <v>4840000</v>
      </c>
      <c r="G477" s="10">
        <f>基础参数!$B$1</f>
        <v>60000</v>
      </c>
      <c r="H477" s="10">
        <f>基础参数!$B$2</f>
        <v>36000</v>
      </c>
      <c r="I477" s="10">
        <f>ROUND(IF(F477/12&gt;基础参数!$B$5,基础参数!$B$5,IF(F477/12&lt;基础参数!$B$4,基础参数!$B$4,F477/12)),2)</f>
        <v>21396</v>
      </c>
      <c r="J477" s="10">
        <f>I477*12*基础参数!$B$3</f>
        <v>32094</v>
      </c>
      <c r="K477" s="10">
        <f>ROUND(IF($F477/12&gt;基础参数!$B$12,基础参数!$B$12,IF($F477/12&lt;基础参数!$B$11,基础参数!$B$11,$F477/12)),2)</f>
        <v>21396</v>
      </c>
      <c r="L477" s="10">
        <f>K477*12*基础参数!$B$10</f>
        <v>17972.640000000003</v>
      </c>
      <c r="M477" s="12">
        <f t="shared" si="231"/>
        <v>2757933.36</v>
      </c>
      <c r="N477" s="13">
        <f t="shared" si="232"/>
        <v>1936000</v>
      </c>
      <c r="O477" s="13">
        <f t="shared" si="236"/>
        <v>1059150.01</v>
      </c>
      <c r="P477" s="13">
        <f t="shared" si="237"/>
        <v>856040</v>
      </c>
      <c r="Q477" s="17">
        <f t="shared" si="238"/>
        <v>1915190.01</v>
      </c>
      <c r="R477" s="13">
        <f t="shared" si="239"/>
        <v>4033933.3600000003</v>
      </c>
      <c r="S477" s="18">
        <f t="shared" si="240"/>
        <v>660000</v>
      </c>
      <c r="T477" s="13">
        <f t="shared" si="241"/>
        <v>1633350.01</v>
      </c>
      <c r="U477" s="13">
        <f t="shared" si="242"/>
        <v>193590</v>
      </c>
      <c r="V477" s="19">
        <f t="shared" si="243"/>
        <v>1826940.01</v>
      </c>
      <c r="W477" s="13">
        <f t="shared" si="244"/>
        <v>88250</v>
      </c>
      <c r="X477" s="13">
        <f t="shared" si="245"/>
        <v>103410</v>
      </c>
      <c r="Y477" s="13">
        <f t="shared" si="233"/>
        <v>4693933.3600000003</v>
      </c>
      <c r="Z477" s="22">
        <f t="shared" si="246"/>
        <v>1930350.01</v>
      </c>
      <c r="AA477" s="13"/>
      <c r="AB477" s="13">
        <f t="shared" si="247"/>
        <v>4273933.3600000003</v>
      </c>
      <c r="AC477" s="13">
        <f t="shared" si="248"/>
        <v>420000</v>
      </c>
      <c r="AD477" s="13">
        <f t="shared" si="249"/>
        <v>1741350.01</v>
      </c>
      <c r="AE477" s="13">
        <f t="shared" si="250"/>
        <v>102340</v>
      </c>
      <c r="AF477" s="13">
        <f t="shared" si="251"/>
        <v>1843690.01</v>
      </c>
      <c r="AG477" s="23">
        <f t="shared" si="252"/>
        <v>16750</v>
      </c>
      <c r="AH477" s="13">
        <f t="shared" si="253"/>
        <v>-71500</v>
      </c>
      <c r="AI477" s="13">
        <f t="shared" si="254"/>
        <v>3241433.3600000003</v>
      </c>
      <c r="AJ477" s="13">
        <f t="shared" si="255"/>
        <v>4033933.3600000003</v>
      </c>
      <c r="AK477" s="13">
        <f t="shared" si="256"/>
        <v>660000</v>
      </c>
      <c r="AL477" s="13">
        <f t="shared" si="257"/>
        <v>1633350.01</v>
      </c>
      <c r="AM477" s="13">
        <f t="shared" si="258"/>
        <v>193590</v>
      </c>
      <c r="AN477" s="13">
        <f t="shared" si="259"/>
        <v>1826940.01</v>
      </c>
      <c r="AO477" s="23">
        <f t="shared" si="260"/>
        <v>0</v>
      </c>
      <c r="AP477" s="13">
        <f t="shared" si="261"/>
        <v>-88250</v>
      </c>
      <c r="AQ477" s="13">
        <f t="shared" si="262"/>
        <v>0</v>
      </c>
      <c r="AR477" s="3" t="str">
        <f t="shared" si="263"/>
        <v>Ok</v>
      </c>
    </row>
    <row r="478" spans="1:44" x14ac:dyDescent="0.3">
      <c r="A478" s="9"/>
      <c r="B478" s="9"/>
      <c r="C478" s="10">
        <f t="shared" si="234"/>
        <v>242500</v>
      </c>
      <c r="D478" s="10">
        <f t="shared" si="235"/>
        <v>2910000</v>
      </c>
      <c r="E478" s="10">
        <f>F478*基础参数!$B$18</f>
        <v>1940000</v>
      </c>
      <c r="F478" s="10">
        <f>F477+基础参数!$B$17</f>
        <v>4850000</v>
      </c>
      <c r="G478" s="10">
        <f>基础参数!$B$1</f>
        <v>60000</v>
      </c>
      <c r="H478" s="10">
        <f>基础参数!$B$2</f>
        <v>36000</v>
      </c>
      <c r="I478" s="10">
        <f>ROUND(IF(F478/12&gt;基础参数!$B$5,基础参数!$B$5,IF(F478/12&lt;基础参数!$B$4,基础参数!$B$4,F478/12)),2)</f>
        <v>21396</v>
      </c>
      <c r="J478" s="10">
        <f>I478*12*基础参数!$B$3</f>
        <v>32094</v>
      </c>
      <c r="K478" s="10">
        <f>ROUND(IF($F478/12&gt;基础参数!$B$12,基础参数!$B$12,IF($F478/12&lt;基础参数!$B$11,基础参数!$B$11,$F478/12)),2)</f>
        <v>21396</v>
      </c>
      <c r="L478" s="10">
        <f>K478*12*基础参数!$B$10</f>
        <v>17972.640000000003</v>
      </c>
      <c r="M478" s="12">
        <f t="shared" si="231"/>
        <v>2763933.36</v>
      </c>
      <c r="N478" s="13">
        <f t="shared" si="232"/>
        <v>1940000</v>
      </c>
      <c r="O478" s="13">
        <f t="shared" si="236"/>
        <v>1061850.01</v>
      </c>
      <c r="P478" s="13">
        <f t="shared" si="237"/>
        <v>857840</v>
      </c>
      <c r="Q478" s="17">
        <f t="shared" si="238"/>
        <v>1919690.01</v>
      </c>
      <c r="R478" s="13">
        <f t="shared" si="239"/>
        <v>4043933.3600000003</v>
      </c>
      <c r="S478" s="18">
        <f t="shared" si="240"/>
        <v>660000</v>
      </c>
      <c r="T478" s="13">
        <f t="shared" si="241"/>
        <v>1637850.01</v>
      </c>
      <c r="U478" s="13">
        <f t="shared" si="242"/>
        <v>193590</v>
      </c>
      <c r="V478" s="19">
        <f t="shared" si="243"/>
        <v>1831440.01</v>
      </c>
      <c r="W478" s="13">
        <f t="shared" si="244"/>
        <v>88250</v>
      </c>
      <c r="X478" s="13">
        <f t="shared" si="245"/>
        <v>103410</v>
      </c>
      <c r="Y478" s="13">
        <f t="shared" si="233"/>
        <v>4703933.3600000003</v>
      </c>
      <c r="Z478" s="22">
        <f t="shared" si="246"/>
        <v>1934850.01</v>
      </c>
      <c r="AA478" s="13"/>
      <c r="AB478" s="13">
        <f t="shared" si="247"/>
        <v>4283933.3600000003</v>
      </c>
      <c r="AC478" s="13">
        <f t="shared" si="248"/>
        <v>420000</v>
      </c>
      <c r="AD478" s="13">
        <f t="shared" si="249"/>
        <v>1745850.01</v>
      </c>
      <c r="AE478" s="13">
        <f t="shared" si="250"/>
        <v>102340</v>
      </c>
      <c r="AF478" s="13">
        <f t="shared" si="251"/>
        <v>1848190.01</v>
      </c>
      <c r="AG478" s="23">
        <f t="shared" si="252"/>
        <v>16750</v>
      </c>
      <c r="AH478" s="13">
        <f t="shared" si="253"/>
        <v>-71500</v>
      </c>
      <c r="AI478" s="13">
        <f t="shared" si="254"/>
        <v>3251433.3600000003</v>
      </c>
      <c r="AJ478" s="13">
        <f t="shared" si="255"/>
        <v>4043933.3600000003</v>
      </c>
      <c r="AK478" s="13">
        <f t="shared" si="256"/>
        <v>660000</v>
      </c>
      <c r="AL478" s="13">
        <f t="shared" si="257"/>
        <v>1637850.01</v>
      </c>
      <c r="AM478" s="13">
        <f t="shared" si="258"/>
        <v>193590</v>
      </c>
      <c r="AN478" s="13">
        <f t="shared" si="259"/>
        <v>1831440.01</v>
      </c>
      <c r="AO478" s="23">
        <f t="shared" si="260"/>
        <v>0</v>
      </c>
      <c r="AP478" s="13">
        <f t="shared" si="261"/>
        <v>-88250</v>
      </c>
      <c r="AQ478" s="13">
        <f t="shared" si="262"/>
        <v>0</v>
      </c>
      <c r="AR478" s="3" t="str">
        <f t="shared" si="263"/>
        <v>Ok</v>
      </c>
    </row>
    <row r="479" spans="1:44" x14ac:dyDescent="0.3">
      <c r="A479" s="9"/>
      <c r="B479" s="9"/>
      <c r="C479" s="10">
        <f t="shared" si="234"/>
        <v>243000</v>
      </c>
      <c r="D479" s="10">
        <f t="shared" si="235"/>
        <v>2916000</v>
      </c>
      <c r="E479" s="10">
        <f>F479*基础参数!$B$18</f>
        <v>1944000</v>
      </c>
      <c r="F479" s="10">
        <f>F478+基础参数!$B$17</f>
        <v>4860000</v>
      </c>
      <c r="G479" s="10">
        <f>基础参数!$B$1</f>
        <v>60000</v>
      </c>
      <c r="H479" s="10">
        <f>基础参数!$B$2</f>
        <v>36000</v>
      </c>
      <c r="I479" s="10">
        <f>ROUND(IF(F479/12&gt;基础参数!$B$5,基础参数!$B$5,IF(F479/12&lt;基础参数!$B$4,基础参数!$B$4,F479/12)),2)</f>
        <v>21396</v>
      </c>
      <c r="J479" s="10">
        <f>I479*12*基础参数!$B$3</f>
        <v>32094</v>
      </c>
      <c r="K479" s="10">
        <f>ROUND(IF($F479/12&gt;基础参数!$B$12,基础参数!$B$12,IF($F479/12&lt;基础参数!$B$11,基础参数!$B$11,$F479/12)),2)</f>
        <v>21396</v>
      </c>
      <c r="L479" s="10">
        <f>K479*12*基础参数!$B$10</f>
        <v>17972.640000000003</v>
      </c>
      <c r="M479" s="12">
        <f t="shared" si="231"/>
        <v>2769933.36</v>
      </c>
      <c r="N479" s="13">
        <f t="shared" si="232"/>
        <v>1944000</v>
      </c>
      <c r="O479" s="13">
        <f t="shared" si="236"/>
        <v>1064550.01</v>
      </c>
      <c r="P479" s="13">
        <f t="shared" si="237"/>
        <v>859640</v>
      </c>
      <c r="Q479" s="17">
        <f t="shared" si="238"/>
        <v>1924190.01</v>
      </c>
      <c r="R479" s="13">
        <f t="shared" si="239"/>
        <v>4053933.3600000003</v>
      </c>
      <c r="S479" s="18">
        <f t="shared" si="240"/>
        <v>660000</v>
      </c>
      <c r="T479" s="13">
        <f t="shared" si="241"/>
        <v>1642350.01</v>
      </c>
      <c r="U479" s="13">
        <f t="shared" si="242"/>
        <v>193590</v>
      </c>
      <c r="V479" s="19">
        <f t="shared" si="243"/>
        <v>1835940.01</v>
      </c>
      <c r="W479" s="13">
        <f t="shared" si="244"/>
        <v>88250</v>
      </c>
      <c r="X479" s="13">
        <f t="shared" si="245"/>
        <v>103410</v>
      </c>
      <c r="Y479" s="13">
        <f t="shared" si="233"/>
        <v>4713933.3600000003</v>
      </c>
      <c r="Z479" s="22">
        <f t="shared" si="246"/>
        <v>1939350.01</v>
      </c>
      <c r="AA479" s="13"/>
      <c r="AB479" s="13">
        <f t="shared" si="247"/>
        <v>4293933.3600000003</v>
      </c>
      <c r="AC479" s="13">
        <f t="shared" si="248"/>
        <v>420000</v>
      </c>
      <c r="AD479" s="13">
        <f t="shared" si="249"/>
        <v>1750350.01</v>
      </c>
      <c r="AE479" s="13">
        <f t="shared" si="250"/>
        <v>102340</v>
      </c>
      <c r="AF479" s="13">
        <f t="shared" si="251"/>
        <v>1852690.01</v>
      </c>
      <c r="AG479" s="23">
        <f t="shared" si="252"/>
        <v>16750</v>
      </c>
      <c r="AH479" s="13">
        <f t="shared" si="253"/>
        <v>-71500</v>
      </c>
      <c r="AI479" s="13">
        <f t="shared" si="254"/>
        <v>3261433.3600000003</v>
      </c>
      <c r="AJ479" s="13">
        <f t="shared" si="255"/>
        <v>4053933.3600000003</v>
      </c>
      <c r="AK479" s="13">
        <f t="shared" si="256"/>
        <v>660000</v>
      </c>
      <c r="AL479" s="13">
        <f t="shared" si="257"/>
        <v>1642350.01</v>
      </c>
      <c r="AM479" s="13">
        <f t="shared" si="258"/>
        <v>193590</v>
      </c>
      <c r="AN479" s="13">
        <f t="shared" si="259"/>
        <v>1835940.01</v>
      </c>
      <c r="AO479" s="23">
        <f t="shared" si="260"/>
        <v>0</v>
      </c>
      <c r="AP479" s="13">
        <f t="shared" si="261"/>
        <v>-88250</v>
      </c>
      <c r="AQ479" s="13">
        <f t="shared" si="262"/>
        <v>0</v>
      </c>
      <c r="AR479" s="3" t="str">
        <f t="shared" si="263"/>
        <v>Ok</v>
      </c>
    </row>
    <row r="480" spans="1:44" x14ac:dyDescent="0.3">
      <c r="A480" s="9"/>
      <c r="B480" s="9"/>
      <c r="C480" s="10">
        <f t="shared" si="234"/>
        <v>243500</v>
      </c>
      <c r="D480" s="10">
        <f t="shared" si="235"/>
        <v>2922000</v>
      </c>
      <c r="E480" s="10">
        <f>F480*基础参数!$B$18</f>
        <v>1948000</v>
      </c>
      <c r="F480" s="10">
        <f>F479+基础参数!$B$17</f>
        <v>4870000</v>
      </c>
      <c r="G480" s="10">
        <f>基础参数!$B$1</f>
        <v>60000</v>
      </c>
      <c r="H480" s="10">
        <f>基础参数!$B$2</f>
        <v>36000</v>
      </c>
      <c r="I480" s="10">
        <f>ROUND(IF(F480/12&gt;基础参数!$B$5,基础参数!$B$5,IF(F480/12&lt;基础参数!$B$4,基础参数!$B$4,F480/12)),2)</f>
        <v>21396</v>
      </c>
      <c r="J480" s="10">
        <f>I480*12*基础参数!$B$3</f>
        <v>32094</v>
      </c>
      <c r="K480" s="10">
        <f>ROUND(IF($F480/12&gt;基础参数!$B$12,基础参数!$B$12,IF($F480/12&lt;基础参数!$B$11,基础参数!$B$11,$F480/12)),2)</f>
        <v>21396</v>
      </c>
      <c r="L480" s="10">
        <f>K480*12*基础参数!$B$10</f>
        <v>17972.640000000003</v>
      </c>
      <c r="M480" s="12">
        <f t="shared" si="231"/>
        <v>2775933.36</v>
      </c>
      <c r="N480" s="13">
        <f t="shared" si="232"/>
        <v>1948000</v>
      </c>
      <c r="O480" s="13">
        <f t="shared" si="236"/>
        <v>1067250.01</v>
      </c>
      <c r="P480" s="13">
        <f t="shared" si="237"/>
        <v>861440</v>
      </c>
      <c r="Q480" s="17">
        <f t="shared" si="238"/>
        <v>1928690.01</v>
      </c>
      <c r="R480" s="13">
        <f t="shared" si="239"/>
        <v>4063933.3600000003</v>
      </c>
      <c r="S480" s="18">
        <f t="shared" si="240"/>
        <v>660000</v>
      </c>
      <c r="T480" s="13">
        <f t="shared" si="241"/>
        <v>1646850.01</v>
      </c>
      <c r="U480" s="13">
        <f t="shared" si="242"/>
        <v>193590</v>
      </c>
      <c r="V480" s="19">
        <f t="shared" si="243"/>
        <v>1840440.01</v>
      </c>
      <c r="W480" s="13">
        <f t="shared" si="244"/>
        <v>88250</v>
      </c>
      <c r="X480" s="13">
        <f t="shared" si="245"/>
        <v>103410</v>
      </c>
      <c r="Y480" s="13">
        <f t="shared" si="233"/>
        <v>4723933.3600000003</v>
      </c>
      <c r="Z480" s="22">
        <f t="shared" si="246"/>
        <v>1943850.01</v>
      </c>
      <c r="AA480" s="13"/>
      <c r="AB480" s="13">
        <f t="shared" si="247"/>
        <v>4303933.3600000003</v>
      </c>
      <c r="AC480" s="13">
        <f t="shared" si="248"/>
        <v>420000</v>
      </c>
      <c r="AD480" s="13">
        <f t="shared" si="249"/>
        <v>1754850.01</v>
      </c>
      <c r="AE480" s="13">
        <f t="shared" si="250"/>
        <v>102340</v>
      </c>
      <c r="AF480" s="13">
        <f t="shared" si="251"/>
        <v>1857190.01</v>
      </c>
      <c r="AG480" s="23">
        <f t="shared" si="252"/>
        <v>16750</v>
      </c>
      <c r="AH480" s="13">
        <f t="shared" si="253"/>
        <v>-71500</v>
      </c>
      <c r="AI480" s="13">
        <f t="shared" si="254"/>
        <v>3271433.3600000003</v>
      </c>
      <c r="AJ480" s="13">
        <f t="shared" si="255"/>
        <v>4063933.3600000003</v>
      </c>
      <c r="AK480" s="13">
        <f t="shared" si="256"/>
        <v>660000</v>
      </c>
      <c r="AL480" s="13">
        <f t="shared" si="257"/>
        <v>1646850.01</v>
      </c>
      <c r="AM480" s="13">
        <f t="shared" si="258"/>
        <v>193590</v>
      </c>
      <c r="AN480" s="13">
        <f t="shared" si="259"/>
        <v>1840440.01</v>
      </c>
      <c r="AO480" s="23">
        <f t="shared" si="260"/>
        <v>0</v>
      </c>
      <c r="AP480" s="13">
        <f t="shared" si="261"/>
        <v>-88250</v>
      </c>
      <c r="AQ480" s="13">
        <f t="shared" si="262"/>
        <v>0</v>
      </c>
      <c r="AR480" s="3" t="str">
        <f t="shared" si="263"/>
        <v>Ok</v>
      </c>
    </row>
    <row r="481" spans="1:44" x14ac:dyDescent="0.3">
      <c r="A481" s="9"/>
      <c r="B481" s="9"/>
      <c r="C481" s="10">
        <f t="shared" si="234"/>
        <v>244000</v>
      </c>
      <c r="D481" s="10">
        <f t="shared" si="235"/>
        <v>2928000</v>
      </c>
      <c r="E481" s="10">
        <f>F481*基础参数!$B$18</f>
        <v>1952000</v>
      </c>
      <c r="F481" s="10">
        <f>F480+基础参数!$B$17</f>
        <v>4880000</v>
      </c>
      <c r="G481" s="10">
        <f>基础参数!$B$1</f>
        <v>60000</v>
      </c>
      <c r="H481" s="10">
        <f>基础参数!$B$2</f>
        <v>36000</v>
      </c>
      <c r="I481" s="10">
        <f>ROUND(IF(F481/12&gt;基础参数!$B$5,基础参数!$B$5,IF(F481/12&lt;基础参数!$B$4,基础参数!$B$4,F481/12)),2)</f>
        <v>21396</v>
      </c>
      <c r="J481" s="10">
        <f>I481*12*基础参数!$B$3</f>
        <v>32094</v>
      </c>
      <c r="K481" s="10">
        <f>ROUND(IF($F481/12&gt;基础参数!$B$12,基础参数!$B$12,IF($F481/12&lt;基础参数!$B$11,基础参数!$B$11,$F481/12)),2)</f>
        <v>21396</v>
      </c>
      <c r="L481" s="10">
        <f>K481*12*基础参数!$B$10</f>
        <v>17972.640000000003</v>
      </c>
      <c r="M481" s="12">
        <f t="shared" si="231"/>
        <v>2781933.36</v>
      </c>
      <c r="N481" s="13">
        <f t="shared" si="232"/>
        <v>1952000</v>
      </c>
      <c r="O481" s="13">
        <f t="shared" si="236"/>
        <v>1069950.01</v>
      </c>
      <c r="P481" s="13">
        <f t="shared" si="237"/>
        <v>863240</v>
      </c>
      <c r="Q481" s="17">
        <f t="shared" si="238"/>
        <v>1933190.01</v>
      </c>
      <c r="R481" s="13">
        <f t="shared" si="239"/>
        <v>4073933.3600000003</v>
      </c>
      <c r="S481" s="18">
        <f t="shared" si="240"/>
        <v>660000</v>
      </c>
      <c r="T481" s="13">
        <f t="shared" si="241"/>
        <v>1651350.01</v>
      </c>
      <c r="U481" s="13">
        <f t="shared" si="242"/>
        <v>193590</v>
      </c>
      <c r="V481" s="19">
        <f t="shared" si="243"/>
        <v>1844940.01</v>
      </c>
      <c r="W481" s="13">
        <f t="shared" si="244"/>
        <v>88250</v>
      </c>
      <c r="X481" s="13">
        <f t="shared" si="245"/>
        <v>103410</v>
      </c>
      <c r="Y481" s="13">
        <f t="shared" si="233"/>
        <v>4733933.3600000003</v>
      </c>
      <c r="Z481" s="22">
        <f t="shared" si="246"/>
        <v>1948350.01</v>
      </c>
      <c r="AA481" s="13"/>
      <c r="AB481" s="13">
        <f t="shared" si="247"/>
        <v>4313933.3600000003</v>
      </c>
      <c r="AC481" s="13">
        <f t="shared" si="248"/>
        <v>420000</v>
      </c>
      <c r="AD481" s="13">
        <f t="shared" si="249"/>
        <v>1759350.01</v>
      </c>
      <c r="AE481" s="13">
        <f t="shared" si="250"/>
        <v>102340</v>
      </c>
      <c r="AF481" s="13">
        <f t="shared" si="251"/>
        <v>1861690.01</v>
      </c>
      <c r="AG481" s="23">
        <f t="shared" si="252"/>
        <v>16750</v>
      </c>
      <c r="AH481" s="13">
        <f t="shared" si="253"/>
        <v>-71500</v>
      </c>
      <c r="AI481" s="13">
        <f t="shared" si="254"/>
        <v>3281433.3600000003</v>
      </c>
      <c r="AJ481" s="13">
        <f t="shared" si="255"/>
        <v>4073933.3600000003</v>
      </c>
      <c r="AK481" s="13">
        <f t="shared" si="256"/>
        <v>660000</v>
      </c>
      <c r="AL481" s="13">
        <f t="shared" si="257"/>
        <v>1651350.01</v>
      </c>
      <c r="AM481" s="13">
        <f t="shared" si="258"/>
        <v>193590</v>
      </c>
      <c r="AN481" s="13">
        <f t="shared" si="259"/>
        <v>1844940.01</v>
      </c>
      <c r="AO481" s="23">
        <f t="shared" si="260"/>
        <v>0</v>
      </c>
      <c r="AP481" s="13">
        <f t="shared" si="261"/>
        <v>-88250</v>
      </c>
      <c r="AQ481" s="13">
        <f t="shared" si="262"/>
        <v>0</v>
      </c>
      <c r="AR481" s="3" t="str">
        <f t="shared" si="263"/>
        <v>Ok</v>
      </c>
    </row>
    <row r="482" spans="1:44" x14ac:dyDescent="0.3">
      <c r="A482" s="9"/>
      <c r="B482" s="9"/>
      <c r="C482" s="10">
        <f t="shared" si="234"/>
        <v>244500</v>
      </c>
      <c r="D482" s="10">
        <f t="shared" si="235"/>
        <v>2934000</v>
      </c>
      <c r="E482" s="10">
        <f>F482*基础参数!$B$18</f>
        <v>1956000</v>
      </c>
      <c r="F482" s="10">
        <f>F481+基础参数!$B$17</f>
        <v>4890000</v>
      </c>
      <c r="G482" s="10">
        <f>基础参数!$B$1</f>
        <v>60000</v>
      </c>
      <c r="H482" s="10">
        <f>基础参数!$B$2</f>
        <v>36000</v>
      </c>
      <c r="I482" s="10">
        <f>ROUND(IF(F482/12&gt;基础参数!$B$5,基础参数!$B$5,IF(F482/12&lt;基础参数!$B$4,基础参数!$B$4,F482/12)),2)</f>
        <v>21396</v>
      </c>
      <c r="J482" s="10">
        <f>I482*12*基础参数!$B$3</f>
        <v>32094</v>
      </c>
      <c r="K482" s="10">
        <f>ROUND(IF($F482/12&gt;基础参数!$B$12,基础参数!$B$12,IF($F482/12&lt;基础参数!$B$11,基础参数!$B$11,$F482/12)),2)</f>
        <v>21396</v>
      </c>
      <c r="L482" s="10">
        <f>K482*12*基础参数!$B$10</f>
        <v>17972.640000000003</v>
      </c>
      <c r="M482" s="12">
        <f t="shared" si="231"/>
        <v>2787933.36</v>
      </c>
      <c r="N482" s="13">
        <f t="shared" si="232"/>
        <v>1956000</v>
      </c>
      <c r="O482" s="13">
        <f t="shared" si="236"/>
        <v>1072650.01</v>
      </c>
      <c r="P482" s="13">
        <f t="shared" si="237"/>
        <v>865040</v>
      </c>
      <c r="Q482" s="17">
        <f t="shared" si="238"/>
        <v>1937690.01</v>
      </c>
      <c r="R482" s="13">
        <f t="shared" si="239"/>
        <v>4083933.3600000003</v>
      </c>
      <c r="S482" s="18">
        <f t="shared" si="240"/>
        <v>660000</v>
      </c>
      <c r="T482" s="13">
        <f t="shared" si="241"/>
        <v>1655850.01</v>
      </c>
      <c r="U482" s="13">
        <f t="shared" si="242"/>
        <v>193590</v>
      </c>
      <c r="V482" s="19">
        <f t="shared" si="243"/>
        <v>1849440.01</v>
      </c>
      <c r="W482" s="13">
        <f t="shared" si="244"/>
        <v>88250</v>
      </c>
      <c r="X482" s="13">
        <f t="shared" si="245"/>
        <v>103410</v>
      </c>
      <c r="Y482" s="13">
        <f t="shared" si="233"/>
        <v>4743933.3600000003</v>
      </c>
      <c r="Z482" s="22">
        <f t="shared" si="246"/>
        <v>1952850.01</v>
      </c>
      <c r="AA482" s="13"/>
      <c r="AB482" s="13">
        <f t="shared" si="247"/>
        <v>4323933.3600000003</v>
      </c>
      <c r="AC482" s="13">
        <f t="shared" si="248"/>
        <v>420000</v>
      </c>
      <c r="AD482" s="13">
        <f t="shared" si="249"/>
        <v>1763850.01</v>
      </c>
      <c r="AE482" s="13">
        <f t="shared" si="250"/>
        <v>102340</v>
      </c>
      <c r="AF482" s="13">
        <f t="shared" si="251"/>
        <v>1866190.01</v>
      </c>
      <c r="AG482" s="23">
        <f t="shared" si="252"/>
        <v>16750</v>
      </c>
      <c r="AH482" s="13">
        <f t="shared" si="253"/>
        <v>-71500</v>
      </c>
      <c r="AI482" s="13">
        <f t="shared" si="254"/>
        <v>3291433.3600000003</v>
      </c>
      <c r="AJ482" s="13">
        <f t="shared" si="255"/>
        <v>4083933.3600000003</v>
      </c>
      <c r="AK482" s="13">
        <f t="shared" si="256"/>
        <v>660000</v>
      </c>
      <c r="AL482" s="13">
        <f t="shared" si="257"/>
        <v>1655850.01</v>
      </c>
      <c r="AM482" s="13">
        <f t="shared" si="258"/>
        <v>193590</v>
      </c>
      <c r="AN482" s="13">
        <f t="shared" si="259"/>
        <v>1849440.01</v>
      </c>
      <c r="AO482" s="23">
        <f t="shared" si="260"/>
        <v>0</v>
      </c>
      <c r="AP482" s="13">
        <f t="shared" si="261"/>
        <v>-88250</v>
      </c>
      <c r="AQ482" s="13">
        <f t="shared" si="262"/>
        <v>0</v>
      </c>
      <c r="AR482" s="3" t="str">
        <f t="shared" si="263"/>
        <v>Ok</v>
      </c>
    </row>
    <row r="483" spans="1:44" x14ac:dyDescent="0.3">
      <c r="A483" s="9"/>
      <c r="B483" s="9"/>
      <c r="C483" s="10">
        <f t="shared" si="234"/>
        <v>245000</v>
      </c>
      <c r="D483" s="10">
        <f t="shared" si="235"/>
        <v>2940000</v>
      </c>
      <c r="E483" s="10">
        <f>F483*基础参数!$B$18</f>
        <v>1960000</v>
      </c>
      <c r="F483" s="10">
        <f>F482+基础参数!$B$17</f>
        <v>4900000</v>
      </c>
      <c r="G483" s="10">
        <f>基础参数!$B$1</f>
        <v>60000</v>
      </c>
      <c r="H483" s="10">
        <f>基础参数!$B$2</f>
        <v>36000</v>
      </c>
      <c r="I483" s="10">
        <f>ROUND(IF(F483/12&gt;基础参数!$B$5,基础参数!$B$5,IF(F483/12&lt;基础参数!$B$4,基础参数!$B$4,F483/12)),2)</f>
        <v>21396</v>
      </c>
      <c r="J483" s="10">
        <f>I483*12*基础参数!$B$3</f>
        <v>32094</v>
      </c>
      <c r="K483" s="10">
        <f>ROUND(IF($F483/12&gt;基础参数!$B$12,基础参数!$B$12,IF($F483/12&lt;基础参数!$B$11,基础参数!$B$11,$F483/12)),2)</f>
        <v>21396</v>
      </c>
      <c r="L483" s="10">
        <f>K483*12*基础参数!$B$10</f>
        <v>17972.640000000003</v>
      </c>
      <c r="M483" s="12">
        <f t="shared" si="231"/>
        <v>2793933.36</v>
      </c>
      <c r="N483" s="13">
        <f t="shared" si="232"/>
        <v>1960000</v>
      </c>
      <c r="O483" s="13">
        <f t="shared" si="236"/>
        <v>1075350.01</v>
      </c>
      <c r="P483" s="13">
        <f t="shared" si="237"/>
        <v>866840</v>
      </c>
      <c r="Q483" s="17">
        <f t="shared" si="238"/>
        <v>1942190.01</v>
      </c>
      <c r="R483" s="13">
        <f t="shared" si="239"/>
        <v>4093933.3600000003</v>
      </c>
      <c r="S483" s="18">
        <f t="shared" si="240"/>
        <v>660000</v>
      </c>
      <c r="T483" s="13">
        <f t="shared" si="241"/>
        <v>1660350.01</v>
      </c>
      <c r="U483" s="13">
        <f t="shared" si="242"/>
        <v>193590</v>
      </c>
      <c r="V483" s="19">
        <f t="shared" si="243"/>
        <v>1853940.01</v>
      </c>
      <c r="W483" s="13">
        <f t="shared" si="244"/>
        <v>88250</v>
      </c>
      <c r="X483" s="13">
        <f t="shared" si="245"/>
        <v>103410</v>
      </c>
      <c r="Y483" s="13">
        <f t="shared" si="233"/>
        <v>4753933.3600000003</v>
      </c>
      <c r="Z483" s="22">
        <f t="shared" si="246"/>
        <v>1957350.01</v>
      </c>
      <c r="AA483" s="13"/>
      <c r="AB483" s="13">
        <f t="shared" si="247"/>
        <v>4333933.3600000003</v>
      </c>
      <c r="AC483" s="13">
        <f t="shared" si="248"/>
        <v>420000</v>
      </c>
      <c r="AD483" s="13">
        <f t="shared" si="249"/>
        <v>1768350.01</v>
      </c>
      <c r="AE483" s="13">
        <f t="shared" si="250"/>
        <v>102340</v>
      </c>
      <c r="AF483" s="13">
        <f t="shared" si="251"/>
        <v>1870690.01</v>
      </c>
      <c r="AG483" s="23">
        <f t="shared" si="252"/>
        <v>16750</v>
      </c>
      <c r="AH483" s="13">
        <f t="shared" si="253"/>
        <v>-71500</v>
      </c>
      <c r="AI483" s="13">
        <f t="shared" si="254"/>
        <v>3301433.3600000003</v>
      </c>
      <c r="AJ483" s="13">
        <f t="shared" si="255"/>
        <v>4093933.3600000003</v>
      </c>
      <c r="AK483" s="13">
        <f t="shared" si="256"/>
        <v>660000</v>
      </c>
      <c r="AL483" s="13">
        <f t="shared" si="257"/>
        <v>1660350.01</v>
      </c>
      <c r="AM483" s="13">
        <f t="shared" si="258"/>
        <v>193590</v>
      </c>
      <c r="AN483" s="13">
        <f t="shared" si="259"/>
        <v>1853940.01</v>
      </c>
      <c r="AO483" s="23">
        <f t="shared" si="260"/>
        <v>0</v>
      </c>
      <c r="AP483" s="13">
        <f t="shared" si="261"/>
        <v>-88250</v>
      </c>
      <c r="AQ483" s="13">
        <f t="shared" si="262"/>
        <v>0</v>
      </c>
      <c r="AR483" s="3" t="str">
        <f t="shared" si="263"/>
        <v>Ok</v>
      </c>
    </row>
    <row r="484" spans="1:44" x14ac:dyDescent="0.3">
      <c r="A484" s="9"/>
      <c r="B484" s="9"/>
      <c r="C484" s="10">
        <f t="shared" si="234"/>
        <v>245500</v>
      </c>
      <c r="D484" s="10">
        <f t="shared" si="235"/>
        <v>2946000</v>
      </c>
      <c r="E484" s="10">
        <f>F484*基础参数!$B$18</f>
        <v>1964000</v>
      </c>
      <c r="F484" s="10">
        <f>F483+基础参数!$B$17</f>
        <v>4910000</v>
      </c>
      <c r="G484" s="10">
        <f>基础参数!$B$1</f>
        <v>60000</v>
      </c>
      <c r="H484" s="10">
        <f>基础参数!$B$2</f>
        <v>36000</v>
      </c>
      <c r="I484" s="10">
        <f>ROUND(IF(F484/12&gt;基础参数!$B$5,基础参数!$B$5,IF(F484/12&lt;基础参数!$B$4,基础参数!$B$4,F484/12)),2)</f>
        <v>21396</v>
      </c>
      <c r="J484" s="10">
        <f>I484*12*基础参数!$B$3</f>
        <v>32094</v>
      </c>
      <c r="K484" s="10">
        <f>ROUND(IF($F484/12&gt;基础参数!$B$12,基础参数!$B$12,IF($F484/12&lt;基础参数!$B$11,基础参数!$B$11,$F484/12)),2)</f>
        <v>21396</v>
      </c>
      <c r="L484" s="10">
        <f>K484*12*基础参数!$B$10</f>
        <v>17972.640000000003</v>
      </c>
      <c r="M484" s="12">
        <f t="shared" si="231"/>
        <v>2799933.36</v>
      </c>
      <c r="N484" s="13">
        <f t="shared" si="232"/>
        <v>1964000</v>
      </c>
      <c r="O484" s="13">
        <f t="shared" si="236"/>
        <v>1078050.01</v>
      </c>
      <c r="P484" s="13">
        <f t="shared" si="237"/>
        <v>868640</v>
      </c>
      <c r="Q484" s="17">
        <f t="shared" si="238"/>
        <v>1946690.01</v>
      </c>
      <c r="R484" s="13">
        <f t="shared" si="239"/>
        <v>4103933.3600000003</v>
      </c>
      <c r="S484" s="18">
        <f t="shared" si="240"/>
        <v>660000</v>
      </c>
      <c r="T484" s="13">
        <f t="shared" si="241"/>
        <v>1664850.01</v>
      </c>
      <c r="U484" s="13">
        <f t="shared" si="242"/>
        <v>193590</v>
      </c>
      <c r="V484" s="19">
        <f t="shared" si="243"/>
        <v>1858440.01</v>
      </c>
      <c r="W484" s="13">
        <f t="shared" si="244"/>
        <v>88250</v>
      </c>
      <c r="X484" s="13">
        <f t="shared" si="245"/>
        <v>103410</v>
      </c>
      <c r="Y484" s="13">
        <f t="shared" si="233"/>
        <v>4763933.3600000003</v>
      </c>
      <c r="Z484" s="22">
        <f t="shared" si="246"/>
        <v>1961850.01</v>
      </c>
      <c r="AA484" s="13"/>
      <c r="AB484" s="13">
        <f t="shared" si="247"/>
        <v>4343933.3600000003</v>
      </c>
      <c r="AC484" s="13">
        <f t="shared" si="248"/>
        <v>420000</v>
      </c>
      <c r="AD484" s="13">
        <f t="shared" si="249"/>
        <v>1772850.01</v>
      </c>
      <c r="AE484" s="13">
        <f t="shared" si="250"/>
        <v>102340</v>
      </c>
      <c r="AF484" s="13">
        <f t="shared" si="251"/>
        <v>1875190.01</v>
      </c>
      <c r="AG484" s="23">
        <f t="shared" si="252"/>
        <v>16750</v>
      </c>
      <c r="AH484" s="13">
        <f t="shared" si="253"/>
        <v>-71500</v>
      </c>
      <c r="AI484" s="13">
        <f t="shared" si="254"/>
        <v>3311433.3600000003</v>
      </c>
      <c r="AJ484" s="13">
        <f t="shared" si="255"/>
        <v>4103933.3600000003</v>
      </c>
      <c r="AK484" s="13">
        <f t="shared" si="256"/>
        <v>660000</v>
      </c>
      <c r="AL484" s="13">
        <f t="shared" si="257"/>
        <v>1664850.01</v>
      </c>
      <c r="AM484" s="13">
        <f t="shared" si="258"/>
        <v>193590</v>
      </c>
      <c r="AN484" s="13">
        <f t="shared" si="259"/>
        <v>1858440.01</v>
      </c>
      <c r="AO484" s="23">
        <f t="shared" si="260"/>
        <v>0</v>
      </c>
      <c r="AP484" s="13">
        <f t="shared" si="261"/>
        <v>-88250</v>
      </c>
      <c r="AQ484" s="13">
        <f t="shared" si="262"/>
        <v>0</v>
      </c>
      <c r="AR484" s="3" t="str">
        <f t="shared" si="263"/>
        <v>Ok</v>
      </c>
    </row>
    <row r="485" spans="1:44" x14ac:dyDescent="0.3">
      <c r="A485" s="9"/>
      <c r="B485" s="9"/>
      <c r="C485" s="10">
        <f t="shared" si="234"/>
        <v>246000</v>
      </c>
      <c r="D485" s="10">
        <f t="shared" si="235"/>
        <v>2952000</v>
      </c>
      <c r="E485" s="10">
        <f>F485*基础参数!$B$18</f>
        <v>1968000</v>
      </c>
      <c r="F485" s="10">
        <f>F484+基础参数!$B$17</f>
        <v>4920000</v>
      </c>
      <c r="G485" s="10">
        <f>基础参数!$B$1</f>
        <v>60000</v>
      </c>
      <c r="H485" s="10">
        <f>基础参数!$B$2</f>
        <v>36000</v>
      </c>
      <c r="I485" s="10">
        <f>ROUND(IF(F485/12&gt;基础参数!$B$5,基础参数!$B$5,IF(F485/12&lt;基础参数!$B$4,基础参数!$B$4,F485/12)),2)</f>
        <v>21396</v>
      </c>
      <c r="J485" s="10">
        <f>I485*12*基础参数!$B$3</f>
        <v>32094</v>
      </c>
      <c r="K485" s="10">
        <f>ROUND(IF($F485/12&gt;基础参数!$B$12,基础参数!$B$12,IF($F485/12&lt;基础参数!$B$11,基础参数!$B$11,$F485/12)),2)</f>
        <v>21396</v>
      </c>
      <c r="L485" s="10">
        <f>K485*12*基础参数!$B$10</f>
        <v>17972.640000000003</v>
      </c>
      <c r="M485" s="12">
        <f t="shared" si="231"/>
        <v>2805933.36</v>
      </c>
      <c r="N485" s="13">
        <f t="shared" si="232"/>
        <v>1968000</v>
      </c>
      <c r="O485" s="13">
        <f t="shared" si="236"/>
        <v>1080750.01</v>
      </c>
      <c r="P485" s="13">
        <f t="shared" si="237"/>
        <v>870440</v>
      </c>
      <c r="Q485" s="17">
        <f t="shared" si="238"/>
        <v>1951190.01</v>
      </c>
      <c r="R485" s="13">
        <f t="shared" si="239"/>
        <v>4113933.3600000003</v>
      </c>
      <c r="S485" s="18">
        <f t="shared" si="240"/>
        <v>660000</v>
      </c>
      <c r="T485" s="13">
        <f t="shared" si="241"/>
        <v>1669350.01</v>
      </c>
      <c r="U485" s="13">
        <f t="shared" si="242"/>
        <v>193590</v>
      </c>
      <c r="V485" s="19">
        <f t="shared" si="243"/>
        <v>1862940.01</v>
      </c>
      <c r="W485" s="13">
        <f t="shared" si="244"/>
        <v>88250</v>
      </c>
      <c r="X485" s="13">
        <f t="shared" si="245"/>
        <v>103410</v>
      </c>
      <c r="Y485" s="13">
        <f t="shared" si="233"/>
        <v>4773933.3600000003</v>
      </c>
      <c r="Z485" s="22">
        <f t="shared" si="246"/>
        <v>1966350.01</v>
      </c>
      <c r="AA485" s="13"/>
      <c r="AB485" s="13">
        <f t="shared" si="247"/>
        <v>4353933.3600000003</v>
      </c>
      <c r="AC485" s="13">
        <f t="shared" si="248"/>
        <v>420000</v>
      </c>
      <c r="AD485" s="13">
        <f t="shared" si="249"/>
        <v>1777350.01</v>
      </c>
      <c r="AE485" s="13">
        <f t="shared" si="250"/>
        <v>102340</v>
      </c>
      <c r="AF485" s="13">
        <f t="shared" si="251"/>
        <v>1879690.01</v>
      </c>
      <c r="AG485" s="23">
        <f t="shared" si="252"/>
        <v>16750</v>
      </c>
      <c r="AH485" s="13">
        <f t="shared" si="253"/>
        <v>-71500</v>
      </c>
      <c r="AI485" s="13">
        <f t="shared" si="254"/>
        <v>3321433.3600000003</v>
      </c>
      <c r="AJ485" s="13">
        <f t="shared" si="255"/>
        <v>4113933.3600000003</v>
      </c>
      <c r="AK485" s="13">
        <f t="shared" si="256"/>
        <v>660000</v>
      </c>
      <c r="AL485" s="13">
        <f t="shared" si="257"/>
        <v>1669350.01</v>
      </c>
      <c r="AM485" s="13">
        <f t="shared" si="258"/>
        <v>193590</v>
      </c>
      <c r="AN485" s="13">
        <f t="shared" si="259"/>
        <v>1862940.01</v>
      </c>
      <c r="AO485" s="23">
        <f t="shared" si="260"/>
        <v>0</v>
      </c>
      <c r="AP485" s="13">
        <f t="shared" si="261"/>
        <v>-88250</v>
      </c>
      <c r="AQ485" s="13">
        <f t="shared" si="262"/>
        <v>0</v>
      </c>
      <c r="AR485" s="3" t="str">
        <f t="shared" si="263"/>
        <v>Ok</v>
      </c>
    </row>
    <row r="486" spans="1:44" x14ac:dyDescent="0.3">
      <c r="A486" s="9"/>
      <c r="B486" s="9"/>
      <c r="C486" s="10">
        <f t="shared" si="234"/>
        <v>246500</v>
      </c>
      <c r="D486" s="10">
        <f t="shared" si="235"/>
        <v>2958000</v>
      </c>
      <c r="E486" s="10">
        <f>F486*基础参数!$B$18</f>
        <v>1972000</v>
      </c>
      <c r="F486" s="10">
        <f>F485+基础参数!$B$17</f>
        <v>4930000</v>
      </c>
      <c r="G486" s="10">
        <f>基础参数!$B$1</f>
        <v>60000</v>
      </c>
      <c r="H486" s="10">
        <f>基础参数!$B$2</f>
        <v>36000</v>
      </c>
      <c r="I486" s="10">
        <f>ROUND(IF(F486/12&gt;基础参数!$B$5,基础参数!$B$5,IF(F486/12&lt;基础参数!$B$4,基础参数!$B$4,F486/12)),2)</f>
        <v>21396</v>
      </c>
      <c r="J486" s="10">
        <f>I486*12*基础参数!$B$3</f>
        <v>32094</v>
      </c>
      <c r="K486" s="10">
        <f>ROUND(IF($F486/12&gt;基础参数!$B$12,基础参数!$B$12,IF($F486/12&lt;基础参数!$B$11,基础参数!$B$11,$F486/12)),2)</f>
        <v>21396</v>
      </c>
      <c r="L486" s="10">
        <f>K486*12*基础参数!$B$10</f>
        <v>17972.640000000003</v>
      </c>
      <c r="M486" s="12">
        <f t="shared" si="231"/>
        <v>2811933.36</v>
      </c>
      <c r="N486" s="13">
        <f t="shared" si="232"/>
        <v>1972000</v>
      </c>
      <c r="O486" s="13">
        <f t="shared" si="236"/>
        <v>1083450.01</v>
      </c>
      <c r="P486" s="13">
        <f t="shared" si="237"/>
        <v>872240</v>
      </c>
      <c r="Q486" s="17">
        <f t="shared" si="238"/>
        <v>1955690.01</v>
      </c>
      <c r="R486" s="13">
        <f t="shared" si="239"/>
        <v>4123933.3600000003</v>
      </c>
      <c r="S486" s="18">
        <f t="shared" si="240"/>
        <v>660000</v>
      </c>
      <c r="T486" s="13">
        <f t="shared" si="241"/>
        <v>1673850.01</v>
      </c>
      <c r="U486" s="13">
        <f t="shared" si="242"/>
        <v>193590</v>
      </c>
      <c r="V486" s="19">
        <f t="shared" si="243"/>
        <v>1867440.01</v>
      </c>
      <c r="W486" s="13">
        <f t="shared" si="244"/>
        <v>88250</v>
      </c>
      <c r="X486" s="13">
        <f t="shared" si="245"/>
        <v>103410</v>
      </c>
      <c r="Y486" s="13">
        <f t="shared" si="233"/>
        <v>4783933.3600000003</v>
      </c>
      <c r="Z486" s="22">
        <f t="shared" si="246"/>
        <v>1970850.01</v>
      </c>
      <c r="AA486" s="13"/>
      <c r="AB486" s="13">
        <f t="shared" si="247"/>
        <v>4363933.3600000003</v>
      </c>
      <c r="AC486" s="13">
        <f t="shared" si="248"/>
        <v>420000</v>
      </c>
      <c r="AD486" s="13">
        <f t="shared" si="249"/>
        <v>1781850.01</v>
      </c>
      <c r="AE486" s="13">
        <f t="shared" si="250"/>
        <v>102340</v>
      </c>
      <c r="AF486" s="13">
        <f t="shared" si="251"/>
        <v>1884190.01</v>
      </c>
      <c r="AG486" s="23">
        <f t="shared" si="252"/>
        <v>16750</v>
      </c>
      <c r="AH486" s="13">
        <f t="shared" si="253"/>
        <v>-71500</v>
      </c>
      <c r="AI486" s="13">
        <f t="shared" si="254"/>
        <v>3331433.3600000003</v>
      </c>
      <c r="AJ486" s="13">
        <f t="shared" si="255"/>
        <v>4123933.3600000003</v>
      </c>
      <c r="AK486" s="13">
        <f t="shared" si="256"/>
        <v>660000</v>
      </c>
      <c r="AL486" s="13">
        <f t="shared" si="257"/>
        <v>1673850.01</v>
      </c>
      <c r="AM486" s="13">
        <f t="shared" si="258"/>
        <v>193590</v>
      </c>
      <c r="AN486" s="13">
        <f t="shared" si="259"/>
        <v>1867440.01</v>
      </c>
      <c r="AO486" s="23">
        <f t="shared" si="260"/>
        <v>0</v>
      </c>
      <c r="AP486" s="13">
        <f t="shared" si="261"/>
        <v>-88250</v>
      </c>
      <c r="AQ486" s="13">
        <f t="shared" si="262"/>
        <v>0</v>
      </c>
      <c r="AR486" s="3" t="str">
        <f t="shared" si="263"/>
        <v>Ok</v>
      </c>
    </row>
    <row r="487" spans="1:44" x14ac:dyDescent="0.3">
      <c r="A487" s="9"/>
      <c r="B487" s="9"/>
      <c r="C487" s="10">
        <f t="shared" si="234"/>
        <v>247000</v>
      </c>
      <c r="D487" s="10">
        <f t="shared" si="235"/>
        <v>2964000</v>
      </c>
      <c r="E487" s="10">
        <f>F487*基础参数!$B$18</f>
        <v>1976000</v>
      </c>
      <c r="F487" s="10">
        <f>F486+基础参数!$B$17</f>
        <v>4940000</v>
      </c>
      <c r="G487" s="10">
        <f>基础参数!$B$1</f>
        <v>60000</v>
      </c>
      <c r="H487" s="10">
        <f>基础参数!$B$2</f>
        <v>36000</v>
      </c>
      <c r="I487" s="10">
        <f>ROUND(IF(F487/12&gt;基础参数!$B$5,基础参数!$B$5,IF(F487/12&lt;基础参数!$B$4,基础参数!$B$4,F487/12)),2)</f>
        <v>21396</v>
      </c>
      <c r="J487" s="10">
        <f>I487*12*基础参数!$B$3</f>
        <v>32094</v>
      </c>
      <c r="K487" s="10">
        <f>ROUND(IF($F487/12&gt;基础参数!$B$12,基础参数!$B$12,IF($F487/12&lt;基础参数!$B$11,基础参数!$B$11,$F487/12)),2)</f>
        <v>21396</v>
      </c>
      <c r="L487" s="10">
        <f>K487*12*基础参数!$B$10</f>
        <v>17972.640000000003</v>
      </c>
      <c r="M487" s="12">
        <f t="shared" si="231"/>
        <v>2817933.36</v>
      </c>
      <c r="N487" s="13">
        <f t="shared" si="232"/>
        <v>1976000</v>
      </c>
      <c r="O487" s="13">
        <f t="shared" si="236"/>
        <v>1086150.01</v>
      </c>
      <c r="P487" s="13">
        <f t="shared" si="237"/>
        <v>874040</v>
      </c>
      <c r="Q487" s="17">
        <f t="shared" si="238"/>
        <v>1960190.01</v>
      </c>
      <c r="R487" s="13">
        <f t="shared" si="239"/>
        <v>4133933.3600000003</v>
      </c>
      <c r="S487" s="18">
        <f t="shared" si="240"/>
        <v>660000</v>
      </c>
      <c r="T487" s="13">
        <f t="shared" si="241"/>
        <v>1678350.01</v>
      </c>
      <c r="U487" s="13">
        <f t="shared" si="242"/>
        <v>193590</v>
      </c>
      <c r="V487" s="19">
        <f t="shared" si="243"/>
        <v>1871940.01</v>
      </c>
      <c r="W487" s="13">
        <f t="shared" si="244"/>
        <v>88250</v>
      </c>
      <c r="X487" s="13">
        <f t="shared" si="245"/>
        <v>103410</v>
      </c>
      <c r="Y487" s="13">
        <f t="shared" si="233"/>
        <v>4793933.3600000003</v>
      </c>
      <c r="Z487" s="22">
        <f t="shared" si="246"/>
        <v>1975350.01</v>
      </c>
      <c r="AA487" s="13"/>
      <c r="AB487" s="13">
        <f t="shared" si="247"/>
        <v>4373933.3600000003</v>
      </c>
      <c r="AC487" s="13">
        <f t="shared" si="248"/>
        <v>420000</v>
      </c>
      <c r="AD487" s="13">
        <f t="shared" si="249"/>
        <v>1786350.01</v>
      </c>
      <c r="AE487" s="13">
        <f t="shared" si="250"/>
        <v>102340</v>
      </c>
      <c r="AF487" s="13">
        <f t="shared" si="251"/>
        <v>1888690.01</v>
      </c>
      <c r="AG487" s="23">
        <f t="shared" si="252"/>
        <v>16750</v>
      </c>
      <c r="AH487" s="13">
        <f t="shared" si="253"/>
        <v>-71500</v>
      </c>
      <c r="AI487" s="13">
        <f t="shared" si="254"/>
        <v>3341433.3600000003</v>
      </c>
      <c r="AJ487" s="13">
        <f t="shared" si="255"/>
        <v>4133933.3600000003</v>
      </c>
      <c r="AK487" s="13">
        <f t="shared" si="256"/>
        <v>660000</v>
      </c>
      <c r="AL487" s="13">
        <f t="shared" si="257"/>
        <v>1678350.01</v>
      </c>
      <c r="AM487" s="13">
        <f t="shared" si="258"/>
        <v>193590</v>
      </c>
      <c r="AN487" s="13">
        <f t="shared" si="259"/>
        <v>1871940.01</v>
      </c>
      <c r="AO487" s="23">
        <f t="shared" si="260"/>
        <v>0</v>
      </c>
      <c r="AP487" s="13">
        <f t="shared" si="261"/>
        <v>-88250</v>
      </c>
      <c r="AQ487" s="13">
        <f t="shared" si="262"/>
        <v>0</v>
      </c>
      <c r="AR487" s="3" t="str">
        <f t="shared" si="263"/>
        <v>Ok</v>
      </c>
    </row>
    <row r="488" spans="1:44" x14ac:dyDescent="0.3">
      <c r="A488" s="9"/>
      <c r="B488" s="9"/>
      <c r="C488" s="10">
        <f t="shared" si="234"/>
        <v>247500</v>
      </c>
      <c r="D488" s="10">
        <f t="shared" si="235"/>
        <v>2970000</v>
      </c>
      <c r="E488" s="10">
        <f>F488*基础参数!$B$18</f>
        <v>1980000</v>
      </c>
      <c r="F488" s="10">
        <f>F487+基础参数!$B$17</f>
        <v>4950000</v>
      </c>
      <c r="G488" s="10">
        <f>基础参数!$B$1</f>
        <v>60000</v>
      </c>
      <c r="H488" s="10">
        <f>基础参数!$B$2</f>
        <v>36000</v>
      </c>
      <c r="I488" s="10">
        <f>ROUND(IF(F488/12&gt;基础参数!$B$5,基础参数!$B$5,IF(F488/12&lt;基础参数!$B$4,基础参数!$B$4,F488/12)),2)</f>
        <v>21396</v>
      </c>
      <c r="J488" s="10">
        <f>I488*12*基础参数!$B$3</f>
        <v>32094</v>
      </c>
      <c r="K488" s="10">
        <f>ROUND(IF($F488/12&gt;基础参数!$B$12,基础参数!$B$12,IF($F488/12&lt;基础参数!$B$11,基础参数!$B$11,$F488/12)),2)</f>
        <v>21396</v>
      </c>
      <c r="L488" s="10">
        <f>K488*12*基础参数!$B$10</f>
        <v>17972.640000000003</v>
      </c>
      <c r="M488" s="12">
        <f t="shared" si="231"/>
        <v>2823933.36</v>
      </c>
      <c r="N488" s="13">
        <f t="shared" si="232"/>
        <v>1980000</v>
      </c>
      <c r="O488" s="13">
        <f t="shared" si="236"/>
        <v>1088850.01</v>
      </c>
      <c r="P488" s="13">
        <f t="shared" si="237"/>
        <v>875840</v>
      </c>
      <c r="Q488" s="17">
        <f t="shared" si="238"/>
        <v>1964690.01</v>
      </c>
      <c r="R488" s="13">
        <f t="shared" si="239"/>
        <v>4143933.3600000003</v>
      </c>
      <c r="S488" s="18">
        <f t="shared" si="240"/>
        <v>660000</v>
      </c>
      <c r="T488" s="13">
        <f t="shared" si="241"/>
        <v>1682850.01</v>
      </c>
      <c r="U488" s="13">
        <f t="shared" si="242"/>
        <v>193590</v>
      </c>
      <c r="V488" s="19">
        <f t="shared" si="243"/>
        <v>1876440.01</v>
      </c>
      <c r="W488" s="13">
        <f t="shared" si="244"/>
        <v>88250</v>
      </c>
      <c r="X488" s="13">
        <f t="shared" si="245"/>
        <v>103410</v>
      </c>
      <c r="Y488" s="13">
        <f t="shared" si="233"/>
        <v>4803933.3600000003</v>
      </c>
      <c r="Z488" s="22">
        <f t="shared" si="246"/>
        <v>1979850.01</v>
      </c>
      <c r="AA488" s="13"/>
      <c r="AB488" s="13">
        <f t="shared" si="247"/>
        <v>4383933.3600000003</v>
      </c>
      <c r="AC488" s="13">
        <f t="shared" si="248"/>
        <v>420000</v>
      </c>
      <c r="AD488" s="13">
        <f t="shared" si="249"/>
        <v>1790850.01</v>
      </c>
      <c r="AE488" s="13">
        <f t="shared" si="250"/>
        <v>102340</v>
      </c>
      <c r="AF488" s="13">
        <f t="shared" si="251"/>
        <v>1893190.01</v>
      </c>
      <c r="AG488" s="23">
        <f t="shared" si="252"/>
        <v>16750</v>
      </c>
      <c r="AH488" s="13">
        <f t="shared" si="253"/>
        <v>-71500</v>
      </c>
      <c r="AI488" s="13">
        <f t="shared" si="254"/>
        <v>3351433.3600000003</v>
      </c>
      <c r="AJ488" s="13">
        <f t="shared" si="255"/>
        <v>4143933.3600000003</v>
      </c>
      <c r="AK488" s="13">
        <f t="shared" si="256"/>
        <v>660000</v>
      </c>
      <c r="AL488" s="13">
        <f t="shared" si="257"/>
        <v>1682850.01</v>
      </c>
      <c r="AM488" s="13">
        <f t="shared" si="258"/>
        <v>193590</v>
      </c>
      <c r="AN488" s="13">
        <f t="shared" si="259"/>
        <v>1876440.01</v>
      </c>
      <c r="AO488" s="23">
        <f t="shared" si="260"/>
        <v>0</v>
      </c>
      <c r="AP488" s="13">
        <f t="shared" si="261"/>
        <v>-88250</v>
      </c>
      <c r="AQ488" s="13">
        <f t="shared" si="262"/>
        <v>0</v>
      </c>
      <c r="AR488" s="3" t="str">
        <f t="shared" si="263"/>
        <v>Ok</v>
      </c>
    </row>
    <row r="489" spans="1:44" x14ac:dyDescent="0.3">
      <c r="A489" s="9"/>
      <c r="B489" s="9"/>
      <c r="C489" s="10">
        <f t="shared" si="234"/>
        <v>248000</v>
      </c>
      <c r="D489" s="10">
        <f t="shared" si="235"/>
        <v>2976000</v>
      </c>
      <c r="E489" s="10">
        <f>F489*基础参数!$B$18</f>
        <v>1984000</v>
      </c>
      <c r="F489" s="10">
        <f>F488+基础参数!$B$17</f>
        <v>4960000</v>
      </c>
      <c r="G489" s="10">
        <f>基础参数!$B$1</f>
        <v>60000</v>
      </c>
      <c r="H489" s="10">
        <f>基础参数!$B$2</f>
        <v>36000</v>
      </c>
      <c r="I489" s="10">
        <f>ROUND(IF(F489/12&gt;基础参数!$B$5,基础参数!$B$5,IF(F489/12&lt;基础参数!$B$4,基础参数!$B$4,F489/12)),2)</f>
        <v>21396</v>
      </c>
      <c r="J489" s="10">
        <f>I489*12*基础参数!$B$3</f>
        <v>32094</v>
      </c>
      <c r="K489" s="10">
        <f>ROUND(IF($F489/12&gt;基础参数!$B$12,基础参数!$B$12,IF($F489/12&lt;基础参数!$B$11,基础参数!$B$11,$F489/12)),2)</f>
        <v>21396</v>
      </c>
      <c r="L489" s="10">
        <f>K489*12*基础参数!$B$10</f>
        <v>17972.640000000003</v>
      </c>
      <c r="M489" s="12">
        <f t="shared" si="231"/>
        <v>2829933.36</v>
      </c>
      <c r="N489" s="13">
        <f t="shared" si="232"/>
        <v>1984000</v>
      </c>
      <c r="O489" s="13">
        <f t="shared" si="236"/>
        <v>1091550.01</v>
      </c>
      <c r="P489" s="13">
        <f t="shared" si="237"/>
        <v>877640</v>
      </c>
      <c r="Q489" s="17">
        <f t="shared" si="238"/>
        <v>1969190.01</v>
      </c>
      <c r="R489" s="13">
        <f t="shared" si="239"/>
        <v>4153933.3600000003</v>
      </c>
      <c r="S489" s="18">
        <f t="shared" si="240"/>
        <v>660000</v>
      </c>
      <c r="T489" s="13">
        <f t="shared" si="241"/>
        <v>1687350.01</v>
      </c>
      <c r="U489" s="13">
        <f t="shared" si="242"/>
        <v>193590</v>
      </c>
      <c r="V489" s="19">
        <f t="shared" si="243"/>
        <v>1880940.01</v>
      </c>
      <c r="W489" s="13">
        <f t="shared" si="244"/>
        <v>88250</v>
      </c>
      <c r="X489" s="13">
        <f t="shared" si="245"/>
        <v>103410</v>
      </c>
      <c r="Y489" s="13">
        <f t="shared" si="233"/>
        <v>4813933.3600000003</v>
      </c>
      <c r="Z489" s="22">
        <f t="shared" si="246"/>
        <v>1984350.01</v>
      </c>
      <c r="AA489" s="13"/>
      <c r="AB489" s="13">
        <f t="shared" si="247"/>
        <v>4393933.3600000003</v>
      </c>
      <c r="AC489" s="13">
        <f t="shared" si="248"/>
        <v>420000</v>
      </c>
      <c r="AD489" s="13">
        <f t="shared" si="249"/>
        <v>1795350.01</v>
      </c>
      <c r="AE489" s="13">
        <f t="shared" si="250"/>
        <v>102340</v>
      </c>
      <c r="AF489" s="13">
        <f t="shared" si="251"/>
        <v>1897690.01</v>
      </c>
      <c r="AG489" s="23">
        <f t="shared" si="252"/>
        <v>16750</v>
      </c>
      <c r="AH489" s="13">
        <f t="shared" si="253"/>
        <v>-71500</v>
      </c>
      <c r="AI489" s="13">
        <f t="shared" si="254"/>
        <v>3361433.3600000003</v>
      </c>
      <c r="AJ489" s="13">
        <f t="shared" si="255"/>
        <v>4153933.3600000003</v>
      </c>
      <c r="AK489" s="13">
        <f t="shared" si="256"/>
        <v>660000</v>
      </c>
      <c r="AL489" s="13">
        <f t="shared" si="257"/>
        <v>1687350.01</v>
      </c>
      <c r="AM489" s="13">
        <f t="shared" si="258"/>
        <v>193590</v>
      </c>
      <c r="AN489" s="13">
        <f t="shared" si="259"/>
        <v>1880940.01</v>
      </c>
      <c r="AO489" s="23">
        <f t="shared" si="260"/>
        <v>0</v>
      </c>
      <c r="AP489" s="13">
        <f t="shared" si="261"/>
        <v>-88250</v>
      </c>
      <c r="AQ489" s="13">
        <f t="shared" si="262"/>
        <v>0</v>
      </c>
      <c r="AR489" s="3" t="str">
        <f t="shared" si="263"/>
        <v>Ok</v>
      </c>
    </row>
    <row r="490" spans="1:44" x14ac:dyDescent="0.3">
      <c r="A490" s="9"/>
      <c r="B490" s="9"/>
      <c r="C490" s="10">
        <f t="shared" si="234"/>
        <v>248500</v>
      </c>
      <c r="D490" s="10">
        <f t="shared" si="235"/>
        <v>2982000</v>
      </c>
      <c r="E490" s="10">
        <f>F490*基础参数!$B$18</f>
        <v>1988000</v>
      </c>
      <c r="F490" s="10">
        <f>F489+基础参数!$B$17</f>
        <v>4970000</v>
      </c>
      <c r="G490" s="10">
        <f>基础参数!$B$1</f>
        <v>60000</v>
      </c>
      <c r="H490" s="10">
        <f>基础参数!$B$2</f>
        <v>36000</v>
      </c>
      <c r="I490" s="10">
        <f>ROUND(IF(F490/12&gt;基础参数!$B$5,基础参数!$B$5,IF(F490/12&lt;基础参数!$B$4,基础参数!$B$4,F490/12)),2)</f>
        <v>21396</v>
      </c>
      <c r="J490" s="10">
        <f>I490*12*基础参数!$B$3</f>
        <v>32094</v>
      </c>
      <c r="K490" s="10">
        <f>ROUND(IF($F490/12&gt;基础参数!$B$12,基础参数!$B$12,IF($F490/12&lt;基础参数!$B$11,基础参数!$B$11,$F490/12)),2)</f>
        <v>21396</v>
      </c>
      <c r="L490" s="10">
        <f>K490*12*基础参数!$B$10</f>
        <v>17972.640000000003</v>
      </c>
      <c r="M490" s="12">
        <f t="shared" si="231"/>
        <v>2835933.36</v>
      </c>
      <c r="N490" s="13">
        <f t="shared" si="232"/>
        <v>1988000</v>
      </c>
      <c r="O490" s="13">
        <f t="shared" si="236"/>
        <v>1094250.01</v>
      </c>
      <c r="P490" s="13">
        <f t="shared" si="237"/>
        <v>879440</v>
      </c>
      <c r="Q490" s="17">
        <f t="shared" si="238"/>
        <v>1973690.01</v>
      </c>
      <c r="R490" s="13">
        <f t="shared" si="239"/>
        <v>4163933.3600000003</v>
      </c>
      <c r="S490" s="18">
        <f t="shared" si="240"/>
        <v>660000</v>
      </c>
      <c r="T490" s="13">
        <f t="shared" si="241"/>
        <v>1691850.01</v>
      </c>
      <c r="U490" s="13">
        <f t="shared" si="242"/>
        <v>193590</v>
      </c>
      <c r="V490" s="19">
        <f t="shared" si="243"/>
        <v>1885440.01</v>
      </c>
      <c r="W490" s="13">
        <f t="shared" si="244"/>
        <v>88250</v>
      </c>
      <c r="X490" s="13">
        <f t="shared" si="245"/>
        <v>103410</v>
      </c>
      <c r="Y490" s="13">
        <f t="shared" si="233"/>
        <v>4823933.3600000003</v>
      </c>
      <c r="Z490" s="22">
        <f t="shared" si="246"/>
        <v>1988850.01</v>
      </c>
      <c r="AA490" s="13"/>
      <c r="AB490" s="13">
        <f t="shared" si="247"/>
        <v>4403933.3600000003</v>
      </c>
      <c r="AC490" s="13">
        <f t="shared" si="248"/>
        <v>420000</v>
      </c>
      <c r="AD490" s="13">
        <f t="shared" si="249"/>
        <v>1799850.01</v>
      </c>
      <c r="AE490" s="13">
        <f t="shared" si="250"/>
        <v>102340</v>
      </c>
      <c r="AF490" s="13">
        <f t="shared" si="251"/>
        <v>1902190.01</v>
      </c>
      <c r="AG490" s="23">
        <f t="shared" si="252"/>
        <v>16750</v>
      </c>
      <c r="AH490" s="13">
        <f t="shared" si="253"/>
        <v>-71500</v>
      </c>
      <c r="AI490" s="13">
        <f t="shared" si="254"/>
        <v>3371433.3600000003</v>
      </c>
      <c r="AJ490" s="13">
        <f t="shared" si="255"/>
        <v>4163933.3600000003</v>
      </c>
      <c r="AK490" s="13">
        <f t="shared" si="256"/>
        <v>660000</v>
      </c>
      <c r="AL490" s="13">
        <f t="shared" si="257"/>
        <v>1691850.01</v>
      </c>
      <c r="AM490" s="13">
        <f t="shared" si="258"/>
        <v>193590</v>
      </c>
      <c r="AN490" s="13">
        <f t="shared" si="259"/>
        <v>1885440.01</v>
      </c>
      <c r="AO490" s="23">
        <f t="shared" si="260"/>
        <v>0</v>
      </c>
      <c r="AP490" s="13">
        <f t="shared" si="261"/>
        <v>-88250</v>
      </c>
      <c r="AQ490" s="13">
        <f t="shared" si="262"/>
        <v>0</v>
      </c>
      <c r="AR490" s="3" t="str">
        <f t="shared" si="263"/>
        <v>Ok</v>
      </c>
    </row>
    <row r="491" spans="1:44" x14ac:dyDescent="0.3">
      <c r="A491" s="9"/>
      <c r="B491" s="9"/>
      <c r="C491" s="10">
        <f t="shared" si="234"/>
        <v>249000</v>
      </c>
      <c r="D491" s="10">
        <f t="shared" si="235"/>
        <v>2988000</v>
      </c>
      <c r="E491" s="10">
        <f>F491*基础参数!$B$18</f>
        <v>1992000</v>
      </c>
      <c r="F491" s="10">
        <f>F490+基础参数!$B$17</f>
        <v>4980000</v>
      </c>
      <c r="G491" s="10">
        <f>基础参数!$B$1</f>
        <v>60000</v>
      </c>
      <c r="H491" s="10">
        <f>基础参数!$B$2</f>
        <v>36000</v>
      </c>
      <c r="I491" s="10">
        <f>ROUND(IF(F491/12&gt;基础参数!$B$5,基础参数!$B$5,IF(F491/12&lt;基础参数!$B$4,基础参数!$B$4,F491/12)),2)</f>
        <v>21396</v>
      </c>
      <c r="J491" s="10">
        <f>I491*12*基础参数!$B$3</f>
        <v>32094</v>
      </c>
      <c r="K491" s="10">
        <f>ROUND(IF($F491/12&gt;基础参数!$B$12,基础参数!$B$12,IF($F491/12&lt;基础参数!$B$11,基础参数!$B$11,$F491/12)),2)</f>
        <v>21396</v>
      </c>
      <c r="L491" s="10">
        <f>K491*12*基础参数!$B$10</f>
        <v>17972.640000000003</v>
      </c>
      <c r="M491" s="12">
        <f t="shared" si="231"/>
        <v>2841933.36</v>
      </c>
      <c r="N491" s="13">
        <f t="shared" si="232"/>
        <v>1992000</v>
      </c>
      <c r="O491" s="13">
        <f t="shared" si="236"/>
        <v>1096950.01</v>
      </c>
      <c r="P491" s="13">
        <f t="shared" si="237"/>
        <v>881240</v>
      </c>
      <c r="Q491" s="17">
        <f t="shared" si="238"/>
        <v>1978190.01</v>
      </c>
      <c r="R491" s="13">
        <f t="shared" si="239"/>
        <v>4173933.3600000003</v>
      </c>
      <c r="S491" s="18">
        <f t="shared" si="240"/>
        <v>660000</v>
      </c>
      <c r="T491" s="13">
        <f t="shared" si="241"/>
        <v>1696350.01</v>
      </c>
      <c r="U491" s="13">
        <f t="shared" si="242"/>
        <v>193590</v>
      </c>
      <c r="V491" s="19">
        <f t="shared" si="243"/>
        <v>1889940.01</v>
      </c>
      <c r="W491" s="13">
        <f t="shared" si="244"/>
        <v>88250</v>
      </c>
      <c r="X491" s="13">
        <f t="shared" si="245"/>
        <v>103410</v>
      </c>
      <c r="Y491" s="13">
        <f t="shared" si="233"/>
        <v>4833933.3600000003</v>
      </c>
      <c r="Z491" s="22">
        <f t="shared" si="246"/>
        <v>1993350.01</v>
      </c>
      <c r="AA491" s="13"/>
      <c r="AB491" s="13">
        <f t="shared" si="247"/>
        <v>4413933.3600000003</v>
      </c>
      <c r="AC491" s="13">
        <f t="shared" si="248"/>
        <v>420000</v>
      </c>
      <c r="AD491" s="13">
        <f t="shared" si="249"/>
        <v>1804350.01</v>
      </c>
      <c r="AE491" s="13">
        <f t="shared" si="250"/>
        <v>102340</v>
      </c>
      <c r="AF491" s="13">
        <f t="shared" si="251"/>
        <v>1906690.01</v>
      </c>
      <c r="AG491" s="23">
        <f t="shared" si="252"/>
        <v>16750</v>
      </c>
      <c r="AH491" s="13">
        <f t="shared" si="253"/>
        <v>-71500</v>
      </c>
      <c r="AI491" s="13">
        <f t="shared" si="254"/>
        <v>3381433.3600000003</v>
      </c>
      <c r="AJ491" s="13">
        <f t="shared" si="255"/>
        <v>4173933.3600000003</v>
      </c>
      <c r="AK491" s="13">
        <f t="shared" si="256"/>
        <v>660000</v>
      </c>
      <c r="AL491" s="13">
        <f t="shared" si="257"/>
        <v>1696350.01</v>
      </c>
      <c r="AM491" s="13">
        <f t="shared" si="258"/>
        <v>193590</v>
      </c>
      <c r="AN491" s="13">
        <f t="shared" si="259"/>
        <v>1889940.01</v>
      </c>
      <c r="AO491" s="23">
        <f t="shared" si="260"/>
        <v>0</v>
      </c>
      <c r="AP491" s="13">
        <f t="shared" si="261"/>
        <v>-88250</v>
      </c>
      <c r="AQ491" s="13">
        <f t="shared" si="262"/>
        <v>0</v>
      </c>
      <c r="AR491" s="3" t="str">
        <f t="shared" si="263"/>
        <v>Ok</v>
      </c>
    </row>
    <row r="492" spans="1:44" x14ac:dyDescent="0.3">
      <c r="A492" s="9"/>
      <c r="B492" s="9"/>
      <c r="C492" s="10">
        <f t="shared" si="234"/>
        <v>249500</v>
      </c>
      <c r="D492" s="10">
        <f t="shared" si="235"/>
        <v>2994000</v>
      </c>
      <c r="E492" s="10">
        <f>F492*基础参数!$B$18</f>
        <v>1996000</v>
      </c>
      <c r="F492" s="10">
        <f>F491+基础参数!$B$17</f>
        <v>4990000</v>
      </c>
      <c r="G492" s="10">
        <f>基础参数!$B$1</f>
        <v>60000</v>
      </c>
      <c r="H492" s="10">
        <f>基础参数!$B$2</f>
        <v>36000</v>
      </c>
      <c r="I492" s="10">
        <f>ROUND(IF(F492/12&gt;基础参数!$B$5,基础参数!$B$5,IF(F492/12&lt;基础参数!$B$4,基础参数!$B$4,F492/12)),2)</f>
        <v>21396</v>
      </c>
      <c r="J492" s="10">
        <f>I492*12*基础参数!$B$3</f>
        <v>32094</v>
      </c>
      <c r="K492" s="10">
        <f>ROUND(IF($F492/12&gt;基础参数!$B$12,基础参数!$B$12,IF($F492/12&lt;基础参数!$B$11,基础参数!$B$11,$F492/12)),2)</f>
        <v>21396</v>
      </c>
      <c r="L492" s="10">
        <f>K492*12*基础参数!$B$10</f>
        <v>17972.640000000003</v>
      </c>
      <c r="M492" s="12">
        <f t="shared" si="231"/>
        <v>2847933.36</v>
      </c>
      <c r="N492" s="13">
        <f t="shared" si="232"/>
        <v>1996000</v>
      </c>
      <c r="O492" s="13">
        <f t="shared" si="236"/>
        <v>1099650.01</v>
      </c>
      <c r="P492" s="13">
        <f t="shared" si="237"/>
        <v>883040</v>
      </c>
      <c r="Q492" s="17">
        <f t="shared" si="238"/>
        <v>1982690.01</v>
      </c>
      <c r="R492" s="13">
        <f t="shared" si="239"/>
        <v>4183933.3600000003</v>
      </c>
      <c r="S492" s="18">
        <f t="shared" si="240"/>
        <v>660000</v>
      </c>
      <c r="T492" s="13">
        <f t="shared" si="241"/>
        <v>1700850.01</v>
      </c>
      <c r="U492" s="13">
        <f t="shared" si="242"/>
        <v>193590</v>
      </c>
      <c r="V492" s="19">
        <f t="shared" si="243"/>
        <v>1894440.01</v>
      </c>
      <c r="W492" s="13">
        <f t="shared" si="244"/>
        <v>88250</v>
      </c>
      <c r="X492" s="13">
        <f t="shared" si="245"/>
        <v>103410</v>
      </c>
      <c r="Y492" s="13">
        <f t="shared" si="233"/>
        <v>4843933.3600000003</v>
      </c>
      <c r="Z492" s="22">
        <f t="shared" si="246"/>
        <v>1997850.01</v>
      </c>
      <c r="AA492" s="13"/>
      <c r="AB492" s="13">
        <f t="shared" si="247"/>
        <v>4423933.3600000003</v>
      </c>
      <c r="AC492" s="13">
        <f t="shared" si="248"/>
        <v>420000</v>
      </c>
      <c r="AD492" s="13">
        <f t="shared" si="249"/>
        <v>1808850.01</v>
      </c>
      <c r="AE492" s="13">
        <f t="shared" si="250"/>
        <v>102340</v>
      </c>
      <c r="AF492" s="13">
        <f t="shared" si="251"/>
        <v>1911190.01</v>
      </c>
      <c r="AG492" s="23">
        <f t="shared" si="252"/>
        <v>16750</v>
      </c>
      <c r="AH492" s="13">
        <f t="shared" si="253"/>
        <v>-71500</v>
      </c>
      <c r="AI492" s="13">
        <f t="shared" si="254"/>
        <v>3391433.3600000003</v>
      </c>
      <c r="AJ492" s="13">
        <f t="shared" si="255"/>
        <v>4183933.3600000003</v>
      </c>
      <c r="AK492" s="13">
        <f t="shared" si="256"/>
        <v>660000</v>
      </c>
      <c r="AL492" s="13">
        <f t="shared" si="257"/>
        <v>1700850.01</v>
      </c>
      <c r="AM492" s="13">
        <f t="shared" si="258"/>
        <v>193590</v>
      </c>
      <c r="AN492" s="13">
        <f t="shared" si="259"/>
        <v>1894440.01</v>
      </c>
      <c r="AO492" s="23">
        <f t="shared" si="260"/>
        <v>0</v>
      </c>
      <c r="AP492" s="13">
        <f t="shared" si="261"/>
        <v>-88250</v>
      </c>
      <c r="AQ492" s="13">
        <f t="shared" si="262"/>
        <v>0</v>
      </c>
      <c r="AR492" s="3" t="str">
        <f t="shared" si="263"/>
        <v>Ok</v>
      </c>
    </row>
    <row r="493" spans="1:44" x14ac:dyDescent="0.3">
      <c r="A493" s="9"/>
      <c r="B493" s="9"/>
      <c r="C493" s="10">
        <f t="shared" si="234"/>
        <v>250000</v>
      </c>
      <c r="D493" s="10">
        <f t="shared" si="235"/>
        <v>3000000</v>
      </c>
      <c r="E493" s="10">
        <f>F493*基础参数!$B$18</f>
        <v>2000000</v>
      </c>
      <c r="F493" s="10">
        <f>F492+基础参数!$B$17</f>
        <v>5000000</v>
      </c>
      <c r="G493" s="10">
        <f>基础参数!$B$1</f>
        <v>60000</v>
      </c>
      <c r="H493" s="10">
        <f>基础参数!$B$2</f>
        <v>36000</v>
      </c>
      <c r="I493" s="10">
        <f>ROUND(IF(F493/12&gt;基础参数!$B$5,基础参数!$B$5,IF(F493/12&lt;基础参数!$B$4,基础参数!$B$4,F493/12)),2)</f>
        <v>21396</v>
      </c>
      <c r="J493" s="10">
        <f>I493*12*基础参数!$B$3</f>
        <v>32094</v>
      </c>
      <c r="K493" s="10">
        <f>ROUND(IF($F493/12&gt;基础参数!$B$12,基础参数!$B$12,IF($F493/12&lt;基础参数!$B$11,基础参数!$B$11,$F493/12)),2)</f>
        <v>21396</v>
      </c>
      <c r="L493" s="10">
        <f>K493*12*基础参数!$B$10</f>
        <v>17972.640000000003</v>
      </c>
      <c r="M493" s="12">
        <f t="shared" si="231"/>
        <v>2853933.36</v>
      </c>
      <c r="N493" s="13">
        <f t="shared" si="232"/>
        <v>2000000</v>
      </c>
      <c r="O493" s="13">
        <f t="shared" si="236"/>
        <v>1102350.01</v>
      </c>
      <c r="P493" s="13">
        <f t="shared" si="237"/>
        <v>884840</v>
      </c>
      <c r="Q493" s="17">
        <f t="shared" si="238"/>
        <v>1987190.01</v>
      </c>
      <c r="R493" s="13">
        <f t="shared" si="239"/>
        <v>4193933.3600000003</v>
      </c>
      <c r="S493" s="18">
        <f t="shared" si="240"/>
        <v>660000</v>
      </c>
      <c r="T493" s="13">
        <f t="shared" si="241"/>
        <v>1705350.01</v>
      </c>
      <c r="U493" s="13">
        <f t="shared" si="242"/>
        <v>193590</v>
      </c>
      <c r="V493" s="19">
        <f t="shared" si="243"/>
        <v>1898940.01</v>
      </c>
      <c r="W493" s="13">
        <f t="shared" si="244"/>
        <v>88250</v>
      </c>
      <c r="X493" s="13">
        <f t="shared" si="245"/>
        <v>103410</v>
      </c>
      <c r="Y493" s="13">
        <f t="shared" si="233"/>
        <v>4853933.3600000003</v>
      </c>
      <c r="Z493" s="22">
        <f t="shared" si="246"/>
        <v>2002350.01</v>
      </c>
      <c r="AA493" s="13"/>
      <c r="AB493" s="13">
        <f t="shared" si="247"/>
        <v>4433933.3600000003</v>
      </c>
      <c r="AC493" s="13">
        <f t="shared" si="248"/>
        <v>420000</v>
      </c>
      <c r="AD493" s="13">
        <f t="shared" si="249"/>
        <v>1813350.01</v>
      </c>
      <c r="AE493" s="13">
        <f t="shared" si="250"/>
        <v>102340</v>
      </c>
      <c r="AF493" s="13">
        <f t="shared" si="251"/>
        <v>1915690.01</v>
      </c>
      <c r="AG493" s="23">
        <f t="shared" si="252"/>
        <v>16750</v>
      </c>
      <c r="AH493" s="13">
        <f t="shared" si="253"/>
        <v>-71500</v>
      </c>
      <c r="AI493" s="13">
        <f t="shared" si="254"/>
        <v>3401433.3600000003</v>
      </c>
      <c r="AJ493" s="13">
        <f t="shared" si="255"/>
        <v>4193933.3600000003</v>
      </c>
      <c r="AK493" s="13">
        <f t="shared" si="256"/>
        <v>660000</v>
      </c>
      <c r="AL493" s="13">
        <f t="shared" si="257"/>
        <v>1705350.01</v>
      </c>
      <c r="AM493" s="13">
        <f t="shared" si="258"/>
        <v>193590</v>
      </c>
      <c r="AN493" s="13">
        <f t="shared" si="259"/>
        <v>1898940.01</v>
      </c>
      <c r="AO493" s="23">
        <f t="shared" si="260"/>
        <v>0</v>
      </c>
      <c r="AP493" s="13">
        <f t="shared" si="261"/>
        <v>-88250</v>
      </c>
      <c r="AQ493" s="13">
        <f t="shared" si="262"/>
        <v>0</v>
      </c>
      <c r="AR493" s="3" t="str">
        <f t="shared" si="263"/>
        <v>Ok</v>
      </c>
    </row>
    <row r="494" spans="1:44" x14ac:dyDescent="0.3">
      <c r="A494" s="9"/>
      <c r="B494" s="9"/>
      <c r="C494" s="10">
        <f t="shared" si="234"/>
        <v>250500</v>
      </c>
      <c r="D494" s="10">
        <f t="shared" si="235"/>
        <v>3006000</v>
      </c>
      <c r="E494" s="10">
        <f>F494*基础参数!$B$18</f>
        <v>2004000</v>
      </c>
      <c r="F494" s="10">
        <f>F493+基础参数!$B$17</f>
        <v>5010000</v>
      </c>
      <c r="G494" s="10">
        <f>基础参数!$B$1</f>
        <v>60000</v>
      </c>
      <c r="H494" s="10">
        <f>基础参数!$B$2</f>
        <v>36000</v>
      </c>
      <c r="I494" s="10">
        <f>ROUND(IF(F494/12&gt;基础参数!$B$5,基础参数!$B$5,IF(F494/12&lt;基础参数!$B$4,基础参数!$B$4,F494/12)),2)</f>
        <v>21396</v>
      </c>
      <c r="J494" s="10">
        <f>I494*12*基础参数!$B$3</f>
        <v>32094</v>
      </c>
      <c r="K494" s="10">
        <f>ROUND(IF($F494/12&gt;基础参数!$B$12,基础参数!$B$12,IF($F494/12&lt;基础参数!$B$11,基础参数!$B$11,$F494/12)),2)</f>
        <v>21396</v>
      </c>
      <c r="L494" s="10">
        <f>K494*12*基础参数!$B$10</f>
        <v>17972.640000000003</v>
      </c>
      <c r="M494" s="12">
        <f t="shared" si="231"/>
        <v>2859933.36</v>
      </c>
      <c r="N494" s="13">
        <f t="shared" si="232"/>
        <v>2004000</v>
      </c>
      <c r="O494" s="13">
        <f t="shared" si="236"/>
        <v>1105050.01</v>
      </c>
      <c r="P494" s="13">
        <f t="shared" si="237"/>
        <v>886640</v>
      </c>
      <c r="Q494" s="17">
        <f t="shared" si="238"/>
        <v>1991690.01</v>
      </c>
      <c r="R494" s="13">
        <f t="shared" si="239"/>
        <v>4203933.3600000003</v>
      </c>
      <c r="S494" s="18">
        <f t="shared" si="240"/>
        <v>660000</v>
      </c>
      <c r="T494" s="13">
        <f t="shared" si="241"/>
        <v>1709850.01</v>
      </c>
      <c r="U494" s="13">
        <f t="shared" si="242"/>
        <v>193590</v>
      </c>
      <c r="V494" s="19">
        <f t="shared" si="243"/>
        <v>1903440.01</v>
      </c>
      <c r="W494" s="13">
        <f t="shared" si="244"/>
        <v>88250</v>
      </c>
      <c r="X494" s="13">
        <f t="shared" si="245"/>
        <v>103410</v>
      </c>
      <c r="Y494" s="13">
        <f t="shared" si="233"/>
        <v>4863933.3600000003</v>
      </c>
      <c r="Z494" s="22">
        <f t="shared" si="246"/>
        <v>2006850.01</v>
      </c>
      <c r="AA494" s="13"/>
      <c r="AB494" s="13">
        <f t="shared" si="247"/>
        <v>4443933.3600000003</v>
      </c>
      <c r="AC494" s="13">
        <f t="shared" si="248"/>
        <v>420000</v>
      </c>
      <c r="AD494" s="13">
        <f t="shared" si="249"/>
        <v>1817850.01</v>
      </c>
      <c r="AE494" s="13">
        <f t="shared" si="250"/>
        <v>102340</v>
      </c>
      <c r="AF494" s="13">
        <f t="shared" si="251"/>
        <v>1920190.01</v>
      </c>
      <c r="AG494" s="23">
        <f t="shared" si="252"/>
        <v>16750</v>
      </c>
      <c r="AH494" s="13">
        <f t="shared" si="253"/>
        <v>-71500</v>
      </c>
      <c r="AI494" s="13">
        <f t="shared" si="254"/>
        <v>3411433.3600000003</v>
      </c>
      <c r="AJ494" s="13">
        <f t="shared" si="255"/>
        <v>4203933.3600000003</v>
      </c>
      <c r="AK494" s="13">
        <f t="shared" si="256"/>
        <v>660000</v>
      </c>
      <c r="AL494" s="13">
        <f t="shared" si="257"/>
        <v>1709850.01</v>
      </c>
      <c r="AM494" s="13">
        <f t="shared" si="258"/>
        <v>193590</v>
      </c>
      <c r="AN494" s="13">
        <f t="shared" si="259"/>
        <v>1903440.01</v>
      </c>
      <c r="AO494" s="23">
        <f t="shared" si="260"/>
        <v>0</v>
      </c>
      <c r="AP494" s="13">
        <f t="shared" si="261"/>
        <v>-88250</v>
      </c>
      <c r="AQ494" s="13">
        <f t="shared" si="262"/>
        <v>0</v>
      </c>
      <c r="AR494" s="3" t="str">
        <f t="shared" si="263"/>
        <v>Ok</v>
      </c>
    </row>
    <row r="495" spans="1:44" x14ac:dyDescent="0.3">
      <c r="A495" s="9"/>
      <c r="B495" s="9"/>
      <c r="C495" s="10">
        <f t="shared" si="234"/>
        <v>251000</v>
      </c>
      <c r="D495" s="10">
        <f t="shared" si="235"/>
        <v>3012000</v>
      </c>
      <c r="E495" s="10">
        <f>F495*基础参数!$B$18</f>
        <v>2008000</v>
      </c>
      <c r="F495" s="10">
        <f>F494+基础参数!$B$17</f>
        <v>5020000</v>
      </c>
      <c r="G495" s="10">
        <f>基础参数!$B$1</f>
        <v>60000</v>
      </c>
      <c r="H495" s="10">
        <f>基础参数!$B$2</f>
        <v>36000</v>
      </c>
      <c r="I495" s="10">
        <f>ROUND(IF(F495/12&gt;基础参数!$B$5,基础参数!$B$5,IF(F495/12&lt;基础参数!$B$4,基础参数!$B$4,F495/12)),2)</f>
        <v>21396</v>
      </c>
      <c r="J495" s="10">
        <f>I495*12*基础参数!$B$3</f>
        <v>32094</v>
      </c>
      <c r="K495" s="10">
        <f>ROUND(IF($F495/12&gt;基础参数!$B$12,基础参数!$B$12,IF($F495/12&lt;基础参数!$B$11,基础参数!$B$11,$F495/12)),2)</f>
        <v>21396</v>
      </c>
      <c r="L495" s="10">
        <f>K495*12*基础参数!$B$10</f>
        <v>17972.640000000003</v>
      </c>
      <c r="M495" s="12">
        <f t="shared" si="231"/>
        <v>2865933.36</v>
      </c>
      <c r="N495" s="13">
        <f t="shared" si="232"/>
        <v>2008000</v>
      </c>
      <c r="O495" s="13">
        <f t="shared" si="236"/>
        <v>1107750.01</v>
      </c>
      <c r="P495" s="13">
        <f t="shared" si="237"/>
        <v>888440</v>
      </c>
      <c r="Q495" s="17">
        <f t="shared" si="238"/>
        <v>1996190.01</v>
      </c>
      <c r="R495" s="13">
        <f t="shared" si="239"/>
        <v>4213933.3600000003</v>
      </c>
      <c r="S495" s="18">
        <f t="shared" si="240"/>
        <v>660000</v>
      </c>
      <c r="T495" s="13">
        <f t="shared" si="241"/>
        <v>1714350.01</v>
      </c>
      <c r="U495" s="13">
        <f t="shared" si="242"/>
        <v>193590</v>
      </c>
      <c r="V495" s="19">
        <f t="shared" si="243"/>
        <v>1907940.01</v>
      </c>
      <c r="W495" s="13">
        <f t="shared" si="244"/>
        <v>88250</v>
      </c>
      <c r="X495" s="13">
        <f t="shared" si="245"/>
        <v>103410</v>
      </c>
      <c r="Y495" s="13">
        <f t="shared" si="233"/>
        <v>4873933.3600000003</v>
      </c>
      <c r="Z495" s="22">
        <f t="shared" si="246"/>
        <v>2011350.01</v>
      </c>
      <c r="AA495" s="13"/>
      <c r="AB495" s="13">
        <f t="shared" si="247"/>
        <v>4453933.3600000003</v>
      </c>
      <c r="AC495" s="13">
        <f t="shared" si="248"/>
        <v>420000</v>
      </c>
      <c r="AD495" s="13">
        <f t="shared" si="249"/>
        <v>1822350.01</v>
      </c>
      <c r="AE495" s="13">
        <f t="shared" si="250"/>
        <v>102340</v>
      </c>
      <c r="AF495" s="13">
        <f t="shared" si="251"/>
        <v>1924690.01</v>
      </c>
      <c r="AG495" s="23">
        <f t="shared" si="252"/>
        <v>16750</v>
      </c>
      <c r="AH495" s="13">
        <f t="shared" si="253"/>
        <v>-71500</v>
      </c>
      <c r="AI495" s="13">
        <f t="shared" si="254"/>
        <v>3421433.3600000003</v>
      </c>
      <c r="AJ495" s="13">
        <f t="shared" si="255"/>
        <v>4213933.3600000003</v>
      </c>
      <c r="AK495" s="13">
        <f t="shared" si="256"/>
        <v>660000</v>
      </c>
      <c r="AL495" s="13">
        <f t="shared" si="257"/>
        <v>1714350.01</v>
      </c>
      <c r="AM495" s="13">
        <f t="shared" si="258"/>
        <v>193590</v>
      </c>
      <c r="AN495" s="13">
        <f t="shared" si="259"/>
        <v>1907940.01</v>
      </c>
      <c r="AO495" s="23">
        <f t="shared" si="260"/>
        <v>0</v>
      </c>
      <c r="AP495" s="13">
        <f t="shared" si="261"/>
        <v>-88250</v>
      </c>
      <c r="AQ495" s="13">
        <f t="shared" si="262"/>
        <v>0</v>
      </c>
      <c r="AR495" s="3" t="str">
        <f t="shared" si="263"/>
        <v>Ok</v>
      </c>
    </row>
    <row r="496" spans="1:44" x14ac:dyDescent="0.3">
      <c r="A496" s="9"/>
      <c r="B496" s="9"/>
      <c r="C496" s="10">
        <f t="shared" si="234"/>
        <v>251500</v>
      </c>
      <c r="D496" s="10">
        <f t="shared" si="235"/>
        <v>3018000</v>
      </c>
      <c r="E496" s="10">
        <f>F496*基础参数!$B$18</f>
        <v>2012000</v>
      </c>
      <c r="F496" s="10">
        <f>F495+基础参数!$B$17</f>
        <v>5030000</v>
      </c>
      <c r="G496" s="10">
        <f>基础参数!$B$1</f>
        <v>60000</v>
      </c>
      <c r="H496" s="10">
        <f>基础参数!$B$2</f>
        <v>36000</v>
      </c>
      <c r="I496" s="10">
        <f>ROUND(IF(F496/12&gt;基础参数!$B$5,基础参数!$B$5,IF(F496/12&lt;基础参数!$B$4,基础参数!$B$4,F496/12)),2)</f>
        <v>21396</v>
      </c>
      <c r="J496" s="10">
        <f>I496*12*基础参数!$B$3</f>
        <v>32094</v>
      </c>
      <c r="K496" s="10">
        <f>ROUND(IF($F496/12&gt;基础参数!$B$12,基础参数!$B$12,IF($F496/12&lt;基础参数!$B$11,基础参数!$B$11,$F496/12)),2)</f>
        <v>21396</v>
      </c>
      <c r="L496" s="10">
        <f>K496*12*基础参数!$B$10</f>
        <v>17972.640000000003</v>
      </c>
      <c r="M496" s="12">
        <f t="shared" si="231"/>
        <v>2871933.36</v>
      </c>
      <c r="N496" s="13">
        <f t="shared" si="232"/>
        <v>2012000</v>
      </c>
      <c r="O496" s="13">
        <f t="shared" si="236"/>
        <v>1110450.01</v>
      </c>
      <c r="P496" s="13">
        <f t="shared" si="237"/>
        <v>890240</v>
      </c>
      <c r="Q496" s="17">
        <f t="shared" si="238"/>
        <v>2000690.01</v>
      </c>
      <c r="R496" s="13">
        <f t="shared" si="239"/>
        <v>4223933.3600000003</v>
      </c>
      <c r="S496" s="18">
        <f t="shared" si="240"/>
        <v>660000</v>
      </c>
      <c r="T496" s="13">
        <f t="shared" si="241"/>
        <v>1718850.01</v>
      </c>
      <c r="U496" s="13">
        <f t="shared" si="242"/>
        <v>193590</v>
      </c>
      <c r="V496" s="19">
        <f t="shared" si="243"/>
        <v>1912440.01</v>
      </c>
      <c r="W496" s="13">
        <f t="shared" si="244"/>
        <v>88250</v>
      </c>
      <c r="X496" s="13">
        <f t="shared" si="245"/>
        <v>103410</v>
      </c>
      <c r="Y496" s="13">
        <f t="shared" si="233"/>
        <v>4883933.3600000003</v>
      </c>
      <c r="Z496" s="22">
        <f t="shared" si="246"/>
        <v>2015850.01</v>
      </c>
      <c r="AA496" s="13"/>
      <c r="AB496" s="13">
        <f t="shared" si="247"/>
        <v>4463933.3600000003</v>
      </c>
      <c r="AC496" s="13">
        <f t="shared" si="248"/>
        <v>420000</v>
      </c>
      <c r="AD496" s="13">
        <f t="shared" si="249"/>
        <v>1826850.01</v>
      </c>
      <c r="AE496" s="13">
        <f t="shared" si="250"/>
        <v>102340</v>
      </c>
      <c r="AF496" s="13">
        <f t="shared" si="251"/>
        <v>1929190.01</v>
      </c>
      <c r="AG496" s="23">
        <f t="shared" si="252"/>
        <v>16750</v>
      </c>
      <c r="AH496" s="13">
        <f t="shared" si="253"/>
        <v>-71500</v>
      </c>
      <c r="AI496" s="13">
        <f t="shared" si="254"/>
        <v>3431433.3600000003</v>
      </c>
      <c r="AJ496" s="13">
        <f t="shared" si="255"/>
        <v>4223933.3600000003</v>
      </c>
      <c r="AK496" s="13">
        <f t="shared" si="256"/>
        <v>660000</v>
      </c>
      <c r="AL496" s="13">
        <f t="shared" si="257"/>
        <v>1718850.01</v>
      </c>
      <c r="AM496" s="13">
        <f t="shared" si="258"/>
        <v>193590</v>
      </c>
      <c r="AN496" s="13">
        <f t="shared" si="259"/>
        <v>1912440.01</v>
      </c>
      <c r="AO496" s="23">
        <f t="shared" si="260"/>
        <v>0</v>
      </c>
      <c r="AP496" s="13">
        <f t="shared" si="261"/>
        <v>-88250</v>
      </c>
      <c r="AQ496" s="13">
        <f t="shared" si="262"/>
        <v>0</v>
      </c>
      <c r="AR496" s="3" t="str">
        <f t="shared" si="263"/>
        <v>Ok</v>
      </c>
    </row>
    <row r="497" spans="1:44" x14ac:dyDescent="0.3">
      <c r="A497" s="9"/>
      <c r="B497" s="9"/>
      <c r="C497" s="10">
        <f t="shared" si="234"/>
        <v>252000</v>
      </c>
      <c r="D497" s="10">
        <f t="shared" si="235"/>
        <v>3024000</v>
      </c>
      <c r="E497" s="10">
        <f>F497*基础参数!$B$18</f>
        <v>2016000</v>
      </c>
      <c r="F497" s="10">
        <f>F496+基础参数!$B$17</f>
        <v>5040000</v>
      </c>
      <c r="G497" s="10">
        <f>基础参数!$B$1</f>
        <v>60000</v>
      </c>
      <c r="H497" s="10">
        <f>基础参数!$B$2</f>
        <v>36000</v>
      </c>
      <c r="I497" s="10">
        <f>ROUND(IF(F497/12&gt;基础参数!$B$5,基础参数!$B$5,IF(F497/12&lt;基础参数!$B$4,基础参数!$B$4,F497/12)),2)</f>
        <v>21396</v>
      </c>
      <c r="J497" s="10">
        <f>I497*12*基础参数!$B$3</f>
        <v>32094</v>
      </c>
      <c r="K497" s="10">
        <f>ROUND(IF($F497/12&gt;基础参数!$B$12,基础参数!$B$12,IF($F497/12&lt;基础参数!$B$11,基础参数!$B$11,$F497/12)),2)</f>
        <v>21396</v>
      </c>
      <c r="L497" s="10">
        <f>K497*12*基础参数!$B$10</f>
        <v>17972.640000000003</v>
      </c>
      <c r="M497" s="12">
        <f t="shared" si="231"/>
        <v>2877933.36</v>
      </c>
      <c r="N497" s="13">
        <f t="shared" si="232"/>
        <v>2016000</v>
      </c>
      <c r="O497" s="13">
        <f t="shared" si="236"/>
        <v>1113150.01</v>
      </c>
      <c r="P497" s="13">
        <f t="shared" si="237"/>
        <v>892040</v>
      </c>
      <c r="Q497" s="17">
        <f t="shared" si="238"/>
        <v>2005190.01</v>
      </c>
      <c r="R497" s="13">
        <f t="shared" si="239"/>
        <v>4233933.3600000003</v>
      </c>
      <c r="S497" s="18">
        <f t="shared" si="240"/>
        <v>660000</v>
      </c>
      <c r="T497" s="13">
        <f t="shared" si="241"/>
        <v>1723350.01</v>
      </c>
      <c r="U497" s="13">
        <f t="shared" si="242"/>
        <v>193590</v>
      </c>
      <c r="V497" s="19">
        <f t="shared" si="243"/>
        <v>1916940.01</v>
      </c>
      <c r="W497" s="13">
        <f t="shared" si="244"/>
        <v>88250</v>
      </c>
      <c r="X497" s="13">
        <f t="shared" si="245"/>
        <v>103410</v>
      </c>
      <c r="Y497" s="13">
        <f t="shared" si="233"/>
        <v>4893933.3600000003</v>
      </c>
      <c r="Z497" s="22">
        <f t="shared" si="246"/>
        <v>2020350.01</v>
      </c>
      <c r="AA497" s="13"/>
      <c r="AB497" s="13">
        <f t="shared" si="247"/>
        <v>4473933.3600000003</v>
      </c>
      <c r="AC497" s="13">
        <f t="shared" si="248"/>
        <v>420000</v>
      </c>
      <c r="AD497" s="13">
        <f t="shared" si="249"/>
        <v>1831350.01</v>
      </c>
      <c r="AE497" s="13">
        <f t="shared" si="250"/>
        <v>102340</v>
      </c>
      <c r="AF497" s="13">
        <f t="shared" si="251"/>
        <v>1933690.01</v>
      </c>
      <c r="AG497" s="23">
        <f t="shared" si="252"/>
        <v>16750</v>
      </c>
      <c r="AH497" s="13">
        <f t="shared" si="253"/>
        <v>-71500</v>
      </c>
      <c r="AI497" s="13">
        <f t="shared" si="254"/>
        <v>3441433.3600000003</v>
      </c>
      <c r="AJ497" s="13">
        <f t="shared" si="255"/>
        <v>4233933.3600000003</v>
      </c>
      <c r="AK497" s="13">
        <f t="shared" si="256"/>
        <v>660000</v>
      </c>
      <c r="AL497" s="13">
        <f t="shared" si="257"/>
        <v>1723350.01</v>
      </c>
      <c r="AM497" s="13">
        <f t="shared" si="258"/>
        <v>193590</v>
      </c>
      <c r="AN497" s="13">
        <f t="shared" si="259"/>
        <v>1916940.01</v>
      </c>
      <c r="AO497" s="23">
        <f t="shared" si="260"/>
        <v>0</v>
      </c>
      <c r="AP497" s="13">
        <f t="shared" si="261"/>
        <v>-88250</v>
      </c>
      <c r="AQ497" s="13">
        <f t="shared" si="262"/>
        <v>0</v>
      </c>
      <c r="AR497" s="3" t="str">
        <f t="shared" si="263"/>
        <v>Ok</v>
      </c>
    </row>
    <row r="498" spans="1:44" x14ac:dyDescent="0.3">
      <c r="A498" s="9"/>
      <c r="B498" s="9"/>
      <c r="C498" s="10">
        <f t="shared" si="234"/>
        <v>252500</v>
      </c>
      <c r="D498" s="10">
        <f t="shared" si="235"/>
        <v>3030000</v>
      </c>
      <c r="E498" s="10">
        <f>F498*基础参数!$B$18</f>
        <v>2020000</v>
      </c>
      <c r="F498" s="10">
        <f>F497+基础参数!$B$17</f>
        <v>5050000</v>
      </c>
      <c r="G498" s="10">
        <f>基础参数!$B$1</f>
        <v>60000</v>
      </c>
      <c r="H498" s="10">
        <f>基础参数!$B$2</f>
        <v>36000</v>
      </c>
      <c r="I498" s="10">
        <f>ROUND(IF(F498/12&gt;基础参数!$B$5,基础参数!$B$5,IF(F498/12&lt;基础参数!$B$4,基础参数!$B$4,F498/12)),2)</f>
        <v>21396</v>
      </c>
      <c r="J498" s="10">
        <f>I498*12*基础参数!$B$3</f>
        <v>32094</v>
      </c>
      <c r="K498" s="10">
        <f>ROUND(IF($F498/12&gt;基础参数!$B$12,基础参数!$B$12,IF($F498/12&lt;基础参数!$B$11,基础参数!$B$11,$F498/12)),2)</f>
        <v>21396</v>
      </c>
      <c r="L498" s="10">
        <f>K498*12*基础参数!$B$10</f>
        <v>17972.640000000003</v>
      </c>
      <c r="M498" s="12">
        <f t="shared" si="231"/>
        <v>2883933.36</v>
      </c>
      <c r="N498" s="13">
        <f t="shared" si="232"/>
        <v>2020000</v>
      </c>
      <c r="O498" s="13">
        <f t="shared" si="236"/>
        <v>1115850.01</v>
      </c>
      <c r="P498" s="13">
        <f t="shared" si="237"/>
        <v>893840</v>
      </c>
      <c r="Q498" s="17">
        <f t="shared" si="238"/>
        <v>2009690.01</v>
      </c>
      <c r="R498" s="13">
        <f t="shared" si="239"/>
        <v>4243933.3600000003</v>
      </c>
      <c r="S498" s="18">
        <f t="shared" si="240"/>
        <v>660000</v>
      </c>
      <c r="T498" s="13">
        <f t="shared" si="241"/>
        <v>1727850.01</v>
      </c>
      <c r="U498" s="13">
        <f t="shared" si="242"/>
        <v>193590</v>
      </c>
      <c r="V498" s="19">
        <f t="shared" si="243"/>
        <v>1921440.01</v>
      </c>
      <c r="W498" s="13">
        <f t="shared" si="244"/>
        <v>88250</v>
      </c>
      <c r="X498" s="13">
        <f t="shared" si="245"/>
        <v>103410</v>
      </c>
      <c r="Y498" s="13">
        <f t="shared" si="233"/>
        <v>4903933.3600000003</v>
      </c>
      <c r="Z498" s="22">
        <f t="shared" si="246"/>
        <v>2024850.01</v>
      </c>
      <c r="AA498" s="13"/>
      <c r="AB498" s="13">
        <f t="shared" si="247"/>
        <v>4483933.3600000003</v>
      </c>
      <c r="AC498" s="13">
        <f t="shared" si="248"/>
        <v>420000</v>
      </c>
      <c r="AD498" s="13">
        <f t="shared" si="249"/>
        <v>1835850.01</v>
      </c>
      <c r="AE498" s="13">
        <f t="shared" si="250"/>
        <v>102340</v>
      </c>
      <c r="AF498" s="13">
        <f t="shared" si="251"/>
        <v>1938190.01</v>
      </c>
      <c r="AG498" s="23">
        <f t="shared" si="252"/>
        <v>16750</v>
      </c>
      <c r="AH498" s="13">
        <f t="shared" si="253"/>
        <v>-71500</v>
      </c>
      <c r="AI498" s="13">
        <f t="shared" si="254"/>
        <v>3451433.3600000003</v>
      </c>
      <c r="AJ498" s="13">
        <f t="shared" si="255"/>
        <v>4243933.3600000003</v>
      </c>
      <c r="AK498" s="13">
        <f t="shared" si="256"/>
        <v>660000</v>
      </c>
      <c r="AL498" s="13">
        <f t="shared" si="257"/>
        <v>1727850.01</v>
      </c>
      <c r="AM498" s="13">
        <f t="shared" si="258"/>
        <v>193590</v>
      </c>
      <c r="AN498" s="13">
        <f t="shared" si="259"/>
        <v>1921440.01</v>
      </c>
      <c r="AO498" s="23">
        <f t="shared" si="260"/>
        <v>0</v>
      </c>
      <c r="AP498" s="13">
        <f t="shared" si="261"/>
        <v>-88250</v>
      </c>
      <c r="AQ498" s="13">
        <f t="shared" si="262"/>
        <v>0</v>
      </c>
      <c r="AR498" s="3" t="str">
        <f t="shared" si="263"/>
        <v>Ok</v>
      </c>
    </row>
    <row r="499" spans="1:44" x14ac:dyDescent="0.3">
      <c r="A499" s="9"/>
      <c r="B499" s="9"/>
      <c r="C499" s="10">
        <f t="shared" si="234"/>
        <v>253000</v>
      </c>
      <c r="D499" s="10">
        <f t="shared" si="235"/>
        <v>3036000</v>
      </c>
      <c r="E499" s="10">
        <f>F499*基础参数!$B$18</f>
        <v>2024000</v>
      </c>
      <c r="F499" s="10">
        <f>F498+基础参数!$B$17</f>
        <v>5060000</v>
      </c>
      <c r="G499" s="10">
        <f>基础参数!$B$1</f>
        <v>60000</v>
      </c>
      <c r="H499" s="10">
        <f>基础参数!$B$2</f>
        <v>36000</v>
      </c>
      <c r="I499" s="10">
        <f>ROUND(IF(F499/12&gt;基础参数!$B$5,基础参数!$B$5,IF(F499/12&lt;基础参数!$B$4,基础参数!$B$4,F499/12)),2)</f>
        <v>21396</v>
      </c>
      <c r="J499" s="10">
        <f>I499*12*基础参数!$B$3</f>
        <v>32094</v>
      </c>
      <c r="K499" s="10">
        <f>ROUND(IF($F499/12&gt;基础参数!$B$12,基础参数!$B$12,IF($F499/12&lt;基础参数!$B$11,基础参数!$B$11,$F499/12)),2)</f>
        <v>21396</v>
      </c>
      <c r="L499" s="10">
        <f>K499*12*基础参数!$B$10</f>
        <v>17972.640000000003</v>
      </c>
      <c r="M499" s="12">
        <f t="shared" si="231"/>
        <v>2889933.36</v>
      </c>
      <c r="N499" s="13">
        <f t="shared" si="232"/>
        <v>2024000</v>
      </c>
      <c r="O499" s="13">
        <f t="shared" si="236"/>
        <v>1118550.01</v>
      </c>
      <c r="P499" s="13">
        <f t="shared" si="237"/>
        <v>895640</v>
      </c>
      <c r="Q499" s="17">
        <f t="shared" si="238"/>
        <v>2014190.01</v>
      </c>
      <c r="R499" s="13">
        <f t="shared" si="239"/>
        <v>4253933.3600000003</v>
      </c>
      <c r="S499" s="18">
        <f t="shared" si="240"/>
        <v>660000</v>
      </c>
      <c r="T499" s="13">
        <f t="shared" si="241"/>
        <v>1732350.01</v>
      </c>
      <c r="U499" s="13">
        <f t="shared" si="242"/>
        <v>193590</v>
      </c>
      <c r="V499" s="19">
        <f t="shared" si="243"/>
        <v>1925940.01</v>
      </c>
      <c r="W499" s="13">
        <f t="shared" si="244"/>
        <v>88250</v>
      </c>
      <c r="X499" s="13">
        <f t="shared" si="245"/>
        <v>103410</v>
      </c>
      <c r="Y499" s="13">
        <f t="shared" si="233"/>
        <v>4913933.3600000003</v>
      </c>
      <c r="Z499" s="22">
        <f t="shared" si="246"/>
        <v>2029350.01</v>
      </c>
      <c r="AA499" s="13"/>
      <c r="AB499" s="13">
        <f t="shared" si="247"/>
        <v>4493933.3600000003</v>
      </c>
      <c r="AC499" s="13">
        <f t="shared" si="248"/>
        <v>420000</v>
      </c>
      <c r="AD499" s="13">
        <f t="shared" si="249"/>
        <v>1840350.01</v>
      </c>
      <c r="AE499" s="13">
        <f t="shared" si="250"/>
        <v>102340</v>
      </c>
      <c r="AF499" s="13">
        <f t="shared" si="251"/>
        <v>1942690.01</v>
      </c>
      <c r="AG499" s="23">
        <f t="shared" si="252"/>
        <v>16750</v>
      </c>
      <c r="AH499" s="13">
        <f t="shared" si="253"/>
        <v>-71500</v>
      </c>
      <c r="AI499" s="13">
        <f t="shared" si="254"/>
        <v>3461433.3600000003</v>
      </c>
      <c r="AJ499" s="13">
        <f t="shared" si="255"/>
        <v>4253933.3600000003</v>
      </c>
      <c r="AK499" s="13">
        <f t="shared" si="256"/>
        <v>660000</v>
      </c>
      <c r="AL499" s="13">
        <f t="shared" si="257"/>
        <v>1732350.01</v>
      </c>
      <c r="AM499" s="13">
        <f t="shared" si="258"/>
        <v>193590</v>
      </c>
      <c r="AN499" s="13">
        <f t="shared" si="259"/>
        <v>1925940.01</v>
      </c>
      <c r="AO499" s="23">
        <f t="shared" si="260"/>
        <v>0</v>
      </c>
      <c r="AP499" s="13">
        <f t="shared" si="261"/>
        <v>-88250</v>
      </c>
      <c r="AQ499" s="13">
        <f t="shared" si="262"/>
        <v>0</v>
      </c>
      <c r="AR499" s="3" t="str">
        <f t="shared" si="263"/>
        <v>Ok</v>
      </c>
    </row>
    <row r="500" spans="1:44" x14ac:dyDescent="0.3">
      <c r="A500" s="9"/>
      <c r="B500" s="9"/>
      <c r="C500" s="10">
        <f t="shared" si="234"/>
        <v>253500</v>
      </c>
      <c r="D500" s="10">
        <f t="shared" si="235"/>
        <v>3042000</v>
      </c>
      <c r="E500" s="10">
        <f>F500*基础参数!$B$18</f>
        <v>2028000</v>
      </c>
      <c r="F500" s="10">
        <f>F499+基础参数!$B$17</f>
        <v>5070000</v>
      </c>
      <c r="G500" s="10">
        <f>基础参数!$B$1</f>
        <v>60000</v>
      </c>
      <c r="H500" s="10">
        <f>基础参数!$B$2</f>
        <v>36000</v>
      </c>
      <c r="I500" s="10">
        <f>ROUND(IF(F500/12&gt;基础参数!$B$5,基础参数!$B$5,IF(F500/12&lt;基础参数!$B$4,基础参数!$B$4,F500/12)),2)</f>
        <v>21396</v>
      </c>
      <c r="J500" s="10">
        <f>I500*12*基础参数!$B$3</f>
        <v>32094</v>
      </c>
      <c r="K500" s="10">
        <f>ROUND(IF($F500/12&gt;基础参数!$B$12,基础参数!$B$12,IF($F500/12&lt;基础参数!$B$11,基础参数!$B$11,$F500/12)),2)</f>
        <v>21396</v>
      </c>
      <c r="L500" s="10">
        <f>K500*12*基础参数!$B$10</f>
        <v>17972.640000000003</v>
      </c>
      <c r="M500" s="12">
        <f t="shared" si="231"/>
        <v>2895933.36</v>
      </c>
      <c r="N500" s="13">
        <f t="shared" si="232"/>
        <v>2028000</v>
      </c>
      <c r="O500" s="13">
        <f t="shared" si="236"/>
        <v>1121250.01</v>
      </c>
      <c r="P500" s="13">
        <f t="shared" si="237"/>
        <v>897440</v>
      </c>
      <c r="Q500" s="17">
        <f t="shared" si="238"/>
        <v>2018690.01</v>
      </c>
      <c r="R500" s="13">
        <f t="shared" si="239"/>
        <v>4263933.3600000003</v>
      </c>
      <c r="S500" s="18">
        <f t="shared" si="240"/>
        <v>660000</v>
      </c>
      <c r="T500" s="13">
        <f t="shared" si="241"/>
        <v>1736850.01</v>
      </c>
      <c r="U500" s="13">
        <f t="shared" si="242"/>
        <v>193590</v>
      </c>
      <c r="V500" s="19">
        <f t="shared" si="243"/>
        <v>1930440.01</v>
      </c>
      <c r="W500" s="13">
        <f t="shared" si="244"/>
        <v>88250</v>
      </c>
      <c r="X500" s="13">
        <f t="shared" si="245"/>
        <v>103410</v>
      </c>
      <c r="Y500" s="13">
        <f t="shared" si="233"/>
        <v>4923933.3600000003</v>
      </c>
      <c r="Z500" s="22">
        <f t="shared" si="246"/>
        <v>2033850.01</v>
      </c>
      <c r="AA500" s="13"/>
      <c r="AB500" s="13">
        <f t="shared" si="247"/>
        <v>4503933.3600000003</v>
      </c>
      <c r="AC500" s="13">
        <f t="shared" si="248"/>
        <v>420000</v>
      </c>
      <c r="AD500" s="13">
        <f t="shared" si="249"/>
        <v>1844850.01</v>
      </c>
      <c r="AE500" s="13">
        <f t="shared" si="250"/>
        <v>102340</v>
      </c>
      <c r="AF500" s="13">
        <f t="shared" si="251"/>
        <v>1947190.01</v>
      </c>
      <c r="AG500" s="23">
        <f t="shared" si="252"/>
        <v>16750</v>
      </c>
      <c r="AH500" s="13">
        <f t="shared" si="253"/>
        <v>-71500</v>
      </c>
      <c r="AI500" s="13">
        <f t="shared" si="254"/>
        <v>3471433.3600000003</v>
      </c>
      <c r="AJ500" s="13">
        <f t="shared" si="255"/>
        <v>4263933.3600000003</v>
      </c>
      <c r="AK500" s="13">
        <f t="shared" si="256"/>
        <v>660000</v>
      </c>
      <c r="AL500" s="13">
        <f t="shared" si="257"/>
        <v>1736850.01</v>
      </c>
      <c r="AM500" s="13">
        <f t="shared" si="258"/>
        <v>193590</v>
      </c>
      <c r="AN500" s="13">
        <f t="shared" si="259"/>
        <v>1930440.01</v>
      </c>
      <c r="AO500" s="23">
        <f t="shared" si="260"/>
        <v>0</v>
      </c>
      <c r="AP500" s="13">
        <f t="shared" si="261"/>
        <v>-88250</v>
      </c>
      <c r="AQ500" s="13">
        <f t="shared" si="262"/>
        <v>0</v>
      </c>
      <c r="AR500" s="3" t="str">
        <f t="shared" si="263"/>
        <v>Ok</v>
      </c>
    </row>
    <row r="501" spans="1:44" x14ac:dyDescent="0.3">
      <c r="A501" s="9"/>
      <c r="B501" s="9"/>
      <c r="C501" s="10">
        <f t="shared" si="234"/>
        <v>254000</v>
      </c>
      <c r="D501" s="10">
        <f t="shared" si="235"/>
        <v>3048000</v>
      </c>
      <c r="E501" s="10">
        <f>F501*基础参数!$B$18</f>
        <v>2032000</v>
      </c>
      <c r="F501" s="10">
        <f>F500+基础参数!$B$17</f>
        <v>5080000</v>
      </c>
      <c r="G501" s="10">
        <f>基础参数!$B$1</f>
        <v>60000</v>
      </c>
      <c r="H501" s="10">
        <f>基础参数!$B$2</f>
        <v>36000</v>
      </c>
      <c r="I501" s="10">
        <f>ROUND(IF(F501/12&gt;基础参数!$B$5,基础参数!$B$5,IF(F501/12&lt;基础参数!$B$4,基础参数!$B$4,F501/12)),2)</f>
        <v>21396</v>
      </c>
      <c r="J501" s="10">
        <f>I501*12*基础参数!$B$3</f>
        <v>32094</v>
      </c>
      <c r="K501" s="10">
        <f>ROUND(IF($F501/12&gt;基础参数!$B$12,基础参数!$B$12,IF($F501/12&lt;基础参数!$B$11,基础参数!$B$11,$F501/12)),2)</f>
        <v>21396</v>
      </c>
      <c r="L501" s="10">
        <f>K501*12*基础参数!$B$10</f>
        <v>17972.640000000003</v>
      </c>
      <c r="M501" s="12">
        <f t="shared" si="231"/>
        <v>2901933.36</v>
      </c>
      <c r="N501" s="13">
        <f t="shared" si="232"/>
        <v>2032000</v>
      </c>
      <c r="O501" s="13">
        <f t="shared" si="236"/>
        <v>1123950.01</v>
      </c>
      <c r="P501" s="13">
        <f t="shared" si="237"/>
        <v>899240</v>
      </c>
      <c r="Q501" s="17">
        <f t="shared" si="238"/>
        <v>2023190.01</v>
      </c>
      <c r="R501" s="13">
        <f t="shared" si="239"/>
        <v>4273933.3600000003</v>
      </c>
      <c r="S501" s="18">
        <f t="shared" si="240"/>
        <v>660000</v>
      </c>
      <c r="T501" s="13">
        <f t="shared" si="241"/>
        <v>1741350.01</v>
      </c>
      <c r="U501" s="13">
        <f t="shared" si="242"/>
        <v>193590</v>
      </c>
      <c r="V501" s="19">
        <f t="shared" si="243"/>
        <v>1934940.01</v>
      </c>
      <c r="W501" s="13">
        <f t="shared" si="244"/>
        <v>88250</v>
      </c>
      <c r="X501" s="13">
        <f t="shared" si="245"/>
        <v>103410</v>
      </c>
      <c r="Y501" s="13">
        <f t="shared" si="233"/>
        <v>4933933.3600000003</v>
      </c>
      <c r="Z501" s="22">
        <f t="shared" si="246"/>
        <v>2038350.01</v>
      </c>
      <c r="AA501" s="13"/>
      <c r="AB501" s="13">
        <f t="shared" si="247"/>
        <v>4513933.3600000003</v>
      </c>
      <c r="AC501" s="13">
        <f t="shared" si="248"/>
        <v>420000</v>
      </c>
      <c r="AD501" s="13">
        <f t="shared" si="249"/>
        <v>1849350.01</v>
      </c>
      <c r="AE501" s="13">
        <f t="shared" si="250"/>
        <v>102340</v>
      </c>
      <c r="AF501" s="13">
        <f t="shared" si="251"/>
        <v>1951690.01</v>
      </c>
      <c r="AG501" s="23">
        <f t="shared" si="252"/>
        <v>16750</v>
      </c>
      <c r="AH501" s="13">
        <f t="shared" si="253"/>
        <v>-71500</v>
      </c>
      <c r="AI501" s="13">
        <f t="shared" si="254"/>
        <v>3481433.3600000003</v>
      </c>
      <c r="AJ501" s="13">
        <f t="shared" si="255"/>
        <v>4273933.3600000003</v>
      </c>
      <c r="AK501" s="13">
        <f t="shared" si="256"/>
        <v>660000</v>
      </c>
      <c r="AL501" s="13">
        <f t="shared" si="257"/>
        <v>1741350.01</v>
      </c>
      <c r="AM501" s="13">
        <f t="shared" si="258"/>
        <v>193590</v>
      </c>
      <c r="AN501" s="13">
        <f t="shared" si="259"/>
        <v>1934940.01</v>
      </c>
      <c r="AO501" s="23">
        <f t="shared" si="260"/>
        <v>0</v>
      </c>
      <c r="AP501" s="13">
        <f t="shared" si="261"/>
        <v>-88250</v>
      </c>
      <c r="AQ501" s="13">
        <f t="shared" si="262"/>
        <v>0</v>
      </c>
      <c r="AR501" s="3" t="str">
        <f t="shared" si="263"/>
        <v>Ok</v>
      </c>
    </row>
    <row r="502" spans="1:44" x14ac:dyDescent="0.3">
      <c r="A502" s="9"/>
      <c r="B502" s="9"/>
      <c r="C502" s="10">
        <f t="shared" si="234"/>
        <v>254500</v>
      </c>
      <c r="D502" s="10">
        <f t="shared" si="235"/>
        <v>3054000</v>
      </c>
      <c r="E502" s="10">
        <f>F502*基础参数!$B$18</f>
        <v>2036000</v>
      </c>
      <c r="F502" s="10">
        <f>F501+基础参数!$B$17</f>
        <v>5090000</v>
      </c>
      <c r="G502" s="10">
        <f>基础参数!$B$1</f>
        <v>60000</v>
      </c>
      <c r="H502" s="10">
        <f>基础参数!$B$2</f>
        <v>36000</v>
      </c>
      <c r="I502" s="10">
        <f>ROUND(IF(F502/12&gt;基础参数!$B$5,基础参数!$B$5,IF(F502/12&lt;基础参数!$B$4,基础参数!$B$4,F502/12)),2)</f>
        <v>21396</v>
      </c>
      <c r="J502" s="10">
        <f>I502*12*基础参数!$B$3</f>
        <v>32094</v>
      </c>
      <c r="K502" s="10">
        <f>ROUND(IF($F502/12&gt;基础参数!$B$12,基础参数!$B$12,IF($F502/12&lt;基础参数!$B$11,基础参数!$B$11,$F502/12)),2)</f>
        <v>21396</v>
      </c>
      <c r="L502" s="10">
        <f>K502*12*基础参数!$B$10</f>
        <v>17972.640000000003</v>
      </c>
      <c r="M502" s="12">
        <f t="shared" si="231"/>
        <v>2907933.36</v>
      </c>
      <c r="N502" s="13">
        <f t="shared" si="232"/>
        <v>2036000</v>
      </c>
      <c r="O502" s="13">
        <f t="shared" si="236"/>
        <v>1126650.01</v>
      </c>
      <c r="P502" s="13">
        <f t="shared" si="237"/>
        <v>901040</v>
      </c>
      <c r="Q502" s="17">
        <f t="shared" si="238"/>
        <v>2027690.01</v>
      </c>
      <c r="R502" s="13">
        <f t="shared" si="239"/>
        <v>4283933.3600000003</v>
      </c>
      <c r="S502" s="18">
        <f t="shared" si="240"/>
        <v>660000</v>
      </c>
      <c r="T502" s="13">
        <f t="shared" si="241"/>
        <v>1745850.01</v>
      </c>
      <c r="U502" s="13">
        <f t="shared" si="242"/>
        <v>193590</v>
      </c>
      <c r="V502" s="19">
        <f t="shared" si="243"/>
        <v>1939440.01</v>
      </c>
      <c r="W502" s="13">
        <f t="shared" si="244"/>
        <v>88250</v>
      </c>
      <c r="X502" s="13">
        <f t="shared" si="245"/>
        <v>103410</v>
      </c>
      <c r="Y502" s="13">
        <f t="shared" si="233"/>
        <v>4943933.3600000003</v>
      </c>
      <c r="Z502" s="22">
        <f t="shared" si="246"/>
        <v>2042850.01</v>
      </c>
      <c r="AA502" s="13"/>
      <c r="AB502" s="13">
        <f t="shared" si="247"/>
        <v>4523933.3600000003</v>
      </c>
      <c r="AC502" s="13">
        <f t="shared" si="248"/>
        <v>420000</v>
      </c>
      <c r="AD502" s="13">
        <f t="shared" si="249"/>
        <v>1853850.01</v>
      </c>
      <c r="AE502" s="13">
        <f t="shared" si="250"/>
        <v>102340</v>
      </c>
      <c r="AF502" s="13">
        <f t="shared" si="251"/>
        <v>1956190.01</v>
      </c>
      <c r="AG502" s="23">
        <f t="shared" si="252"/>
        <v>16750</v>
      </c>
      <c r="AH502" s="13">
        <f t="shared" si="253"/>
        <v>-71500</v>
      </c>
      <c r="AI502" s="13">
        <f t="shared" si="254"/>
        <v>3491433.3600000003</v>
      </c>
      <c r="AJ502" s="13">
        <f t="shared" si="255"/>
        <v>4283933.3600000003</v>
      </c>
      <c r="AK502" s="13">
        <f t="shared" si="256"/>
        <v>660000</v>
      </c>
      <c r="AL502" s="13">
        <f t="shared" si="257"/>
        <v>1745850.01</v>
      </c>
      <c r="AM502" s="13">
        <f t="shared" si="258"/>
        <v>193590</v>
      </c>
      <c r="AN502" s="13">
        <f t="shared" si="259"/>
        <v>1939440.01</v>
      </c>
      <c r="AO502" s="23">
        <f t="shared" si="260"/>
        <v>0</v>
      </c>
      <c r="AP502" s="13">
        <f t="shared" si="261"/>
        <v>-88250</v>
      </c>
      <c r="AQ502" s="13">
        <f t="shared" si="262"/>
        <v>0</v>
      </c>
      <c r="AR502" s="3" t="str">
        <f t="shared" si="263"/>
        <v>Ok</v>
      </c>
    </row>
    <row r="503" spans="1:44" x14ac:dyDescent="0.3">
      <c r="A503" s="9"/>
      <c r="B503" s="9"/>
      <c r="C503" s="10">
        <f t="shared" si="234"/>
        <v>255000</v>
      </c>
      <c r="D503" s="10">
        <f t="shared" si="235"/>
        <v>3060000</v>
      </c>
      <c r="E503" s="10">
        <f>F503*基础参数!$B$18</f>
        <v>2040000</v>
      </c>
      <c r="F503" s="10">
        <f>F502+基础参数!$B$17</f>
        <v>5100000</v>
      </c>
      <c r="G503" s="10">
        <f>基础参数!$B$1</f>
        <v>60000</v>
      </c>
      <c r="H503" s="10">
        <f>基础参数!$B$2</f>
        <v>36000</v>
      </c>
      <c r="I503" s="10">
        <f>ROUND(IF(F503/12&gt;基础参数!$B$5,基础参数!$B$5,IF(F503/12&lt;基础参数!$B$4,基础参数!$B$4,F503/12)),2)</f>
        <v>21396</v>
      </c>
      <c r="J503" s="10">
        <f>I503*12*基础参数!$B$3</f>
        <v>32094</v>
      </c>
      <c r="K503" s="10">
        <f>ROUND(IF($F503/12&gt;基础参数!$B$12,基础参数!$B$12,IF($F503/12&lt;基础参数!$B$11,基础参数!$B$11,$F503/12)),2)</f>
        <v>21396</v>
      </c>
      <c r="L503" s="10">
        <f>K503*12*基础参数!$B$10</f>
        <v>17972.640000000003</v>
      </c>
      <c r="M503" s="12">
        <f t="shared" si="231"/>
        <v>2913933.36</v>
      </c>
      <c r="N503" s="13">
        <f t="shared" si="232"/>
        <v>2040000</v>
      </c>
      <c r="O503" s="13">
        <f t="shared" si="236"/>
        <v>1129350.01</v>
      </c>
      <c r="P503" s="13">
        <f t="shared" si="237"/>
        <v>902840</v>
      </c>
      <c r="Q503" s="17">
        <f t="shared" si="238"/>
        <v>2032190.01</v>
      </c>
      <c r="R503" s="13">
        <f t="shared" si="239"/>
        <v>4293933.3600000003</v>
      </c>
      <c r="S503" s="18">
        <f t="shared" si="240"/>
        <v>660000</v>
      </c>
      <c r="T503" s="13">
        <f t="shared" si="241"/>
        <v>1750350.01</v>
      </c>
      <c r="U503" s="13">
        <f t="shared" si="242"/>
        <v>193590</v>
      </c>
      <c r="V503" s="19">
        <f t="shared" si="243"/>
        <v>1943940.01</v>
      </c>
      <c r="W503" s="13">
        <f t="shared" si="244"/>
        <v>88250</v>
      </c>
      <c r="X503" s="13">
        <f t="shared" si="245"/>
        <v>103410</v>
      </c>
      <c r="Y503" s="13">
        <f t="shared" si="233"/>
        <v>4953933.3600000003</v>
      </c>
      <c r="Z503" s="22">
        <f t="shared" si="246"/>
        <v>2047350.01</v>
      </c>
      <c r="AA503" s="13"/>
      <c r="AB503" s="13">
        <f t="shared" si="247"/>
        <v>4533933.3600000003</v>
      </c>
      <c r="AC503" s="13">
        <f t="shared" si="248"/>
        <v>420000</v>
      </c>
      <c r="AD503" s="13">
        <f t="shared" si="249"/>
        <v>1858350.01</v>
      </c>
      <c r="AE503" s="13">
        <f t="shared" si="250"/>
        <v>102340</v>
      </c>
      <c r="AF503" s="13">
        <f t="shared" si="251"/>
        <v>1960690.01</v>
      </c>
      <c r="AG503" s="23">
        <f t="shared" si="252"/>
        <v>16750</v>
      </c>
      <c r="AH503" s="13">
        <f t="shared" si="253"/>
        <v>-71500</v>
      </c>
      <c r="AI503" s="13">
        <f t="shared" si="254"/>
        <v>3501433.3600000003</v>
      </c>
      <c r="AJ503" s="13">
        <f t="shared" si="255"/>
        <v>4293933.3600000003</v>
      </c>
      <c r="AK503" s="13">
        <f t="shared" si="256"/>
        <v>660000</v>
      </c>
      <c r="AL503" s="13">
        <f t="shared" si="257"/>
        <v>1750350.01</v>
      </c>
      <c r="AM503" s="13">
        <f t="shared" si="258"/>
        <v>193590</v>
      </c>
      <c r="AN503" s="13">
        <f t="shared" si="259"/>
        <v>1943940.01</v>
      </c>
      <c r="AO503" s="23">
        <f t="shared" si="260"/>
        <v>0</v>
      </c>
      <c r="AP503" s="13">
        <f t="shared" si="261"/>
        <v>-88250</v>
      </c>
      <c r="AQ503" s="13">
        <f t="shared" si="262"/>
        <v>0</v>
      </c>
      <c r="AR503" s="3" t="str">
        <f t="shared" si="263"/>
        <v>Ok</v>
      </c>
    </row>
    <row r="504" spans="1:44" x14ac:dyDescent="0.3">
      <c r="A504" s="9"/>
      <c r="B504" s="9"/>
      <c r="C504" s="10">
        <f t="shared" si="234"/>
        <v>255500</v>
      </c>
      <c r="D504" s="10">
        <f t="shared" si="235"/>
        <v>3066000</v>
      </c>
      <c r="E504" s="10">
        <f>F504*基础参数!$B$18</f>
        <v>2044000</v>
      </c>
      <c r="F504" s="10">
        <f>F503+基础参数!$B$17</f>
        <v>5110000</v>
      </c>
      <c r="G504" s="10">
        <f>基础参数!$B$1</f>
        <v>60000</v>
      </c>
      <c r="H504" s="10">
        <f>基础参数!$B$2</f>
        <v>36000</v>
      </c>
      <c r="I504" s="10">
        <f>ROUND(IF(F504/12&gt;基础参数!$B$5,基础参数!$B$5,IF(F504/12&lt;基础参数!$B$4,基础参数!$B$4,F504/12)),2)</f>
        <v>21396</v>
      </c>
      <c r="J504" s="10">
        <f>I504*12*基础参数!$B$3</f>
        <v>32094</v>
      </c>
      <c r="K504" s="10">
        <f>ROUND(IF($F504/12&gt;基础参数!$B$12,基础参数!$B$12,IF($F504/12&lt;基础参数!$B$11,基础参数!$B$11,$F504/12)),2)</f>
        <v>21396</v>
      </c>
      <c r="L504" s="10">
        <f>K504*12*基础参数!$B$10</f>
        <v>17972.640000000003</v>
      </c>
      <c r="M504" s="12">
        <f t="shared" si="231"/>
        <v>2919933.36</v>
      </c>
      <c r="N504" s="13">
        <f t="shared" si="232"/>
        <v>2044000</v>
      </c>
      <c r="O504" s="13">
        <f t="shared" si="236"/>
        <v>1132050.01</v>
      </c>
      <c r="P504" s="13">
        <f t="shared" si="237"/>
        <v>904640</v>
      </c>
      <c r="Q504" s="17">
        <f t="shared" si="238"/>
        <v>2036690.01</v>
      </c>
      <c r="R504" s="13">
        <f t="shared" si="239"/>
        <v>4303933.3600000003</v>
      </c>
      <c r="S504" s="18">
        <f t="shared" si="240"/>
        <v>660000</v>
      </c>
      <c r="T504" s="13">
        <f t="shared" si="241"/>
        <v>1754850.01</v>
      </c>
      <c r="U504" s="13">
        <f t="shared" si="242"/>
        <v>193590</v>
      </c>
      <c r="V504" s="19">
        <f t="shared" si="243"/>
        <v>1948440.01</v>
      </c>
      <c r="W504" s="13">
        <f t="shared" si="244"/>
        <v>88250</v>
      </c>
      <c r="X504" s="13">
        <f t="shared" si="245"/>
        <v>103410</v>
      </c>
      <c r="Y504" s="13">
        <f t="shared" si="233"/>
        <v>4963933.3600000003</v>
      </c>
      <c r="Z504" s="22">
        <f t="shared" si="246"/>
        <v>2051850.01</v>
      </c>
      <c r="AA504" s="13"/>
      <c r="AB504" s="13">
        <f t="shared" si="247"/>
        <v>4543933.3600000003</v>
      </c>
      <c r="AC504" s="13">
        <f t="shared" si="248"/>
        <v>420000</v>
      </c>
      <c r="AD504" s="13">
        <f t="shared" si="249"/>
        <v>1862850.01</v>
      </c>
      <c r="AE504" s="13">
        <f t="shared" si="250"/>
        <v>102340</v>
      </c>
      <c r="AF504" s="13">
        <f t="shared" si="251"/>
        <v>1965190.01</v>
      </c>
      <c r="AG504" s="23">
        <f t="shared" si="252"/>
        <v>16750</v>
      </c>
      <c r="AH504" s="13">
        <f t="shared" si="253"/>
        <v>-71500</v>
      </c>
      <c r="AI504" s="13">
        <f t="shared" si="254"/>
        <v>3511433.3600000003</v>
      </c>
      <c r="AJ504" s="13">
        <f t="shared" si="255"/>
        <v>4303933.3600000003</v>
      </c>
      <c r="AK504" s="13">
        <f t="shared" si="256"/>
        <v>660000</v>
      </c>
      <c r="AL504" s="13">
        <f t="shared" si="257"/>
        <v>1754850.01</v>
      </c>
      <c r="AM504" s="13">
        <f t="shared" si="258"/>
        <v>193590</v>
      </c>
      <c r="AN504" s="13">
        <f t="shared" si="259"/>
        <v>1948440.01</v>
      </c>
      <c r="AO504" s="23">
        <f t="shared" si="260"/>
        <v>0</v>
      </c>
      <c r="AP504" s="13">
        <f t="shared" si="261"/>
        <v>-88250</v>
      </c>
      <c r="AQ504" s="13">
        <f t="shared" si="262"/>
        <v>0</v>
      </c>
      <c r="AR504" s="3" t="str">
        <f t="shared" si="263"/>
        <v>Ok</v>
      </c>
    </row>
    <row r="505" spans="1:44" x14ac:dyDescent="0.3">
      <c r="A505" s="9"/>
      <c r="B505" s="9"/>
      <c r="C505" s="10">
        <f t="shared" si="234"/>
        <v>256000</v>
      </c>
      <c r="D505" s="10">
        <f t="shared" si="235"/>
        <v>3072000</v>
      </c>
      <c r="E505" s="10">
        <f>F505*基础参数!$B$18</f>
        <v>2048000</v>
      </c>
      <c r="F505" s="10">
        <f>F504+基础参数!$B$17</f>
        <v>5120000</v>
      </c>
      <c r="G505" s="10">
        <f>基础参数!$B$1</f>
        <v>60000</v>
      </c>
      <c r="H505" s="10">
        <f>基础参数!$B$2</f>
        <v>36000</v>
      </c>
      <c r="I505" s="10">
        <f>ROUND(IF(F505/12&gt;基础参数!$B$5,基础参数!$B$5,IF(F505/12&lt;基础参数!$B$4,基础参数!$B$4,F505/12)),2)</f>
        <v>21396</v>
      </c>
      <c r="J505" s="10">
        <f>I505*12*基础参数!$B$3</f>
        <v>32094</v>
      </c>
      <c r="K505" s="10">
        <f>ROUND(IF($F505/12&gt;基础参数!$B$12,基础参数!$B$12,IF($F505/12&lt;基础参数!$B$11,基础参数!$B$11,$F505/12)),2)</f>
        <v>21396</v>
      </c>
      <c r="L505" s="10">
        <f>K505*12*基础参数!$B$10</f>
        <v>17972.640000000003</v>
      </c>
      <c r="M505" s="12">
        <f t="shared" si="231"/>
        <v>2925933.36</v>
      </c>
      <c r="N505" s="13">
        <f t="shared" si="232"/>
        <v>2048000</v>
      </c>
      <c r="O505" s="13">
        <f t="shared" si="236"/>
        <v>1134750.01</v>
      </c>
      <c r="P505" s="13">
        <f t="shared" si="237"/>
        <v>906440</v>
      </c>
      <c r="Q505" s="17">
        <f t="shared" si="238"/>
        <v>2041190.01</v>
      </c>
      <c r="R505" s="13">
        <f t="shared" si="239"/>
        <v>4313933.3600000003</v>
      </c>
      <c r="S505" s="18">
        <f t="shared" si="240"/>
        <v>660000</v>
      </c>
      <c r="T505" s="13">
        <f t="shared" si="241"/>
        <v>1759350.01</v>
      </c>
      <c r="U505" s="13">
        <f t="shared" si="242"/>
        <v>193590</v>
      </c>
      <c r="V505" s="19">
        <f t="shared" si="243"/>
        <v>1952940.01</v>
      </c>
      <c r="W505" s="13">
        <f t="shared" si="244"/>
        <v>88250</v>
      </c>
      <c r="X505" s="13">
        <f t="shared" si="245"/>
        <v>103410</v>
      </c>
      <c r="Y505" s="13">
        <f t="shared" si="233"/>
        <v>4973933.3600000003</v>
      </c>
      <c r="Z505" s="22">
        <f t="shared" si="246"/>
        <v>2056350.01</v>
      </c>
      <c r="AA505" s="13"/>
      <c r="AB505" s="13">
        <f t="shared" si="247"/>
        <v>4553933.3600000003</v>
      </c>
      <c r="AC505" s="13">
        <f t="shared" si="248"/>
        <v>420000</v>
      </c>
      <c r="AD505" s="13">
        <f t="shared" si="249"/>
        <v>1867350.01</v>
      </c>
      <c r="AE505" s="13">
        <f t="shared" si="250"/>
        <v>102340</v>
      </c>
      <c r="AF505" s="13">
        <f t="shared" si="251"/>
        <v>1969690.01</v>
      </c>
      <c r="AG505" s="23">
        <f t="shared" si="252"/>
        <v>16750</v>
      </c>
      <c r="AH505" s="13">
        <f t="shared" si="253"/>
        <v>-71500</v>
      </c>
      <c r="AI505" s="13">
        <f t="shared" si="254"/>
        <v>3521433.3600000003</v>
      </c>
      <c r="AJ505" s="13">
        <f t="shared" si="255"/>
        <v>4313933.3600000003</v>
      </c>
      <c r="AK505" s="13">
        <f t="shared" si="256"/>
        <v>660000</v>
      </c>
      <c r="AL505" s="13">
        <f t="shared" si="257"/>
        <v>1759350.01</v>
      </c>
      <c r="AM505" s="13">
        <f t="shared" si="258"/>
        <v>193590</v>
      </c>
      <c r="AN505" s="13">
        <f t="shared" si="259"/>
        <v>1952940.01</v>
      </c>
      <c r="AO505" s="23">
        <f t="shared" si="260"/>
        <v>0</v>
      </c>
      <c r="AP505" s="13">
        <f t="shared" si="261"/>
        <v>-88250</v>
      </c>
      <c r="AQ505" s="13">
        <f t="shared" si="262"/>
        <v>0</v>
      </c>
      <c r="AR505" s="3" t="str">
        <f t="shared" si="263"/>
        <v>Ok</v>
      </c>
    </row>
    <row r="506" spans="1:44" x14ac:dyDescent="0.3">
      <c r="A506" s="9"/>
      <c r="B506" s="9"/>
      <c r="C506" s="10">
        <f t="shared" si="234"/>
        <v>256500</v>
      </c>
      <c r="D506" s="10">
        <f t="shared" si="235"/>
        <v>3078000</v>
      </c>
      <c r="E506" s="10">
        <f>F506*基础参数!$B$18</f>
        <v>2052000</v>
      </c>
      <c r="F506" s="10">
        <f>F505+基础参数!$B$17</f>
        <v>5130000</v>
      </c>
      <c r="G506" s="10">
        <f>基础参数!$B$1</f>
        <v>60000</v>
      </c>
      <c r="H506" s="10">
        <f>基础参数!$B$2</f>
        <v>36000</v>
      </c>
      <c r="I506" s="10">
        <f>ROUND(IF(F506/12&gt;基础参数!$B$5,基础参数!$B$5,IF(F506/12&lt;基础参数!$B$4,基础参数!$B$4,F506/12)),2)</f>
        <v>21396</v>
      </c>
      <c r="J506" s="10">
        <f>I506*12*基础参数!$B$3</f>
        <v>32094</v>
      </c>
      <c r="K506" s="10">
        <f>ROUND(IF($F506/12&gt;基础参数!$B$12,基础参数!$B$12,IF($F506/12&lt;基础参数!$B$11,基础参数!$B$11,$F506/12)),2)</f>
        <v>21396</v>
      </c>
      <c r="L506" s="10">
        <f>K506*12*基础参数!$B$10</f>
        <v>17972.640000000003</v>
      </c>
      <c r="M506" s="12">
        <f t="shared" si="231"/>
        <v>2931933.36</v>
      </c>
      <c r="N506" s="13">
        <f t="shared" si="232"/>
        <v>2052000</v>
      </c>
      <c r="O506" s="13">
        <f t="shared" si="236"/>
        <v>1137450.01</v>
      </c>
      <c r="P506" s="13">
        <f t="shared" si="237"/>
        <v>908240</v>
      </c>
      <c r="Q506" s="17">
        <f t="shared" si="238"/>
        <v>2045690.01</v>
      </c>
      <c r="R506" s="13">
        <f t="shared" si="239"/>
        <v>4323933.3600000003</v>
      </c>
      <c r="S506" s="18">
        <f t="shared" si="240"/>
        <v>660000</v>
      </c>
      <c r="T506" s="13">
        <f t="shared" si="241"/>
        <v>1763850.01</v>
      </c>
      <c r="U506" s="13">
        <f t="shared" si="242"/>
        <v>193590</v>
      </c>
      <c r="V506" s="19">
        <f t="shared" si="243"/>
        <v>1957440.01</v>
      </c>
      <c r="W506" s="13">
        <f t="shared" si="244"/>
        <v>88250</v>
      </c>
      <c r="X506" s="13">
        <f t="shared" si="245"/>
        <v>103410</v>
      </c>
      <c r="Y506" s="13">
        <f t="shared" si="233"/>
        <v>4983933.3600000003</v>
      </c>
      <c r="Z506" s="22">
        <f t="shared" si="246"/>
        <v>2060850.01</v>
      </c>
      <c r="AA506" s="13"/>
      <c r="AB506" s="13">
        <f t="shared" si="247"/>
        <v>4563933.3600000003</v>
      </c>
      <c r="AC506" s="13">
        <f t="shared" si="248"/>
        <v>420000</v>
      </c>
      <c r="AD506" s="13">
        <f t="shared" si="249"/>
        <v>1871850.01</v>
      </c>
      <c r="AE506" s="13">
        <f t="shared" si="250"/>
        <v>102340</v>
      </c>
      <c r="AF506" s="13">
        <f t="shared" si="251"/>
        <v>1974190.01</v>
      </c>
      <c r="AG506" s="23">
        <f t="shared" si="252"/>
        <v>16750</v>
      </c>
      <c r="AH506" s="13">
        <f t="shared" si="253"/>
        <v>-71500</v>
      </c>
      <c r="AI506" s="13">
        <f t="shared" si="254"/>
        <v>3531433.3600000003</v>
      </c>
      <c r="AJ506" s="13">
        <f t="shared" si="255"/>
        <v>4323933.3600000003</v>
      </c>
      <c r="AK506" s="13">
        <f t="shared" si="256"/>
        <v>660000</v>
      </c>
      <c r="AL506" s="13">
        <f t="shared" si="257"/>
        <v>1763850.01</v>
      </c>
      <c r="AM506" s="13">
        <f t="shared" si="258"/>
        <v>193590</v>
      </c>
      <c r="AN506" s="13">
        <f t="shared" si="259"/>
        <v>1957440.01</v>
      </c>
      <c r="AO506" s="23">
        <f t="shared" si="260"/>
        <v>0</v>
      </c>
      <c r="AP506" s="13">
        <f t="shared" si="261"/>
        <v>-88250</v>
      </c>
      <c r="AQ506" s="13">
        <f t="shared" si="262"/>
        <v>0</v>
      </c>
      <c r="AR506" s="3" t="str">
        <f t="shared" si="263"/>
        <v>Ok</v>
      </c>
    </row>
    <row r="507" spans="1:44" x14ac:dyDescent="0.3">
      <c r="A507" s="9"/>
      <c r="B507" s="9"/>
      <c r="C507" s="10">
        <f t="shared" si="234"/>
        <v>257000</v>
      </c>
      <c r="D507" s="10">
        <f t="shared" si="235"/>
        <v>3084000</v>
      </c>
      <c r="E507" s="10">
        <f>F507*基础参数!$B$18</f>
        <v>2056000</v>
      </c>
      <c r="F507" s="10">
        <f>F506+基础参数!$B$17</f>
        <v>5140000</v>
      </c>
      <c r="G507" s="10">
        <f>基础参数!$B$1</f>
        <v>60000</v>
      </c>
      <c r="H507" s="10">
        <f>基础参数!$B$2</f>
        <v>36000</v>
      </c>
      <c r="I507" s="10">
        <f>ROUND(IF(F507/12&gt;基础参数!$B$5,基础参数!$B$5,IF(F507/12&lt;基础参数!$B$4,基础参数!$B$4,F507/12)),2)</f>
        <v>21396</v>
      </c>
      <c r="J507" s="10">
        <f>I507*12*基础参数!$B$3</f>
        <v>32094</v>
      </c>
      <c r="K507" s="10">
        <f>ROUND(IF($F507/12&gt;基础参数!$B$12,基础参数!$B$12,IF($F507/12&lt;基础参数!$B$11,基础参数!$B$11,$F507/12)),2)</f>
        <v>21396</v>
      </c>
      <c r="L507" s="10">
        <f>K507*12*基础参数!$B$10</f>
        <v>17972.640000000003</v>
      </c>
      <c r="M507" s="12">
        <f t="shared" si="231"/>
        <v>2937933.36</v>
      </c>
      <c r="N507" s="13">
        <f t="shared" si="232"/>
        <v>2056000</v>
      </c>
      <c r="O507" s="13">
        <f t="shared" si="236"/>
        <v>1140150.01</v>
      </c>
      <c r="P507" s="13">
        <f t="shared" si="237"/>
        <v>910040</v>
      </c>
      <c r="Q507" s="17">
        <f t="shared" si="238"/>
        <v>2050190.01</v>
      </c>
      <c r="R507" s="13">
        <f t="shared" si="239"/>
        <v>4333933.3600000003</v>
      </c>
      <c r="S507" s="18">
        <f t="shared" si="240"/>
        <v>660000</v>
      </c>
      <c r="T507" s="13">
        <f t="shared" si="241"/>
        <v>1768350.01</v>
      </c>
      <c r="U507" s="13">
        <f t="shared" si="242"/>
        <v>193590</v>
      </c>
      <c r="V507" s="19">
        <f t="shared" si="243"/>
        <v>1961940.01</v>
      </c>
      <c r="W507" s="13">
        <f t="shared" si="244"/>
        <v>88250</v>
      </c>
      <c r="X507" s="13">
        <f t="shared" si="245"/>
        <v>103410</v>
      </c>
      <c r="Y507" s="13">
        <f t="shared" si="233"/>
        <v>4993933.3600000003</v>
      </c>
      <c r="Z507" s="22">
        <f t="shared" si="246"/>
        <v>2065350.01</v>
      </c>
      <c r="AA507" s="13"/>
      <c r="AB507" s="13">
        <f t="shared" si="247"/>
        <v>4573933.3600000003</v>
      </c>
      <c r="AC507" s="13">
        <f t="shared" si="248"/>
        <v>420000</v>
      </c>
      <c r="AD507" s="13">
        <f t="shared" si="249"/>
        <v>1876350.01</v>
      </c>
      <c r="AE507" s="13">
        <f t="shared" si="250"/>
        <v>102340</v>
      </c>
      <c r="AF507" s="13">
        <f t="shared" si="251"/>
        <v>1978690.01</v>
      </c>
      <c r="AG507" s="23">
        <f t="shared" si="252"/>
        <v>16750</v>
      </c>
      <c r="AH507" s="13">
        <f t="shared" si="253"/>
        <v>-71500</v>
      </c>
      <c r="AI507" s="13">
        <f t="shared" si="254"/>
        <v>3541433.3600000003</v>
      </c>
      <c r="AJ507" s="13">
        <f t="shared" si="255"/>
        <v>4333933.3600000003</v>
      </c>
      <c r="AK507" s="13">
        <f t="shared" si="256"/>
        <v>660000</v>
      </c>
      <c r="AL507" s="13">
        <f t="shared" si="257"/>
        <v>1768350.01</v>
      </c>
      <c r="AM507" s="13">
        <f t="shared" si="258"/>
        <v>193590</v>
      </c>
      <c r="AN507" s="13">
        <f t="shared" si="259"/>
        <v>1961940.01</v>
      </c>
      <c r="AO507" s="23">
        <f t="shared" si="260"/>
        <v>0</v>
      </c>
      <c r="AP507" s="13">
        <f t="shared" si="261"/>
        <v>-88250</v>
      </c>
      <c r="AQ507" s="13">
        <f t="shared" si="262"/>
        <v>0</v>
      </c>
      <c r="AR507" s="3" t="str">
        <f t="shared" si="263"/>
        <v>Ok</v>
      </c>
    </row>
    <row r="508" spans="1:44" x14ac:dyDescent="0.3">
      <c r="A508" s="9"/>
      <c r="B508" s="9"/>
      <c r="C508" s="10">
        <f t="shared" si="234"/>
        <v>257500</v>
      </c>
      <c r="D508" s="10">
        <f t="shared" si="235"/>
        <v>3090000</v>
      </c>
      <c r="E508" s="10">
        <f>F508*基础参数!$B$18</f>
        <v>2060000</v>
      </c>
      <c r="F508" s="10">
        <f>F507+基础参数!$B$17</f>
        <v>5150000</v>
      </c>
      <c r="G508" s="10">
        <f>基础参数!$B$1</f>
        <v>60000</v>
      </c>
      <c r="H508" s="10">
        <f>基础参数!$B$2</f>
        <v>36000</v>
      </c>
      <c r="I508" s="10">
        <f>ROUND(IF(F508/12&gt;基础参数!$B$5,基础参数!$B$5,IF(F508/12&lt;基础参数!$B$4,基础参数!$B$4,F508/12)),2)</f>
        <v>21396</v>
      </c>
      <c r="J508" s="10">
        <f>I508*12*基础参数!$B$3</f>
        <v>32094</v>
      </c>
      <c r="K508" s="10">
        <f>ROUND(IF($F508/12&gt;基础参数!$B$12,基础参数!$B$12,IF($F508/12&lt;基础参数!$B$11,基础参数!$B$11,$F508/12)),2)</f>
        <v>21396</v>
      </c>
      <c r="L508" s="10">
        <f>K508*12*基础参数!$B$10</f>
        <v>17972.640000000003</v>
      </c>
      <c r="M508" s="12">
        <f t="shared" si="231"/>
        <v>2943933.36</v>
      </c>
      <c r="N508" s="13">
        <f t="shared" si="232"/>
        <v>2060000</v>
      </c>
      <c r="O508" s="13">
        <f t="shared" si="236"/>
        <v>1142850.01</v>
      </c>
      <c r="P508" s="13">
        <f t="shared" si="237"/>
        <v>911840</v>
      </c>
      <c r="Q508" s="17">
        <f t="shared" si="238"/>
        <v>2054690.01</v>
      </c>
      <c r="R508" s="13">
        <f t="shared" si="239"/>
        <v>4343933.3600000003</v>
      </c>
      <c r="S508" s="18">
        <f t="shared" si="240"/>
        <v>660000</v>
      </c>
      <c r="T508" s="13">
        <f t="shared" si="241"/>
        <v>1772850.01</v>
      </c>
      <c r="U508" s="13">
        <f t="shared" si="242"/>
        <v>193590</v>
      </c>
      <c r="V508" s="19">
        <f t="shared" si="243"/>
        <v>1966440.01</v>
      </c>
      <c r="W508" s="13">
        <f t="shared" si="244"/>
        <v>88250</v>
      </c>
      <c r="X508" s="13">
        <f t="shared" si="245"/>
        <v>103410</v>
      </c>
      <c r="Y508" s="13">
        <f t="shared" si="233"/>
        <v>5003933.3600000003</v>
      </c>
      <c r="Z508" s="22">
        <f t="shared" si="246"/>
        <v>2069850.01</v>
      </c>
      <c r="AA508" s="13"/>
      <c r="AB508" s="13">
        <f t="shared" si="247"/>
        <v>4583933.3600000003</v>
      </c>
      <c r="AC508" s="13">
        <f t="shared" si="248"/>
        <v>420000</v>
      </c>
      <c r="AD508" s="13">
        <f t="shared" si="249"/>
        <v>1880850.01</v>
      </c>
      <c r="AE508" s="13">
        <f t="shared" si="250"/>
        <v>102340</v>
      </c>
      <c r="AF508" s="13">
        <f t="shared" si="251"/>
        <v>1983190.01</v>
      </c>
      <c r="AG508" s="23">
        <f t="shared" si="252"/>
        <v>16750</v>
      </c>
      <c r="AH508" s="13">
        <f t="shared" si="253"/>
        <v>-71500</v>
      </c>
      <c r="AI508" s="13">
        <f t="shared" si="254"/>
        <v>3551433.3600000003</v>
      </c>
      <c r="AJ508" s="13">
        <f t="shared" si="255"/>
        <v>4343933.3600000003</v>
      </c>
      <c r="AK508" s="13">
        <f t="shared" si="256"/>
        <v>660000</v>
      </c>
      <c r="AL508" s="13">
        <f t="shared" si="257"/>
        <v>1772850.01</v>
      </c>
      <c r="AM508" s="13">
        <f t="shared" si="258"/>
        <v>193590</v>
      </c>
      <c r="AN508" s="13">
        <f t="shared" si="259"/>
        <v>1966440.01</v>
      </c>
      <c r="AO508" s="23">
        <f t="shared" si="260"/>
        <v>0</v>
      </c>
      <c r="AP508" s="13">
        <f t="shared" si="261"/>
        <v>-88250</v>
      </c>
      <c r="AQ508" s="13">
        <f t="shared" si="262"/>
        <v>0</v>
      </c>
      <c r="AR508" s="3" t="str">
        <f t="shared" si="263"/>
        <v>Ok</v>
      </c>
    </row>
    <row r="509" spans="1:44" x14ac:dyDescent="0.3">
      <c r="A509" s="9"/>
      <c r="B509" s="9"/>
      <c r="C509" s="10">
        <f t="shared" si="234"/>
        <v>258000</v>
      </c>
      <c r="D509" s="10">
        <f t="shared" si="235"/>
        <v>3096000</v>
      </c>
      <c r="E509" s="10">
        <f>F509*基础参数!$B$18</f>
        <v>2064000</v>
      </c>
      <c r="F509" s="10">
        <f>F508+基础参数!$B$17</f>
        <v>5160000</v>
      </c>
      <c r="G509" s="10">
        <f>基础参数!$B$1</f>
        <v>60000</v>
      </c>
      <c r="H509" s="10">
        <f>基础参数!$B$2</f>
        <v>36000</v>
      </c>
      <c r="I509" s="10">
        <f>ROUND(IF(F509/12&gt;基础参数!$B$5,基础参数!$B$5,IF(F509/12&lt;基础参数!$B$4,基础参数!$B$4,F509/12)),2)</f>
        <v>21396</v>
      </c>
      <c r="J509" s="10">
        <f>I509*12*基础参数!$B$3</f>
        <v>32094</v>
      </c>
      <c r="K509" s="10">
        <f>ROUND(IF($F509/12&gt;基础参数!$B$12,基础参数!$B$12,IF($F509/12&lt;基础参数!$B$11,基础参数!$B$11,$F509/12)),2)</f>
        <v>21396</v>
      </c>
      <c r="L509" s="10">
        <f>K509*12*基础参数!$B$10</f>
        <v>17972.640000000003</v>
      </c>
      <c r="M509" s="12">
        <f t="shared" si="231"/>
        <v>2949933.36</v>
      </c>
      <c r="N509" s="13">
        <f t="shared" si="232"/>
        <v>2064000</v>
      </c>
      <c r="O509" s="13">
        <f t="shared" si="236"/>
        <v>1145550.01</v>
      </c>
      <c r="P509" s="13">
        <f t="shared" si="237"/>
        <v>913640</v>
      </c>
      <c r="Q509" s="17">
        <f t="shared" si="238"/>
        <v>2059190.01</v>
      </c>
      <c r="R509" s="13">
        <f t="shared" si="239"/>
        <v>4353933.3600000003</v>
      </c>
      <c r="S509" s="18">
        <f t="shared" si="240"/>
        <v>660000</v>
      </c>
      <c r="T509" s="13">
        <f t="shared" si="241"/>
        <v>1777350.01</v>
      </c>
      <c r="U509" s="13">
        <f t="shared" si="242"/>
        <v>193590</v>
      </c>
      <c r="V509" s="19">
        <f t="shared" si="243"/>
        <v>1970940.01</v>
      </c>
      <c r="W509" s="13">
        <f t="shared" si="244"/>
        <v>88250</v>
      </c>
      <c r="X509" s="13">
        <f t="shared" si="245"/>
        <v>103410</v>
      </c>
      <c r="Y509" s="13">
        <f t="shared" si="233"/>
        <v>5013933.3600000003</v>
      </c>
      <c r="Z509" s="22">
        <f t="shared" si="246"/>
        <v>2074350.01</v>
      </c>
      <c r="AA509" s="13"/>
      <c r="AB509" s="13">
        <f t="shared" si="247"/>
        <v>4593933.3600000003</v>
      </c>
      <c r="AC509" s="13">
        <f t="shared" si="248"/>
        <v>420000</v>
      </c>
      <c r="AD509" s="13">
        <f t="shared" si="249"/>
        <v>1885350.01</v>
      </c>
      <c r="AE509" s="13">
        <f t="shared" si="250"/>
        <v>102340</v>
      </c>
      <c r="AF509" s="13">
        <f t="shared" si="251"/>
        <v>1987690.01</v>
      </c>
      <c r="AG509" s="23">
        <f t="shared" si="252"/>
        <v>16750</v>
      </c>
      <c r="AH509" s="13">
        <f t="shared" si="253"/>
        <v>-71500</v>
      </c>
      <c r="AI509" s="13">
        <f t="shared" si="254"/>
        <v>3561433.3600000003</v>
      </c>
      <c r="AJ509" s="13">
        <f t="shared" si="255"/>
        <v>4353933.3600000003</v>
      </c>
      <c r="AK509" s="13">
        <f t="shared" si="256"/>
        <v>660000</v>
      </c>
      <c r="AL509" s="13">
        <f t="shared" si="257"/>
        <v>1777350.01</v>
      </c>
      <c r="AM509" s="13">
        <f t="shared" si="258"/>
        <v>193590</v>
      </c>
      <c r="AN509" s="13">
        <f t="shared" si="259"/>
        <v>1970940.01</v>
      </c>
      <c r="AO509" s="23">
        <f t="shared" si="260"/>
        <v>0</v>
      </c>
      <c r="AP509" s="13">
        <f t="shared" si="261"/>
        <v>-88250</v>
      </c>
      <c r="AQ509" s="13">
        <f t="shared" si="262"/>
        <v>0</v>
      </c>
      <c r="AR509" s="3" t="str">
        <f t="shared" si="263"/>
        <v>Ok</v>
      </c>
    </row>
    <row r="510" spans="1:44" x14ac:dyDescent="0.3">
      <c r="A510" s="9"/>
      <c r="B510" s="9"/>
      <c r="C510" s="10">
        <f t="shared" si="234"/>
        <v>258500</v>
      </c>
      <c r="D510" s="10">
        <f t="shared" si="235"/>
        <v>3102000</v>
      </c>
      <c r="E510" s="10">
        <f>F510*基础参数!$B$18</f>
        <v>2068000</v>
      </c>
      <c r="F510" s="10">
        <f>F509+基础参数!$B$17</f>
        <v>5170000</v>
      </c>
      <c r="G510" s="10">
        <f>基础参数!$B$1</f>
        <v>60000</v>
      </c>
      <c r="H510" s="10">
        <f>基础参数!$B$2</f>
        <v>36000</v>
      </c>
      <c r="I510" s="10">
        <f>ROUND(IF(F510/12&gt;基础参数!$B$5,基础参数!$B$5,IF(F510/12&lt;基础参数!$B$4,基础参数!$B$4,F510/12)),2)</f>
        <v>21396</v>
      </c>
      <c r="J510" s="10">
        <f>I510*12*基础参数!$B$3</f>
        <v>32094</v>
      </c>
      <c r="K510" s="10">
        <f>ROUND(IF($F510/12&gt;基础参数!$B$12,基础参数!$B$12,IF($F510/12&lt;基础参数!$B$11,基础参数!$B$11,$F510/12)),2)</f>
        <v>21396</v>
      </c>
      <c r="L510" s="10">
        <f>K510*12*基础参数!$B$10</f>
        <v>17972.640000000003</v>
      </c>
      <c r="M510" s="12">
        <f t="shared" si="231"/>
        <v>2955933.36</v>
      </c>
      <c r="N510" s="13">
        <f t="shared" si="232"/>
        <v>2068000</v>
      </c>
      <c r="O510" s="13">
        <f t="shared" si="236"/>
        <v>1148250.01</v>
      </c>
      <c r="P510" s="13">
        <f t="shared" si="237"/>
        <v>915440</v>
      </c>
      <c r="Q510" s="17">
        <f t="shared" si="238"/>
        <v>2063690.01</v>
      </c>
      <c r="R510" s="13">
        <f t="shared" si="239"/>
        <v>4363933.3600000003</v>
      </c>
      <c r="S510" s="18">
        <f t="shared" si="240"/>
        <v>660000</v>
      </c>
      <c r="T510" s="13">
        <f t="shared" si="241"/>
        <v>1781850.01</v>
      </c>
      <c r="U510" s="13">
        <f t="shared" si="242"/>
        <v>193590</v>
      </c>
      <c r="V510" s="19">
        <f t="shared" si="243"/>
        <v>1975440.01</v>
      </c>
      <c r="W510" s="13">
        <f t="shared" si="244"/>
        <v>88250</v>
      </c>
      <c r="X510" s="13">
        <f t="shared" si="245"/>
        <v>103410</v>
      </c>
      <c r="Y510" s="13">
        <f t="shared" si="233"/>
        <v>5023933.3600000003</v>
      </c>
      <c r="Z510" s="22">
        <f t="shared" si="246"/>
        <v>2078850.01</v>
      </c>
      <c r="AA510" s="13"/>
      <c r="AB510" s="13">
        <f t="shared" si="247"/>
        <v>4603933.3600000003</v>
      </c>
      <c r="AC510" s="13">
        <f t="shared" si="248"/>
        <v>420000</v>
      </c>
      <c r="AD510" s="13">
        <f t="shared" si="249"/>
        <v>1889850.01</v>
      </c>
      <c r="AE510" s="13">
        <f t="shared" si="250"/>
        <v>102340</v>
      </c>
      <c r="AF510" s="13">
        <f t="shared" si="251"/>
        <v>1992190.01</v>
      </c>
      <c r="AG510" s="23">
        <f t="shared" si="252"/>
        <v>16750</v>
      </c>
      <c r="AH510" s="13">
        <f t="shared" si="253"/>
        <v>-71500</v>
      </c>
      <c r="AI510" s="13">
        <f t="shared" si="254"/>
        <v>3571433.3600000003</v>
      </c>
      <c r="AJ510" s="13">
        <f t="shared" si="255"/>
        <v>4363933.3600000003</v>
      </c>
      <c r="AK510" s="13">
        <f t="shared" si="256"/>
        <v>660000</v>
      </c>
      <c r="AL510" s="13">
        <f t="shared" si="257"/>
        <v>1781850.01</v>
      </c>
      <c r="AM510" s="13">
        <f t="shared" si="258"/>
        <v>193590</v>
      </c>
      <c r="AN510" s="13">
        <f t="shared" si="259"/>
        <v>1975440.01</v>
      </c>
      <c r="AO510" s="23">
        <f t="shared" si="260"/>
        <v>0</v>
      </c>
      <c r="AP510" s="13">
        <f t="shared" si="261"/>
        <v>-88250</v>
      </c>
      <c r="AQ510" s="13">
        <f t="shared" si="262"/>
        <v>0</v>
      </c>
      <c r="AR510" s="3" t="str">
        <f t="shared" si="263"/>
        <v>Ok</v>
      </c>
    </row>
    <row r="511" spans="1:44" x14ac:dyDescent="0.3">
      <c r="A511" s="9"/>
      <c r="B511" s="9"/>
      <c r="C511" s="10">
        <f t="shared" si="234"/>
        <v>259000</v>
      </c>
      <c r="D511" s="10">
        <f t="shared" si="235"/>
        <v>3108000</v>
      </c>
      <c r="E511" s="10">
        <f>F511*基础参数!$B$18</f>
        <v>2072000</v>
      </c>
      <c r="F511" s="10">
        <f>F510+基础参数!$B$17</f>
        <v>5180000</v>
      </c>
      <c r="G511" s="10">
        <f>基础参数!$B$1</f>
        <v>60000</v>
      </c>
      <c r="H511" s="10">
        <f>基础参数!$B$2</f>
        <v>36000</v>
      </c>
      <c r="I511" s="10">
        <f>ROUND(IF(F511/12&gt;基础参数!$B$5,基础参数!$B$5,IF(F511/12&lt;基础参数!$B$4,基础参数!$B$4,F511/12)),2)</f>
        <v>21396</v>
      </c>
      <c r="J511" s="10">
        <f>I511*12*基础参数!$B$3</f>
        <v>32094</v>
      </c>
      <c r="K511" s="10">
        <f>ROUND(IF($F511/12&gt;基础参数!$B$12,基础参数!$B$12,IF($F511/12&lt;基础参数!$B$11,基础参数!$B$11,$F511/12)),2)</f>
        <v>21396</v>
      </c>
      <c r="L511" s="10">
        <f>K511*12*基础参数!$B$10</f>
        <v>17972.640000000003</v>
      </c>
      <c r="M511" s="12">
        <f t="shared" si="231"/>
        <v>2961933.36</v>
      </c>
      <c r="N511" s="13">
        <f t="shared" si="232"/>
        <v>2072000</v>
      </c>
      <c r="O511" s="13">
        <f t="shared" si="236"/>
        <v>1150950.01</v>
      </c>
      <c r="P511" s="13">
        <f t="shared" si="237"/>
        <v>917240</v>
      </c>
      <c r="Q511" s="17">
        <f t="shared" si="238"/>
        <v>2068190.01</v>
      </c>
      <c r="R511" s="13">
        <f t="shared" si="239"/>
        <v>4373933.3600000003</v>
      </c>
      <c r="S511" s="18">
        <f t="shared" si="240"/>
        <v>660000</v>
      </c>
      <c r="T511" s="13">
        <f t="shared" si="241"/>
        <v>1786350.01</v>
      </c>
      <c r="U511" s="13">
        <f t="shared" si="242"/>
        <v>193590</v>
      </c>
      <c r="V511" s="19">
        <f t="shared" si="243"/>
        <v>1979940.01</v>
      </c>
      <c r="W511" s="13">
        <f t="shared" si="244"/>
        <v>88250</v>
      </c>
      <c r="X511" s="13">
        <f t="shared" si="245"/>
        <v>103410</v>
      </c>
      <c r="Y511" s="13">
        <f t="shared" si="233"/>
        <v>5033933.3600000003</v>
      </c>
      <c r="Z511" s="22">
        <f t="shared" si="246"/>
        <v>2083350.01</v>
      </c>
      <c r="AA511" s="13"/>
      <c r="AB511" s="13">
        <f t="shared" si="247"/>
        <v>4613933.3600000003</v>
      </c>
      <c r="AC511" s="13">
        <f t="shared" si="248"/>
        <v>420000</v>
      </c>
      <c r="AD511" s="13">
        <f t="shared" si="249"/>
        <v>1894350.01</v>
      </c>
      <c r="AE511" s="13">
        <f t="shared" si="250"/>
        <v>102340</v>
      </c>
      <c r="AF511" s="13">
        <f t="shared" si="251"/>
        <v>1996690.01</v>
      </c>
      <c r="AG511" s="23">
        <f t="shared" si="252"/>
        <v>16750</v>
      </c>
      <c r="AH511" s="13">
        <f t="shared" si="253"/>
        <v>-71500</v>
      </c>
      <c r="AI511" s="13">
        <f t="shared" si="254"/>
        <v>3581433.3600000003</v>
      </c>
      <c r="AJ511" s="13">
        <f t="shared" si="255"/>
        <v>4373933.3600000003</v>
      </c>
      <c r="AK511" s="13">
        <f t="shared" si="256"/>
        <v>660000</v>
      </c>
      <c r="AL511" s="13">
        <f t="shared" si="257"/>
        <v>1786350.01</v>
      </c>
      <c r="AM511" s="13">
        <f t="shared" si="258"/>
        <v>193590</v>
      </c>
      <c r="AN511" s="13">
        <f t="shared" si="259"/>
        <v>1979940.01</v>
      </c>
      <c r="AO511" s="23">
        <f t="shared" si="260"/>
        <v>0</v>
      </c>
      <c r="AP511" s="13">
        <f t="shared" si="261"/>
        <v>-88250</v>
      </c>
      <c r="AQ511" s="13">
        <f t="shared" si="262"/>
        <v>0</v>
      </c>
      <c r="AR511" s="3" t="str">
        <f t="shared" si="263"/>
        <v>Ok</v>
      </c>
    </row>
    <row r="512" spans="1:44" x14ac:dyDescent="0.3">
      <c r="A512" s="9"/>
      <c r="B512" s="9"/>
      <c r="C512" s="10">
        <f t="shared" si="234"/>
        <v>259500</v>
      </c>
      <c r="D512" s="10">
        <f t="shared" si="235"/>
        <v>3114000</v>
      </c>
      <c r="E512" s="10">
        <f>F512*基础参数!$B$18</f>
        <v>2076000</v>
      </c>
      <c r="F512" s="10">
        <f>F511+基础参数!$B$17</f>
        <v>5190000</v>
      </c>
      <c r="G512" s="10">
        <f>基础参数!$B$1</f>
        <v>60000</v>
      </c>
      <c r="H512" s="10">
        <f>基础参数!$B$2</f>
        <v>36000</v>
      </c>
      <c r="I512" s="10">
        <f>ROUND(IF(F512/12&gt;基础参数!$B$5,基础参数!$B$5,IF(F512/12&lt;基础参数!$B$4,基础参数!$B$4,F512/12)),2)</f>
        <v>21396</v>
      </c>
      <c r="J512" s="10">
        <f>I512*12*基础参数!$B$3</f>
        <v>32094</v>
      </c>
      <c r="K512" s="10">
        <f>ROUND(IF($F512/12&gt;基础参数!$B$12,基础参数!$B$12,IF($F512/12&lt;基础参数!$B$11,基础参数!$B$11,$F512/12)),2)</f>
        <v>21396</v>
      </c>
      <c r="L512" s="10">
        <f>K512*12*基础参数!$B$10</f>
        <v>17972.640000000003</v>
      </c>
      <c r="M512" s="12">
        <f t="shared" si="231"/>
        <v>2967933.36</v>
      </c>
      <c r="N512" s="13">
        <f t="shared" si="232"/>
        <v>2076000</v>
      </c>
      <c r="O512" s="13">
        <f t="shared" si="236"/>
        <v>1153650.01</v>
      </c>
      <c r="P512" s="13">
        <f t="shared" si="237"/>
        <v>919040</v>
      </c>
      <c r="Q512" s="17">
        <f t="shared" si="238"/>
        <v>2072690.01</v>
      </c>
      <c r="R512" s="13">
        <f t="shared" si="239"/>
        <v>4383933.3600000003</v>
      </c>
      <c r="S512" s="18">
        <f t="shared" si="240"/>
        <v>660000</v>
      </c>
      <c r="T512" s="13">
        <f t="shared" si="241"/>
        <v>1790850.01</v>
      </c>
      <c r="U512" s="13">
        <f t="shared" si="242"/>
        <v>193590</v>
      </c>
      <c r="V512" s="19">
        <f t="shared" si="243"/>
        <v>1984440.01</v>
      </c>
      <c r="W512" s="13">
        <f t="shared" si="244"/>
        <v>88250</v>
      </c>
      <c r="X512" s="13">
        <f t="shared" si="245"/>
        <v>103410</v>
      </c>
      <c r="Y512" s="13">
        <f t="shared" si="233"/>
        <v>5043933.3600000003</v>
      </c>
      <c r="Z512" s="22">
        <f t="shared" si="246"/>
        <v>2087850.01</v>
      </c>
      <c r="AA512" s="13"/>
      <c r="AB512" s="13">
        <f t="shared" si="247"/>
        <v>4623933.3600000003</v>
      </c>
      <c r="AC512" s="13">
        <f t="shared" si="248"/>
        <v>420000</v>
      </c>
      <c r="AD512" s="13">
        <f t="shared" si="249"/>
        <v>1898850.01</v>
      </c>
      <c r="AE512" s="13">
        <f t="shared" si="250"/>
        <v>102340</v>
      </c>
      <c r="AF512" s="13">
        <f t="shared" si="251"/>
        <v>2001190.01</v>
      </c>
      <c r="AG512" s="23">
        <f t="shared" si="252"/>
        <v>16750</v>
      </c>
      <c r="AH512" s="13">
        <f t="shared" si="253"/>
        <v>-71500</v>
      </c>
      <c r="AI512" s="13">
        <f t="shared" si="254"/>
        <v>3591433.3600000003</v>
      </c>
      <c r="AJ512" s="13">
        <f t="shared" si="255"/>
        <v>4383933.3600000003</v>
      </c>
      <c r="AK512" s="13">
        <f t="shared" si="256"/>
        <v>660000</v>
      </c>
      <c r="AL512" s="13">
        <f t="shared" si="257"/>
        <v>1790850.01</v>
      </c>
      <c r="AM512" s="13">
        <f t="shared" si="258"/>
        <v>193590</v>
      </c>
      <c r="AN512" s="13">
        <f t="shared" si="259"/>
        <v>1984440.01</v>
      </c>
      <c r="AO512" s="23">
        <f t="shared" si="260"/>
        <v>0</v>
      </c>
      <c r="AP512" s="13">
        <f t="shared" si="261"/>
        <v>-88250</v>
      </c>
      <c r="AQ512" s="13">
        <f t="shared" si="262"/>
        <v>0</v>
      </c>
      <c r="AR512" s="3" t="str">
        <f t="shared" si="263"/>
        <v>Ok</v>
      </c>
    </row>
    <row r="513" spans="1:44" x14ac:dyDescent="0.3">
      <c r="A513" s="9"/>
      <c r="B513" s="9"/>
      <c r="C513" s="10">
        <f t="shared" si="234"/>
        <v>260000</v>
      </c>
      <c r="D513" s="10">
        <f t="shared" si="235"/>
        <v>3120000</v>
      </c>
      <c r="E513" s="10">
        <f>F513*基础参数!$B$18</f>
        <v>2080000</v>
      </c>
      <c r="F513" s="10">
        <f>F512+基础参数!$B$17</f>
        <v>5200000</v>
      </c>
      <c r="G513" s="10">
        <f>基础参数!$B$1</f>
        <v>60000</v>
      </c>
      <c r="H513" s="10">
        <f>基础参数!$B$2</f>
        <v>36000</v>
      </c>
      <c r="I513" s="10">
        <f>ROUND(IF(F513/12&gt;基础参数!$B$5,基础参数!$B$5,IF(F513/12&lt;基础参数!$B$4,基础参数!$B$4,F513/12)),2)</f>
        <v>21396</v>
      </c>
      <c r="J513" s="10">
        <f>I513*12*基础参数!$B$3</f>
        <v>32094</v>
      </c>
      <c r="K513" s="10">
        <f>ROUND(IF($F513/12&gt;基础参数!$B$12,基础参数!$B$12,IF($F513/12&lt;基础参数!$B$11,基础参数!$B$11,$F513/12)),2)</f>
        <v>21396</v>
      </c>
      <c r="L513" s="10">
        <f>K513*12*基础参数!$B$10</f>
        <v>17972.640000000003</v>
      </c>
      <c r="M513" s="12">
        <f t="shared" si="231"/>
        <v>2973933.36</v>
      </c>
      <c r="N513" s="13">
        <f t="shared" si="232"/>
        <v>2080000</v>
      </c>
      <c r="O513" s="13">
        <f t="shared" si="236"/>
        <v>1156350.01</v>
      </c>
      <c r="P513" s="13">
        <f t="shared" si="237"/>
        <v>920840</v>
      </c>
      <c r="Q513" s="17">
        <f t="shared" si="238"/>
        <v>2077190.01</v>
      </c>
      <c r="R513" s="13">
        <f t="shared" si="239"/>
        <v>4393933.3600000003</v>
      </c>
      <c r="S513" s="18">
        <f t="shared" si="240"/>
        <v>660000</v>
      </c>
      <c r="T513" s="13">
        <f t="shared" si="241"/>
        <v>1795350.01</v>
      </c>
      <c r="U513" s="13">
        <f t="shared" si="242"/>
        <v>193590</v>
      </c>
      <c r="V513" s="19">
        <f t="shared" si="243"/>
        <v>1988940.01</v>
      </c>
      <c r="W513" s="13">
        <f t="shared" si="244"/>
        <v>88250</v>
      </c>
      <c r="X513" s="13">
        <f t="shared" si="245"/>
        <v>103410</v>
      </c>
      <c r="Y513" s="13">
        <f t="shared" si="233"/>
        <v>5053933.3600000003</v>
      </c>
      <c r="Z513" s="22">
        <f t="shared" si="246"/>
        <v>2092350.01</v>
      </c>
      <c r="AA513" s="13"/>
      <c r="AB513" s="13">
        <f t="shared" si="247"/>
        <v>4633933.3600000003</v>
      </c>
      <c r="AC513" s="13">
        <f t="shared" si="248"/>
        <v>420000</v>
      </c>
      <c r="AD513" s="13">
        <f t="shared" si="249"/>
        <v>1903350.01</v>
      </c>
      <c r="AE513" s="13">
        <f t="shared" si="250"/>
        <v>102340</v>
      </c>
      <c r="AF513" s="13">
        <f t="shared" si="251"/>
        <v>2005690.01</v>
      </c>
      <c r="AG513" s="23">
        <f t="shared" si="252"/>
        <v>16750</v>
      </c>
      <c r="AH513" s="13">
        <f t="shared" si="253"/>
        <v>-71500</v>
      </c>
      <c r="AI513" s="13">
        <f t="shared" si="254"/>
        <v>3601433.3600000003</v>
      </c>
      <c r="AJ513" s="13">
        <f t="shared" si="255"/>
        <v>4393933.3600000003</v>
      </c>
      <c r="AK513" s="13">
        <f t="shared" si="256"/>
        <v>660000</v>
      </c>
      <c r="AL513" s="13">
        <f t="shared" si="257"/>
        <v>1795350.01</v>
      </c>
      <c r="AM513" s="13">
        <f t="shared" si="258"/>
        <v>193590</v>
      </c>
      <c r="AN513" s="13">
        <f t="shared" si="259"/>
        <v>1988940.01</v>
      </c>
      <c r="AO513" s="23">
        <f t="shared" si="260"/>
        <v>0</v>
      </c>
      <c r="AP513" s="13">
        <f t="shared" si="261"/>
        <v>-88250</v>
      </c>
      <c r="AQ513" s="13">
        <f t="shared" si="262"/>
        <v>0</v>
      </c>
      <c r="AR513" s="3" t="str">
        <f t="shared" si="263"/>
        <v>Ok</v>
      </c>
    </row>
    <row r="514" spans="1:44" x14ac:dyDescent="0.3">
      <c r="A514" s="9"/>
      <c r="B514" s="9"/>
      <c r="C514" s="10">
        <f t="shared" si="234"/>
        <v>260500</v>
      </c>
      <c r="D514" s="10">
        <f t="shared" si="235"/>
        <v>3126000</v>
      </c>
      <c r="E514" s="10">
        <f>F514*基础参数!$B$18</f>
        <v>2084000</v>
      </c>
      <c r="F514" s="10">
        <f>F513+基础参数!$B$17</f>
        <v>5210000</v>
      </c>
      <c r="G514" s="10">
        <f>基础参数!$B$1</f>
        <v>60000</v>
      </c>
      <c r="H514" s="10">
        <f>基础参数!$B$2</f>
        <v>36000</v>
      </c>
      <c r="I514" s="10">
        <f>ROUND(IF(F514/12&gt;基础参数!$B$5,基础参数!$B$5,IF(F514/12&lt;基础参数!$B$4,基础参数!$B$4,F514/12)),2)</f>
        <v>21396</v>
      </c>
      <c r="J514" s="10">
        <f>I514*12*基础参数!$B$3</f>
        <v>32094</v>
      </c>
      <c r="K514" s="10">
        <f>ROUND(IF($F514/12&gt;基础参数!$B$12,基础参数!$B$12,IF($F514/12&lt;基础参数!$B$11,基础参数!$B$11,$F514/12)),2)</f>
        <v>21396</v>
      </c>
      <c r="L514" s="10">
        <f>K514*12*基础参数!$B$10</f>
        <v>17972.640000000003</v>
      </c>
      <c r="M514" s="12">
        <f t="shared" si="231"/>
        <v>2979933.36</v>
      </c>
      <c r="N514" s="13">
        <f t="shared" si="232"/>
        <v>2084000</v>
      </c>
      <c r="O514" s="13">
        <f t="shared" si="236"/>
        <v>1159050.01</v>
      </c>
      <c r="P514" s="13">
        <f t="shared" si="237"/>
        <v>922640</v>
      </c>
      <c r="Q514" s="17">
        <f t="shared" si="238"/>
        <v>2081690.01</v>
      </c>
      <c r="R514" s="13">
        <f t="shared" si="239"/>
        <v>4403933.3600000003</v>
      </c>
      <c r="S514" s="18">
        <f t="shared" si="240"/>
        <v>660000</v>
      </c>
      <c r="T514" s="13">
        <f t="shared" si="241"/>
        <v>1799850.01</v>
      </c>
      <c r="U514" s="13">
        <f t="shared" si="242"/>
        <v>193590</v>
      </c>
      <c r="V514" s="19">
        <f t="shared" si="243"/>
        <v>1993440.01</v>
      </c>
      <c r="W514" s="13">
        <f t="shared" si="244"/>
        <v>88250</v>
      </c>
      <c r="X514" s="13">
        <f t="shared" si="245"/>
        <v>103410</v>
      </c>
      <c r="Y514" s="13">
        <f t="shared" si="233"/>
        <v>5063933.3600000003</v>
      </c>
      <c r="Z514" s="22">
        <f t="shared" si="246"/>
        <v>2096850.01</v>
      </c>
      <c r="AA514" s="13"/>
      <c r="AB514" s="13">
        <f t="shared" si="247"/>
        <v>4643933.3600000003</v>
      </c>
      <c r="AC514" s="13">
        <f t="shared" si="248"/>
        <v>420000</v>
      </c>
      <c r="AD514" s="13">
        <f t="shared" si="249"/>
        <v>1907850.01</v>
      </c>
      <c r="AE514" s="13">
        <f t="shared" si="250"/>
        <v>102340</v>
      </c>
      <c r="AF514" s="13">
        <f t="shared" si="251"/>
        <v>2010190.01</v>
      </c>
      <c r="AG514" s="23">
        <f t="shared" si="252"/>
        <v>16750</v>
      </c>
      <c r="AH514" s="13">
        <f t="shared" si="253"/>
        <v>-71500</v>
      </c>
      <c r="AI514" s="13">
        <f t="shared" si="254"/>
        <v>3611433.3600000003</v>
      </c>
      <c r="AJ514" s="13">
        <f t="shared" si="255"/>
        <v>4403933.3600000003</v>
      </c>
      <c r="AK514" s="13">
        <f t="shared" si="256"/>
        <v>660000</v>
      </c>
      <c r="AL514" s="13">
        <f t="shared" si="257"/>
        <v>1799850.01</v>
      </c>
      <c r="AM514" s="13">
        <f t="shared" si="258"/>
        <v>193590</v>
      </c>
      <c r="AN514" s="13">
        <f t="shared" si="259"/>
        <v>1993440.01</v>
      </c>
      <c r="AO514" s="23">
        <f t="shared" si="260"/>
        <v>0</v>
      </c>
      <c r="AP514" s="13">
        <f t="shared" si="261"/>
        <v>-88250</v>
      </c>
      <c r="AQ514" s="13">
        <f t="shared" si="262"/>
        <v>0</v>
      </c>
      <c r="AR514" s="3" t="str">
        <f t="shared" si="263"/>
        <v>Ok</v>
      </c>
    </row>
    <row r="515" spans="1:44" x14ac:dyDescent="0.3">
      <c r="A515" s="9"/>
      <c r="B515" s="9"/>
      <c r="C515" s="10">
        <f t="shared" si="234"/>
        <v>261000</v>
      </c>
      <c r="D515" s="10">
        <f t="shared" si="235"/>
        <v>3132000</v>
      </c>
      <c r="E515" s="10">
        <f>F515*基础参数!$B$18</f>
        <v>2088000</v>
      </c>
      <c r="F515" s="10">
        <f>F514+基础参数!$B$17</f>
        <v>5220000</v>
      </c>
      <c r="G515" s="10">
        <f>基础参数!$B$1</f>
        <v>60000</v>
      </c>
      <c r="H515" s="10">
        <f>基础参数!$B$2</f>
        <v>36000</v>
      </c>
      <c r="I515" s="10">
        <f>ROUND(IF(F515/12&gt;基础参数!$B$5,基础参数!$B$5,IF(F515/12&lt;基础参数!$B$4,基础参数!$B$4,F515/12)),2)</f>
        <v>21396</v>
      </c>
      <c r="J515" s="10">
        <f>I515*12*基础参数!$B$3</f>
        <v>32094</v>
      </c>
      <c r="K515" s="10">
        <f>ROUND(IF($F515/12&gt;基础参数!$B$12,基础参数!$B$12,IF($F515/12&lt;基础参数!$B$11,基础参数!$B$11,$F515/12)),2)</f>
        <v>21396</v>
      </c>
      <c r="L515" s="10">
        <f>K515*12*基础参数!$B$10</f>
        <v>17972.640000000003</v>
      </c>
      <c r="M515" s="12">
        <f t="shared" ref="M515:M578" si="264">IF(D515-G515-H515-J515-L515&gt;0,D515-G515-H515-J515-L515,0)</f>
        <v>2985933.36</v>
      </c>
      <c r="N515" s="13">
        <f t="shared" ref="N515:N578" si="265">E515</f>
        <v>2088000</v>
      </c>
      <c r="O515" s="13">
        <f t="shared" si="236"/>
        <v>1161750.01</v>
      </c>
      <c r="P515" s="13">
        <f t="shared" si="237"/>
        <v>924440</v>
      </c>
      <c r="Q515" s="17">
        <f t="shared" si="238"/>
        <v>2086190.01</v>
      </c>
      <c r="R515" s="13">
        <f t="shared" si="239"/>
        <v>4413933.3600000003</v>
      </c>
      <c r="S515" s="18">
        <f t="shared" si="240"/>
        <v>660000</v>
      </c>
      <c r="T515" s="13">
        <f t="shared" si="241"/>
        <v>1804350.01</v>
      </c>
      <c r="U515" s="13">
        <f t="shared" si="242"/>
        <v>193590</v>
      </c>
      <c r="V515" s="19">
        <f t="shared" si="243"/>
        <v>1997940.01</v>
      </c>
      <c r="W515" s="13">
        <f t="shared" si="244"/>
        <v>88250</v>
      </c>
      <c r="X515" s="13">
        <f t="shared" si="245"/>
        <v>103409.99999999977</v>
      </c>
      <c r="Y515" s="13">
        <f t="shared" ref="Y515:Y578" si="266">IF(F515-G515-H515-J515-L515&gt;0,F515-G515-H515-J515-L515,0)</f>
        <v>5073933.3600000003</v>
      </c>
      <c r="Z515" s="22">
        <f t="shared" si="246"/>
        <v>2101350.0099999998</v>
      </c>
      <c r="AA515" s="13"/>
      <c r="AB515" s="13">
        <f t="shared" si="247"/>
        <v>4653933.3600000003</v>
      </c>
      <c r="AC515" s="13">
        <f t="shared" si="248"/>
        <v>420000</v>
      </c>
      <c r="AD515" s="13">
        <f t="shared" si="249"/>
        <v>1912350.01</v>
      </c>
      <c r="AE515" s="13">
        <f t="shared" si="250"/>
        <v>102340</v>
      </c>
      <c r="AF515" s="13">
        <f t="shared" si="251"/>
        <v>2014690.01</v>
      </c>
      <c r="AG515" s="23">
        <f t="shared" si="252"/>
        <v>16750</v>
      </c>
      <c r="AH515" s="13">
        <f t="shared" si="253"/>
        <v>-71500</v>
      </c>
      <c r="AI515" s="13">
        <f t="shared" si="254"/>
        <v>3621433.3600000003</v>
      </c>
      <c r="AJ515" s="13">
        <f t="shared" si="255"/>
        <v>4413933.3600000003</v>
      </c>
      <c r="AK515" s="13">
        <f t="shared" si="256"/>
        <v>660000</v>
      </c>
      <c r="AL515" s="13">
        <f t="shared" si="257"/>
        <v>1804350.01</v>
      </c>
      <c r="AM515" s="13">
        <f t="shared" si="258"/>
        <v>193590</v>
      </c>
      <c r="AN515" s="13">
        <f t="shared" si="259"/>
        <v>1997940.01</v>
      </c>
      <c r="AO515" s="23">
        <f t="shared" si="260"/>
        <v>0</v>
      </c>
      <c r="AP515" s="13">
        <f t="shared" si="261"/>
        <v>-88250</v>
      </c>
      <c r="AQ515" s="13">
        <f t="shared" si="262"/>
        <v>0</v>
      </c>
      <c r="AR515" s="3" t="str">
        <f t="shared" si="263"/>
        <v>Ok</v>
      </c>
    </row>
    <row r="516" spans="1:44" x14ac:dyDescent="0.3">
      <c r="A516" s="9"/>
      <c r="B516" s="9"/>
      <c r="C516" s="10">
        <f t="shared" ref="C516:C579" si="267">ROUND(D516/12,2)</f>
        <v>261500</v>
      </c>
      <c r="D516" s="10">
        <f t="shared" ref="D516:D579" si="268">F516-E516</f>
        <v>3138000</v>
      </c>
      <c r="E516" s="10">
        <f>F516*基础参数!$B$18</f>
        <v>2092000</v>
      </c>
      <c r="F516" s="10">
        <f>F515+基础参数!$B$17</f>
        <v>5230000</v>
      </c>
      <c r="G516" s="10">
        <f>基础参数!$B$1</f>
        <v>60000</v>
      </c>
      <c r="H516" s="10">
        <f>基础参数!$B$2</f>
        <v>36000</v>
      </c>
      <c r="I516" s="10">
        <f>ROUND(IF(F516/12&gt;基础参数!$B$5,基础参数!$B$5,IF(F516/12&lt;基础参数!$B$4,基础参数!$B$4,F516/12)),2)</f>
        <v>21396</v>
      </c>
      <c r="J516" s="10">
        <f>I516*12*基础参数!$B$3</f>
        <v>32094</v>
      </c>
      <c r="K516" s="10">
        <f>ROUND(IF($F516/12&gt;基础参数!$B$12,基础参数!$B$12,IF($F516/12&lt;基础参数!$B$11,基础参数!$B$11,$F516/12)),2)</f>
        <v>21396</v>
      </c>
      <c r="L516" s="10">
        <f>K516*12*基础参数!$B$10</f>
        <v>17972.640000000003</v>
      </c>
      <c r="M516" s="12">
        <f t="shared" si="264"/>
        <v>2991933.36</v>
      </c>
      <c r="N516" s="13">
        <f t="shared" si="265"/>
        <v>2092000</v>
      </c>
      <c r="O516" s="13">
        <f t="shared" ref="O516:O579" si="269">ROUND(IF(M516&gt;36000,IF(M516&gt;144000,IF(M516&gt;300000,IF(M516&gt;420000,IF(M516&gt;660000,IF(M516&gt;960000,IF(M516&gt;960000.0001,(M516*0.45-181920)),(M516*0.35-85920)),(M516*0.3-52920)),(M516*0.25-31920)),(M516*0.2-16920)),(M516*0.1-2520)),(M516*0.03)),2)</f>
        <v>1164450.01</v>
      </c>
      <c r="P516" s="13">
        <f t="shared" ref="P516:P579" si="270">ROUND(IF(N516/12&gt;3000,IF(N516/12&gt;12000,IF(N516/12&gt;25000,IF(N516/12&gt;35000,IF(N516/12&gt;55000,IF(N516/12&gt;80000,IF(N516/12&gt;80000.0001,(N516*0.45-15160)),(N516*0.35-7160)),(N516*0.3-4410)),(N516*0.25-2660)),(N516*0.2-1410)),(N516*0.1-210)),(N516*0.03)),2)</f>
        <v>926240</v>
      </c>
      <c r="Q516" s="17">
        <f t="shared" ref="Q516:Q579" si="271">O516+P516</f>
        <v>2090690.01</v>
      </c>
      <c r="R516" s="13">
        <f t="shared" ref="R516:R579" si="272">Y516-S516</f>
        <v>4423933.3600000003</v>
      </c>
      <c r="S516" s="18">
        <f t="shared" ref="S516:S579" si="273">IF(Y516&gt;1452500,660000,IF(Y516&gt;1277500,420000,IF(Y516&gt;672000,300000,IF(Y516&gt;203100,144000,IF(Y516&gt;36000,36000,0)))))</f>
        <v>660000</v>
      </c>
      <c r="T516" s="13">
        <f t="shared" ref="T516:T579" si="274">ROUND(IF(R516&gt;36000,IF(R516&gt;144000,IF(R516&gt;300000,IF(R516&gt;420000,IF(R516&gt;660000,IF(R516&gt;960000,IF(R516&gt;960000.0001,(R516*0.45-181920)),(R516*0.35-85920)),(R516*0.3-52920)),(R516*0.25-31920)),(R516*0.2-16920)),(R516*0.1-2520)),(R516*0.03)),2)</f>
        <v>1808850.01</v>
      </c>
      <c r="U516" s="13">
        <f t="shared" ref="U516:U579" si="275">ROUND(IF(S516/12&gt;3000,IF(S516/12&gt;12000,IF(S516/12&gt;25000,IF(S516/12&gt;35000,IF(S516/12&gt;55000,IF(S516/12&gt;80000,IF(S516/12&gt;80000.0001,(S516*0.45-15160)),(S516*0.35-7160)),(S516*0.3-4410)),(S516*0.25-2660)),(S516*0.2-1410)),(S516*0.1-210)),(S516*0.03)),2)</f>
        <v>193590</v>
      </c>
      <c r="V516" s="19">
        <f t="shared" ref="V516:V579" si="276">T516+U516</f>
        <v>2002440.01</v>
      </c>
      <c r="W516" s="13">
        <f t="shared" ref="W516:W579" si="277">Q516-V516</f>
        <v>88250</v>
      </c>
      <c r="X516" s="13">
        <f t="shared" ref="X516:X579" si="278">Z516-V516</f>
        <v>103409.99999999977</v>
      </c>
      <c r="Y516" s="13">
        <f t="shared" si="266"/>
        <v>5083933.3600000003</v>
      </c>
      <c r="Z516" s="22">
        <f t="shared" ref="Z516:Z579" si="279">ROUND(IF(Y516&gt;36000,IF(Y516&gt;144000,IF(Y516&gt;300000,IF(Y516&gt;420000,IF(Y516&gt;660000,IF(Y516&gt;960000,IF(Y516&gt;960000.0001,(Y516*0.45-181920)),(Y516*0.35-85920)),(Y516*0.3-52920)),(Y516*0.25-31920)),(Y516*0.2-16920)),(Y516*0.1-2520)),(Y516*0.03)),2)</f>
        <v>2105850.0099999998</v>
      </c>
      <c r="AA516" s="13"/>
      <c r="AB516" s="13">
        <f t="shared" ref="AB516:AB579" si="280">Y516-AC516</f>
        <v>4663933.3600000003</v>
      </c>
      <c r="AC516" s="13">
        <f t="shared" ref="AC516:AC579" si="281">IF($S516=0,0,IF($S516=36000,0,IF($S516=144000,36000,IF($S516=300000,144000,IF($S516=420000,300000,IF($S516=660000,420000))))))</f>
        <v>420000</v>
      </c>
      <c r="AD516" s="13">
        <f t="shared" ref="AD516:AD579" si="282">ROUND(IF(AB516&gt;36000,IF(AB516&gt;144000,IF(AB516&gt;300000,IF(AB516&gt;420000,IF(AB516&gt;660000,IF(AB516&gt;960000,IF(AB516&gt;960000.0001,(AB516*0.45-181920)),(AB516*0.35-85920)),(AB516*0.3-52920)),(AB516*0.25-31920)),(AB516*0.2-16920)),(AB516*0.1-2520)),(AB516*0.03)),2)</f>
        <v>1916850.01</v>
      </c>
      <c r="AE516" s="13">
        <f t="shared" ref="AE516:AE579" si="283">ROUND(IF(AC516/12&gt;3000,IF(AC516/12&gt;12000,IF(AC516/12&gt;25000,IF(AC516/12&gt;35000,IF(AC516/12&gt;55000,IF(AC516/12&gt;80000,IF(AC516/12&gt;80000.0001,(AC516*0.45-15160)),(AC516*0.35-7160)),(AC516*0.3-4410)),(AC516*0.25-2660)),(AC516*0.2-1410)),(AC516*0.1-210)),(AC516*0.03)),2)</f>
        <v>102340</v>
      </c>
      <c r="AF516" s="13">
        <f t="shared" ref="AF516:AF579" si="284">AD516+AE516</f>
        <v>2019190.01</v>
      </c>
      <c r="AG516" s="23">
        <f t="shared" ref="AG516:AG579" si="285">AF516-$V516</f>
        <v>16750</v>
      </c>
      <c r="AH516" s="13">
        <f t="shared" ref="AH516:AH579" si="286">AF516-$Q516</f>
        <v>-71500</v>
      </c>
      <c r="AI516" s="13">
        <f t="shared" ref="AI516:AI579" si="287">IF($S516=0,0,IF($S516=36000,Y516-36000,IF($S516=144000,Y516-203100,IF($S516=300000,Y516-672000,IF($S516=420000,Y516-1277500,IF($S516=660000,Y516-1452500))))))</f>
        <v>3631433.3600000003</v>
      </c>
      <c r="AJ516" s="13">
        <f t="shared" ref="AJ516:AJ579" si="288">IF(AK516&gt;Y516,0,Y516-AK516)</f>
        <v>4423933.3600000003</v>
      </c>
      <c r="AK516" s="13">
        <f t="shared" ref="AK516:AK579" si="289">IF($S516=0,36000,IF($S516=36000,144000,IF($S516=144000,300000,IF($S516=300000,420000,IF($S516=420000,660000,IF($S516=660000,660000))))))</f>
        <v>660000</v>
      </c>
      <c r="AL516" s="13">
        <f t="shared" ref="AL516:AL579" si="290">IF(AK516&gt;Y516,0,ROUND(IF(AJ516&gt;36000,IF(AJ516&gt;144000,IF(AJ516&gt;300000,IF(AJ516&gt;420000,IF(AJ516&gt;660000,IF(AJ516&gt;960000,IF(AJ516&gt;960000.0001,(AJ516*0.45-181920)),(AJ516*0.35-85920)),(AJ516*0.3-52920)),(AJ516*0.25-31920)),(AJ516*0.2-16920)),(AJ516*0.1-2520)),(AJ516*0.03)),2))</f>
        <v>1808850.01</v>
      </c>
      <c r="AM516" s="13">
        <f t="shared" ref="AM516:AM579" si="291">IF(AK516&gt;Y516,0,ROUND(IF(AK516/12&gt;3000,IF(AK516/12&gt;12000,IF(AK516/12&gt;25000,IF(AK516/12&gt;35000,IF(AK516/12&gt;55000,IF(AK516/12&gt;80000,IF(AK516/12&gt;80000.0001,(AK516*0.45-15160)),(AK516*0.35-7160)),(AK516*0.3-4410)),(AK516*0.25-2660)),(AK516*0.2-1410)),(AK516*0.1-210)),(AK516*0.03)),2))</f>
        <v>193590</v>
      </c>
      <c r="AN516" s="13">
        <f t="shared" ref="AN516:AN579" si="292">AL516+AM516</f>
        <v>2002440.01</v>
      </c>
      <c r="AO516" s="23">
        <f t="shared" ref="AO516:AO579" si="293">IF(AK516&gt;Y516,0,AN516-$V516)</f>
        <v>0</v>
      </c>
      <c r="AP516" s="13">
        <f t="shared" ref="AP516:AP579" si="294">IF(AK516&gt;Y516,0,AN516-$Q516)</f>
        <v>-88250</v>
      </c>
      <c r="AQ516" s="13">
        <f t="shared" ref="AQ516:AQ579" si="295">IF(AK516&gt;Y516,0,IF($S516=0,Y516-36000,IF($S516=36000,Y516-203100,IF($S516=144000,Y516-672000,IF($S516=300000,Y516-1277500,IF($S516=420000,Y516-1452500,IF($S516=660000,0)))))))</f>
        <v>0</v>
      </c>
      <c r="AR516" s="3" t="str">
        <f t="shared" ref="AR516:AR579" si="296">IF(AK516&gt;Y516,"高选假设不成立","Ok")</f>
        <v>Ok</v>
      </c>
    </row>
    <row r="517" spans="1:44" x14ac:dyDescent="0.3">
      <c r="A517" s="9"/>
      <c r="B517" s="9"/>
      <c r="C517" s="10">
        <f t="shared" si="267"/>
        <v>262000</v>
      </c>
      <c r="D517" s="10">
        <f t="shared" si="268"/>
        <v>3144000</v>
      </c>
      <c r="E517" s="10">
        <f>F517*基础参数!$B$18</f>
        <v>2096000</v>
      </c>
      <c r="F517" s="10">
        <f>F516+基础参数!$B$17</f>
        <v>5240000</v>
      </c>
      <c r="G517" s="10">
        <f>基础参数!$B$1</f>
        <v>60000</v>
      </c>
      <c r="H517" s="10">
        <f>基础参数!$B$2</f>
        <v>36000</v>
      </c>
      <c r="I517" s="10">
        <f>ROUND(IF(F517/12&gt;基础参数!$B$5,基础参数!$B$5,IF(F517/12&lt;基础参数!$B$4,基础参数!$B$4,F517/12)),2)</f>
        <v>21396</v>
      </c>
      <c r="J517" s="10">
        <f>I517*12*基础参数!$B$3</f>
        <v>32094</v>
      </c>
      <c r="K517" s="10">
        <f>ROUND(IF($F517/12&gt;基础参数!$B$12,基础参数!$B$12,IF($F517/12&lt;基础参数!$B$11,基础参数!$B$11,$F517/12)),2)</f>
        <v>21396</v>
      </c>
      <c r="L517" s="10">
        <f>K517*12*基础参数!$B$10</f>
        <v>17972.640000000003</v>
      </c>
      <c r="M517" s="12">
        <f t="shared" si="264"/>
        <v>2997933.36</v>
      </c>
      <c r="N517" s="13">
        <f t="shared" si="265"/>
        <v>2096000</v>
      </c>
      <c r="O517" s="13">
        <f t="shared" si="269"/>
        <v>1167150.01</v>
      </c>
      <c r="P517" s="13">
        <f t="shared" si="270"/>
        <v>928040</v>
      </c>
      <c r="Q517" s="17">
        <f t="shared" si="271"/>
        <v>2095190.01</v>
      </c>
      <c r="R517" s="13">
        <f t="shared" si="272"/>
        <v>4433933.3600000003</v>
      </c>
      <c r="S517" s="18">
        <f t="shared" si="273"/>
        <v>660000</v>
      </c>
      <c r="T517" s="13">
        <f t="shared" si="274"/>
        <v>1813350.01</v>
      </c>
      <c r="U517" s="13">
        <f t="shared" si="275"/>
        <v>193590</v>
      </c>
      <c r="V517" s="19">
        <f t="shared" si="276"/>
        <v>2006940.01</v>
      </c>
      <c r="W517" s="13">
        <f t="shared" si="277"/>
        <v>88250</v>
      </c>
      <c r="X517" s="13">
        <f t="shared" si="278"/>
        <v>103409.99999999977</v>
      </c>
      <c r="Y517" s="13">
        <f t="shared" si="266"/>
        <v>5093933.3600000003</v>
      </c>
      <c r="Z517" s="22">
        <f t="shared" si="279"/>
        <v>2110350.0099999998</v>
      </c>
      <c r="AA517" s="13"/>
      <c r="AB517" s="13">
        <f t="shared" si="280"/>
        <v>4673933.3600000003</v>
      </c>
      <c r="AC517" s="13">
        <f t="shared" si="281"/>
        <v>420000</v>
      </c>
      <c r="AD517" s="13">
        <f t="shared" si="282"/>
        <v>1921350.01</v>
      </c>
      <c r="AE517" s="13">
        <f t="shared" si="283"/>
        <v>102340</v>
      </c>
      <c r="AF517" s="13">
        <f t="shared" si="284"/>
        <v>2023690.01</v>
      </c>
      <c r="AG517" s="23">
        <f t="shared" si="285"/>
        <v>16750</v>
      </c>
      <c r="AH517" s="13">
        <f t="shared" si="286"/>
        <v>-71500</v>
      </c>
      <c r="AI517" s="13">
        <f t="shared" si="287"/>
        <v>3641433.3600000003</v>
      </c>
      <c r="AJ517" s="13">
        <f t="shared" si="288"/>
        <v>4433933.3600000003</v>
      </c>
      <c r="AK517" s="13">
        <f t="shared" si="289"/>
        <v>660000</v>
      </c>
      <c r="AL517" s="13">
        <f t="shared" si="290"/>
        <v>1813350.01</v>
      </c>
      <c r="AM517" s="13">
        <f t="shared" si="291"/>
        <v>193590</v>
      </c>
      <c r="AN517" s="13">
        <f t="shared" si="292"/>
        <v>2006940.01</v>
      </c>
      <c r="AO517" s="23">
        <f t="shared" si="293"/>
        <v>0</v>
      </c>
      <c r="AP517" s="13">
        <f t="shared" si="294"/>
        <v>-88250</v>
      </c>
      <c r="AQ517" s="13">
        <f t="shared" si="295"/>
        <v>0</v>
      </c>
      <c r="AR517" s="3" t="str">
        <f t="shared" si="296"/>
        <v>Ok</v>
      </c>
    </row>
    <row r="518" spans="1:44" x14ac:dyDescent="0.3">
      <c r="A518" s="9"/>
      <c r="B518" s="9"/>
      <c r="C518" s="10">
        <f t="shared" si="267"/>
        <v>262500</v>
      </c>
      <c r="D518" s="10">
        <f t="shared" si="268"/>
        <v>3150000</v>
      </c>
      <c r="E518" s="10">
        <f>F518*基础参数!$B$18</f>
        <v>2100000</v>
      </c>
      <c r="F518" s="10">
        <f>F517+基础参数!$B$17</f>
        <v>5250000</v>
      </c>
      <c r="G518" s="10">
        <f>基础参数!$B$1</f>
        <v>60000</v>
      </c>
      <c r="H518" s="10">
        <f>基础参数!$B$2</f>
        <v>36000</v>
      </c>
      <c r="I518" s="10">
        <f>ROUND(IF(F518/12&gt;基础参数!$B$5,基础参数!$B$5,IF(F518/12&lt;基础参数!$B$4,基础参数!$B$4,F518/12)),2)</f>
        <v>21396</v>
      </c>
      <c r="J518" s="10">
        <f>I518*12*基础参数!$B$3</f>
        <v>32094</v>
      </c>
      <c r="K518" s="10">
        <f>ROUND(IF($F518/12&gt;基础参数!$B$12,基础参数!$B$12,IF($F518/12&lt;基础参数!$B$11,基础参数!$B$11,$F518/12)),2)</f>
        <v>21396</v>
      </c>
      <c r="L518" s="10">
        <f>K518*12*基础参数!$B$10</f>
        <v>17972.640000000003</v>
      </c>
      <c r="M518" s="12">
        <f t="shared" si="264"/>
        <v>3003933.36</v>
      </c>
      <c r="N518" s="13">
        <f t="shared" si="265"/>
        <v>2100000</v>
      </c>
      <c r="O518" s="13">
        <f t="shared" si="269"/>
        <v>1169850.01</v>
      </c>
      <c r="P518" s="13">
        <f t="shared" si="270"/>
        <v>929840</v>
      </c>
      <c r="Q518" s="17">
        <f t="shared" si="271"/>
        <v>2099690.0099999998</v>
      </c>
      <c r="R518" s="13">
        <f t="shared" si="272"/>
        <v>4443933.3600000003</v>
      </c>
      <c r="S518" s="18">
        <f t="shared" si="273"/>
        <v>660000</v>
      </c>
      <c r="T518" s="13">
        <f t="shared" si="274"/>
        <v>1817850.01</v>
      </c>
      <c r="U518" s="13">
        <f t="shared" si="275"/>
        <v>193590</v>
      </c>
      <c r="V518" s="19">
        <f t="shared" si="276"/>
        <v>2011440.01</v>
      </c>
      <c r="W518" s="13">
        <f t="shared" si="277"/>
        <v>88249.999999999767</v>
      </c>
      <c r="X518" s="13">
        <f t="shared" si="278"/>
        <v>103409.99999999977</v>
      </c>
      <c r="Y518" s="13">
        <f t="shared" si="266"/>
        <v>5103933.3600000003</v>
      </c>
      <c r="Z518" s="22">
        <f t="shared" si="279"/>
        <v>2114850.0099999998</v>
      </c>
      <c r="AA518" s="13"/>
      <c r="AB518" s="13">
        <f t="shared" si="280"/>
        <v>4683933.3600000003</v>
      </c>
      <c r="AC518" s="13">
        <f t="shared" si="281"/>
        <v>420000</v>
      </c>
      <c r="AD518" s="13">
        <f t="shared" si="282"/>
        <v>1925850.01</v>
      </c>
      <c r="AE518" s="13">
        <f t="shared" si="283"/>
        <v>102340</v>
      </c>
      <c r="AF518" s="13">
        <f t="shared" si="284"/>
        <v>2028190.01</v>
      </c>
      <c r="AG518" s="23">
        <f t="shared" si="285"/>
        <v>16750</v>
      </c>
      <c r="AH518" s="13">
        <f t="shared" si="286"/>
        <v>-71499.999999999767</v>
      </c>
      <c r="AI518" s="13">
        <f t="shared" si="287"/>
        <v>3651433.3600000003</v>
      </c>
      <c r="AJ518" s="13">
        <f t="shared" si="288"/>
        <v>4443933.3600000003</v>
      </c>
      <c r="AK518" s="13">
        <f t="shared" si="289"/>
        <v>660000</v>
      </c>
      <c r="AL518" s="13">
        <f t="shared" si="290"/>
        <v>1817850.01</v>
      </c>
      <c r="AM518" s="13">
        <f t="shared" si="291"/>
        <v>193590</v>
      </c>
      <c r="AN518" s="13">
        <f t="shared" si="292"/>
        <v>2011440.01</v>
      </c>
      <c r="AO518" s="23">
        <f t="shared" si="293"/>
        <v>0</v>
      </c>
      <c r="AP518" s="13">
        <f t="shared" si="294"/>
        <v>-88249.999999999767</v>
      </c>
      <c r="AQ518" s="13">
        <f t="shared" si="295"/>
        <v>0</v>
      </c>
      <c r="AR518" s="3" t="str">
        <f t="shared" si="296"/>
        <v>Ok</v>
      </c>
    </row>
    <row r="519" spans="1:44" x14ac:dyDescent="0.3">
      <c r="A519" s="9"/>
      <c r="B519" s="9"/>
      <c r="C519" s="10">
        <f t="shared" si="267"/>
        <v>263000</v>
      </c>
      <c r="D519" s="10">
        <f t="shared" si="268"/>
        <v>3156000</v>
      </c>
      <c r="E519" s="10">
        <f>F519*基础参数!$B$18</f>
        <v>2104000</v>
      </c>
      <c r="F519" s="10">
        <f>F518+基础参数!$B$17</f>
        <v>5260000</v>
      </c>
      <c r="G519" s="10">
        <f>基础参数!$B$1</f>
        <v>60000</v>
      </c>
      <c r="H519" s="10">
        <f>基础参数!$B$2</f>
        <v>36000</v>
      </c>
      <c r="I519" s="10">
        <f>ROUND(IF(F519/12&gt;基础参数!$B$5,基础参数!$B$5,IF(F519/12&lt;基础参数!$B$4,基础参数!$B$4,F519/12)),2)</f>
        <v>21396</v>
      </c>
      <c r="J519" s="10">
        <f>I519*12*基础参数!$B$3</f>
        <v>32094</v>
      </c>
      <c r="K519" s="10">
        <f>ROUND(IF($F519/12&gt;基础参数!$B$12,基础参数!$B$12,IF($F519/12&lt;基础参数!$B$11,基础参数!$B$11,$F519/12)),2)</f>
        <v>21396</v>
      </c>
      <c r="L519" s="10">
        <f>K519*12*基础参数!$B$10</f>
        <v>17972.640000000003</v>
      </c>
      <c r="M519" s="12">
        <f t="shared" si="264"/>
        <v>3009933.36</v>
      </c>
      <c r="N519" s="13">
        <f t="shared" si="265"/>
        <v>2104000</v>
      </c>
      <c r="O519" s="13">
        <f t="shared" si="269"/>
        <v>1172550.01</v>
      </c>
      <c r="P519" s="13">
        <f t="shared" si="270"/>
        <v>931640</v>
      </c>
      <c r="Q519" s="17">
        <f t="shared" si="271"/>
        <v>2104190.0099999998</v>
      </c>
      <c r="R519" s="13">
        <f t="shared" si="272"/>
        <v>4453933.3600000003</v>
      </c>
      <c r="S519" s="18">
        <f t="shared" si="273"/>
        <v>660000</v>
      </c>
      <c r="T519" s="13">
        <f t="shared" si="274"/>
        <v>1822350.01</v>
      </c>
      <c r="U519" s="13">
        <f t="shared" si="275"/>
        <v>193590</v>
      </c>
      <c r="V519" s="19">
        <f t="shared" si="276"/>
        <v>2015940.01</v>
      </c>
      <c r="W519" s="13">
        <f t="shared" si="277"/>
        <v>88249.999999999767</v>
      </c>
      <c r="X519" s="13">
        <f t="shared" si="278"/>
        <v>103409.99999999977</v>
      </c>
      <c r="Y519" s="13">
        <f t="shared" si="266"/>
        <v>5113933.3600000003</v>
      </c>
      <c r="Z519" s="22">
        <f t="shared" si="279"/>
        <v>2119350.0099999998</v>
      </c>
      <c r="AA519" s="13"/>
      <c r="AB519" s="13">
        <f t="shared" si="280"/>
        <v>4693933.3600000003</v>
      </c>
      <c r="AC519" s="13">
        <f t="shared" si="281"/>
        <v>420000</v>
      </c>
      <c r="AD519" s="13">
        <f t="shared" si="282"/>
        <v>1930350.01</v>
      </c>
      <c r="AE519" s="13">
        <f t="shared" si="283"/>
        <v>102340</v>
      </c>
      <c r="AF519" s="13">
        <f t="shared" si="284"/>
        <v>2032690.01</v>
      </c>
      <c r="AG519" s="23">
        <f t="shared" si="285"/>
        <v>16750</v>
      </c>
      <c r="AH519" s="13">
        <f t="shared" si="286"/>
        <v>-71499.999999999767</v>
      </c>
      <c r="AI519" s="13">
        <f t="shared" si="287"/>
        <v>3661433.3600000003</v>
      </c>
      <c r="AJ519" s="13">
        <f t="shared" si="288"/>
        <v>4453933.3600000003</v>
      </c>
      <c r="AK519" s="13">
        <f t="shared" si="289"/>
        <v>660000</v>
      </c>
      <c r="AL519" s="13">
        <f t="shared" si="290"/>
        <v>1822350.01</v>
      </c>
      <c r="AM519" s="13">
        <f t="shared" si="291"/>
        <v>193590</v>
      </c>
      <c r="AN519" s="13">
        <f t="shared" si="292"/>
        <v>2015940.01</v>
      </c>
      <c r="AO519" s="23">
        <f t="shared" si="293"/>
        <v>0</v>
      </c>
      <c r="AP519" s="13">
        <f t="shared" si="294"/>
        <v>-88249.999999999767</v>
      </c>
      <c r="AQ519" s="13">
        <f t="shared" si="295"/>
        <v>0</v>
      </c>
      <c r="AR519" s="3" t="str">
        <f t="shared" si="296"/>
        <v>Ok</v>
      </c>
    </row>
    <row r="520" spans="1:44" x14ac:dyDescent="0.3">
      <c r="A520" s="9"/>
      <c r="B520" s="9"/>
      <c r="C520" s="10">
        <f t="shared" si="267"/>
        <v>263500</v>
      </c>
      <c r="D520" s="10">
        <f t="shared" si="268"/>
        <v>3162000</v>
      </c>
      <c r="E520" s="10">
        <f>F520*基础参数!$B$18</f>
        <v>2108000</v>
      </c>
      <c r="F520" s="10">
        <f>F519+基础参数!$B$17</f>
        <v>5270000</v>
      </c>
      <c r="G520" s="10">
        <f>基础参数!$B$1</f>
        <v>60000</v>
      </c>
      <c r="H520" s="10">
        <f>基础参数!$B$2</f>
        <v>36000</v>
      </c>
      <c r="I520" s="10">
        <f>ROUND(IF(F520/12&gt;基础参数!$B$5,基础参数!$B$5,IF(F520/12&lt;基础参数!$B$4,基础参数!$B$4,F520/12)),2)</f>
        <v>21396</v>
      </c>
      <c r="J520" s="10">
        <f>I520*12*基础参数!$B$3</f>
        <v>32094</v>
      </c>
      <c r="K520" s="10">
        <f>ROUND(IF($F520/12&gt;基础参数!$B$12,基础参数!$B$12,IF($F520/12&lt;基础参数!$B$11,基础参数!$B$11,$F520/12)),2)</f>
        <v>21396</v>
      </c>
      <c r="L520" s="10">
        <f>K520*12*基础参数!$B$10</f>
        <v>17972.640000000003</v>
      </c>
      <c r="M520" s="12">
        <f t="shared" si="264"/>
        <v>3015933.36</v>
      </c>
      <c r="N520" s="13">
        <f t="shared" si="265"/>
        <v>2108000</v>
      </c>
      <c r="O520" s="13">
        <f t="shared" si="269"/>
        <v>1175250.01</v>
      </c>
      <c r="P520" s="13">
        <f t="shared" si="270"/>
        <v>933440</v>
      </c>
      <c r="Q520" s="17">
        <f t="shared" si="271"/>
        <v>2108690.0099999998</v>
      </c>
      <c r="R520" s="13">
        <f t="shared" si="272"/>
        <v>4463933.3600000003</v>
      </c>
      <c r="S520" s="18">
        <f t="shared" si="273"/>
        <v>660000</v>
      </c>
      <c r="T520" s="13">
        <f t="shared" si="274"/>
        <v>1826850.01</v>
      </c>
      <c r="U520" s="13">
        <f t="shared" si="275"/>
        <v>193590</v>
      </c>
      <c r="V520" s="19">
        <f t="shared" si="276"/>
        <v>2020440.01</v>
      </c>
      <c r="W520" s="13">
        <f t="shared" si="277"/>
        <v>88249.999999999767</v>
      </c>
      <c r="X520" s="13">
        <f t="shared" si="278"/>
        <v>103409.99999999977</v>
      </c>
      <c r="Y520" s="13">
        <f t="shared" si="266"/>
        <v>5123933.3600000003</v>
      </c>
      <c r="Z520" s="22">
        <f t="shared" si="279"/>
        <v>2123850.0099999998</v>
      </c>
      <c r="AA520" s="13"/>
      <c r="AB520" s="13">
        <f t="shared" si="280"/>
        <v>4703933.3600000003</v>
      </c>
      <c r="AC520" s="13">
        <f t="shared" si="281"/>
        <v>420000</v>
      </c>
      <c r="AD520" s="13">
        <f t="shared" si="282"/>
        <v>1934850.01</v>
      </c>
      <c r="AE520" s="13">
        <f t="shared" si="283"/>
        <v>102340</v>
      </c>
      <c r="AF520" s="13">
        <f t="shared" si="284"/>
        <v>2037190.01</v>
      </c>
      <c r="AG520" s="23">
        <f t="shared" si="285"/>
        <v>16750</v>
      </c>
      <c r="AH520" s="13">
        <f t="shared" si="286"/>
        <v>-71499.999999999767</v>
      </c>
      <c r="AI520" s="13">
        <f t="shared" si="287"/>
        <v>3671433.3600000003</v>
      </c>
      <c r="AJ520" s="13">
        <f t="shared" si="288"/>
        <v>4463933.3600000003</v>
      </c>
      <c r="AK520" s="13">
        <f t="shared" si="289"/>
        <v>660000</v>
      </c>
      <c r="AL520" s="13">
        <f t="shared" si="290"/>
        <v>1826850.01</v>
      </c>
      <c r="AM520" s="13">
        <f t="shared" si="291"/>
        <v>193590</v>
      </c>
      <c r="AN520" s="13">
        <f t="shared" si="292"/>
        <v>2020440.01</v>
      </c>
      <c r="AO520" s="23">
        <f t="shared" si="293"/>
        <v>0</v>
      </c>
      <c r="AP520" s="13">
        <f t="shared" si="294"/>
        <v>-88249.999999999767</v>
      </c>
      <c r="AQ520" s="13">
        <f t="shared" si="295"/>
        <v>0</v>
      </c>
      <c r="AR520" s="3" t="str">
        <f t="shared" si="296"/>
        <v>Ok</v>
      </c>
    </row>
    <row r="521" spans="1:44" x14ac:dyDescent="0.3">
      <c r="A521" s="9"/>
      <c r="B521" s="9"/>
      <c r="C521" s="10">
        <f t="shared" si="267"/>
        <v>264000</v>
      </c>
      <c r="D521" s="10">
        <f t="shared" si="268"/>
        <v>3168000</v>
      </c>
      <c r="E521" s="10">
        <f>F521*基础参数!$B$18</f>
        <v>2112000</v>
      </c>
      <c r="F521" s="10">
        <f>F520+基础参数!$B$17</f>
        <v>5280000</v>
      </c>
      <c r="G521" s="10">
        <f>基础参数!$B$1</f>
        <v>60000</v>
      </c>
      <c r="H521" s="10">
        <f>基础参数!$B$2</f>
        <v>36000</v>
      </c>
      <c r="I521" s="10">
        <f>ROUND(IF(F521/12&gt;基础参数!$B$5,基础参数!$B$5,IF(F521/12&lt;基础参数!$B$4,基础参数!$B$4,F521/12)),2)</f>
        <v>21396</v>
      </c>
      <c r="J521" s="10">
        <f>I521*12*基础参数!$B$3</f>
        <v>32094</v>
      </c>
      <c r="K521" s="10">
        <f>ROUND(IF($F521/12&gt;基础参数!$B$12,基础参数!$B$12,IF($F521/12&lt;基础参数!$B$11,基础参数!$B$11,$F521/12)),2)</f>
        <v>21396</v>
      </c>
      <c r="L521" s="10">
        <f>K521*12*基础参数!$B$10</f>
        <v>17972.640000000003</v>
      </c>
      <c r="M521" s="12">
        <f t="shared" si="264"/>
        <v>3021933.36</v>
      </c>
      <c r="N521" s="13">
        <f t="shared" si="265"/>
        <v>2112000</v>
      </c>
      <c r="O521" s="13">
        <f t="shared" si="269"/>
        <v>1177950.01</v>
      </c>
      <c r="P521" s="13">
        <f t="shared" si="270"/>
        <v>935240</v>
      </c>
      <c r="Q521" s="17">
        <f t="shared" si="271"/>
        <v>2113190.0099999998</v>
      </c>
      <c r="R521" s="13">
        <f t="shared" si="272"/>
        <v>4473933.3600000003</v>
      </c>
      <c r="S521" s="18">
        <f t="shared" si="273"/>
        <v>660000</v>
      </c>
      <c r="T521" s="13">
        <f t="shared" si="274"/>
        <v>1831350.01</v>
      </c>
      <c r="U521" s="13">
        <f t="shared" si="275"/>
        <v>193590</v>
      </c>
      <c r="V521" s="19">
        <f t="shared" si="276"/>
        <v>2024940.01</v>
      </c>
      <c r="W521" s="13">
        <f t="shared" si="277"/>
        <v>88249.999999999767</v>
      </c>
      <c r="X521" s="13">
        <f t="shared" si="278"/>
        <v>103409.99999999977</v>
      </c>
      <c r="Y521" s="13">
        <f t="shared" si="266"/>
        <v>5133933.3600000003</v>
      </c>
      <c r="Z521" s="22">
        <f t="shared" si="279"/>
        <v>2128350.0099999998</v>
      </c>
      <c r="AA521" s="13"/>
      <c r="AB521" s="13">
        <f t="shared" si="280"/>
        <v>4713933.3600000003</v>
      </c>
      <c r="AC521" s="13">
        <f t="shared" si="281"/>
        <v>420000</v>
      </c>
      <c r="AD521" s="13">
        <f t="shared" si="282"/>
        <v>1939350.01</v>
      </c>
      <c r="AE521" s="13">
        <f t="shared" si="283"/>
        <v>102340</v>
      </c>
      <c r="AF521" s="13">
        <f t="shared" si="284"/>
        <v>2041690.01</v>
      </c>
      <c r="AG521" s="23">
        <f t="shared" si="285"/>
        <v>16750</v>
      </c>
      <c r="AH521" s="13">
        <f t="shared" si="286"/>
        <v>-71499.999999999767</v>
      </c>
      <c r="AI521" s="13">
        <f t="shared" si="287"/>
        <v>3681433.3600000003</v>
      </c>
      <c r="AJ521" s="13">
        <f t="shared" si="288"/>
        <v>4473933.3600000003</v>
      </c>
      <c r="AK521" s="13">
        <f t="shared" si="289"/>
        <v>660000</v>
      </c>
      <c r="AL521" s="13">
        <f t="shared" si="290"/>
        <v>1831350.01</v>
      </c>
      <c r="AM521" s="13">
        <f t="shared" si="291"/>
        <v>193590</v>
      </c>
      <c r="AN521" s="13">
        <f t="shared" si="292"/>
        <v>2024940.01</v>
      </c>
      <c r="AO521" s="23">
        <f t="shared" si="293"/>
        <v>0</v>
      </c>
      <c r="AP521" s="13">
        <f t="shared" si="294"/>
        <v>-88249.999999999767</v>
      </c>
      <c r="AQ521" s="13">
        <f t="shared" si="295"/>
        <v>0</v>
      </c>
      <c r="AR521" s="3" t="str">
        <f t="shared" si="296"/>
        <v>Ok</v>
      </c>
    </row>
    <row r="522" spans="1:44" x14ac:dyDescent="0.3">
      <c r="A522" s="9"/>
      <c r="B522" s="9"/>
      <c r="C522" s="10">
        <f t="shared" si="267"/>
        <v>264500</v>
      </c>
      <c r="D522" s="10">
        <f t="shared" si="268"/>
        <v>3174000</v>
      </c>
      <c r="E522" s="10">
        <f>F522*基础参数!$B$18</f>
        <v>2116000</v>
      </c>
      <c r="F522" s="10">
        <f>F521+基础参数!$B$17</f>
        <v>5290000</v>
      </c>
      <c r="G522" s="10">
        <f>基础参数!$B$1</f>
        <v>60000</v>
      </c>
      <c r="H522" s="10">
        <f>基础参数!$B$2</f>
        <v>36000</v>
      </c>
      <c r="I522" s="10">
        <f>ROUND(IF(F522/12&gt;基础参数!$B$5,基础参数!$B$5,IF(F522/12&lt;基础参数!$B$4,基础参数!$B$4,F522/12)),2)</f>
        <v>21396</v>
      </c>
      <c r="J522" s="10">
        <f>I522*12*基础参数!$B$3</f>
        <v>32094</v>
      </c>
      <c r="K522" s="10">
        <f>ROUND(IF($F522/12&gt;基础参数!$B$12,基础参数!$B$12,IF($F522/12&lt;基础参数!$B$11,基础参数!$B$11,$F522/12)),2)</f>
        <v>21396</v>
      </c>
      <c r="L522" s="10">
        <f>K522*12*基础参数!$B$10</f>
        <v>17972.640000000003</v>
      </c>
      <c r="M522" s="12">
        <f t="shared" si="264"/>
        <v>3027933.36</v>
      </c>
      <c r="N522" s="13">
        <f t="shared" si="265"/>
        <v>2116000</v>
      </c>
      <c r="O522" s="13">
        <f t="shared" si="269"/>
        <v>1180650.01</v>
      </c>
      <c r="P522" s="13">
        <f t="shared" si="270"/>
        <v>937040</v>
      </c>
      <c r="Q522" s="17">
        <f t="shared" si="271"/>
        <v>2117690.0099999998</v>
      </c>
      <c r="R522" s="13">
        <f t="shared" si="272"/>
        <v>4483933.3600000003</v>
      </c>
      <c r="S522" s="18">
        <f t="shared" si="273"/>
        <v>660000</v>
      </c>
      <c r="T522" s="13">
        <f t="shared" si="274"/>
        <v>1835850.01</v>
      </c>
      <c r="U522" s="13">
        <f t="shared" si="275"/>
        <v>193590</v>
      </c>
      <c r="V522" s="19">
        <f t="shared" si="276"/>
        <v>2029440.01</v>
      </c>
      <c r="W522" s="13">
        <f t="shared" si="277"/>
        <v>88249.999999999767</v>
      </c>
      <c r="X522" s="13">
        <f t="shared" si="278"/>
        <v>103409.99999999977</v>
      </c>
      <c r="Y522" s="13">
        <f t="shared" si="266"/>
        <v>5143933.3600000003</v>
      </c>
      <c r="Z522" s="22">
        <f t="shared" si="279"/>
        <v>2132850.0099999998</v>
      </c>
      <c r="AA522" s="13"/>
      <c r="AB522" s="13">
        <f t="shared" si="280"/>
        <v>4723933.3600000003</v>
      </c>
      <c r="AC522" s="13">
        <f t="shared" si="281"/>
        <v>420000</v>
      </c>
      <c r="AD522" s="13">
        <f t="shared" si="282"/>
        <v>1943850.01</v>
      </c>
      <c r="AE522" s="13">
        <f t="shared" si="283"/>
        <v>102340</v>
      </c>
      <c r="AF522" s="13">
        <f t="shared" si="284"/>
        <v>2046190.01</v>
      </c>
      <c r="AG522" s="23">
        <f t="shared" si="285"/>
        <v>16750</v>
      </c>
      <c r="AH522" s="13">
        <f t="shared" si="286"/>
        <v>-71499.999999999767</v>
      </c>
      <c r="AI522" s="13">
        <f t="shared" si="287"/>
        <v>3691433.3600000003</v>
      </c>
      <c r="AJ522" s="13">
        <f t="shared" si="288"/>
        <v>4483933.3600000003</v>
      </c>
      <c r="AK522" s="13">
        <f t="shared" si="289"/>
        <v>660000</v>
      </c>
      <c r="AL522" s="13">
        <f t="shared" si="290"/>
        <v>1835850.01</v>
      </c>
      <c r="AM522" s="13">
        <f t="shared" si="291"/>
        <v>193590</v>
      </c>
      <c r="AN522" s="13">
        <f t="shared" si="292"/>
        <v>2029440.01</v>
      </c>
      <c r="AO522" s="23">
        <f t="shared" si="293"/>
        <v>0</v>
      </c>
      <c r="AP522" s="13">
        <f t="shared" si="294"/>
        <v>-88249.999999999767</v>
      </c>
      <c r="AQ522" s="13">
        <f t="shared" si="295"/>
        <v>0</v>
      </c>
      <c r="AR522" s="3" t="str">
        <f t="shared" si="296"/>
        <v>Ok</v>
      </c>
    </row>
    <row r="523" spans="1:44" x14ac:dyDescent="0.3">
      <c r="A523" s="9"/>
      <c r="B523" s="9"/>
      <c r="C523" s="10">
        <f t="shared" si="267"/>
        <v>265000</v>
      </c>
      <c r="D523" s="10">
        <f t="shared" si="268"/>
        <v>3180000</v>
      </c>
      <c r="E523" s="10">
        <f>F523*基础参数!$B$18</f>
        <v>2120000</v>
      </c>
      <c r="F523" s="10">
        <f>F522+基础参数!$B$17</f>
        <v>5300000</v>
      </c>
      <c r="G523" s="10">
        <f>基础参数!$B$1</f>
        <v>60000</v>
      </c>
      <c r="H523" s="10">
        <f>基础参数!$B$2</f>
        <v>36000</v>
      </c>
      <c r="I523" s="10">
        <f>ROUND(IF(F523/12&gt;基础参数!$B$5,基础参数!$B$5,IF(F523/12&lt;基础参数!$B$4,基础参数!$B$4,F523/12)),2)</f>
        <v>21396</v>
      </c>
      <c r="J523" s="10">
        <f>I523*12*基础参数!$B$3</f>
        <v>32094</v>
      </c>
      <c r="K523" s="10">
        <f>ROUND(IF($F523/12&gt;基础参数!$B$12,基础参数!$B$12,IF($F523/12&lt;基础参数!$B$11,基础参数!$B$11,$F523/12)),2)</f>
        <v>21396</v>
      </c>
      <c r="L523" s="10">
        <f>K523*12*基础参数!$B$10</f>
        <v>17972.640000000003</v>
      </c>
      <c r="M523" s="12">
        <f t="shared" si="264"/>
        <v>3033933.36</v>
      </c>
      <c r="N523" s="13">
        <f t="shared" si="265"/>
        <v>2120000</v>
      </c>
      <c r="O523" s="13">
        <f t="shared" si="269"/>
        <v>1183350.01</v>
      </c>
      <c r="P523" s="13">
        <f t="shared" si="270"/>
        <v>938840</v>
      </c>
      <c r="Q523" s="17">
        <f t="shared" si="271"/>
        <v>2122190.0099999998</v>
      </c>
      <c r="R523" s="13">
        <f t="shared" si="272"/>
        <v>4493933.3600000003</v>
      </c>
      <c r="S523" s="18">
        <f t="shared" si="273"/>
        <v>660000</v>
      </c>
      <c r="T523" s="13">
        <f t="shared" si="274"/>
        <v>1840350.01</v>
      </c>
      <c r="U523" s="13">
        <f t="shared" si="275"/>
        <v>193590</v>
      </c>
      <c r="V523" s="19">
        <f t="shared" si="276"/>
        <v>2033940.01</v>
      </c>
      <c r="W523" s="13">
        <f t="shared" si="277"/>
        <v>88249.999999999767</v>
      </c>
      <c r="X523" s="13">
        <f t="shared" si="278"/>
        <v>103409.99999999977</v>
      </c>
      <c r="Y523" s="13">
        <f t="shared" si="266"/>
        <v>5153933.3600000003</v>
      </c>
      <c r="Z523" s="22">
        <f t="shared" si="279"/>
        <v>2137350.0099999998</v>
      </c>
      <c r="AA523" s="13"/>
      <c r="AB523" s="13">
        <f t="shared" si="280"/>
        <v>4733933.3600000003</v>
      </c>
      <c r="AC523" s="13">
        <f t="shared" si="281"/>
        <v>420000</v>
      </c>
      <c r="AD523" s="13">
        <f t="shared" si="282"/>
        <v>1948350.01</v>
      </c>
      <c r="AE523" s="13">
        <f t="shared" si="283"/>
        <v>102340</v>
      </c>
      <c r="AF523" s="13">
        <f t="shared" si="284"/>
        <v>2050690.01</v>
      </c>
      <c r="AG523" s="23">
        <f t="shared" si="285"/>
        <v>16750</v>
      </c>
      <c r="AH523" s="13">
        <f t="shared" si="286"/>
        <v>-71499.999999999767</v>
      </c>
      <c r="AI523" s="13">
        <f t="shared" si="287"/>
        <v>3701433.3600000003</v>
      </c>
      <c r="AJ523" s="13">
        <f t="shared" si="288"/>
        <v>4493933.3600000003</v>
      </c>
      <c r="AK523" s="13">
        <f t="shared" si="289"/>
        <v>660000</v>
      </c>
      <c r="AL523" s="13">
        <f t="shared" si="290"/>
        <v>1840350.01</v>
      </c>
      <c r="AM523" s="13">
        <f t="shared" si="291"/>
        <v>193590</v>
      </c>
      <c r="AN523" s="13">
        <f t="shared" si="292"/>
        <v>2033940.01</v>
      </c>
      <c r="AO523" s="23">
        <f t="shared" si="293"/>
        <v>0</v>
      </c>
      <c r="AP523" s="13">
        <f t="shared" si="294"/>
        <v>-88249.999999999767</v>
      </c>
      <c r="AQ523" s="13">
        <f t="shared" si="295"/>
        <v>0</v>
      </c>
      <c r="AR523" s="3" t="str">
        <f t="shared" si="296"/>
        <v>Ok</v>
      </c>
    </row>
    <row r="524" spans="1:44" x14ac:dyDescent="0.3">
      <c r="A524" s="9"/>
      <c r="B524" s="9"/>
      <c r="C524" s="10">
        <f t="shared" si="267"/>
        <v>265500</v>
      </c>
      <c r="D524" s="10">
        <f t="shared" si="268"/>
        <v>3186000</v>
      </c>
      <c r="E524" s="10">
        <f>F524*基础参数!$B$18</f>
        <v>2124000</v>
      </c>
      <c r="F524" s="10">
        <f>F523+基础参数!$B$17</f>
        <v>5310000</v>
      </c>
      <c r="G524" s="10">
        <f>基础参数!$B$1</f>
        <v>60000</v>
      </c>
      <c r="H524" s="10">
        <f>基础参数!$B$2</f>
        <v>36000</v>
      </c>
      <c r="I524" s="10">
        <f>ROUND(IF(F524/12&gt;基础参数!$B$5,基础参数!$B$5,IF(F524/12&lt;基础参数!$B$4,基础参数!$B$4,F524/12)),2)</f>
        <v>21396</v>
      </c>
      <c r="J524" s="10">
        <f>I524*12*基础参数!$B$3</f>
        <v>32094</v>
      </c>
      <c r="K524" s="10">
        <f>ROUND(IF($F524/12&gt;基础参数!$B$12,基础参数!$B$12,IF($F524/12&lt;基础参数!$B$11,基础参数!$B$11,$F524/12)),2)</f>
        <v>21396</v>
      </c>
      <c r="L524" s="10">
        <f>K524*12*基础参数!$B$10</f>
        <v>17972.640000000003</v>
      </c>
      <c r="M524" s="12">
        <f t="shared" si="264"/>
        <v>3039933.36</v>
      </c>
      <c r="N524" s="13">
        <f t="shared" si="265"/>
        <v>2124000</v>
      </c>
      <c r="O524" s="13">
        <f t="shared" si="269"/>
        <v>1186050.01</v>
      </c>
      <c r="P524" s="13">
        <f t="shared" si="270"/>
        <v>940640</v>
      </c>
      <c r="Q524" s="17">
        <f t="shared" si="271"/>
        <v>2126690.0099999998</v>
      </c>
      <c r="R524" s="13">
        <f t="shared" si="272"/>
        <v>4503933.3600000003</v>
      </c>
      <c r="S524" s="18">
        <f t="shared" si="273"/>
        <v>660000</v>
      </c>
      <c r="T524" s="13">
        <f t="shared" si="274"/>
        <v>1844850.01</v>
      </c>
      <c r="U524" s="13">
        <f t="shared" si="275"/>
        <v>193590</v>
      </c>
      <c r="V524" s="19">
        <f t="shared" si="276"/>
        <v>2038440.01</v>
      </c>
      <c r="W524" s="13">
        <f t="shared" si="277"/>
        <v>88249.999999999767</v>
      </c>
      <c r="X524" s="13">
        <f t="shared" si="278"/>
        <v>103409.99999999977</v>
      </c>
      <c r="Y524" s="13">
        <f t="shared" si="266"/>
        <v>5163933.3600000003</v>
      </c>
      <c r="Z524" s="22">
        <f t="shared" si="279"/>
        <v>2141850.0099999998</v>
      </c>
      <c r="AA524" s="13"/>
      <c r="AB524" s="13">
        <f t="shared" si="280"/>
        <v>4743933.3600000003</v>
      </c>
      <c r="AC524" s="13">
        <f t="shared" si="281"/>
        <v>420000</v>
      </c>
      <c r="AD524" s="13">
        <f t="shared" si="282"/>
        <v>1952850.01</v>
      </c>
      <c r="AE524" s="13">
        <f t="shared" si="283"/>
        <v>102340</v>
      </c>
      <c r="AF524" s="13">
        <f t="shared" si="284"/>
        <v>2055190.01</v>
      </c>
      <c r="AG524" s="23">
        <f t="shared" si="285"/>
        <v>16750</v>
      </c>
      <c r="AH524" s="13">
        <f t="shared" si="286"/>
        <v>-71499.999999999767</v>
      </c>
      <c r="AI524" s="13">
        <f t="shared" si="287"/>
        <v>3711433.3600000003</v>
      </c>
      <c r="AJ524" s="13">
        <f t="shared" si="288"/>
        <v>4503933.3600000003</v>
      </c>
      <c r="AK524" s="13">
        <f t="shared" si="289"/>
        <v>660000</v>
      </c>
      <c r="AL524" s="13">
        <f t="shared" si="290"/>
        <v>1844850.01</v>
      </c>
      <c r="AM524" s="13">
        <f t="shared" si="291"/>
        <v>193590</v>
      </c>
      <c r="AN524" s="13">
        <f t="shared" si="292"/>
        <v>2038440.01</v>
      </c>
      <c r="AO524" s="23">
        <f t="shared" si="293"/>
        <v>0</v>
      </c>
      <c r="AP524" s="13">
        <f t="shared" si="294"/>
        <v>-88249.999999999767</v>
      </c>
      <c r="AQ524" s="13">
        <f t="shared" si="295"/>
        <v>0</v>
      </c>
      <c r="AR524" s="3" t="str">
        <f t="shared" si="296"/>
        <v>Ok</v>
      </c>
    </row>
    <row r="525" spans="1:44" x14ac:dyDescent="0.3">
      <c r="A525" s="9"/>
      <c r="B525" s="9"/>
      <c r="C525" s="10">
        <f t="shared" si="267"/>
        <v>266000</v>
      </c>
      <c r="D525" s="10">
        <f t="shared" si="268"/>
        <v>3192000</v>
      </c>
      <c r="E525" s="10">
        <f>F525*基础参数!$B$18</f>
        <v>2128000</v>
      </c>
      <c r="F525" s="10">
        <f>F524+基础参数!$B$17</f>
        <v>5320000</v>
      </c>
      <c r="G525" s="10">
        <f>基础参数!$B$1</f>
        <v>60000</v>
      </c>
      <c r="H525" s="10">
        <f>基础参数!$B$2</f>
        <v>36000</v>
      </c>
      <c r="I525" s="10">
        <f>ROUND(IF(F525/12&gt;基础参数!$B$5,基础参数!$B$5,IF(F525/12&lt;基础参数!$B$4,基础参数!$B$4,F525/12)),2)</f>
        <v>21396</v>
      </c>
      <c r="J525" s="10">
        <f>I525*12*基础参数!$B$3</f>
        <v>32094</v>
      </c>
      <c r="K525" s="10">
        <f>ROUND(IF($F525/12&gt;基础参数!$B$12,基础参数!$B$12,IF($F525/12&lt;基础参数!$B$11,基础参数!$B$11,$F525/12)),2)</f>
        <v>21396</v>
      </c>
      <c r="L525" s="10">
        <f>K525*12*基础参数!$B$10</f>
        <v>17972.640000000003</v>
      </c>
      <c r="M525" s="12">
        <f t="shared" si="264"/>
        <v>3045933.36</v>
      </c>
      <c r="N525" s="13">
        <f t="shared" si="265"/>
        <v>2128000</v>
      </c>
      <c r="O525" s="13">
        <f t="shared" si="269"/>
        <v>1188750.01</v>
      </c>
      <c r="P525" s="13">
        <f t="shared" si="270"/>
        <v>942440</v>
      </c>
      <c r="Q525" s="17">
        <f t="shared" si="271"/>
        <v>2131190.0099999998</v>
      </c>
      <c r="R525" s="13">
        <f t="shared" si="272"/>
        <v>4513933.3600000003</v>
      </c>
      <c r="S525" s="18">
        <f t="shared" si="273"/>
        <v>660000</v>
      </c>
      <c r="T525" s="13">
        <f t="shared" si="274"/>
        <v>1849350.01</v>
      </c>
      <c r="U525" s="13">
        <f t="shared" si="275"/>
        <v>193590</v>
      </c>
      <c r="V525" s="19">
        <f t="shared" si="276"/>
        <v>2042940.01</v>
      </c>
      <c r="W525" s="13">
        <f t="shared" si="277"/>
        <v>88249.999999999767</v>
      </c>
      <c r="X525" s="13">
        <f t="shared" si="278"/>
        <v>103409.99999999977</v>
      </c>
      <c r="Y525" s="13">
        <f t="shared" si="266"/>
        <v>5173933.3600000003</v>
      </c>
      <c r="Z525" s="22">
        <f t="shared" si="279"/>
        <v>2146350.0099999998</v>
      </c>
      <c r="AA525" s="13"/>
      <c r="AB525" s="13">
        <f t="shared" si="280"/>
        <v>4753933.3600000003</v>
      </c>
      <c r="AC525" s="13">
        <f t="shared" si="281"/>
        <v>420000</v>
      </c>
      <c r="AD525" s="13">
        <f t="shared" si="282"/>
        <v>1957350.01</v>
      </c>
      <c r="AE525" s="13">
        <f t="shared" si="283"/>
        <v>102340</v>
      </c>
      <c r="AF525" s="13">
        <f t="shared" si="284"/>
        <v>2059690.01</v>
      </c>
      <c r="AG525" s="23">
        <f t="shared" si="285"/>
        <v>16750</v>
      </c>
      <c r="AH525" s="13">
        <f t="shared" si="286"/>
        <v>-71499.999999999767</v>
      </c>
      <c r="AI525" s="13">
        <f t="shared" si="287"/>
        <v>3721433.3600000003</v>
      </c>
      <c r="AJ525" s="13">
        <f t="shared" si="288"/>
        <v>4513933.3600000003</v>
      </c>
      <c r="AK525" s="13">
        <f t="shared" si="289"/>
        <v>660000</v>
      </c>
      <c r="AL525" s="13">
        <f t="shared" si="290"/>
        <v>1849350.01</v>
      </c>
      <c r="AM525" s="13">
        <f t="shared" si="291"/>
        <v>193590</v>
      </c>
      <c r="AN525" s="13">
        <f t="shared" si="292"/>
        <v>2042940.01</v>
      </c>
      <c r="AO525" s="23">
        <f t="shared" si="293"/>
        <v>0</v>
      </c>
      <c r="AP525" s="13">
        <f t="shared" si="294"/>
        <v>-88249.999999999767</v>
      </c>
      <c r="AQ525" s="13">
        <f t="shared" si="295"/>
        <v>0</v>
      </c>
      <c r="AR525" s="3" t="str">
        <f t="shared" si="296"/>
        <v>Ok</v>
      </c>
    </row>
    <row r="526" spans="1:44" x14ac:dyDescent="0.3">
      <c r="A526" s="9"/>
      <c r="B526" s="9"/>
      <c r="C526" s="10">
        <f t="shared" si="267"/>
        <v>266500</v>
      </c>
      <c r="D526" s="10">
        <f t="shared" si="268"/>
        <v>3198000</v>
      </c>
      <c r="E526" s="10">
        <f>F526*基础参数!$B$18</f>
        <v>2132000</v>
      </c>
      <c r="F526" s="10">
        <f>F525+基础参数!$B$17</f>
        <v>5330000</v>
      </c>
      <c r="G526" s="10">
        <f>基础参数!$B$1</f>
        <v>60000</v>
      </c>
      <c r="H526" s="10">
        <f>基础参数!$B$2</f>
        <v>36000</v>
      </c>
      <c r="I526" s="10">
        <f>ROUND(IF(F526/12&gt;基础参数!$B$5,基础参数!$B$5,IF(F526/12&lt;基础参数!$B$4,基础参数!$B$4,F526/12)),2)</f>
        <v>21396</v>
      </c>
      <c r="J526" s="10">
        <f>I526*12*基础参数!$B$3</f>
        <v>32094</v>
      </c>
      <c r="K526" s="10">
        <f>ROUND(IF($F526/12&gt;基础参数!$B$12,基础参数!$B$12,IF($F526/12&lt;基础参数!$B$11,基础参数!$B$11,$F526/12)),2)</f>
        <v>21396</v>
      </c>
      <c r="L526" s="10">
        <f>K526*12*基础参数!$B$10</f>
        <v>17972.640000000003</v>
      </c>
      <c r="M526" s="12">
        <f t="shared" si="264"/>
        <v>3051933.36</v>
      </c>
      <c r="N526" s="13">
        <f t="shared" si="265"/>
        <v>2132000</v>
      </c>
      <c r="O526" s="13">
        <f t="shared" si="269"/>
        <v>1191450.01</v>
      </c>
      <c r="P526" s="13">
        <f t="shared" si="270"/>
        <v>944240</v>
      </c>
      <c r="Q526" s="17">
        <f t="shared" si="271"/>
        <v>2135690.0099999998</v>
      </c>
      <c r="R526" s="13">
        <f t="shared" si="272"/>
        <v>4523933.3600000003</v>
      </c>
      <c r="S526" s="18">
        <f t="shared" si="273"/>
        <v>660000</v>
      </c>
      <c r="T526" s="13">
        <f t="shared" si="274"/>
        <v>1853850.01</v>
      </c>
      <c r="U526" s="13">
        <f t="shared" si="275"/>
        <v>193590</v>
      </c>
      <c r="V526" s="19">
        <f t="shared" si="276"/>
        <v>2047440.01</v>
      </c>
      <c r="W526" s="13">
        <f t="shared" si="277"/>
        <v>88249.999999999767</v>
      </c>
      <c r="X526" s="13">
        <f t="shared" si="278"/>
        <v>103409.99999999977</v>
      </c>
      <c r="Y526" s="13">
        <f t="shared" si="266"/>
        <v>5183933.3600000003</v>
      </c>
      <c r="Z526" s="22">
        <f t="shared" si="279"/>
        <v>2150850.0099999998</v>
      </c>
      <c r="AA526" s="13"/>
      <c r="AB526" s="13">
        <f t="shared" si="280"/>
        <v>4763933.3600000003</v>
      </c>
      <c r="AC526" s="13">
        <f t="shared" si="281"/>
        <v>420000</v>
      </c>
      <c r="AD526" s="13">
        <f t="shared" si="282"/>
        <v>1961850.01</v>
      </c>
      <c r="AE526" s="13">
        <f t="shared" si="283"/>
        <v>102340</v>
      </c>
      <c r="AF526" s="13">
        <f t="shared" si="284"/>
        <v>2064190.01</v>
      </c>
      <c r="AG526" s="23">
        <f t="shared" si="285"/>
        <v>16750</v>
      </c>
      <c r="AH526" s="13">
        <f t="shared" si="286"/>
        <v>-71499.999999999767</v>
      </c>
      <c r="AI526" s="13">
        <f t="shared" si="287"/>
        <v>3731433.3600000003</v>
      </c>
      <c r="AJ526" s="13">
        <f t="shared" si="288"/>
        <v>4523933.3600000003</v>
      </c>
      <c r="AK526" s="13">
        <f t="shared" si="289"/>
        <v>660000</v>
      </c>
      <c r="AL526" s="13">
        <f t="shared" si="290"/>
        <v>1853850.01</v>
      </c>
      <c r="AM526" s="13">
        <f t="shared" si="291"/>
        <v>193590</v>
      </c>
      <c r="AN526" s="13">
        <f t="shared" si="292"/>
        <v>2047440.01</v>
      </c>
      <c r="AO526" s="23">
        <f t="shared" si="293"/>
        <v>0</v>
      </c>
      <c r="AP526" s="13">
        <f t="shared" si="294"/>
        <v>-88249.999999999767</v>
      </c>
      <c r="AQ526" s="13">
        <f t="shared" si="295"/>
        <v>0</v>
      </c>
      <c r="AR526" s="3" t="str">
        <f t="shared" si="296"/>
        <v>Ok</v>
      </c>
    </row>
    <row r="527" spans="1:44" x14ac:dyDescent="0.3">
      <c r="A527" s="9"/>
      <c r="B527" s="9"/>
      <c r="C527" s="10">
        <f t="shared" si="267"/>
        <v>267000</v>
      </c>
      <c r="D527" s="10">
        <f t="shared" si="268"/>
        <v>3204000</v>
      </c>
      <c r="E527" s="10">
        <f>F527*基础参数!$B$18</f>
        <v>2136000</v>
      </c>
      <c r="F527" s="10">
        <f>F526+基础参数!$B$17</f>
        <v>5340000</v>
      </c>
      <c r="G527" s="10">
        <f>基础参数!$B$1</f>
        <v>60000</v>
      </c>
      <c r="H527" s="10">
        <f>基础参数!$B$2</f>
        <v>36000</v>
      </c>
      <c r="I527" s="10">
        <f>ROUND(IF(F527/12&gt;基础参数!$B$5,基础参数!$B$5,IF(F527/12&lt;基础参数!$B$4,基础参数!$B$4,F527/12)),2)</f>
        <v>21396</v>
      </c>
      <c r="J527" s="10">
        <f>I527*12*基础参数!$B$3</f>
        <v>32094</v>
      </c>
      <c r="K527" s="10">
        <f>ROUND(IF($F527/12&gt;基础参数!$B$12,基础参数!$B$12,IF($F527/12&lt;基础参数!$B$11,基础参数!$B$11,$F527/12)),2)</f>
        <v>21396</v>
      </c>
      <c r="L527" s="10">
        <f>K527*12*基础参数!$B$10</f>
        <v>17972.640000000003</v>
      </c>
      <c r="M527" s="12">
        <f t="shared" si="264"/>
        <v>3057933.36</v>
      </c>
      <c r="N527" s="13">
        <f t="shared" si="265"/>
        <v>2136000</v>
      </c>
      <c r="O527" s="13">
        <f t="shared" si="269"/>
        <v>1194150.01</v>
      </c>
      <c r="P527" s="13">
        <f t="shared" si="270"/>
        <v>946040</v>
      </c>
      <c r="Q527" s="17">
        <f t="shared" si="271"/>
        <v>2140190.0099999998</v>
      </c>
      <c r="R527" s="13">
        <f t="shared" si="272"/>
        <v>4533933.3600000003</v>
      </c>
      <c r="S527" s="18">
        <f t="shared" si="273"/>
        <v>660000</v>
      </c>
      <c r="T527" s="13">
        <f t="shared" si="274"/>
        <v>1858350.01</v>
      </c>
      <c r="U527" s="13">
        <f t="shared" si="275"/>
        <v>193590</v>
      </c>
      <c r="V527" s="19">
        <f t="shared" si="276"/>
        <v>2051940.01</v>
      </c>
      <c r="W527" s="13">
        <f t="shared" si="277"/>
        <v>88249.999999999767</v>
      </c>
      <c r="X527" s="13">
        <f t="shared" si="278"/>
        <v>103409.99999999977</v>
      </c>
      <c r="Y527" s="13">
        <f t="shared" si="266"/>
        <v>5193933.3600000003</v>
      </c>
      <c r="Z527" s="22">
        <f t="shared" si="279"/>
        <v>2155350.0099999998</v>
      </c>
      <c r="AA527" s="13"/>
      <c r="AB527" s="13">
        <f t="shared" si="280"/>
        <v>4773933.3600000003</v>
      </c>
      <c r="AC527" s="13">
        <f t="shared" si="281"/>
        <v>420000</v>
      </c>
      <c r="AD527" s="13">
        <f t="shared" si="282"/>
        <v>1966350.01</v>
      </c>
      <c r="AE527" s="13">
        <f t="shared" si="283"/>
        <v>102340</v>
      </c>
      <c r="AF527" s="13">
        <f t="shared" si="284"/>
        <v>2068690.01</v>
      </c>
      <c r="AG527" s="23">
        <f t="shared" si="285"/>
        <v>16750</v>
      </c>
      <c r="AH527" s="13">
        <f t="shared" si="286"/>
        <v>-71499.999999999767</v>
      </c>
      <c r="AI527" s="13">
        <f t="shared" si="287"/>
        <v>3741433.3600000003</v>
      </c>
      <c r="AJ527" s="13">
        <f t="shared" si="288"/>
        <v>4533933.3600000003</v>
      </c>
      <c r="AK527" s="13">
        <f t="shared" si="289"/>
        <v>660000</v>
      </c>
      <c r="AL527" s="13">
        <f t="shared" si="290"/>
        <v>1858350.01</v>
      </c>
      <c r="AM527" s="13">
        <f t="shared" si="291"/>
        <v>193590</v>
      </c>
      <c r="AN527" s="13">
        <f t="shared" si="292"/>
        <v>2051940.01</v>
      </c>
      <c r="AO527" s="23">
        <f t="shared" si="293"/>
        <v>0</v>
      </c>
      <c r="AP527" s="13">
        <f t="shared" si="294"/>
        <v>-88249.999999999767</v>
      </c>
      <c r="AQ527" s="13">
        <f t="shared" si="295"/>
        <v>0</v>
      </c>
      <c r="AR527" s="3" t="str">
        <f t="shared" si="296"/>
        <v>Ok</v>
      </c>
    </row>
    <row r="528" spans="1:44" x14ac:dyDescent="0.3">
      <c r="A528" s="9"/>
      <c r="B528" s="9"/>
      <c r="C528" s="10">
        <f t="shared" si="267"/>
        <v>267500</v>
      </c>
      <c r="D528" s="10">
        <f t="shared" si="268"/>
        <v>3210000</v>
      </c>
      <c r="E528" s="10">
        <f>F528*基础参数!$B$18</f>
        <v>2140000</v>
      </c>
      <c r="F528" s="10">
        <f>F527+基础参数!$B$17</f>
        <v>5350000</v>
      </c>
      <c r="G528" s="10">
        <f>基础参数!$B$1</f>
        <v>60000</v>
      </c>
      <c r="H528" s="10">
        <f>基础参数!$B$2</f>
        <v>36000</v>
      </c>
      <c r="I528" s="10">
        <f>ROUND(IF(F528/12&gt;基础参数!$B$5,基础参数!$B$5,IF(F528/12&lt;基础参数!$B$4,基础参数!$B$4,F528/12)),2)</f>
        <v>21396</v>
      </c>
      <c r="J528" s="10">
        <f>I528*12*基础参数!$B$3</f>
        <v>32094</v>
      </c>
      <c r="K528" s="10">
        <f>ROUND(IF($F528/12&gt;基础参数!$B$12,基础参数!$B$12,IF($F528/12&lt;基础参数!$B$11,基础参数!$B$11,$F528/12)),2)</f>
        <v>21396</v>
      </c>
      <c r="L528" s="10">
        <f>K528*12*基础参数!$B$10</f>
        <v>17972.640000000003</v>
      </c>
      <c r="M528" s="12">
        <f t="shared" si="264"/>
        <v>3063933.36</v>
      </c>
      <c r="N528" s="13">
        <f t="shared" si="265"/>
        <v>2140000</v>
      </c>
      <c r="O528" s="13">
        <f t="shared" si="269"/>
        <v>1196850.01</v>
      </c>
      <c r="P528" s="13">
        <f t="shared" si="270"/>
        <v>947840</v>
      </c>
      <c r="Q528" s="17">
        <f t="shared" si="271"/>
        <v>2144690.0099999998</v>
      </c>
      <c r="R528" s="13">
        <f t="shared" si="272"/>
        <v>4543933.3600000003</v>
      </c>
      <c r="S528" s="18">
        <f t="shared" si="273"/>
        <v>660000</v>
      </c>
      <c r="T528" s="13">
        <f t="shared" si="274"/>
        <v>1862850.01</v>
      </c>
      <c r="U528" s="13">
        <f t="shared" si="275"/>
        <v>193590</v>
      </c>
      <c r="V528" s="19">
        <f t="shared" si="276"/>
        <v>2056440.01</v>
      </c>
      <c r="W528" s="13">
        <f t="shared" si="277"/>
        <v>88249.999999999767</v>
      </c>
      <c r="X528" s="13">
        <f t="shared" si="278"/>
        <v>103409.99999999977</v>
      </c>
      <c r="Y528" s="13">
        <f t="shared" si="266"/>
        <v>5203933.3600000003</v>
      </c>
      <c r="Z528" s="22">
        <f t="shared" si="279"/>
        <v>2159850.0099999998</v>
      </c>
      <c r="AA528" s="13"/>
      <c r="AB528" s="13">
        <f t="shared" si="280"/>
        <v>4783933.3600000003</v>
      </c>
      <c r="AC528" s="13">
        <f t="shared" si="281"/>
        <v>420000</v>
      </c>
      <c r="AD528" s="13">
        <f t="shared" si="282"/>
        <v>1970850.01</v>
      </c>
      <c r="AE528" s="13">
        <f t="shared" si="283"/>
        <v>102340</v>
      </c>
      <c r="AF528" s="13">
        <f t="shared" si="284"/>
        <v>2073190.01</v>
      </c>
      <c r="AG528" s="23">
        <f t="shared" si="285"/>
        <v>16750</v>
      </c>
      <c r="AH528" s="13">
        <f t="shared" si="286"/>
        <v>-71499.999999999767</v>
      </c>
      <c r="AI528" s="13">
        <f t="shared" si="287"/>
        <v>3751433.3600000003</v>
      </c>
      <c r="AJ528" s="13">
        <f t="shared" si="288"/>
        <v>4543933.3600000003</v>
      </c>
      <c r="AK528" s="13">
        <f t="shared" si="289"/>
        <v>660000</v>
      </c>
      <c r="AL528" s="13">
        <f t="shared" si="290"/>
        <v>1862850.01</v>
      </c>
      <c r="AM528" s="13">
        <f t="shared" si="291"/>
        <v>193590</v>
      </c>
      <c r="AN528" s="13">
        <f t="shared" si="292"/>
        <v>2056440.01</v>
      </c>
      <c r="AO528" s="23">
        <f t="shared" si="293"/>
        <v>0</v>
      </c>
      <c r="AP528" s="13">
        <f t="shared" si="294"/>
        <v>-88249.999999999767</v>
      </c>
      <c r="AQ528" s="13">
        <f t="shared" si="295"/>
        <v>0</v>
      </c>
      <c r="AR528" s="3" t="str">
        <f t="shared" si="296"/>
        <v>Ok</v>
      </c>
    </row>
    <row r="529" spans="1:44" x14ac:dyDescent="0.3">
      <c r="A529" s="9"/>
      <c r="B529" s="9"/>
      <c r="C529" s="10">
        <f t="shared" si="267"/>
        <v>268000</v>
      </c>
      <c r="D529" s="10">
        <f t="shared" si="268"/>
        <v>3216000</v>
      </c>
      <c r="E529" s="10">
        <f>F529*基础参数!$B$18</f>
        <v>2144000</v>
      </c>
      <c r="F529" s="10">
        <f>F528+基础参数!$B$17</f>
        <v>5360000</v>
      </c>
      <c r="G529" s="10">
        <f>基础参数!$B$1</f>
        <v>60000</v>
      </c>
      <c r="H529" s="10">
        <f>基础参数!$B$2</f>
        <v>36000</v>
      </c>
      <c r="I529" s="10">
        <f>ROUND(IF(F529/12&gt;基础参数!$B$5,基础参数!$B$5,IF(F529/12&lt;基础参数!$B$4,基础参数!$B$4,F529/12)),2)</f>
        <v>21396</v>
      </c>
      <c r="J529" s="10">
        <f>I529*12*基础参数!$B$3</f>
        <v>32094</v>
      </c>
      <c r="K529" s="10">
        <f>ROUND(IF($F529/12&gt;基础参数!$B$12,基础参数!$B$12,IF($F529/12&lt;基础参数!$B$11,基础参数!$B$11,$F529/12)),2)</f>
        <v>21396</v>
      </c>
      <c r="L529" s="10">
        <f>K529*12*基础参数!$B$10</f>
        <v>17972.640000000003</v>
      </c>
      <c r="M529" s="12">
        <f t="shared" si="264"/>
        <v>3069933.36</v>
      </c>
      <c r="N529" s="13">
        <f t="shared" si="265"/>
        <v>2144000</v>
      </c>
      <c r="O529" s="13">
        <f t="shared" si="269"/>
        <v>1199550.01</v>
      </c>
      <c r="P529" s="13">
        <f t="shared" si="270"/>
        <v>949640</v>
      </c>
      <c r="Q529" s="17">
        <f t="shared" si="271"/>
        <v>2149190.0099999998</v>
      </c>
      <c r="R529" s="13">
        <f t="shared" si="272"/>
        <v>4553933.3600000003</v>
      </c>
      <c r="S529" s="18">
        <f t="shared" si="273"/>
        <v>660000</v>
      </c>
      <c r="T529" s="13">
        <f t="shared" si="274"/>
        <v>1867350.01</v>
      </c>
      <c r="U529" s="13">
        <f t="shared" si="275"/>
        <v>193590</v>
      </c>
      <c r="V529" s="19">
        <f t="shared" si="276"/>
        <v>2060940.01</v>
      </c>
      <c r="W529" s="13">
        <f t="shared" si="277"/>
        <v>88249.999999999767</v>
      </c>
      <c r="X529" s="13">
        <f t="shared" si="278"/>
        <v>103409.99999999977</v>
      </c>
      <c r="Y529" s="13">
        <f t="shared" si="266"/>
        <v>5213933.3600000003</v>
      </c>
      <c r="Z529" s="22">
        <f t="shared" si="279"/>
        <v>2164350.0099999998</v>
      </c>
      <c r="AA529" s="13"/>
      <c r="AB529" s="13">
        <f t="shared" si="280"/>
        <v>4793933.3600000003</v>
      </c>
      <c r="AC529" s="13">
        <f t="shared" si="281"/>
        <v>420000</v>
      </c>
      <c r="AD529" s="13">
        <f t="shared" si="282"/>
        <v>1975350.01</v>
      </c>
      <c r="AE529" s="13">
        <f t="shared" si="283"/>
        <v>102340</v>
      </c>
      <c r="AF529" s="13">
        <f t="shared" si="284"/>
        <v>2077690.01</v>
      </c>
      <c r="AG529" s="23">
        <f t="shared" si="285"/>
        <v>16750</v>
      </c>
      <c r="AH529" s="13">
        <f t="shared" si="286"/>
        <v>-71499.999999999767</v>
      </c>
      <c r="AI529" s="13">
        <f t="shared" si="287"/>
        <v>3761433.3600000003</v>
      </c>
      <c r="AJ529" s="13">
        <f t="shared" si="288"/>
        <v>4553933.3600000003</v>
      </c>
      <c r="AK529" s="13">
        <f t="shared" si="289"/>
        <v>660000</v>
      </c>
      <c r="AL529" s="13">
        <f t="shared" si="290"/>
        <v>1867350.01</v>
      </c>
      <c r="AM529" s="13">
        <f t="shared" si="291"/>
        <v>193590</v>
      </c>
      <c r="AN529" s="13">
        <f t="shared" si="292"/>
        <v>2060940.01</v>
      </c>
      <c r="AO529" s="23">
        <f t="shared" si="293"/>
        <v>0</v>
      </c>
      <c r="AP529" s="13">
        <f t="shared" si="294"/>
        <v>-88249.999999999767</v>
      </c>
      <c r="AQ529" s="13">
        <f t="shared" si="295"/>
        <v>0</v>
      </c>
      <c r="AR529" s="3" t="str">
        <f t="shared" si="296"/>
        <v>Ok</v>
      </c>
    </row>
    <row r="530" spans="1:44" x14ac:dyDescent="0.3">
      <c r="A530" s="9"/>
      <c r="B530" s="9"/>
      <c r="C530" s="10">
        <f t="shared" si="267"/>
        <v>268500</v>
      </c>
      <c r="D530" s="10">
        <f t="shared" si="268"/>
        <v>3222000</v>
      </c>
      <c r="E530" s="10">
        <f>F530*基础参数!$B$18</f>
        <v>2148000</v>
      </c>
      <c r="F530" s="10">
        <f>F529+基础参数!$B$17</f>
        <v>5370000</v>
      </c>
      <c r="G530" s="10">
        <f>基础参数!$B$1</f>
        <v>60000</v>
      </c>
      <c r="H530" s="10">
        <f>基础参数!$B$2</f>
        <v>36000</v>
      </c>
      <c r="I530" s="10">
        <f>ROUND(IF(F530/12&gt;基础参数!$B$5,基础参数!$B$5,IF(F530/12&lt;基础参数!$B$4,基础参数!$B$4,F530/12)),2)</f>
        <v>21396</v>
      </c>
      <c r="J530" s="10">
        <f>I530*12*基础参数!$B$3</f>
        <v>32094</v>
      </c>
      <c r="K530" s="10">
        <f>ROUND(IF($F530/12&gt;基础参数!$B$12,基础参数!$B$12,IF($F530/12&lt;基础参数!$B$11,基础参数!$B$11,$F530/12)),2)</f>
        <v>21396</v>
      </c>
      <c r="L530" s="10">
        <f>K530*12*基础参数!$B$10</f>
        <v>17972.640000000003</v>
      </c>
      <c r="M530" s="12">
        <f t="shared" si="264"/>
        <v>3075933.36</v>
      </c>
      <c r="N530" s="13">
        <f t="shared" si="265"/>
        <v>2148000</v>
      </c>
      <c r="O530" s="13">
        <f t="shared" si="269"/>
        <v>1202250.01</v>
      </c>
      <c r="P530" s="13">
        <f t="shared" si="270"/>
        <v>951440</v>
      </c>
      <c r="Q530" s="17">
        <f t="shared" si="271"/>
        <v>2153690.0099999998</v>
      </c>
      <c r="R530" s="13">
        <f t="shared" si="272"/>
        <v>4563933.3600000003</v>
      </c>
      <c r="S530" s="18">
        <f t="shared" si="273"/>
        <v>660000</v>
      </c>
      <c r="T530" s="13">
        <f t="shared" si="274"/>
        <v>1871850.01</v>
      </c>
      <c r="U530" s="13">
        <f t="shared" si="275"/>
        <v>193590</v>
      </c>
      <c r="V530" s="19">
        <f t="shared" si="276"/>
        <v>2065440.01</v>
      </c>
      <c r="W530" s="13">
        <f t="shared" si="277"/>
        <v>88249.999999999767</v>
      </c>
      <c r="X530" s="13">
        <f t="shared" si="278"/>
        <v>103409.99999999977</v>
      </c>
      <c r="Y530" s="13">
        <f t="shared" si="266"/>
        <v>5223933.3600000003</v>
      </c>
      <c r="Z530" s="22">
        <f t="shared" si="279"/>
        <v>2168850.0099999998</v>
      </c>
      <c r="AA530" s="13"/>
      <c r="AB530" s="13">
        <f t="shared" si="280"/>
        <v>4803933.3600000003</v>
      </c>
      <c r="AC530" s="13">
        <f t="shared" si="281"/>
        <v>420000</v>
      </c>
      <c r="AD530" s="13">
        <f t="shared" si="282"/>
        <v>1979850.01</v>
      </c>
      <c r="AE530" s="13">
        <f t="shared" si="283"/>
        <v>102340</v>
      </c>
      <c r="AF530" s="13">
        <f t="shared" si="284"/>
        <v>2082190.01</v>
      </c>
      <c r="AG530" s="23">
        <f t="shared" si="285"/>
        <v>16750</v>
      </c>
      <c r="AH530" s="13">
        <f t="shared" si="286"/>
        <v>-71499.999999999767</v>
      </c>
      <c r="AI530" s="13">
        <f t="shared" si="287"/>
        <v>3771433.3600000003</v>
      </c>
      <c r="AJ530" s="13">
        <f t="shared" si="288"/>
        <v>4563933.3600000003</v>
      </c>
      <c r="AK530" s="13">
        <f t="shared" si="289"/>
        <v>660000</v>
      </c>
      <c r="AL530" s="13">
        <f t="shared" si="290"/>
        <v>1871850.01</v>
      </c>
      <c r="AM530" s="13">
        <f t="shared" si="291"/>
        <v>193590</v>
      </c>
      <c r="AN530" s="13">
        <f t="shared" si="292"/>
        <v>2065440.01</v>
      </c>
      <c r="AO530" s="23">
        <f t="shared" si="293"/>
        <v>0</v>
      </c>
      <c r="AP530" s="13">
        <f t="shared" si="294"/>
        <v>-88249.999999999767</v>
      </c>
      <c r="AQ530" s="13">
        <f t="shared" si="295"/>
        <v>0</v>
      </c>
      <c r="AR530" s="3" t="str">
        <f t="shared" si="296"/>
        <v>Ok</v>
      </c>
    </row>
    <row r="531" spans="1:44" x14ac:dyDescent="0.3">
      <c r="A531" s="9"/>
      <c r="B531" s="9"/>
      <c r="C531" s="10">
        <f t="shared" si="267"/>
        <v>269000</v>
      </c>
      <c r="D531" s="10">
        <f t="shared" si="268"/>
        <v>3228000</v>
      </c>
      <c r="E531" s="10">
        <f>F531*基础参数!$B$18</f>
        <v>2152000</v>
      </c>
      <c r="F531" s="10">
        <f>F530+基础参数!$B$17</f>
        <v>5380000</v>
      </c>
      <c r="G531" s="10">
        <f>基础参数!$B$1</f>
        <v>60000</v>
      </c>
      <c r="H531" s="10">
        <f>基础参数!$B$2</f>
        <v>36000</v>
      </c>
      <c r="I531" s="10">
        <f>ROUND(IF(F531/12&gt;基础参数!$B$5,基础参数!$B$5,IF(F531/12&lt;基础参数!$B$4,基础参数!$B$4,F531/12)),2)</f>
        <v>21396</v>
      </c>
      <c r="J531" s="10">
        <f>I531*12*基础参数!$B$3</f>
        <v>32094</v>
      </c>
      <c r="K531" s="10">
        <f>ROUND(IF($F531/12&gt;基础参数!$B$12,基础参数!$B$12,IF($F531/12&lt;基础参数!$B$11,基础参数!$B$11,$F531/12)),2)</f>
        <v>21396</v>
      </c>
      <c r="L531" s="10">
        <f>K531*12*基础参数!$B$10</f>
        <v>17972.640000000003</v>
      </c>
      <c r="M531" s="12">
        <f t="shared" si="264"/>
        <v>3081933.36</v>
      </c>
      <c r="N531" s="13">
        <f t="shared" si="265"/>
        <v>2152000</v>
      </c>
      <c r="O531" s="13">
        <f t="shared" si="269"/>
        <v>1204950.01</v>
      </c>
      <c r="P531" s="13">
        <f t="shared" si="270"/>
        <v>953240</v>
      </c>
      <c r="Q531" s="17">
        <f t="shared" si="271"/>
        <v>2158190.0099999998</v>
      </c>
      <c r="R531" s="13">
        <f t="shared" si="272"/>
        <v>4573933.3600000003</v>
      </c>
      <c r="S531" s="18">
        <f t="shared" si="273"/>
        <v>660000</v>
      </c>
      <c r="T531" s="13">
        <f t="shared" si="274"/>
        <v>1876350.01</v>
      </c>
      <c r="U531" s="13">
        <f t="shared" si="275"/>
        <v>193590</v>
      </c>
      <c r="V531" s="19">
        <f t="shared" si="276"/>
        <v>2069940.01</v>
      </c>
      <c r="W531" s="13">
        <f t="shared" si="277"/>
        <v>88249.999999999767</v>
      </c>
      <c r="X531" s="13">
        <f t="shared" si="278"/>
        <v>103409.99999999977</v>
      </c>
      <c r="Y531" s="13">
        <f t="shared" si="266"/>
        <v>5233933.3600000003</v>
      </c>
      <c r="Z531" s="22">
        <f t="shared" si="279"/>
        <v>2173350.0099999998</v>
      </c>
      <c r="AA531" s="13"/>
      <c r="AB531" s="13">
        <f t="shared" si="280"/>
        <v>4813933.3600000003</v>
      </c>
      <c r="AC531" s="13">
        <f t="shared" si="281"/>
        <v>420000</v>
      </c>
      <c r="AD531" s="13">
        <f t="shared" si="282"/>
        <v>1984350.01</v>
      </c>
      <c r="AE531" s="13">
        <f t="shared" si="283"/>
        <v>102340</v>
      </c>
      <c r="AF531" s="13">
        <f t="shared" si="284"/>
        <v>2086690.01</v>
      </c>
      <c r="AG531" s="23">
        <f t="shared" si="285"/>
        <v>16750</v>
      </c>
      <c r="AH531" s="13">
        <f t="shared" si="286"/>
        <v>-71499.999999999767</v>
      </c>
      <c r="AI531" s="13">
        <f t="shared" si="287"/>
        <v>3781433.3600000003</v>
      </c>
      <c r="AJ531" s="13">
        <f t="shared" si="288"/>
        <v>4573933.3600000003</v>
      </c>
      <c r="AK531" s="13">
        <f t="shared" si="289"/>
        <v>660000</v>
      </c>
      <c r="AL531" s="13">
        <f t="shared" si="290"/>
        <v>1876350.01</v>
      </c>
      <c r="AM531" s="13">
        <f t="shared" si="291"/>
        <v>193590</v>
      </c>
      <c r="AN531" s="13">
        <f t="shared" si="292"/>
        <v>2069940.01</v>
      </c>
      <c r="AO531" s="23">
        <f t="shared" si="293"/>
        <v>0</v>
      </c>
      <c r="AP531" s="13">
        <f t="shared" si="294"/>
        <v>-88249.999999999767</v>
      </c>
      <c r="AQ531" s="13">
        <f t="shared" si="295"/>
        <v>0</v>
      </c>
      <c r="AR531" s="3" t="str">
        <f t="shared" si="296"/>
        <v>Ok</v>
      </c>
    </row>
    <row r="532" spans="1:44" x14ac:dyDescent="0.3">
      <c r="A532" s="9"/>
      <c r="B532" s="9"/>
      <c r="C532" s="10">
        <f t="shared" si="267"/>
        <v>269500</v>
      </c>
      <c r="D532" s="10">
        <f t="shared" si="268"/>
        <v>3234000</v>
      </c>
      <c r="E532" s="10">
        <f>F532*基础参数!$B$18</f>
        <v>2156000</v>
      </c>
      <c r="F532" s="10">
        <f>F531+基础参数!$B$17</f>
        <v>5390000</v>
      </c>
      <c r="G532" s="10">
        <f>基础参数!$B$1</f>
        <v>60000</v>
      </c>
      <c r="H532" s="10">
        <f>基础参数!$B$2</f>
        <v>36000</v>
      </c>
      <c r="I532" s="10">
        <f>ROUND(IF(F532/12&gt;基础参数!$B$5,基础参数!$B$5,IF(F532/12&lt;基础参数!$B$4,基础参数!$B$4,F532/12)),2)</f>
        <v>21396</v>
      </c>
      <c r="J532" s="10">
        <f>I532*12*基础参数!$B$3</f>
        <v>32094</v>
      </c>
      <c r="K532" s="10">
        <f>ROUND(IF($F532/12&gt;基础参数!$B$12,基础参数!$B$12,IF($F532/12&lt;基础参数!$B$11,基础参数!$B$11,$F532/12)),2)</f>
        <v>21396</v>
      </c>
      <c r="L532" s="10">
        <f>K532*12*基础参数!$B$10</f>
        <v>17972.640000000003</v>
      </c>
      <c r="M532" s="12">
        <f t="shared" si="264"/>
        <v>3087933.36</v>
      </c>
      <c r="N532" s="13">
        <f t="shared" si="265"/>
        <v>2156000</v>
      </c>
      <c r="O532" s="13">
        <f t="shared" si="269"/>
        <v>1207650.01</v>
      </c>
      <c r="P532" s="13">
        <f t="shared" si="270"/>
        <v>955040</v>
      </c>
      <c r="Q532" s="17">
        <f t="shared" si="271"/>
        <v>2162690.0099999998</v>
      </c>
      <c r="R532" s="13">
        <f t="shared" si="272"/>
        <v>4583933.3600000003</v>
      </c>
      <c r="S532" s="18">
        <f t="shared" si="273"/>
        <v>660000</v>
      </c>
      <c r="T532" s="13">
        <f t="shared" si="274"/>
        <v>1880850.01</v>
      </c>
      <c r="U532" s="13">
        <f t="shared" si="275"/>
        <v>193590</v>
      </c>
      <c r="V532" s="19">
        <f t="shared" si="276"/>
        <v>2074440.01</v>
      </c>
      <c r="W532" s="13">
        <f t="shared" si="277"/>
        <v>88249.999999999767</v>
      </c>
      <c r="X532" s="13">
        <f t="shared" si="278"/>
        <v>103409.99999999977</v>
      </c>
      <c r="Y532" s="13">
        <f t="shared" si="266"/>
        <v>5243933.3600000003</v>
      </c>
      <c r="Z532" s="22">
        <f t="shared" si="279"/>
        <v>2177850.0099999998</v>
      </c>
      <c r="AA532" s="13"/>
      <c r="AB532" s="13">
        <f t="shared" si="280"/>
        <v>4823933.3600000003</v>
      </c>
      <c r="AC532" s="13">
        <f t="shared" si="281"/>
        <v>420000</v>
      </c>
      <c r="AD532" s="13">
        <f t="shared" si="282"/>
        <v>1988850.01</v>
      </c>
      <c r="AE532" s="13">
        <f t="shared" si="283"/>
        <v>102340</v>
      </c>
      <c r="AF532" s="13">
        <f t="shared" si="284"/>
        <v>2091190.01</v>
      </c>
      <c r="AG532" s="23">
        <f t="shared" si="285"/>
        <v>16750</v>
      </c>
      <c r="AH532" s="13">
        <f t="shared" si="286"/>
        <v>-71499.999999999767</v>
      </c>
      <c r="AI532" s="13">
        <f t="shared" si="287"/>
        <v>3791433.3600000003</v>
      </c>
      <c r="AJ532" s="13">
        <f t="shared" si="288"/>
        <v>4583933.3600000003</v>
      </c>
      <c r="AK532" s="13">
        <f t="shared" si="289"/>
        <v>660000</v>
      </c>
      <c r="AL532" s="13">
        <f t="shared" si="290"/>
        <v>1880850.01</v>
      </c>
      <c r="AM532" s="13">
        <f t="shared" si="291"/>
        <v>193590</v>
      </c>
      <c r="AN532" s="13">
        <f t="shared" si="292"/>
        <v>2074440.01</v>
      </c>
      <c r="AO532" s="23">
        <f t="shared" si="293"/>
        <v>0</v>
      </c>
      <c r="AP532" s="13">
        <f t="shared" si="294"/>
        <v>-88249.999999999767</v>
      </c>
      <c r="AQ532" s="13">
        <f t="shared" si="295"/>
        <v>0</v>
      </c>
      <c r="AR532" s="3" t="str">
        <f t="shared" si="296"/>
        <v>Ok</v>
      </c>
    </row>
    <row r="533" spans="1:44" x14ac:dyDescent="0.3">
      <c r="A533" s="9"/>
      <c r="B533" s="9"/>
      <c r="C533" s="10">
        <f t="shared" si="267"/>
        <v>270000</v>
      </c>
      <c r="D533" s="10">
        <f t="shared" si="268"/>
        <v>3240000</v>
      </c>
      <c r="E533" s="10">
        <f>F533*基础参数!$B$18</f>
        <v>2160000</v>
      </c>
      <c r="F533" s="10">
        <f>F532+基础参数!$B$17</f>
        <v>5400000</v>
      </c>
      <c r="G533" s="10">
        <f>基础参数!$B$1</f>
        <v>60000</v>
      </c>
      <c r="H533" s="10">
        <f>基础参数!$B$2</f>
        <v>36000</v>
      </c>
      <c r="I533" s="10">
        <f>ROUND(IF(F533/12&gt;基础参数!$B$5,基础参数!$B$5,IF(F533/12&lt;基础参数!$B$4,基础参数!$B$4,F533/12)),2)</f>
        <v>21396</v>
      </c>
      <c r="J533" s="10">
        <f>I533*12*基础参数!$B$3</f>
        <v>32094</v>
      </c>
      <c r="K533" s="10">
        <f>ROUND(IF($F533/12&gt;基础参数!$B$12,基础参数!$B$12,IF($F533/12&lt;基础参数!$B$11,基础参数!$B$11,$F533/12)),2)</f>
        <v>21396</v>
      </c>
      <c r="L533" s="10">
        <f>K533*12*基础参数!$B$10</f>
        <v>17972.640000000003</v>
      </c>
      <c r="M533" s="12">
        <f t="shared" si="264"/>
        <v>3093933.36</v>
      </c>
      <c r="N533" s="13">
        <f t="shared" si="265"/>
        <v>2160000</v>
      </c>
      <c r="O533" s="13">
        <f t="shared" si="269"/>
        <v>1210350.01</v>
      </c>
      <c r="P533" s="13">
        <f t="shared" si="270"/>
        <v>956840</v>
      </c>
      <c r="Q533" s="17">
        <f t="shared" si="271"/>
        <v>2167190.0099999998</v>
      </c>
      <c r="R533" s="13">
        <f t="shared" si="272"/>
        <v>4593933.3600000003</v>
      </c>
      <c r="S533" s="18">
        <f t="shared" si="273"/>
        <v>660000</v>
      </c>
      <c r="T533" s="13">
        <f t="shared" si="274"/>
        <v>1885350.01</v>
      </c>
      <c r="U533" s="13">
        <f t="shared" si="275"/>
        <v>193590</v>
      </c>
      <c r="V533" s="19">
        <f t="shared" si="276"/>
        <v>2078940.01</v>
      </c>
      <c r="W533" s="13">
        <f t="shared" si="277"/>
        <v>88249.999999999767</v>
      </c>
      <c r="X533" s="13">
        <f t="shared" si="278"/>
        <v>103409.99999999977</v>
      </c>
      <c r="Y533" s="13">
        <f t="shared" si="266"/>
        <v>5253933.3600000003</v>
      </c>
      <c r="Z533" s="22">
        <f t="shared" si="279"/>
        <v>2182350.0099999998</v>
      </c>
      <c r="AA533" s="13"/>
      <c r="AB533" s="13">
        <f t="shared" si="280"/>
        <v>4833933.3600000003</v>
      </c>
      <c r="AC533" s="13">
        <f t="shared" si="281"/>
        <v>420000</v>
      </c>
      <c r="AD533" s="13">
        <f t="shared" si="282"/>
        <v>1993350.01</v>
      </c>
      <c r="AE533" s="13">
        <f t="shared" si="283"/>
        <v>102340</v>
      </c>
      <c r="AF533" s="13">
        <f t="shared" si="284"/>
        <v>2095690.01</v>
      </c>
      <c r="AG533" s="23">
        <f t="shared" si="285"/>
        <v>16750</v>
      </c>
      <c r="AH533" s="13">
        <f t="shared" si="286"/>
        <v>-71499.999999999767</v>
      </c>
      <c r="AI533" s="13">
        <f t="shared" si="287"/>
        <v>3801433.3600000003</v>
      </c>
      <c r="AJ533" s="13">
        <f t="shared" si="288"/>
        <v>4593933.3600000003</v>
      </c>
      <c r="AK533" s="13">
        <f t="shared" si="289"/>
        <v>660000</v>
      </c>
      <c r="AL533" s="13">
        <f t="shared" si="290"/>
        <v>1885350.01</v>
      </c>
      <c r="AM533" s="13">
        <f t="shared" si="291"/>
        <v>193590</v>
      </c>
      <c r="AN533" s="13">
        <f t="shared" si="292"/>
        <v>2078940.01</v>
      </c>
      <c r="AO533" s="23">
        <f t="shared" si="293"/>
        <v>0</v>
      </c>
      <c r="AP533" s="13">
        <f t="shared" si="294"/>
        <v>-88249.999999999767</v>
      </c>
      <c r="AQ533" s="13">
        <f t="shared" si="295"/>
        <v>0</v>
      </c>
      <c r="AR533" s="3" t="str">
        <f t="shared" si="296"/>
        <v>Ok</v>
      </c>
    </row>
    <row r="534" spans="1:44" x14ac:dyDescent="0.3">
      <c r="A534" s="9"/>
      <c r="B534" s="9"/>
      <c r="C534" s="10">
        <f t="shared" si="267"/>
        <v>270500</v>
      </c>
      <c r="D534" s="10">
        <f t="shared" si="268"/>
        <v>3246000</v>
      </c>
      <c r="E534" s="10">
        <f>F534*基础参数!$B$18</f>
        <v>2164000</v>
      </c>
      <c r="F534" s="10">
        <f>F533+基础参数!$B$17</f>
        <v>5410000</v>
      </c>
      <c r="G534" s="10">
        <f>基础参数!$B$1</f>
        <v>60000</v>
      </c>
      <c r="H534" s="10">
        <f>基础参数!$B$2</f>
        <v>36000</v>
      </c>
      <c r="I534" s="10">
        <f>ROUND(IF(F534/12&gt;基础参数!$B$5,基础参数!$B$5,IF(F534/12&lt;基础参数!$B$4,基础参数!$B$4,F534/12)),2)</f>
        <v>21396</v>
      </c>
      <c r="J534" s="10">
        <f>I534*12*基础参数!$B$3</f>
        <v>32094</v>
      </c>
      <c r="K534" s="10">
        <f>ROUND(IF($F534/12&gt;基础参数!$B$12,基础参数!$B$12,IF($F534/12&lt;基础参数!$B$11,基础参数!$B$11,$F534/12)),2)</f>
        <v>21396</v>
      </c>
      <c r="L534" s="10">
        <f>K534*12*基础参数!$B$10</f>
        <v>17972.640000000003</v>
      </c>
      <c r="M534" s="12">
        <f t="shared" si="264"/>
        <v>3099933.36</v>
      </c>
      <c r="N534" s="13">
        <f t="shared" si="265"/>
        <v>2164000</v>
      </c>
      <c r="O534" s="13">
        <f t="shared" si="269"/>
        <v>1213050.01</v>
      </c>
      <c r="P534" s="13">
        <f t="shared" si="270"/>
        <v>958640</v>
      </c>
      <c r="Q534" s="17">
        <f t="shared" si="271"/>
        <v>2171690.0099999998</v>
      </c>
      <c r="R534" s="13">
        <f t="shared" si="272"/>
        <v>4603933.3600000003</v>
      </c>
      <c r="S534" s="18">
        <f t="shared" si="273"/>
        <v>660000</v>
      </c>
      <c r="T534" s="13">
        <f t="shared" si="274"/>
        <v>1889850.01</v>
      </c>
      <c r="U534" s="13">
        <f t="shared" si="275"/>
        <v>193590</v>
      </c>
      <c r="V534" s="19">
        <f t="shared" si="276"/>
        <v>2083440.01</v>
      </c>
      <c r="W534" s="13">
        <f t="shared" si="277"/>
        <v>88249.999999999767</v>
      </c>
      <c r="X534" s="13">
        <f t="shared" si="278"/>
        <v>103409.99999999977</v>
      </c>
      <c r="Y534" s="13">
        <f t="shared" si="266"/>
        <v>5263933.3600000003</v>
      </c>
      <c r="Z534" s="22">
        <f t="shared" si="279"/>
        <v>2186850.0099999998</v>
      </c>
      <c r="AA534" s="13"/>
      <c r="AB534" s="13">
        <f t="shared" si="280"/>
        <v>4843933.3600000003</v>
      </c>
      <c r="AC534" s="13">
        <f t="shared" si="281"/>
        <v>420000</v>
      </c>
      <c r="AD534" s="13">
        <f t="shared" si="282"/>
        <v>1997850.01</v>
      </c>
      <c r="AE534" s="13">
        <f t="shared" si="283"/>
        <v>102340</v>
      </c>
      <c r="AF534" s="13">
        <f t="shared" si="284"/>
        <v>2100190.0099999998</v>
      </c>
      <c r="AG534" s="23">
        <f t="shared" si="285"/>
        <v>16749.999999999767</v>
      </c>
      <c r="AH534" s="13">
        <f t="shared" si="286"/>
        <v>-71500</v>
      </c>
      <c r="AI534" s="13">
        <f t="shared" si="287"/>
        <v>3811433.3600000003</v>
      </c>
      <c r="AJ534" s="13">
        <f t="shared" si="288"/>
        <v>4603933.3600000003</v>
      </c>
      <c r="AK534" s="13">
        <f t="shared" si="289"/>
        <v>660000</v>
      </c>
      <c r="AL534" s="13">
        <f t="shared" si="290"/>
        <v>1889850.01</v>
      </c>
      <c r="AM534" s="13">
        <f t="shared" si="291"/>
        <v>193590</v>
      </c>
      <c r="AN534" s="13">
        <f t="shared" si="292"/>
        <v>2083440.01</v>
      </c>
      <c r="AO534" s="23">
        <f t="shared" si="293"/>
        <v>0</v>
      </c>
      <c r="AP534" s="13">
        <f t="shared" si="294"/>
        <v>-88249.999999999767</v>
      </c>
      <c r="AQ534" s="13">
        <f t="shared" si="295"/>
        <v>0</v>
      </c>
      <c r="AR534" s="3" t="str">
        <f t="shared" si="296"/>
        <v>Ok</v>
      </c>
    </row>
    <row r="535" spans="1:44" x14ac:dyDescent="0.3">
      <c r="A535" s="9"/>
      <c r="B535" s="9"/>
      <c r="C535" s="10">
        <f t="shared" si="267"/>
        <v>271000</v>
      </c>
      <c r="D535" s="10">
        <f t="shared" si="268"/>
        <v>3252000</v>
      </c>
      <c r="E535" s="10">
        <f>F535*基础参数!$B$18</f>
        <v>2168000</v>
      </c>
      <c r="F535" s="10">
        <f>F534+基础参数!$B$17</f>
        <v>5420000</v>
      </c>
      <c r="G535" s="10">
        <f>基础参数!$B$1</f>
        <v>60000</v>
      </c>
      <c r="H535" s="10">
        <f>基础参数!$B$2</f>
        <v>36000</v>
      </c>
      <c r="I535" s="10">
        <f>ROUND(IF(F535/12&gt;基础参数!$B$5,基础参数!$B$5,IF(F535/12&lt;基础参数!$B$4,基础参数!$B$4,F535/12)),2)</f>
        <v>21396</v>
      </c>
      <c r="J535" s="10">
        <f>I535*12*基础参数!$B$3</f>
        <v>32094</v>
      </c>
      <c r="K535" s="10">
        <f>ROUND(IF($F535/12&gt;基础参数!$B$12,基础参数!$B$12,IF($F535/12&lt;基础参数!$B$11,基础参数!$B$11,$F535/12)),2)</f>
        <v>21396</v>
      </c>
      <c r="L535" s="10">
        <f>K535*12*基础参数!$B$10</f>
        <v>17972.640000000003</v>
      </c>
      <c r="M535" s="12">
        <f t="shared" si="264"/>
        <v>3105933.36</v>
      </c>
      <c r="N535" s="13">
        <f t="shared" si="265"/>
        <v>2168000</v>
      </c>
      <c r="O535" s="13">
        <f t="shared" si="269"/>
        <v>1215750.01</v>
      </c>
      <c r="P535" s="13">
        <f t="shared" si="270"/>
        <v>960440</v>
      </c>
      <c r="Q535" s="17">
        <f t="shared" si="271"/>
        <v>2176190.0099999998</v>
      </c>
      <c r="R535" s="13">
        <f t="shared" si="272"/>
        <v>4613933.3600000003</v>
      </c>
      <c r="S535" s="18">
        <f t="shared" si="273"/>
        <v>660000</v>
      </c>
      <c r="T535" s="13">
        <f t="shared" si="274"/>
        <v>1894350.01</v>
      </c>
      <c r="U535" s="13">
        <f t="shared" si="275"/>
        <v>193590</v>
      </c>
      <c r="V535" s="19">
        <f t="shared" si="276"/>
        <v>2087940.01</v>
      </c>
      <c r="W535" s="13">
        <f t="shared" si="277"/>
        <v>88249.999999999767</v>
      </c>
      <c r="X535" s="13">
        <f t="shared" si="278"/>
        <v>103409.99999999977</v>
      </c>
      <c r="Y535" s="13">
        <f t="shared" si="266"/>
        <v>5273933.3600000003</v>
      </c>
      <c r="Z535" s="22">
        <f t="shared" si="279"/>
        <v>2191350.0099999998</v>
      </c>
      <c r="AA535" s="13"/>
      <c r="AB535" s="13">
        <f t="shared" si="280"/>
        <v>4853933.3600000003</v>
      </c>
      <c r="AC535" s="13">
        <f t="shared" si="281"/>
        <v>420000</v>
      </c>
      <c r="AD535" s="13">
        <f t="shared" si="282"/>
        <v>2002350.01</v>
      </c>
      <c r="AE535" s="13">
        <f t="shared" si="283"/>
        <v>102340</v>
      </c>
      <c r="AF535" s="13">
        <f t="shared" si="284"/>
        <v>2104690.0099999998</v>
      </c>
      <c r="AG535" s="23">
        <f t="shared" si="285"/>
        <v>16749.999999999767</v>
      </c>
      <c r="AH535" s="13">
        <f t="shared" si="286"/>
        <v>-71500</v>
      </c>
      <c r="AI535" s="13">
        <f t="shared" si="287"/>
        <v>3821433.3600000003</v>
      </c>
      <c r="AJ535" s="13">
        <f t="shared" si="288"/>
        <v>4613933.3600000003</v>
      </c>
      <c r="AK535" s="13">
        <f t="shared" si="289"/>
        <v>660000</v>
      </c>
      <c r="AL535" s="13">
        <f t="shared" si="290"/>
        <v>1894350.01</v>
      </c>
      <c r="AM535" s="13">
        <f t="shared" si="291"/>
        <v>193590</v>
      </c>
      <c r="AN535" s="13">
        <f t="shared" si="292"/>
        <v>2087940.01</v>
      </c>
      <c r="AO535" s="23">
        <f t="shared" si="293"/>
        <v>0</v>
      </c>
      <c r="AP535" s="13">
        <f t="shared" si="294"/>
        <v>-88249.999999999767</v>
      </c>
      <c r="AQ535" s="13">
        <f t="shared" si="295"/>
        <v>0</v>
      </c>
      <c r="AR535" s="3" t="str">
        <f t="shared" si="296"/>
        <v>Ok</v>
      </c>
    </row>
    <row r="536" spans="1:44" x14ac:dyDescent="0.3">
      <c r="A536" s="9"/>
      <c r="B536" s="9"/>
      <c r="C536" s="10">
        <f t="shared" si="267"/>
        <v>271500</v>
      </c>
      <c r="D536" s="10">
        <f t="shared" si="268"/>
        <v>3258000</v>
      </c>
      <c r="E536" s="10">
        <f>F536*基础参数!$B$18</f>
        <v>2172000</v>
      </c>
      <c r="F536" s="10">
        <f>F535+基础参数!$B$17</f>
        <v>5430000</v>
      </c>
      <c r="G536" s="10">
        <f>基础参数!$B$1</f>
        <v>60000</v>
      </c>
      <c r="H536" s="10">
        <f>基础参数!$B$2</f>
        <v>36000</v>
      </c>
      <c r="I536" s="10">
        <f>ROUND(IF(F536/12&gt;基础参数!$B$5,基础参数!$B$5,IF(F536/12&lt;基础参数!$B$4,基础参数!$B$4,F536/12)),2)</f>
        <v>21396</v>
      </c>
      <c r="J536" s="10">
        <f>I536*12*基础参数!$B$3</f>
        <v>32094</v>
      </c>
      <c r="K536" s="10">
        <f>ROUND(IF($F536/12&gt;基础参数!$B$12,基础参数!$B$12,IF($F536/12&lt;基础参数!$B$11,基础参数!$B$11,$F536/12)),2)</f>
        <v>21396</v>
      </c>
      <c r="L536" s="10">
        <f>K536*12*基础参数!$B$10</f>
        <v>17972.640000000003</v>
      </c>
      <c r="M536" s="12">
        <f t="shared" si="264"/>
        <v>3111933.36</v>
      </c>
      <c r="N536" s="13">
        <f t="shared" si="265"/>
        <v>2172000</v>
      </c>
      <c r="O536" s="13">
        <f t="shared" si="269"/>
        <v>1218450.01</v>
      </c>
      <c r="P536" s="13">
        <f t="shared" si="270"/>
        <v>962240</v>
      </c>
      <c r="Q536" s="17">
        <f t="shared" si="271"/>
        <v>2180690.0099999998</v>
      </c>
      <c r="R536" s="13">
        <f t="shared" si="272"/>
        <v>4623933.3600000003</v>
      </c>
      <c r="S536" s="18">
        <f t="shared" si="273"/>
        <v>660000</v>
      </c>
      <c r="T536" s="13">
        <f t="shared" si="274"/>
        <v>1898850.01</v>
      </c>
      <c r="U536" s="13">
        <f t="shared" si="275"/>
        <v>193590</v>
      </c>
      <c r="V536" s="19">
        <f t="shared" si="276"/>
        <v>2092440.01</v>
      </c>
      <c r="W536" s="13">
        <f t="shared" si="277"/>
        <v>88249.999999999767</v>
      </c>
      <c r="X536" s="13">
        <f t="shared" si="278"/>
        <v>103409.99999999977</v>
      </c>
      <c r="Y536" s="13">
        <f t="shared" si="266"/>
        <v>5283933.3600000003</v>
      </c>
      <c r="Z536" s="22">
        <f t="shared" si="279"/>
        <v>2195850.0099999998</v>
      </c>
      <c r="AA536" s="13"/>
      <c r="AB536" s="13">
        <f t="shared" si="280"/>
        <v>4863933.3600000003</v>
      </c>
      <c r="AC536" s="13">
        <f t="shared" si="281"/>
        <v>420000</v>
      </c>
      <c r="AD536" s="13">
        <f t="shared" si="282"/>
        <v>2006850.01</v>
      </c>
      <c r="AE536" s="13">
        <f t="shared" si="283"/>
        <v>102340</v>
      </c>
      <c r="AF536" s="13">
        <f t="shared" si="284"/>
        <v>2109190.0099999998</v>
      </c>
      <c r="AG536" s="23">
        <f t="shared" si="285"/>
        <v>16749.999999999767</v>
      </c>
      <c r="AH536" s="13">
        <f t="shared" si="286"/>
        <v>-71500</v>
      </c>
      <c r="AI536" s="13">
        <f t="shared" si="287"/>
        <v>3831433.3600000003</v>
      </c>
      <c r="AJ536" s="13">
        <f t="shared" si="288"/>
        <v>4623933.3600000003</v>
      </c>
      <c r="AK536" s="13">
        <f t="shared" si="289"/>
        <v>660000</v>
      </c>
      <c r="AL536" s="13">
        <f t="shared" si="290"/>
        <v>1898850.01</v>
      </c>
      <c r="AM536" s="13">
        <f t="shared" si="291"/>
        <v>193590</v>
      </c>
      <c r="AN536" s="13">
        <f t="shared" si="292"/>
        <v>2092440.01</v>
      </c>
      <c r="AO536" s="23">
        <f t="shared" si="293"/>
        <v>0</v>
      </c>
      <c r="AP536" s="13">
        <f t="shared" si="294"/>
        <v>-88249.999999999767</v>
      </c>
      <c r="AQ536" s="13">
        <f t="shared" si="295"/>
        <v>0</v>
      </c>
      <c r="AR536" s="3" t="str">
        <f t="shared" si="296"/>
        <v>Ok</v>
      </c>
    </row>
    <row r="537" spans="1:44" x14ac:dyDescent="0.3">
      <c r="A537" s="9"/>
      <c r="B537" s="9"/>
      <c r="C537" s="10">
        <f t="shared" si="267"/>
        <v>272000</v>
      </c>
      <c r="D537" s="10">
        <f t="shared" si="268"/>
        <v>3264000</v>
      </c>
      <c r="E537" s="10">
        <f>F537*基础参数!$B$18</f>
        <v>2176000</v>
      </c>
      <c r="F537" s="10">
        <f>F536+基础参数!$B$17</f>
        <v>5440000</v>
      </c>
      <c r="G537" s="10">
        <f>基础参数!$B$1</f>
        <v>60000</v>
      </c>
      <c r="H537" s="10">
        <f>基础参数!$B$2</f>
        <v>36000</v>
      </c>
      <c r="I537" s="10">
        <f>ROUND(IF(F537/12&gt;基础参数!$B$5,基础参数!$B$5,IF(F537/12&lt;基础参数!$B$4,基础参数!$B$4,F537/12)),2)</f>
        <v>21396</v>
      </c>
      <c r="J537" s="10">
        <f>I537*12*基础参数!$B$3</f>
        <v>32094</v>
      </c>
      <c r="K537" s="10">
        <f>ROUND(IF($F537/12&gt;基础参数!$B$12,基础参数!$B$12,IF($F537/12&lt;基础参数!$B$11,基础参数!$B$11,$F537/12)),2)</f>
        <v>21396</v>
      </c>
      <c r="L537" s="10">
        <f>K537*12*基础参数!$B$10</f>
        <v>17972.640000000003</v>
      </c>
      <c r="M537" s="12">
        <f t="shared" si="264"/>
        <v>3117933.36</v>
      </c>
      <c r="N537" s="13">
        <f t="shared" si="265"/>
        <v>2176000</v>
      </c>
      <c r="O537" s="13">
        <f t="shared" si="269"/>
        <v>1221150.01</v>
      </c>
      <c r="P537" s="13">
        <f t="shared" si="270"/>
        <v>964040</v>
      </c>
      <c r="Q537" s="17">
        <f t="shared" si="271"/>
        <v>2185190.0099999998</v>
      </c>
      <c r="R537" s="13">
        <f t="shared" si="272"/>
        <v>4633933.3600000003</v>
      </c>
      <c r="S537" s="18">
        <f t="shared" si="273"/>
        <v>660000</v>
      </c>
      <c r="T537" s="13">
        <f t="shared" si="274"/>
        <v>1903350.01</v>
      </c>
      <c r="U537" s="13">
        <f t="shared" si="275"/>
        <v>193590</v>
      </c>
      <c r="V537" s="19">
        <f t="shared" si="276"/>
        <v>2096940.01</v>
      </c>
      <c r="W537" s="13">
        <f t="shared" si="277"/>
        <v>88249.999999999767</v>
      </c>
      <c r="X537" s="13">
        <f t="shared" si="278"/>
        <v>103409.99999999977</v>
      </c>
      <c r="Y537" s="13">
        <f t="shared" si="266"/>
        <v>5293933.3600000003</v>
      </c>
      <c r="Z537" s="22">
        <f t="shared" si="279"/>
        <v>2200350.0099999998</v>
      </c>
      <c r="AA537" s="13"/>
      <c r="AB537" s="13">
        <f t="shared" si="280"/>
        <v>4873933.3600000003</v>
      </c>
      <c r="AC537" s="13">
        <f t="shared" si="281"/>
        <v>420000</v>
      </c>
      <c r="AD537" s="13">
        <f t="shared" si="282"/>
        <v>2011350.01</v>
      </c>
      <c r="AE537" s="13">
        <f t="shared" si="283"/>
        <v>102340</v>
      </c>
      <c r="AF537" s="13">
        <f t="shared" si="284"/>
        <v>2113690.0099999998</v>
      </c>
      <c r="AG537" s="23">
        <f t="shared" si="285"/>
        <v>16749.999999999767</v>
      </c>
      <c r="AH537" s="13">
        <f t="shared" si="286"/>
        <v>-71500</v>
      </c>
      <c r="AI537" s="13">
        <f t="shared" si="287"/>
        <v>3841433.3600000003</v>
      </c>
      <c r="AJ537" s="13">
        <f t="shared" si="288"/>
        <v>4633933.3600000003</v>
      </c>
      <c r="AK537" s="13">
        <f t="shared" si="289"/>
        <v>660000</v>
      </c>
      <c r="AL537" s="13">
        <f t="shared" si="290"/>
        <v>1903350.01</v>
      </c>
      <c r="AM537" s="13">
        <f t="shared" si="291"/>
        <v>193590</v>
      </c>
      <c r="AN537" s="13">
        <f t="shared" si="292"/>
        <v>2096940.01</v>
      </c>
      <c r="AO537" s="23">
        <f t="shared" si="293"/>
        <v>0</v>
      </c>
      <c r="AP537" s="13">
        <f t="shared" si="294"/>
        <v>-88249.999999999767</v>
      </c>
      <c r="AQ537" s="13">
        <f t="shared" si="295"/>
        <v>0</v>
      </c>
      <c r="AR537" s="3" t="str">
        <f t="shared" si="296"/>
        <v>Ok</v>
      </c>
    </row>
    <row r="538" spans="1:44" x14ac:dyDescent="0.3">
      <c r="A538" s="9"/>
      <c r="B538" s="9"/>
      <c r="C538" s="10">
        <f t="shared" si="267"/>
        <v>272500</v>
      </c>
      <c r="D538" s="10">
        <f t="shared" si="268"/>
        <v>3270000</v>
      </c>
      <c r="E538" s="10">
        <f>F538*基础参数!$B$18</f>
        <v>2180000</v>
      </c>
      <c r="F538" s="10">
        <f>F537+基础参数!$B$17</f>
        <v>5450000</v>
      </c>
      <c r="G538" s="10">
        <f>基础参数!$B$1</f>
        <v>60000</v>
      </c>
      <c r="H538" s="10">
        <f>基础参数!$B$2</f>
        <v>36000</v>
      </c>
      <c r="I538" s="10">
        <f>ROUND(IF(F538/12&gt;基础参数!$B$5,基础参数!$B$5,IF(F538/12&lt;基础参数!$B$4,基础参数!$B$4,F538/12)),2)</f>
        <v>21396</v>
      </c>
      <c r="J538" s="10">
        <f>I538*12*基础参数!$B$3</f>
        <v>32094</v>
      </c>
      <c r="K538" s="10">
        <f>ROUND(IF($F538/12&gt;基础参数!$B$12,基础参数!$B$12,IF($F538/12&lt;基础参数!$B$11,基础参数!$B$11,$F538/12)),2)</f>
        <v>21396</v>
      </c>
      <c r="L538" s="10">
        <f>K538*12*基础参数!$B$10</f>
        <v>17972.640000000003</v>
      </c>
      <c r="M538" s="12">
        <f t="shared" si="264"/>
        <v>3123933.36</v>
      </c>
      <c r="N538" s="13">
        <f t="shared" si="265"/>
        <v>2180000</v>
      </c>
      <c r="O538" s="13">
        <f t="shared" si="269"/>
        <v>1223850.01</v>
      </c>
      <c r="P538" s="13">
        <f t="shared" si="270"/>
        <v>965840</v>
      </c>
      <c r="Q538" s="17">
        <f t="shared" si="271"/>
        <v>2189690.0099999998</v>
      </c>
      <c r="R538" s="13">
        <f t="shared" si="272"/>
        <v>4643933.3600000003</v>
      </c>
      <c r="S538" s="18">
        <f t="shared" si="273"/>
        <v>660000</v>
      </c>
      <c r="T538" s="13">
        <f t="shared" si="274"/>
        <v>1907850.01</v>
      </c>
      <c r="U538" s="13">
        <f t="shared" si="275"/>
        <v>193590</v>
      </c>
      <c r="V538" s="19">
        <f t="shared" si="276"/>
        <v>2101440.0099999998</v>
      </c>
      <c r="W538" s="13">
        <f t="shared" si="277"/>
        <v>88250</v>
      </c>
      <c r="X538" s="13">
        <f t="shared" si="278"/>
        <v>103410</v>
      </c>
      <c r="Y538" s="13">
        <f t="shared" si="266"/>
        <v>5303933.3600000003</v>
      </c>
      <c r="Z538" s="22">
        <f t="shared" si="279"/>
        <v>2204850.0099999998</v>
      </c>
      <c r="AA538" s="13"/>
      <c r="AB538" s="13">
        <f t="shared" si="280"/>
        <v>4883933.3600000003</v>
      </c>
      <c r="AC538" s="13">
        <f t="shared" si="281"/>
        <v>420000</v>
      </c>
      <c r="AD538" s="13">
        <f t="shared" si="282"/>
        <v>2015850.01</v>
      </c>
      <c r="AE538" s="13">
        <f t="shared" si="283"/>
        <v>102340</v>
      </c>
      <c r="AF538" s="13">
        <f t="shared" si="284"/>
        <v>2118190.0099999998</v>
      </c>
      <c r="AG538" s="23">
        <f t="shared" si="285"/>
        <v>16750</v>
      </c>
      <c r="AH538" s="13">
        <f t="shared" si="286"/>
        <v>-71500</v>
      </c>
      <c r="AI538" s="13">
        <f t="shared" si="287"/>
        <v>3851433.3600000003</v>
      </c>
      <c r="AJ538" s="13">
        <f t="shared" si="288"/>
        <v>4643933.3600000003</v>
      </c>
      <c r="AK538" s="13">
        <f t="shared" si="289"/>
        <v>660000</v>
      </c>
      <c r="AL538" s="13">
        <f t="shared" si="290"/>
        <v>1907850.01</v>
      </c>
      <c r="AM538" s="13">
        <f t="shared" si="291"/>
        <v>193590</v>
      </c>
      <c r="AN538" s="13">
        <f t="shared" si="292"/>
        <v>2101440.0099999998</v>
      </c>
      <c r="AO538" s="23">
        <f t="shared" si="293"/>
        <v>0</v>
      </c>
      <c r="AP538" s="13">
        <f t="shared" si="294"/>
        <v>-88250</v>
      </c>
      <c r="AQ538" s="13">
        <f t="shared" si="295"/>
        <v>0</v>
      </c>
      <c r="AR538" s="3" t="str">
        <f t="shared" si="296"/>
        <v>Ok</v>
      </c>
    </row>
    <row r="539" spans="1:44" x14ac:dyDescent="0.3">
      <c r="A539" s="9"/>
      <c r="B539" s="9"/>
      <c r="C539" s="10">
        <f t="shared" si="267"/>
        <v>273000</v>
      </c>
      <c r="D539" s="10">
        <f t="shared" si="268"/>
        <v>3276000</v>
      </c>
      <c r="E539" s="10">
        <f>F539*基础参数!$B$18</f>
        <v>2184000</v>
      </c>
      <c r="F539" s="10">
        <f>F538+基础参数!$B$17</f>
        <v>5460000</v>
      </c>
      <c r="G539" s="10">
        <f>基础参数!$B$1</f>
        <v>60000</v>
      </c>
      <c r="H539" s="10">
        <f>基础参数!$B$2</f>
        <v>36000</v>
      </c>
      <c r="I539" s="10">
        <f>ROUND(IF(F539/12&gt;基础参数!$B$5,基础参数!$B$5,IF(F539/12&lt;基础参数!$B$4,基础参数!$B$4,F539/12)),2)</f>
        <v>21396</v>
      </c>
      <c r="J539" s="10">
        <f>I539*12*基础参数!$B$3</f>
        <v>32094</v>
      </c>
      <c r="K539" s="10">
        <f>ROUND(IF($F539/12&gt;基础参数!$B$12,基础参数!$B$12,IF($F539/12&lt;基础参数!$B$11,基础参数!$B$11,$F539/12)),2)</f>
        <v>21396</v>
      </c>
      <c r="L539" s="10">
        <f>K539*12*基础参数!$B$10</f>
        <v>17972.640000000003</v>
      </c>
      <c r="M539" s="12">
        <f t="shared" si="264"/>
        <v>3129933.36</v>
      </c>
      <c r="N539" s="13">
        <f t="shared" si="265"/>
        <v>2184000</v>
      </c>
      <c r="O539" s="13">
        <f t="shared" si="269"/>
        <v>1226550.01</v>
      </c>
      <c r="P539" s="13">
        <f t="shared" si="270"/>
        <v>967640</v>
      </c>
      <c r="Q539" s="17">
        <f t="shared" si="271"/>
        <v>2194190.0099999998</v>
      </c>
      <c r="R539" s="13">
        <f t="shared" si="272"/>
        <v>4653933.3600000003</v>
      </c>
      <c r="S539" s="18">
        <f t="shared" si="273"/>
        <v>660000</v>
      </c>
      <c r="T539" s="13">
        <f t="shared" si="274"/>
        <v>1912350.01</v>
      </c>
      <c r="U539" s="13">
        <f t="shared" si="275"/>
        <v>193590</v>
      </c>
      <c r="V539" s="19">
        <f t="shared" si="276"/>
        <v>2105940.0099999998</v>
      </c>
      <c r="W539" s="13">
        <f t="shared" si="277"/>
        <v>88250</v>
      </c>
      <c r="X539" s="13">
        <f t="shared" si="278"/>
        <v>103410</v>
      </c>
      <c r="Y539" s="13">
        <f t="shared" si="266"/>
        <v>5313933.3600000003</v>
      </c>
      <c r="Z539" s="22">
        <f t="shared" si="279"/>
        <v>2209350.0099999998</v>
      </c>
      <c r="AA539" s="13"/>
      <c r="AB539" s="13">
        <f t="shared" si="280"/>
        <v>4893933.3600000003</v>
      </c>
      <c r="AC539" s="13">
        <f t="shared" si="281"/>
        <v>420000</v>
      </c>
      <c r="AD539" s="13">
        <f t="shared" si="282"/>
        <v>2020350.01</v>
      </c>
      <c r="AE539" s="13">
        <f t="shared" si="283"/>
        <v>102340</v>
      </c>
      <c r="AF539" s="13">
        <f t="shared" si="284"/>
        <v>2122690.0099999998</v>
      </c>
      <c r="AG539" s="23">
        <f t="shared" si="285"/>
        <v>16750</v>
      </c>
      <c r="AH539" s="13">
        <f t="shared" si="286"/>
        <v>-71500</v>
      </c>
      <c r="AI539" s="13">
        <f t="shared" si="287"/>
        <v>3861433.3600000003</v>
      </c>
      <c r="AJ539" s="13">
        <f t="shared" si="288"/>
        <v>4653933.3600000003</v>
      </c>
      <c r="AK539" s="13">
        <f t="shared" si="289"/>
        <v>660000</v>
      </c>
      <c r="AL539" s="13">
        <f t="shared" si="290"/>
        <v>1912350.01</v>
      </c>
      <c r="AM539" s="13">
        <f t="shared" si="291"/>
        <v>193590</v>
      </c>
      <c r="AN539" s="13">
        <f t="shared" si="292"/>
        <v>2105940.0099999998</v>
      </c>
      <c r="AO539" s="23">
        <f t="shared" si="293"/>
        <v>0</v>
      </c>
      <c r="AP539" s="13">
        <f t="shared" si="294"/>
        <v>-88250</v>
      </c>
      <c r="AQ539" s="13">
        <f t="shared" si="295"/>
        <v>0</v>
      </c>
      <c r="AR539" s="3" t="str">
        <f t="shared" si="296"/>
        <v>Ok</v>
      </c>
    </row>
    <row r="540" spans="1:44" x14ac:dyDescent="0.3">
      <c r="A540" s="9"/>
      <c r="B540" s="9"/>
      <c r="C540" s="10">
        <f t="shared" si="267"/>
        <v>273500</v>
      </c>
      <c r="D540" s="10">
        <f t="shared" si="268"/>
        <v>3282000</v>
      </c>
      <c r="E540" s="10">
        <f>F540*基础参数!$B$18</f>
        <v>2188000</v>
      </c>
      <c r="F540" s="10">
        <f>F539+基础参数!$B$17</f>
        <v>5470000</v>
      </c>
      <c r="G540" s="10">
        <f>基础参数!$B$1</f>
        <v>60000</v>
      </c>
      <c r="H540" s="10">
        <f>基础参数!$B$2</f>
        <v>36000</v>
      </c>
      <c r="I540" s="10">
        <f>ROUND(IF(F540/12&gt;基础参数!$B$5,基础参数!$B$5,IF(F540/12&lt;基础参数!$B$4,基础参数!$B$4,F540/12)),2)</f>
        <v>21396</v>
      </c>
      <c r="J540" s="10">
        <f>I540*12*基础参数!$B$3</f>
        <v>32094</v>
      </c>
      <c r="K540" s="10">
        <f>ROUND(IF($F540/12&gt;基础参数!$B$12,基础参数!$B$12,IF($F540/12&lt;基础参数!$B$11,基础参数!$B$11,$F540/12)),2)</f>
        <v>21396</v>
      </c>
      <c r="L540" s="10">
        <f>K540*12*基础参数!$B$10</f>
        <v>17972.640000000003</v>
      </c>
      <c r="M540" s="12">
        <f t="shared" si="264"/>
        <v>3135933.36</v>
      </c>
      <c r="N540" s="13">
        <f t="shared" si="265"/>
        <v>2188000</v>
      </c>
      <c r="O540" s="13">
        <f t="shared" si="269"/>
        <v>1229250.01</v>
      </c>
      <c r="P540" s="13">
        <f t="shared" si="270"/>
        <v>969440</v>
      </c>
      <c r="Q540" s="17">
        <f t="shared" si="271"/>
        <v>2198690.0099999998</v>
      </c>
      <c r="R540" s="13">
        <f t="shared" si="272"/>
        <v>4663933.3600000003</v>
      </c>
      <c r="S540" s="18">
        <f t="shared" si="273"/>
        <v>660000</v>
      </c>
      <c r="T540" s="13">
        <f t="shared" si="274"/>
        <v>1916850.01</v>
      </c>
      <c r="U540" s="13">
        <f t="shared" si="275"/>
        <v>193590</v>
      </c>
      <c r="V540" s="19">
        <f t="shared" si="276"/>
        <v>2110440.0099999998</v>
      </c>
      <c r="W540" s="13">
        <f t="shared" si="277"/>
        <v>88250</v>
      </c>
      <c r="X540" s="13">
        <f t="shared" si="278"/>
        <v>103410</v>
      </c>
      <c r="Y540" s="13">
        <f t="shared" si="266"/>
        <v>5323933.3600000003</v>
      </c>
      <c r="Z540" s="22">
        <f t="shared" si="279"/>
        <v>2213850.0099999998</v>
      </c>
      <c r="AA540" s="13"/>
      <c r="AB540" s="13">
        <f t="shared" si="280"/>
        <v>4903933.3600000003</v>
      </c>
      <c r="AC540" s="13">
        <f t="shared" si="281"/>
        <v>420000</v>
      </c>
      <c r="AD540" s="13">
        <f t="shared" si="282"/>
        <v>2024850.01</v>
      </c>
      <c r="AE540" s="13">
        <f t="shared" si="283"/>
        <v>102340</v>
      </c>
      <c r="AF540" s="13">
        <f t="shared" si="284"/>
        <v>2127190.0099999998</v>
      </c>
      <c r="AG540" s="23">
        <f t="shared" si="285"/>
        <v>16750</v>
      </c>
      <c r="AH540" s="13">
        <f t="shared" si="286"/>
        <v>-71500</v>
      </c>
      <c r="AI540" s="13">
        <f t="shared" si="287"/>
        <v>3871433.3600000003</v>
      </c>
      <c r="AJ540" s="13">
        <f t="shared" si="288"/>
        <v>4663933.3600000003</v>
      </c>
      <c r="AK540" s="13">
        <f t="shared" si="289"/>
        <v>660000</v>
      </c>
      <c r="AL540" s="13">
        <f t="shared" si="290"/>
        <v>1916850.01</v>
      </c>
      <c r="AM540" s="13">
        <f t="shared" si="291"/>
        <v>193590</v>
      </c>
      <c r="AN540" s="13">
        <f t="shared" si="292"/>
        <v>2110440.0099999998</v>
      </c>
      <c r="AO540" s="23">
        <f t="shared" si="293"/>
        <v>0</v>
      </c>
      <c r="AP540" s="13">
        <f t="shared" si="294"/>
        <v>-88250</v>
      </c>
      <c r="AQ540" s="13">
        <f t="shared" si="295"/>
        <v>0</v>
      </c>
      <c r="AR540" s="3" t="str">
        <f t="shared" si="296"/>
        <v>Ok</v>
      </c>
    </row>
    <row r="541" spans="1:44" x14ac:dyDescent="0.3">
      <c r="A541" s="9"/>
      <c r="B541" s="9"/>
      <c r="C541" s="10">
        <f t="shared" si="267"/>
        <v>274000</v>
      </c>
      <c r="D541" s="10">
        <f t="shared" si="268"/>
        <v>3288000</v>
      </c>
      <c r="E541" s="10">
        <f>F541*基础参数!$B$18</f>
        <v>2192000</v>
      </c>
      <c r="F541" s="10">
        <f>F540+基础参数!$B$17</f>
        <v>5480000</v>
      </c>
      <c r="G541" s="10">
        <f>基础参数!$B$1</f>
        <v>60000</v>
      </c>
      <c r="H541" s="10">
        <f>基础参数!$B$2</f>
        <v>36000</v>
      </c>
      <c r="I541" s="10">
        <f>ROUND(IF(F541/12&gt;基础参数!$B$5,基础参数!$B$5,IF(F541/12&lt;基础参数!$B$4,基础参数!$B$4,F541/12)),2)</f>
        <v>21396</v>
      </c>
      <c r="J541" s="10">
        <f>I541*12*基础参数!$B$3</f>
        <v>32094</v>
      </c>
      <c r="K541" s="10">
        <f>ROUND(IF($F541/12&gt;基础参数!$B$12,基础参数!$B$12,IF($F541/12&lt;基础参数!$B$11,基础参数!$B$11,$F541/12)),2)</f>
        <v>21396</v>
      </c>
      <c r="L541" s="10">
        <f>K541*12*基础参数!$B$10</f>
        <v>17972.640000000003</v>
      </c>
      <c r="M541" s="12">
        <f t="shared" si="264"/>
        <v>3141933.36</v>
      </c>
      <c r="N541" s="13">
        <f t="shared" si="265"/>
        <v>2192000</v>
      </c>
      <c r="O541" s="13">
        <f t="shared" si="269"/>
        <v>1231950.01</v>
      </c>
      <c r="P541" s="13">
        <f t="shared" si="270"/>
        <v>971240</v>
      </c>
      <c r="Q541" s="17">
        <f t="shared" si="271"/>
        <v>2203190.0099999998</v>
      </c>
      <c r="R541" s="13">
        <f t="shared" si="272"/>
        <v>4673933.3600000003</v>
      </c>
      <c r="S541" s="18">
        <f t="shared" si="273"/>
        <v>660000</v>
      </c>
      <c r="T541" s="13">
        <f t="shared" si="274"/>
        <v>1921350.01</v>
      </c>
      <c r="U541" s="13">
        <f t="shared" si="275"/>
        <v>193590</v>
      </c>
      <c r="V541" s="19">
        <f t="shared" si="276"/>
        <v>2114940.0099999998</v>
      </c>
      <c r="W541" s="13">
        <f t="shared" si="277"/>
        <v>88250</v>
      </c>
      <c r="X541" s="13">
        <f t="shared" si="278"/>
        <v>103410</v>
      </c>
      <c r="Y541" s="13">
        <f t="shared" si="266"/>
        <v>5333933.3600000003</v>
      </c>
      <c r="Z541" s="22">
        <f t="shared" si="279"/>
        <v>2218350.0099999998</v>
      </c>
      <c r="AA541" s="13"/>
      <c r="AB541" s="13">
        <f t="shared" si="280"/>
        <v>4913933.3600000003</v>
      </c>
      <c r="AC541" s="13">
        <f t="shared" si="281"/>
        <v>420000</v>
      </c>
      <c r="AD541" s="13">
        <f t="shared" si="282"/>
        <v>2029350.01</v>
      </c>
      <c r="AE541" s="13">
        <f t="shared" si="283"/>
        <v>102340</v>
      </c>
      <c r="AF541" s="13">
        <f t="shared" si="284"/>
        <v>2131690.0099999998</v>
      </c>
      <c r="AG541" s="23">
        <f t="shared" si="285"/>
        <v>16750</v>
      </c>
      <c r="AH541" s="13">
        <f t="shared" si="286"/>
        <v>-71500</v>
      </c>
      <c r="AI541" s="13">
        <f t="shared" si="287"/>
        <v>3881433.3600000003</v>
      </c>
      <c r="AJ541" s="13">
        <f t="shared" si="288"/>
        <v>4673933.3600000003</v>
      </c>
      <c r="AK541" s="13">
        <f t="shared" si="289"/>
        <v>660000</v>
      </c>
      <c r="AL541" s="13">
        <f t="shared" si="290"/>
        <v>1921350.01</v>
      </c>
      <c r="AM541" s="13">
        <f t="shared" si="291"/>
        <v>193590</v>
      </c>
      <c r="AN541" s="13">
        <f t="shared" si="292"/>
        <v>2114940.0099999998</v>
      </c>
      <c r="AO541" s="23">
        <f t="shared" si="293"/>
        <v>0</v>
      </c>
      <c r="AP541" s="13">
        <f t="shared" si="294"/>
        <v>-88250</v>
      </c>
      <c r="AQ541" s="13">
        <f t="shared" si="295"/>
        <v>0</v>
      </c>
      <c r="AR541" s="3" t="str">
        <f t="shared" si="296"/>
        <v>Ok</v>
      </c>
    </row>
    <row r="542" spans="1:44" x14ac:dyDescent="0.3">
      <c r="A542" s="9"/>
      <c r="B542" s="9"/>
      <c r="C542" s="10">
        <f t="shared" si="267"/>
        <v>274500</v>
      </c>
      <c r="D542" s="10">
        <f t="shared" si="268"/>
        <v>3294000</v>
      </c>
      <c r="E542" s="10">
        <f>F542*基础参数!$B$18</f>
        <v>2196000</v>
      </c>
      <c r="F542" s="10">
        <f>F541+基础参数!$B$17</f>
        <v>5490000</v>
      </c>
      <c r="G542" s="10">
        <f>基础参数!$B$1</f>
        <v>60000</v>
      </c>
      <c r="H542" s="10">
        <f>基础参数!$B$2</f>
        <v>36000</v>
      </c>
      <c r="I542" s="10">
        <f>ROUND(IF(F542/12&gt;基础参数!$B$5,基础参数!$B$5,IF(F542/12&lt;基础参数!$B$4,基础参数!$B$4,F542/12)),2)</f>
        <v>21396</v>
      </c>
      <c r="J542" s="10">
        <f>I542*12*基础参数!$B$3</f>
        <v>32094</v>
      </c>
      <c r="K542" s="10">
        <f>ROUND(IF($F542/12&gt;基础参数!$B$12,基础参数!$B$12,IF($F542/12&lt;基础参数!$B$11,基础参数!$B$11,$F542/12)),2)</f>
        <v>21396</v>
      </c>
      <c r="L542" s="10">
        <f>K542*12*基础参数!$B$10</f>
        <v>17972.640000000003</v>
      </c>
      <c r="M542" s="12">
        <f t="shared" si="264"/>
        <v>3147933.36</v>
      </c>
      <c r="N542" s="13">
        <f t="shared" si="265"/>
        <v>2196000</v>
      </c>
      <c r="O542" s="13">
        <f t="shared" si="269"/>
        <v>1234650.01</v>
      </c>
      <c r="P542" s="13">
        <f t="shared" si="270"/>
        <v>973040</v>
      </c>
      <c r="Q542" s="17">
        <f t="shared" si="271"/>
        <v>2207690.0099999998</v>
      </c>
      <c r="R542" s="13">
        <f t="shared" si="272"/>
        <v>4683933.3600000003</v>
      </c>
      <c r="S542" s="18">
        <f t="shared" si="273"/>
        <v>660000</v>
      </c>
      <c r="T542" s="13">
        <f t="shared" si="274"/>
        <v>1925850.01</v>
      </c>
      <c r="U542" s="13">
        <f t="shared" si="275"/>
        <v>193590</v>
      </c>
      <c r="V542" s="19">
        <f t="shared" si="276"/>
        <v>2119440.0099999998</v>
      </c>
      <c r="W542" s="13">
        <f t="shared" si="277"/>
        <v>88250</v>
      </c>
      <c r="X542" s="13">
        <f t="shared" si="278"/>
        <v>103410</v>
      </c>
      <c r="Y542" s="13">
        <f t="shared" si="266"/>
        <v>5343933.3600000003</v>
      </c>
      <c r="Z542" s="22">
        <f t="shared" si="279"/>
        <v>2222850.0099999998</v>
      </c>
      <c r="AA542" s="13"/>
      <c r="AB542" s="13">
        <f t="shared" si="280"/>
        <v>4923933.3600000003</v>
      </c>
      <c r="AC542" s="13">
        <f t="shared" si="281"/>
        <v>420000</v>
      </c>
      <c r="AD542" s="13">
        <f t="shared" si="282"/>
        <v>2033850.01</v>
      </c>
      <c r="AE542" s="13">
        <f t="shared" si="283"/>
        <v>102340</v>
      </c>
      <c r="AF542" s="13">
        <f t="shared" si="284"/>
        <v>2136190.0099999998</v>
      </c>
      <c r="AG542" s="23">
        <f t="shared" si="285"/>
        <v>16750</v>
      </c>
      <c r="AH542" s="13">
        <f t="shared" si="286"/>
        <v>-71500</v>
      </c>
      <c r="AI542" s="13">
        <f t="shared" si="287"/>
        <v>3891433.3600000003</v>
      </c>
      <c r="AJ542" s="13">
        <f t="shared" si="288"/>
        <v>4683933.3600000003</v>
      </c>
      <c r="AK542" s="13">
        <f t="shared" si="289"/>
        <v>660000</v>
      </c>
      <c r="AL542" s="13">
        <f t="shared" si="290"/>
        <v>1925850.01</v>
      </c>
      <c r="AM542" s="13">
        <f t="shared" si="291"/>
        <v>193590</v>
      </c>
      <c r="AN542" s="13">
        <f t="shared" si="292"/>
        <v>2119440.0099999998</v>
      </c>
      <c r="AO542" s="23">
        <f t="shared" si="293"/>
        <v>0</v>
      </c>
      <c r="AP542" s="13">
        <f t="shared" si="294"/>
        <v>-88250</v>
      </c>
      <c r="AQ542" s="13">
        <f t="shared" si="295"/>
        <v>0</v>
      </c>
      <c r="AR542" s="3" t="str">
        <f t="shared" si="296"/>
        <v>Ok</v>
      </c>
    </row>
    <row r="543" spans="1:44" x14ac:dyDescent="0.3">
      <c r="A543" s="9"/>
      <c r="B543" s="9"/>
      <c r="C543" s="10">
        <f t="shared" si="267"/>
        <v>275000</v>
      </c>
      <c r="D543" s="10">
        <f t="shared" si="268"/>
        <v>3300000</v>
      </c>
      <c r="E543" s="10">
        <f>F543*基础参数!$B$18</f>
        <v>2200000</v>
      </c>
      <c r="F543" s="10">
        <f>F542+基础参数!$B$17</f>
        <v>5500000</v>
      </c>
      <c r="G543" s="10">
        <f>基础参数!$B$1</f>
        <v>60000</v>
      </c>
      <c r="H543" s="10">
        <f>基础参数!$B$2</f>
        <v>36000</v>
      </c>
      <c r="I543" s="10">
        <f>ROUND(IF(F543/12&gt;基础参数!$B$5,基础参数!$B$5,IF(F543/12&lt;基础参数!$B$4,基础参数!$B$4,F543/12)),2)</f>
        <v>21396</v>
      </c>
      <c r="J543" s="10">
        <f>I543*12*基础参数!$B$3</f>
        <v>32094</v>
      </c>
      <c r="K543" s="10">
        <f>ROUND(IF($F543/12&gt;基础参数!$B$12,基础参数!$B$12,IF($F543/12&lt;基础参数!$B$11,基础参数!$B$11,$F543/12)),2)</f>
        <v>21396</v>
      </c>
      <c r="L543" s="10">
        <f>K543*12*基础参数!$B$10</f>
        <v>17972.640000000003</v>
      </c>
      <c r="M543" s="12">
        <f t="shared" si="264"/>
        <v>3153933.36</v>
      </c>
      <c r="N543" s="13">
        <f t="shared" si="265"/>
        <v>2200000</v>
      </c>
      <c r="O543" s="13">
        <f t="shared" si="269"/>
        <v>1237350.01</v>
      </c>
      <c r="P543" s="13">
        <f t="shared" si="270"/>
        <v>974840</v>
      </c>
      <c r="Q543" s="17">
        <f t="shared" si="271"/>
        <v>2212190.0099999998</v>
      </c>
      <c r="R543" s="13">
        <f t="shared" si="272"/>
        <v>4693933.3600000003</v>
      </c>
      <c r="S543" s="18">
        <f t="shared" si="273"/>
        <v>660000</v>
      </c>
      <c r="T543" s="13">
        <f t="shared" si="274"/>
        <v>1930350.01</v>
      </c>
      <c r="U543" s="13">
        <f t="shared" si="275"/>
        <v>193590</v>
      </c>
      <c r="V543" s="19">
        <f t="shared" si="276"/>
        <v>2123940.0099999998</v>
      </c>
      <c r="W543" s="13">
        <f t="shared" si="277"/>
        <v>88250</v>
      </c>
      <c r="X543" s="13">
        <f t="shared" si="278"/>
        <v>103410</v>
      </c>
      <c r="Y543" s="13">
        <f t="shared" si="266"/>
        <v>5353933.3600000003</v>
      </c>
      <c r="Z543" s="22">
        <f t="shared" si="279"/>
        <v>2227350.0099999998</v>
      </c>
      <c r="AA543" s="13"/>
      <c r="AB543" s="13">
        <f t="shared" si="280"/>
        <v>4933933.3600000003</v>
      </c>
      <c r="AC543" s="13">
        <f t="shared" si="281"/>
        <v>420000</v>
      </c>
      <c r="AD543" s="13">
        <f t="shared" si="282"/>
        <v>2038350.01</v>
      </c>
      <c r="AE543" s="13">
        <f t="shared" si="283"/>
        <v>102340</v>
      </c>
      <c r="AF543" s="13">
        <f t="shared" si="284"/>
        <v>2140690.0099999998</v>
      </c>
      <c r="AG543" s="23">
        <f t="shared" si="285"/>
        <v>16750</v>
      </c>
      <c r="AH543" s="13">
        <f t="shared" si="286"/>
        <v>-71500</v>
      </c>
      <c r="AI543" s="13">
        <f t="shared" si="287"/>
        <v>3901433.3600000003</v>
      </c>
      <c r="AJ543" s="13">
        <f t="shared" si="288"/>
        <v>4693933.3600000003</v>
      </c>
      <c r="AK543" s="13">
        <f t="shared" si="289"/>
        <v>660000</v>
      </c>
      <c r="AL543" s="13">
        <f t="shared" si="290"/>
        <v>1930350.01</v>
      </c>
      <c r="AM543" s="13">
        <f t="shared" si="291"/>
        <v>193590</v>
      </c>
      <c r="AN543" s="13">
        <f t="shared" si="292"/>
        <v>2123940.0099999998</v>
      </c>
      <c r="AO543" s="23">
        <f t="shared" si="293"/>
        <v>0</v>
      </c>
      <c r="AP543" s="13">
        <f t="shared" si="294"/>
        <v>-88250</v>
      </c>
      <c r="AQ543" s="13">
        <f t="shared" si="295"/>
        <v>0</v>
      </c>
      <c r="AR543" s="3" t="str">
        <f t="shared" si="296"/>
        <v>Ok</v>
      </c>
    </row>
    <row r="544" spans="1:44" x14ac:dyDescent="0.3">
      <c r="A544" s="9"/>
      <c r="B544" s="9"/>
      <c r="C544" s="10">
        <f t="shared" si="267"/>
        <v>275500</v>
      </c>
      <c r="D544" s="10">
        <f t="shared" si="268"/>
        <v>3306000</v>
      </c>
      <c r="E544" s="10">
        <f>F544*基础参数!$B$18</f>
        <v>2204000</v>
      </c>
      <c r="F544" s="10">
        <f>F543+基础参数!$B$17</f>
        <v>5510000</v>
      </c>
      <c r="G544" s="10">
        <f>基础参数!$B$1</f>
        <v>60000</v>
      </c>
      <c r="H544" s="10">
        <f>基础参数!$B$2</f>
        <v>36000</v>
      </c>
      <c r="I544" s="10">
        <f>ROUND(IF(F544/12&gt;基础参数!$B$5,基础参数!$B$5,IF(F544/12&lt;基础参数!$B$4,基础参数!$B$4,F544/12)),2)</f>
        <v>21396</v>
      </c>
      <c r="J544" s="10">
        <f>I544*12*基础参数!$B$3</f>
        <v>32094</v>
      </c>
      <c r="K544" s="10">
        <f>ROUND(IF($F544/12&gt;基础参数!$B$12,基础参数!$B$12,IF($F544/12&lt;基础参数!$B$11,基础参数!$B$11,$F544/12)),2)</f>
        <v>21396</v>
      </c>
      <c r="L544" s="10">
        <f>K544*12*基础参数!$B$10</f>
        <v>17972.640000000003</v>
      </c>
      <c r="M544" s="12">
        <f t="shared" si="264"/>
        <v>3159933.36</v>
      </c>
      <c r="N544" s="13">
        <f t="shared" si="265"/>
        <v>2204000</v>
      </c>
      <c r="O544" s="13">
        <f t="shared" si="269"/>
        <v>1240050.01</v>
      </c>
      <c r="P544" s="13">
        <f t="shared" si="270"/>
        <v>976640</v>
      </c>
      <c r="Q544" s="17">
        <f t="shared" si="271"/>
        <v>2216690.0099999998</v>
      </c>
      <c r="R544" s="13">
        <f t="shared" si="272"/>
        <v>4703933.3600000003</v>
      </c>
      <c r="S544" s="18">
        <f t="shared" si="273"/>
        <v>660000</v>
      </c>
      <c r="T544" s="13">
        <f t="shared" si="274"/>
        <v>1934850.01</v>
      </c>
      <c r="U544" s="13">
        <f t="shared" si="275"/>
        <v>193590</v>
      </c>
      <c r="V544" s="19">
        <f t="shared" si="276"/>
        <v>2128440.0099999998</v>
      </c>
      <c r="W544" s="13">
        <f t="shared" si="277"/>
        <v>88250</v>
      </c>
      <c r="X544" s="13">
        <f t="shared" si="278"/>
        <v>103410</v>
      </c>
      <c r="Y544" s="13">
        <f t="shared" si="266"/>
        <v>5363933.3600000003</v>
      </c>
      <c r="Z544" s="22">
        <f t="shared" si="279"/>
        <v>2231850.0099999998</v>
      </c>
      <c r="AA544" s="13"/>
      <c r="AB544" s="13">
        <f t="shared" si="280"/>
        <v>4943933.3600000003</v>
      </c>
      <c r="AC544" s="13">
        <f t="shared" si="281"/>
        <v>420000</v>
      </c>
      <c r="AD544" s="13">
        <f t="shared" si="282"/>
        <v>2042850.01</v>
      </c>
      <c r="AE544" s="13">
        <f t="shared" si="283"/>
        <v>102340</v>
      </c>
      <c r="AF544" s="13">
        <f t="shared" si="284"/>
        <v>2145190.0099999998</v>
      </c>
      <c r="AG544" s="23">
        <f t="shared" si="285"/>
        <v>16750</v>
      </c>
      <c r="AH544" s="13">
        <f t="shared" si="286"/>
        <v>-71500</v>
      </c>
      <c r="AI544" s="13">
        <f t="shared" si="287"/>
        <v>3911433.3600000003</v>
      </c>
      <c r="AJ544" s="13">
        <f t="shared" si="288"/>
        <v>4703933.3600000003</v>
      </c>
      <c r="AK544" s="13">
        <f t="shared" si="289"/>
        <v>660000</v>
      </c>
      <c r="AL544" s="13">
        <f t="shared" si="290"/>
        <v>1934850.01</v>
      </c>
      <c r="AM544" s="13">
        <f t="shared" si="291"/>
        <v>193590</v>
      </c>
      <c r="AN544" s="13">
        <f t="shared" si="292"/>
        <v>2128440.0099999998</v>
      </c>
      <c r="AO544" s="23">
        <f t="shared" si="293"/>
        <v>0</v>
      </c>
      <c r="AP544" s="13">
        <f t="shared" si="294"/>
        <v>-88250</v>
      </c>
      <c r="AQ544" s="13">
        <f t="shared" si="295"/>
        <v>0</v>
      </c>
      <c r="AR544" s="3" t="str">
        <f t="shared" si="296"/>
        <v>Ok</v>
      </c>
    </row>
    <row r="545" spans="1:44" x14ac:dyDescent="0.3">
      <c r="A545" s="9"/>
      <c r="B545" s="9"/>
      <c r="C545" s="10">
        <f t="shared" si="267"/>
        <v>276000</v>
      </c>
      <c r="D545" s="10">
        <f t="shared" si="268"/>
        <v>3312000</v>
      </c>
      <c r="E545" s="10">
        <f>F545*基础参数!$B$18</f>
        <v>2208000</v>
      </c>
      <c r="F545" s="10">
        <f>F544+基础参数!$B$17</f>
        <v>5520000</v>
      </c>
      <c r="G545" s="10">
        <f>基础参数!$B$1</f>
        <v>60000</v>
      </c>
      <c r="H545" s="10">
        <f>基础参数!$B$2</f>
        <v>36000</v>
      </c>
      <c r="I545" s="10">
        <f>ROUND(IF(F545/12&gt;基础参数!$B$5,基础参数!$B$5,IF(F545/12&lt;基础参数!$B$4,基础参数!$B$4,F545/12)),2)</f>
        <v>21396</v>
      </c>
      <c r="J545" s="10">
        <f>I545*12*基础参数!$B$3</f>
        <v>32094</v>
      </c>
      <c r="K545" s="10">
        <f>ROUND(IF($F545/12&gt;基础参数!$B$12,基础参数!$B$12,IF($F545/12&lt;基础参数!$B$11,基础参数!$B$11,$F545/12)),2)</f>
        <v>21396</v>
      </c>
      <c r="L545" s="10">
        <f>K545*12*基础参数!$B$10</f>
        <v>17972.640000000003</v>
      </c>
      <c r="M545" s="12">
        <f t="shared" si="264"/>
        <v>3165933.36</v>
      </c>
      <c r="N545" s="13">
        <f t="shared" si="265"/>
        <v>2208000</v>
      </c>
      <c r="O545" s="13">
        <f t="shared" si="269"/>
        <v>1242750.01</v>
      </c>
      <c r="P545" s="13">
        <f t="shared" si="270"/>
        <v>978440</v>
      </c>
      <c r="Q545" s="17">
        <f t="shared" si="271"/>
        <v>2221190.0099999998</v>
      </c>
      <c r="R545" s="13">
        <f t="shared" si="272"/>
        <v>4713933.3600000003</v>
      </c>
      <c r="S545" s="18">
        <f t="shared" si="273"/>
        <v>660000</v>
      </c>
      <c r="T545" s="13">
        <f t="shared" si="274"/>
        <v>1939350.01</v>
      </c>
      <c r="U545" s="13">
        <f t="shared" si="275"/>
        <v>193590</v>
      </c>
      <c r="V545" s="19">
        <f t="shared" si="276"/>
        <v>2132940.0099999998</v>
      </c>
      <c r="W545" s="13">
        <f t="shared" si="277"/>
        <v>88250</v>
      </c>
      <c r="X545" s="13">
        <f t="shared" si="278"/>
        <v>103410</v>
      </c>
      <c r="Y545" s="13">
        <f t="shared" si="266"/>
        <v>5373933.3600000003</v>
      </c>
      <c r="Z545" s="22">
        <f t="shared" si="279"/>
        <v>2236350.0099999998</v>
      </c>
      <c r="AA545" s="13"/>
      <c r="AB545" s="13">
        <f t="shared" si="280"/>
        <v>4953933.3600000003</v>
      </c>
      <c r="AC545" s="13">
        <f t="shared" si="281"/>
        <v>420000</v>
      </c>
      <c r="AD545" s="13">
        <f t="shared" si="282"/>
        <v>2047350.01</v>
      </c>
      <c r="AE545" s="13">
        <f t="shared" si="283"/>
        <v>102340</v>
      </c>
      <c r="AF545" s="13">
        <f t="shared" si="284"/>
        <v>2149690.0099999998</v>
      </c>
      <c r="AG545" s="23">
        <f t="shared" si="285"/>
        <v>16750</v>
      </c>
      <c r="AH545" s="13">
        <f t="shared" si="286"/>
        <v>-71500</v>
      </c>
      <c r="AI545" s="13">
        <f t="shared" si="287"/>
        <v>3921433.3600000003</v>
      </c>
      <c r="AJ545" s="13">
        <f t="shared" si="288"/>
        <v>4713933.3600000003</v>
      </c>
      <c r="AK545" s="13">
        <f t="shared" si="289"/>
        <v>660000</v>
      </c>
      <c r="AL545" s="13">
        <f t="shared" si="290"/>
        <v>1939350.01</v>
      </c>
      <c r="AM545" s="13">
        <f t="shared" si="291"/>
        <v>193590</v>
      </c>
      <c r="AN545" s="13">
        <f t="shared" si="292"/>
        <v>2132940.0099999998</v>
      </c>
      <c r="AO545" s="23">
        <f t="shared" si="293"/>
        <v>0</v>
      </c>
      <c r="AP545" s="13">
        <f t="shared" si="294"/>
        <v>-88250</v>
      </c>
      <c r="AQ545" s="13">
        <f t="shared" si="295"/>
        <v>0</v>
      </c>
      <c r="AR545" s="3" t="str">
        <f t="shared" si="296"/>
        <v>Ok</v>
      </c>
    </row>
    <row r="546" spans="1:44" x14ac:dyDescent="0.3">
      <c r="A546" s="9"/>
      <c r="B546" s="9"/>
      <c r="C546" s="10">
        <f t="shared" si="267"/>
        <v>276500</v>
      </c>
      <c r="D546" s="10">
        <f t="shared" si="268"/>
        <v>3318000</v>
      </c>
      <c r="E546" s="10">
        <f>F546*基础参数!$B$18</f>
        <v>2212000</v>
      </c>
      <c r="F546" s="10">
        <f>F545+基础参数!$B$17</f>
        <v>5530000</v>
      </c>
      <c r="G546" s="10">
        <f>基础参数!$B$1</f>
        <v>60000</v>
      </c>
      <c r="H546" s="10">
        <f>基础参数!$B$2</f>
        <v>36000</v>
      </c>
      <c r="I546" s="10">
        <f>ROUND(IF(F546/12&gt;基础参数!$B$5,基础参数!$B$5,IF(F546/12&lt;基础参数!$B$4,基础参数!$B$4,F546/12)),2)</f>
        <v>21396</v>
      </c>
      <c r="J546" s="10">
        <f>I546*12*基础参数!$B$3</f>
        <v>32094</v>
      </c>
      <c r="K546" s="10">
        <f>ROUND(IF($F546/12&gt;基础参数!$B$12,基础参数!$B$12,IF($F546/12&lt;基础参数!$B$11,基础参数!$B$11,$F546/12)),2)</f>
        <v>21396</v>
      </c>
      <c r="L546" s="10">
        <f>K546*12*基础参数!$B$10</f>
        <v>17972.640000000003</v>
      </c>
      <c r="M546" s="12">
        <f t="shared" si="264"/>
        <v>3171933.36</v>
      </c>
      <c r="N546" s="13">
        <f t="shared" si="265"/>
        <v>2212000</v>
      </c>
      <c r="O546" s="13">
        <f t="shared" si="269"/>
        <v>1245450.01</v>
      </c>
      <c r="P546" s="13">
        <f t="shared" si="270"/>
        <v>980240</v>
      </c>
      <c r="Q546" s="17">
        <f t="shared" si="271"/>
        <v>2225690.0099999998</v>
      </c>
      <c r="R546" s="13">
        <f t="shared" si="272"/>
        <v>4723933.3600000003</v>
      </c>
      <c r="S546" s="18">
        <f t="shared" si="273"/>
        <v>660000</v>
      </c>
      <c r="T546" s="13">
        <f t="shared" si="274"/>
        <v>1943850.01</v>
      </c>
      <c r="U546" s="13">
        <f t="shared" si="275"/>
        <v>193590</v>
      </c>
      <c r="V546" s="19">
        <f t="shared" si="276"/>
        <v>2137440.0099999998</v>
      </c>
      <c r="W546" s="13">
        <f t="shared" si="277"/>
        <v>88250</v>
      </c>
      <c r="X546" s="13">
        <f t="shared" si="278"/>
        <v>103410</v>
      </c>
      <c r="Y546" s="13">
        <f t="shared" si="266"/>
        <v>5383933.3600000003</v>
      </c>
      <c r="Z546" s="22">
        <f t="shared" si="279"/>
        <v>2240850.0099999998</v>
      </c>
      <c r="AA546" s="13"/>
      <c r="AB546" s="13">
        <f t="shared" si="280"/>
        <v>4963933.3600000003</v>
      </c>
      <c r="AC546" s="13">
        <f t="shared" si="281"/>
        <v>420000</v>
      </c>
      <c r="AD546" s="13">
        <f t="shared" si="282"/>
        <v>2051850.01</v>
      </c>
      <c r="AE546" s="13">
        <f t="shared" si="283"/>
        <v>102340</v>
      </c>
      <c r="AF546" s="13">
        <f t="shared" si="284"/>
        <v>2154190.0099999998</v>
      </c>
      <c r="AG546" s="23">
        <f t="shared" si="285"/>
        <v>16750</v>
      </c>
      <c r="AH546" s="13">
        <f t="shared" si="286"/>
        <v>-71500</v>
      </c>
      <c r="AI546" s="13">
        <f t="shared" si="287"/>
        <v>3931433.3600000003</v>
      </c>
      <c r="AJ546" s="13">
        <f t="shared" si="288"/>
        <v>4723933.3600000003</v>
      </c>
      <c r="AK546" s="13">
        <f t="shared" si="289"/>
        <v>660000</v>
      </c>
      <c r="AL546" s="13">
        <f t="shared" si="290"/>
        <v>1943850.01</v>
      </c>
      <c r="AM546" s="13">
        <f t="shared" si="291"/>
        <v>193590</v>
      </c>
      <c r="AN546" s="13">
        <f t="shared" si="292"/>
        <v>2137440.0099999998</v>
      </c>
      <c r="AO546" s="23">
        <f t="shared" si="293"/>
        <v>0</v>
      </c>
      <c r="AP546" s="13">
        <f t="shared" si="294"/>
        <v>-88250</v>
      </c>
      <c r="AQ546" s="13">
        <f t="shared" si="295"/>
        <v>0</v>
      </c>
      <c r="AR546" s="3" t="str">
        <f t="shared" si="296"/>
        <v>Ok</v>
      </c>
    </row>
    <row r="547" spans="1:44" x14ac:dyDescent="0.3">
      <c r="A547" s="9"/>
      <c r="B547" s="9"/>
      <c r="C547" s="10">
        <f t="shared" si="267"/>
        <v>277000</v>
      </c>
      <c r="D547" s="10">
        <f t="shared" si="268"/>
        <v>3324000</v>
      </c>
      <c r="E547" s="10">
        <f>F547*基础参数!$B$18</f>
        <v>2216000</v>
      </c>
      <c r="F547" s="10">
        <f>F546+基础参数!$B$17</f>
        <v>5540000</v>
      </c>
      <c r="G547" s="10">
        <f>基础参数!$B$1</f>
        <v>60000</v>
      </c>
      <c r="H547" s="10">
        <f>基础参数!$B$2</f>
        <v>36000</v>
      </c>
      <c r="I547" s="10">
        <f>ROUND(IF(F547/12&gt;基础参数!$B$5,基础参数!$B$5,IF(F547/12&lt;基础参数!$B$4,基础参数!$B$4,F547/12)),2)</f>
        <v>21396</v>
      </c>
      <c r="J547" s="10">
        <f>I547*12*基础参数!$B$3</f>
        <v>32094</v>
      </c>
      <c r="K547" s="10">
        <f>ROUND(IF($F547/12&gt;基础参数!$B$12,基础参数!$B$12,IF($F547/12&lt;基础参数!$B$11,基础参数!$B$11,$F547/12)),2)</f>
        <v>21396</v>
      </c>
      <c r="L547" s="10">
        <f>K547*12*基础参数!$B$10</f>
        <v>17972.640000000003</v>
      </c>
      <c r="M547" s="12">
        <f t="shared" si="264"/>
        <v>3177933.36</v>
      </c>
      <c r="N547" s="13">
        <f t="shared" si="265"/>
        <v>2216000</v>
      </c>
      <c r="O547" s="13">
        <f t="shared" si="269"/>
        <v>1248150.01</v>
      </c>
      <c r="P547" s="13">
        <f t="shared" si="270"/>
        <v>982040</v>
      </c>
      <c r="Q547" s="17">
        <f t="shared" si="271"/>
        <v>2230190.0099999998</v>
      </c>
      <c r="R547" s="13">
        <f t="shared" si="272"/>
        <v>4733933.3600000003</v>
      </c>
      <c r="S547" s="18">
        <f t="shared" si="273"/>
        <v>660000</v>
      </c>
      <c r="T547" s="13">
        <f t="shared" si="274"/>
        <v>1948350.01</v>
      </c>
      <c r="U547" s="13">
        <f t="shared" si="275"/>
        <v>193590</v>
      </c>
      <c r="V547" s="19">
        <f t="shared" si="276"/>
        <v>2141940.0099999998</v>
      </c>
      <c r="W547" s="13">
        <f t="shared" si="277"/>
        <v>88250</v>
      </c>
      <c r="X547" s="13">
        <f t="shared" si="278"/>
        <v>103410</v>
      </c>
      <c r="Y547" s="13">
        <f t="shared" si="266"/>
        <v>5393933.3600000003</v>
      </c>
      <c r="Z547" s="22">
        <f t="shared" si="279"/>
        <v>2245350.0099999998</v>
      </c>
      <c r="AA547" s="13"/>
      <c r="AB547" s="13">
        <f t="shared" si="280"/>
        <v>4973933.3600000003</v>
      </c>
      <c r="AC547" s="13">
        <f t="shared" si="281"/>
        <v>420000</v>
      </c>
      <c r="AD547" s="13">
        <f t="shared" si="282"/>
        <v>2056350.01</v>
      </c>
      <c r="AE547" s="13">
        <f t="shared" si="283"/>
        <v>102340</v>
      </c>
      <c r="AF547" s="13">
        <f t="shared" si="284"/>
        <v>2158690.0099999998</v>
      </c>
      <c r="AG547" s="23">
        <f t="shared" si="285"/>
        <v>16750</v>
      </c>
      <c r="AH547" s="13">
        <f t="shared" si="286"/>
        <v>-71500</v>
      </c>
      <c r="AI547" s="13">
        <f t="shared" si="287"/>
        <v>3941433.3600000003</v>
      </c>
      <c r="AJ547" s="13">
        <f t="shared" si="288"/>
        <v>4733933.3600000003</v>
      </c>
      <c r="AK547" s="13">
        <f t="shared" si="289"/>
        <v>660000</v>
      </c>
      <c r="AL547" s="13">
        <f t="shared" si="290"/>
        <v>1948350.01</v>
      </c>
      <c r="AM547" s="13">
        <f t="shared" si="291"/>
        <v>193590</v>
      </c>
      <c r="AN547" s="13">
        <f t="shared" si="292"/>
        <v>2141940.0099999998</v>
      </c>
      <c r="AO547" s="23">
        <f t="shared" si="293"/>
        <v>0</v>
      </c>
      <c r="AP547" s="13">
        <f t="shared" si="294"/>
        <v>-88250</v>
      </c>
      <c r="AQ547" s="13">
        <f t="shared" si="295"/>
        <v>0</v>
      </c>
      <c r="AR547" s="3" t="str">
        <f t="shared" si="296"/>
        <v>Ok</v>
      </c>
    </row>
    <row r="548" spans="1:44" x14ac:dyDescent="0.3">
      <c r="A548" s="9"/>
      <c r="B548" s="9"/>
      <c r="C548" s="10">
        <f t="shared" si="267"/>
        <v>277500</v>
      </c>
      <c r="D548" s="10">
        <f t="shared" si="268"/>
        <v>3330000</v>
      </c>
      <c r="E548" s="10">
        <f>F548*基础参数!$B$18</f>
        <v>2220000</v>
      </c>
      <c r="F548" s="10">
        <f>F547+基础参数!$B$17</f>
        <v>5550000</v>
      </c>
      <c r="G548" s="10">
        <f>基础参数!$B$1</f>
        <v>60000</v>
      </c>
      <c r="H548" s="10">
        <f>基础参数!$B$2</f>
        <v>36000</v>
      </c>
      <c r="I548" s="10">
        <f>ROUND(IF(F548/12&gt;基础参数!$B$5,基础参数!$B$5,IF(F548/12&lt;基础参数!$B$4,基础参数!$B$4,F548/12)),2)</f>
        <v>21396</v>
      </c>
      <c r="J548" s="10">
        <f>I548*12*基础参数!$B$3</f>
        <v>32094</v>
      </c>
      <c r="K548" s="10">
        <f>ROUND(IF($F548/12&gt;基础参数!$B$12,基础参数!$B$12,IF($F548/12&lt;基础参数!$B$11,基础参数!$B$11,$F548/12)),2)</f>
        <v>21396</v>
      </c>
      <c r="L548" s="10">
        <f>K548*12*基础参数!$B$10</f>
        <v>17972.640000000003</v>
      </c>
      <c r="M548" s="12">
        <f t="shared" si="264"/>
        <v>3183933.36</v>
      </c>
      <c r="N548" s="13">
        <f t="shared" si="265"/>
        <v>2220000</v>
      </c>
      <c r="O548" s="13">
        <f t="shared" si="269"/>
        <v>1250850.01</v>
      </c>
      <c r="P548" s="13">
        <f t="shared" si="270"/>
        <v>983840</v>
      </c>
      <c r="Q548" s="17">
        <f t="shared" si="271"/>
        <v>2234690.0099999998</v>
      </c>
      <c r="R548" s="13">
        <f t="shared" si="272"/>
        <v>4743933.3600000003</v>
      </c>
      <c r="S548" s="18">
        <f t="shared" si="273"/>
        <v>660000</v>
      </c>
      <c r="T548" s="13">
        <f t="shared" si="274"/>
        <v>1952850.01</v>
      </c>
      <c r="U548" s="13">
        <f t="shared" si="275"/>
        <v>193590</v>
      </c>
      <c r="V548" s="19">
        <f t="shared" si="276"/>
        <v>2146440.0099999998</v>
      </c>
      <c r="W548" s="13">
        <f t="shared" si="277"/>
        <v>88250</v>
      </c>
      <c r="X548" s="13">
        <f t="shared" si="278"/>
        <v>103410</v>
      </c>
      <c r="Y548" s="13">
        <f t="shared" si="266"/>
        <v>5403933.3600000003</v>
      </c>
      <c r="Z548" s="22">
        <f t="shared" si="279"/>
        <v>2249850.0099999998</v>
      </c>
      <c r="AA548" s="13"/>
      <c r="AB548" s="13">
        <f t="shared" si="280"/>
        <v>4983933.3600000003</v>
      </c>
      <c r="AC548" s="13">
        <f t="shared" si="281"/>
        <v>420000</v>
      </c>
      <c r="AD548" s="13">
        <f t="shared" si="282"/>
        <v>2060850.01</v>
      </c>
      <c r="AE548" s="13">
        <f t="shared" si="283"/>
        <v>102340</v>
      </c>
      <c r="AF548" s="13">
        <f t="shared" si="284"/>
        <v>2163190.0099999998</v>
      </c>
      <c r="AG548" s="23">
        <f t="shared" si="285"/>
        <v>16750</v>
      </c>
      <c r="AH548" s="13">
        <f t="shared" si="286"/>
        <v>-71500</v>
      </c>
      <c r="AI548" s="13">
        <f t="shared" si="287"/>
        <v>3951433.3600000003</v>
      </c>
      <c r="AJ548" s="13">
        <f t="shared" si="288"/>
        <v>4743933.3600000003</v>
      </c>
      <c r="AK548" s="13">
        <f t="shared" si="289"/>
        <v>660000</v>
      </c>
      <c r="AL548" s="13">
        <f t="shared" si="290"/>
        <v>1952850.01</v>
      </c>
      <c r="AM548" s="13">
        <f t="shared" si="291"/>
        <v>193590</v>
      </c>
      <c r="AN548" s="13">
        <f t="shared" si="292"/>
        <v>2146440.0099999998</v>
      </c>
      <c r="AO548" s="23">
        <f t="shared" si="293"/>
        <v>0</v>
      </c>
      <c r="AP548" s="13">
        <f t="shared" si="294"/>
        <v>-88250</v>
      </c>
      <c r="AQ548" s="13">
        <f t="shared" si="295"/>
        <v>0</v>
      </c>
      <c r="AR548" s="3" t="str">
        <f t="shared" si="296"/>
        <v>Ok</v>
      </c>
    </row>
    <row r="549" spans="1:44" x14ac:dyDescent="0.3">
      <c r="A549" s="9"/>
      <c r="B549" s="9"/>
      <c r="C549" s="10">
        <f t="shared" si="267"/>
        <v>278000</v>
      </c>
      <c r="D549" s="10">
        <f t="shared" si="268"/>
        <v>3336000</v>
      </c>
      <c r="E549" s="10">
        <f>F549*基础参数!$B$18</f>
        <v>2224000</v>
      </c>
      <c r="F549" s="10">
        <f>F548+基础参数!$B$17</f>
        <v>5560000</v>
      </c>
      <c r="G549" s="10">
        <f>基础参数!$B$1</f>
        <v>60000</v>
      </c>
      <c r="H549" s="10">
        <f>基础参数!$B$2</f>
        <v>36000</v>
      </c>
      <c r="I549" s="10">
        <f>ROUND(IF(F549/12&gt;基础参数!$B$5,基础参数!$B$5,IF(F549/12&lt;基础参数!$B$4,基础参数!$B$4,F549/12)),2)</f>
        <v>21396</v>
      </c>
      <c r="J549" s="10">
        <f>I549*12*基础参数!$B$3</f>
        <v>32094</v>
      </c>
      <c r="K549" s="10">
        <f>ROUND(IF($F549/12&gt;基础参数!$B$12,基础参数!$B$12,IF($F549/12&lt;基础参数!$B$11,基础参数!$B$11,$F549/12)),2)</f>
        <v>21396</v>
      </c>
      <c r="L549" s="10">
        <f>K549*12*基础参数!$B$10</f>
        <v>17972.640000000003</v>
      </c>
      <c r="M549" s="12">
        <f t="shared" si="264"/>
        <v>3189933.36</v>
      </c>
      <c r="N549" s="13">
        <f t="shared" si="265"/>
        <v>2224000</v>
      </c>
      <c r="O549" s="13">
        <f t="shared" si="269"/>
        <v>1253550.01</v>
      </c>
      <c r="P549" s="13">
        <f t="shared" si="270"/>
        <v>985640</v>
      </c>
      <c r="Q549" s="17">
        <f t="shared" si="271"/>
        <v>2239190.0099999998</v>
      </c>
      <c r="R549" s="13">
        <f t="shared" si="272"/>
        <v>4753933.3600000003</v>
      </c>
      <c r="S549" s="18">
        <f t="shared" si="273"/>
        <v>660000</v>
      </c>
      <c r="T549" s="13">
        <f t="shared" si="274"/>
        <v>1957350.01</v>
      </c>
      <c r="U549" s="13">
        <f t="shared" si="275"/>
        <v>193590</v>
      </c>
      <c r="V549" s="19">
        <f t="shared" si="276"/>
        <v>2150940.0099999998</v>
      </c>
      <c r="W549" s="13">
        <f t="shared" si="277"/>
        <v>88250</v>
      </c>
      <c r="X549" s="13">
        <f t="shared" si="278"/>
        <v>103410</v>
      </c>
      <c r="Y549" s="13">
        <f t="shared" si="266"/>
        <v>5413933.3600000003</v>
      </c>
      <c r="Z549" s="22">
        <f t="shared" si="279"/>
        <v>2254350.0099999998</v>
      </c>
      <c r="AA549" s="13"/>
      <c r="AB549" s="13">
        <f t="shared" si="280"/>
        <v>4993933.3600000003</v>
      </c>
      <c r="AC549" s="13">
        <f t="shared" si="281"/>
        <v>420000</v>
      </c>
      <c r="AD549" s="13">
        <f t="shared" si="282"/>
        <v>2065350.01</v>
      </c>
      <c r="AE549" s="13">
        <f t="shared" si="283"/>
        <v>102340</v>
      </c>
      <c r="AF549" s="13">
        <f t="shared" si="284"/>
        <v>2167690.0099999998</v>
      </c>
      <c r="AG549" s="23">
        <f t="shared" si="285"/>
        <v>16750</v>
      </c>
      <c r="AH549" s="13">
        <f t="shared" si="286"/>
        <v>-71500</v>
      </c>
      <c r="AI549" s="13">
        <f t="shared" si="287"/>
        <v>3961433.3600000003</v>
      </c>
      <c r="AJ549" s="13">
        <f t="shared" si="288"/>
        <v>4753933.3600000003</v>
      </c>
      <c r="AK549" s="13">
        <f t="shared" si="289"/>
        <v>660000</v>
      </c>
      <c r="AL549" s="13">
        <f t="shared" si="290"/>
        <v>1957350.01</v>
      </c>
      <c r="AM549" s="13">
        <f t="shared" si="291"/>
        <v>193590</v>
      </c>
      <c r="AN549" s="13">
        <f t="shared" si="292"/>
        <v>2150940.0099999998</v>
      </c>
      <c r="AO549" s="23">
        <f t="shared" si="293"/>
        <v>0</v>
      </c>
      <c r="AP549" s="13">
        <f t="shared" si="294"/>
        <v>-88250</v>
      </c>
      <c r="AQ549" s="13">
        <f t="shared" si="295"/>
        <v>0</v>
      </c>
      <c r="AR549" s="3" t="str">
        <f t="shared" si="296"/>
        <v>Ok</v>
      </c>
    </row>
    <row r="550" spans="1:44" x14ac:dyDescent="0.3">
      <c r="A550" s="9"/>
      <c r="B550" s="9"/>
      <c r="C550" s="10">
        <f t="shared" si="267"/>
        <v>278500</v>
      </c>
      <c r="D550" s="10">
        <f t="shared" si="268"/>
        <v>3342000</v>
      </c>
      <c r="E550" s="10">
        <f>F550*基础参数!$B$18</f>
        <v>2228000</v>
      </c>
      <c r="F550" s="10">
        <f>F549+基础参数!$B$17</f>
        <v>5570000</v>
      </c>
      <c r="G550" s="10">
        <f>基础参数!$B$1</f>
        <v>60000</v>
      </c>
      <c r="H550" s="10">
        <f>基础参数!$B$2</f>
        <v>36000</v>
      </c>
      <c r="I550" s="10">
        <f>ROUND(IF(F550/12&gt;基础参数!$B$5,基础参数!$B$5,IF(F550/12&lt;基础参数!$B$4,基础参数!$B$4,F550/12)),2)</f>
        <v>21396</v>
      </c>
      <c r="J550" s="10">
        <f>I550*12*基础参数!$B$3</f>
        <v>32094</v>
      </c>
      <c r="K550" s="10">
        <f>ROUND(IF($F550/12&gt;基础参数!$B$12,基础参数!$B$12,IF($F550/12&lt;基础参数!$B$11,基础参数!$B$11,$F550/12)),2)</f>
        <v>21396</v>
      </c>
      <c r="L550" s="10">
        <f>K550*12*基础参数!$B$10</f>
        <v>17972.640000000003</v>
      </c>
      <c r="M550" s="12">
        <f t="shared" si="264"/>
        <v>3195933.36</v>
      </c>
      <c r="N550" s="13">
        <f t="shared" si="265"/>
        <v>2228000</v>
      </c>
      <c r="O550" s="13">
        <f t="shared" si="269"/>
        <v>1256250.01</v>
      </c>
      <c r="P550" s="13">
        <f t="shared" si="270"/>
        <v>987440</v>
      </c>
      <c r="Q550" s="17">
        <f t="shared" si="271"/>
        <v>2243690.0099999998</v>
      </c>
      <c r="R550" s="13">
        <f t="shared" si="272"/>
        <v>4763933.3600000003</v>
      </c>
      <c r="S550" s="18">
        <f t="shared" si="273"/>
        <v>660000</v>
      </c>
      <c r="T550" s="13">
        <f t="shared" si="274"/>
        <v>1961850.01</v>
      </c>
      <c r="U550" s="13">
        <f t="shared" si="275"/>
        <v>193590</v>
      </c>
      <c r="V550" s="19">
        <f t="shared" si="276"/>
        <v>2155440.0099999998</v>
      </c>
      <c r="W550" s="13">
        <f t="shared" si="277"/>
        <v>88250</v>
      </c>
      <c r="X550" s="13">
        <f t="shared" si="278"/>
        <v>103410</v>
      </c>
      <c r="Y550" s="13">
        <f t="shared" si="266"/>
        <v>5423933.3600000003</v>
      </c>
      <c r="Z550" s="22">
        <f t="shared" si="279"/>
        <v>2258850.0099999998</v>
      </c>
      <c r="AA550" s="13"/>
      <c r="AB550" s="13">
        <f t="shared" si="280"/>
        <v>5003933.3600000003</v>
      </c>
      <c r="AC550" s="13">
        <f t="shared" si="281"/>
        <v>420000</v>
      </c>
      <c r="AD550" s="13">
        <f t="shared" si="282"/>
        <v>2069850.01</v>
      </c>
      <c r="AE550" s="13">
        <f t="shared" si="283"/>
        <v>102340</v>
      </c>
      <c r="AF550" s="13">
        <f t="shared" si="284"/>
        <v>2172190.0099999998</v>
      </c>
      <c r="AG550" s="23">
        <f t="shared" si="285"/>
        <v>16750</v>
      </c>
      <c r="AH550" s="13">
        <f t="shared" si="286"/>
        <v>-71500</v>
      </c>
      <c r="AI550" s="13">
        <f t="shared" si="287"/>
        <v>3971433.3600000003</v>
      </c>
      <c r="AJ550" s="13">
        <f t="shared" si="288"/>
        <v>4763933.3600000003</v>
      </c>
      <c r="AK550" s="13">
        <f t="shared" si="289"/>
        <v>660000</v>
      </c>
      <c r="AL550" s="13">
        <f t="shared" si="290"/>
        <v>1961850.01</v>
      </c>
      <c r="AM550" s="13">
        <f t="shared" si="291"/>
        <v>193590</v>
      </c>
      <c r="AN550" s="13">
        <f t="shared" si="292"/>
        <v>2155440.0099999998</v>
      </c>
      <c r="AO550" s="23">
        <f t="shared" si="293"/>
        <v>0</v>
      </c>
      <c r="AP550" s="13">
        <f t="shared" si="294"/>
        <v>-88250</v>
      </c>
      <c r="AQ550" s="13">
        <f t="shared" si="295"/>
        <v>0</v>
      </c>
      <c r="AR550" s="3" t="str">
        <f t="shared" si="296"/>
        <v>Ok</v>
      </c>
    </row>
    <row r="551" spans="1:44" x14ac:dyDescent="0.3">
      <c r="A551" s="9"/>
      <c r="B551" s="9"/>
      <c r="C551" s="10">
        <f t="shared" si="267"/>
        <v>279000</v>
      </c>
      <c r="D551" s="10">
        <f t="shared" si="268"/>
        <v>3348000</v>
      </c>
      <c r="E551" s="10">
        <f>F551*基础参数!$B$18</f>
        <v>2232000</v>
      </c>
      <c r="F551" s="10">
        <f>F550+基础参数!$B$17</f>
        <v>5580000</v>
      </c>
      <c r="G551" s="10">
        <f>基础参数!$B$1</f>
        <v>60000</v>
      </c>
      <c r="H551" s="10">
        <f>基础参数!$B$2</f>
        <v>36000</v>
      </c>
      <c r="I551" s="10">
        <f>ROUND(IF(F551/12&gt;基础参数!$B$5,基础参数!$B$5,IF(F551/12&lt;基础参数!$B$4,基础参数!$B$4,F551/12)),2)</f>
        <v>21396</v>
      </c>
      <c r="J551" s="10">
        <f>I551*12*基础参数!$B$3</f>
        <v>32094</v>
      </c>
      <c r="K551" s="10">
        <f>ROUND(IF($F551/12&gt;基础参数!$B$12,基础参数!$B$12,IF($F551/12&lt;基础参数!$B$11,基础参数!$B$11,$F551/12)),2)</f>
        <v>21396</v>
      </c>
      <c r="L551" s="10">
        <f>K551*12*基础参数!$B$10</f>
        <v>17972.640000000003</v>
      </c>
      <c r="M551" s="12">
        <f t="shared" si="264"/>
        <v>3201933.36</v>
      </c>
      <c r="N551" s="13">
        <f t="shared" si="265"/>
        <v>2232000</v>
      </c>
      <c r="O551" s="13">
        <f t="shared" si="269"/>
        <v>1258950.01</v>
      </c>
      <c r="P551" s="13">
        <f t="shared" si="270"/>
        <v>989240</v>
      </c>
      <c r="Q551" s="17">
        <f t="shared" si="271"/>
        <v>2248190.0099999998</v>
      </c>
      <c r="R551" s="13">
        <f t="shared" si="272"/>
        <v>4773933.3600000003</v>
      </c>
      <c r="S551" s="18">
        <f t="shared" si="273"/>
        <v>660000</v>
      </c>
      <c r="T551" s="13">
        <f t="shared" si="274"/>
        <v>1966350.01</v>
      </c>
      <c r="U551" s="13">
        <f t="shared" si="275"/>
        <v>193590</v>
      </c>
      <c r="V551" s="19">
        <f t="shared" si="276"/>
        <v>2159940.0099999998</v>
      </c>
      <c r="W551" s="13">
        <f t="shared" si="277"/>
        <v>88250</v>
      </c>
      <c r="X551" s="13">
        <f t="shared" si="278"/>
        <v>103410</v>
      </c>
      <c r="Y551" s="13">
        <f t="shared" si="266"/>
        <v>5433933.3600000003</v>
      </c>
      <c r="Z551" s="22">
        <f t="shared" si="279"/>
        <v>2263350.0099999998</v>
      </c>
      <c r="AA551" s="13"/>
      <c r="AB551" s="13">
        <f t="shared" si="280"/>
        <v>5013933.3600000003</v>
      </c>
      <c r="AC551" s="13">
        <f t="shared" si="281"/>
        <v>420000</v>
      </c>
      <c r="AD551" s="13">
        <f t="shared" si="282"/>
        <v>2074350.01</v>
      </c>
      <c r="AE551" s="13">
        <f t="shared" si="283"/>
        <v>102340</v>
      </c>
      <c r="AF551" s="13">
        <f t="shared" si="284"/>
        <v>2176690.0099999998</v>
      </c>
      <c r="AG551" s="23">
        <f t="shared" si="285"/>
        <v>16750</v>
      </c>
      <c r="AH551" s="13">
        <f t="shared" si="286"/>
        <v>-71500</v>
      </c>
      <c r="AI551" s="13">
        <f t="shared" si="287"/>
        <v>3981433.3600000003</v>
      </c>
      <c r="AJ551" s="13">
        <f t="shared" si="288"/>
        <v>4773933.3600000003</v>
      </c>
      <c r="AK551" s="13">
        <f t="shared" si="289"/>
        <v>660000</v>
      </c>
      <c r="AL551" s="13">
        <f t="shared" si="290"/>
        <v>1966350.01</v>
      </c>
      <c r="AM551" s="13">
        <f t="shared" si="291"/>
        <v>193590</v>
      </c>
      <c r="AN551" s="13">
        <f t="shared" si="292"/>
        <v>2159940.0099999998</v>
      </c>
      <c r="AO551" s="23">
        <f t="shared" si="293"/>
        <v>0</v>
      </c>
      <c r="AP551" s="13">
        <f t="shared" si="294"/>
        <v>-88250</v>
      </c>
      <c r="AQ551" s="13">
        <f t="shared" si="295"/>
        <v>0</v>
      </c>
      <c r="AR551" s="3" t="str">
        <f t="shared" si="296"/>
        <v>Ok</v>
      </c>
    </row>
    <row r="552" spans="1:44" x14ac:dyDescent="0.3">
      <c r="A552" s="9"/>
      <c r="B552" s="9"/>
      <c r="C552" s="10">
        <f t="shared" si="267"/>
        <v>279500</v>
      </c>
      <c r="D552" s="10">
        <f t="shared" si="268"/>
        <v>3354000</v>
      </c>
      <c r="E552" s="10">
        <f>F552*基础参数!$B$18</f>
        <v>2236000</v>
      </c>
      <c r="F552" s="10">
        <f>F551+基础参数!$B$17</f>
        <v>5590000</v>
      </c>
      <c r="G552" s="10">
        <f>基础参数!$B$1</f>
        <v>60000</v>
      </c>
      <c r="H552" s="10">
        <f>基础参数!$B$2</f>
        <v>36000</v>
      </c>
      <c r="I552" s="10">
        <f>ROUND(IF(F552/12&gt;基础参数!$B$5,基础参数!$B$5,IF(F552/12&lt;基础参数!$B$4,基础参数!$B$4,F552/12)),2)</f>
        <v>21396</v>
      </c>
      <c r="J552" s="10">
        <f>I552*12*基础参数!$B$3</f>
        <v>32094</v>
      </c>
      <c r="K552" s="10">
        <f>ROUND(IF($F552/12&gt;基础参数!$B$12,基础参数!$B$12,IF($F552/12&lt;基础参数!$B$11,基础参数!$B$11,$F552/12)),2)</f>
        <v>21396</v>
      </c>
      <c r="L552" s="10">
        <f>K552*12*基础参数!$B$10</f>
        <v>17972.640000000003</v>
      </c>
      <c r="M552" s="12">
        <f t="shared" si="264"/>
        <v>3207933.36</v>
      </c>
      <c r="N552" s="13">
        <f t="shared" si="265"/>
        <v>2236000</v>
      </c>
      <c r="O552" s="13">
        <f t="shared" si="269"/>
        <v>1261650.01</v>
      </c>
      <c r="P552" s="13">
        <f t="shared" si="270"/>
        <v>991040</v>
      </c>
      <c r="Q552" s="17">
        <f t="shared" si="271"/>
        <v>2252690.0099999998</v>
      </c>
      <c r="R552" s="13">
        <f t="shared" si="272"/>
        <v>4783933.3600000003</v>
      </c>
      <c r="S552" s="18">
        <f t="shared" si="273"/>
        <v>660000</v>
      </c>
      <c r="T552" s="13">
        <f t="shared" si="274"/>
        <v>1970850.01</v>
      </c>
      <c r="U552" s="13">
        <f t="shared" si="275"/>
        <v>193590</v>
      </c>
      <c r="V552" s="19">
        <f t="shared" si="276"/>
        <v>2164440.0099999998</v>
      </c>
      <c r="W552" s="13">
        <f t="shared" si="277"/>
        <v>88250</v>
      </c>
      <c r="X552" s="13">
        <f t="shared" si="278"/>
        <v>103410</v>
      </c>
      <c r="Y552" s="13">
        <f t="shared" si="266"/>
        <v>5443933.3600000003</v>
      </c>
      <c r="Z552" s="22">
        <f t="shared" si="279"/>
        <v>2267850.0099999998</v>
      </c>
      <c r="AA552" s="13"/>
      <c r="AB552" s="13">
        <f t="shared" si="280"/>
        <v>5023933.3600000003</v>
      </c>
      <c r="AC552" s="13">
        <f t="shared" si="281"/>
        <v>420000</v>
      </c>
      <c r="AD552" s="13">
        <f t="shared" si="282"/>
        <v>2078850.01</v>
      </c>
      <c r="AE552" s="13">
        <f t="shared" si="283"/>
        <v>102340</v>
      </c>
      <c r="AF552" s="13">
        <f t="shared" si="284"/>
        <v>2181190.0099999998</v>
      </c>
      <c r="AG552" s="23">
        <f t="shared" si="285"/>
        <v>16750</v>
      </c>
      <c r="AH552" s="13">
        <f t="shared" si="286"/>
        <v>-71500</v>
      </c>
      <c r="AI552" s="13">
        <f t="shared" si="287"/>
        <v>3991433.3600000003</v>
      </c>
      <c r="AJ552" s="13">
        <f t="shared" si="288"/>
        <v>4783933.3600000003</v>
      </c>
      <c r="AK552" s="13">
        <f t="shared" si="289"/>
        <v>660000</v>
      </c>
      <c r="AL552" s="13">
        <f t="shared" si="290"/>
        <v>1970850.01</v>
      </c>
      <c r="AM552" s="13">
        <f t="shared" si="291"/>
        <v>193590</v>
      </c>
      <c r="AN552" s="13">
        <f t="shared" si="292"/>
        <v>2164440.0099999998</v>
      </c>
      <c r="AO552" s="23">
        <f t="shared" si="293"/>
        <v>0</v>
      </c>
      <c r="AP552" s="13">
        <f t="shared" si="294"/>
        <v>-88250</v>
      </c>
      <c r="AQ552" s="13">
        <f t="shared" si="295"/>
        <v>0</v>
      </c>
      <c r="AR552" s="3" t="str">
        <f t="shared" si="296"/>
        <v>Ok</v>
      </c>
    </row>
    <row r="553" spans="1:44" x14ac:dyDescent="0.3">
      <c r="A553" s="9"/>
      <c r="B553" s="9"/>
      <c r="C553" s="10">
        <f t="shared" si="267"/>
        <v>280000</v>
      </c>
      <c r="D553" s="10">
        <f t="shared" si="268"/>
        <v>3360000</v>
      </c>
      <c r="E553" s="10">
        <f>F553*基础参数!$B$18</f>
        <v>2240000</v>
      </c>
      <c r="F553" s="10">
        <f>F552+基础参数!$B$17</f>
        <v>5600000</v>
      </c>
      <c r="G553" s="10">
        <f>基础参数!$B$1</f>
        <v>60000</v>
      </c>
      <c r="H553" s="10">
        <f>基础参数!$B$2</f>
        <v>36000</v>
      </c>
      <c r="I553" s="10">
        <f>ROUND(IF(F553/12&gt;基础参数!$B$5,基础参数!$B$5,IF(F553/12&lt;基础参数!$B$4,基础参数!$B$4,F553/12)),2)</f>
        <v>21396</v>
      </c>
      <c r="J553" s="10">
        <f>I553*12*基础参数!$B$3</f>
        <v>32094</v>
      </c>
      <c r="K553" s="10">
        <f>ROUND(IF($F553/12&gt;基础参数!$B$12,基础参数!$B$12,IF($F553/12&lt;基础参数!$B$11,基础参数!$B$11,$F553/12)),2)</f>
        <v>21396</v>
      </c>
      <c r="L553" s="10">
        <f>K553*12*基础参数!$B$10</f>
        <v>17972.640000000003</v>
      </c>
      <c r="M553" s="12">
        <f t="shared" si="264"/>
        <v>3213933.36</v>
      </c>
      <c r="N553" s="13">
        <f t="shared" si="265"/>
        <v>2240000</v>
      </c>
      <c r="O553" s="13">
        <f t="shared" si="269"/>
        <v>1264350.01</v>
      </c>
      <c r="P553" s="13">
        <f t="shared" si="270"/>
        <v>992840</v>
      </c>
      <c r="Q553" s="17">
        <f t="shared" si="271"/>
        <v>2257190.0099999998</v>
      </c>
      <c r="R553" s="13">
        <f t="shared" si="272"/>
        <v>4793933.3600000003</v>
      </c>
      <c r="S553" s="18">
        <f t="shared" si="273"/>
        <v>660000</v>
      </c>
      <c r="T553" s="13">
        <f t="shared" si="274"/>
        <v>1975350.01</v>
      </c>
      <c r="U553" s="13">
        <f t="shared" si="275"/>
        <v>193590</v>
      </c>
      <c r="V553" s="19">
        <f t="shared" si="276"/>
        <v>2168940.0099999998</v>
      </c>
      <c r="W553" s="13">
        <f t="shared" si="277"/>
        <v>88250</v>
      </c>
      <c r="X553" s="13">
        <f t="shared" si="278"/>
        <v>103410</v>
      </c>
      <c r="Y553" s="13">
        <f t="shared" si="266"/>
        <v>5453933.3600000003</v>
      </c>
      <c r="Z553" s="22">
        <f t="shared" si="279"/>
        <v>2272350.0099999998</v>
      </c>
      <c r="AA553" s="13"/>
      <c r="AB553" s="13">
        <f t="shared" si="280"/>
        <v>5033933.3600000003</v>
      </c>
      <c r="AC553" s="13">
        <f t="shared" si="281"/>
        <v>420000</v>
      </c>
      <c r="AD553" s="13">
        <f t="shared" si="282"/>
        <v>2083350.01</v>
      </c>
      <c r="AE553" s="13">
        <f t="shared" si="283"/>
        <v>102340</v>
      </c>
      <c r="AF553" s="13">
        <f t="shared" si="284"/>
        <v>2185690.0099999998</v>
      </c>
      <c r="AG553" s="23">
        <f t="shared" si="285"/>
        <v>16750</v>
      </c>
      <c r="AH553" s="13">
        <f t="shared" si="286"/>
        <v>-71500</v>
      </c>
      <c r="AI553" s="13">
        <f t="shared" si="287"/>
        <v>4001433.3600000003</v>
      </c>
      <c r="AJ553" s="13">
        <f t="shared" si="288"/>
        <v>4793933.3600000003</v>
      </c>
      <c r="AK553" s="13">
        <f t="shared" si="289"/>
        <v>660000</v>
      </c>
      <c r="AL553" s="13">
        <f t="shared" si="290"/>
        <v>1975350.01</v>
      </c>
      <c r="AM553" s="13">
        <f t="shared" si="291"/>
        <v>193590</v>
      </c>
      <c r="AN553" s="13">
        <f t="shared" si="292"/>
        <v>2168940.0099999998</v>
      </c>
      <c r="AO553" s="23">
        <f t="shared" si="293"/>
        <v>0</v>
      </c>
      <c r="AP553" s="13">
        <f t="shared" si="294"/>
        <v>-88250</v>
      </c>
      <c r="AQ553" s="13">
        <f t="shared" si="295"/>
        <v>0</v>
      </c>
      <c r="AR553" s="3" t="str">
        <f t="shared" si="296"/>
        <v>Ok</v>
      </c>
    </row>
    <row r="554" spans="1:44" x14ac:dyDescent="0.3">
      <c r="A554" s="9"/>
      <c r="B554" s="9"/>
      <c r="C554" s="10">
        <f t="shared" si="267"/>
        <v>280500</v>
      </c>
      <c r="D554" s="10">
        <f t="shared" si="268"/>
        <v>3366000</v>
      </c>
      <c r="E554" s="10">
        <f>F554*基础参数!$B$18</f>
        <v>2244000</v>
      </c>
      <c r="F554" s="10">
        <f>F553+基础参数!$B$17</f>
        <v>5610000</v>
      </c>
      <c r="G554" s="10">
        <f>基础参数!$B$1</f>
        <v>60000</v>
      </c>
      <c r="H554" s="10">
        <f>基础参数!$B$2</f>
        <v>36000</v>
      </c>
      <c r="I554" s="10">
        <f>ROUND(IF(F554/12&gt;基础参数!$B$5,基础参数!$B$5,IF(F554/12&lt;基础参数!$B$4,基础参数!$B$4,F554/12)),2)</f>
        <v>21396</v>
      </c>
      <c r="J554" s="10">
        <f>I554*12*基础参数!$B$3</f>
        <v>32094</v>
      </c>
      <c r="K554" s="10">
        <f>ROUND(IF($F554/12&gt;基础参数!$B$12,基础参数!$B$12,IF($F554/12&lt;基础参数!$B$11,基础参数!$B$11,$F554/12)),2)</f>
        <v>21396</v>
      </c>
      <c r="L554" s="10">
        <f>K554*12*基础参数!$B$10</f>
        <v>17972.640000000003</v>
      </c>
      <c r="M554" s="12">
        <f t="shared" si="264"/>
        <v>3219933.36</v>
      </c>
      <c r="N554" s="13">
        <f t="shared" si="265"/>
        <v>2244000</v>
      </c>
      <c r="O554" s="13">
        <f t="shared" si="269"/>
        <v>1267050.01</v>
      </c>
      <c r="P554" s="13">
        <f t="shared" si="270"/>
        <v>994640</v>
      </c>
      <c r="Q554" s="17">
        <f t="shared" si="271"/>
        <v>2261690.0099999998</v>
      </c>
      <c r="R554" s="13">
        <f t="shared" si="272"/>
        <v>4803933.3600000003</v>
      </c>
      <c r="S554" s="18">
        <f t="shared" si="273"/>
        <v>660000</v>
      </c>
      <c r="T554" s="13">
        <f t="shared" si="274"/>
        <v>1979850.01</v>
      </c>
      <c r="U554" s="13">
        <f t="shared" si="275"/>
        <v>193590</v>
      </c>
      <c r="V554" s="19">
        <f t="shared" si="276"/>
        <v>2173440.0099999998</v>
      </c>
      <c r="W554" s="13">
        <f t="shared" si="277"/>
        <v>88250</v>
      </c>
      <c r="X554" s="13">
        <f t="shared" si="278"/>
        <v>103410</v>
      </c>
      <c r="Y554" s="13">
        <f t="shared" si="266"/>
        <v>5463933.3600000003</v>
      </c>
      <c r="Z554" s="22">
        <f t="shared" si="279"/>
        <v>2276850.0099999998</v>
      </c>
      <c r="AA554" s="13"/>
      <c r="AB554" s="13">
        <f t="shared" si="280"/>
        <v>5043933.3600000003</v>
      </c>
      <c r="AC554" s="13">
        <f t="shared" si="281"/>
        <v>420000</v>
      </c>
      <c r="AD554" s="13">
        <f t="shared" si="282"/>
        <v>2087850.01</v>
      </c>
      <c r="AE554" s="13">
        <f t="shared" si="283"/>
        <v>102340</v>
      </c>
      <c r="AF554" s="13">
        <f t="shared" si="284"/>
        <v>2190190.0099999998</v>
      </c>
      <c r="AG554" s="23">
        <f t="shared" si="285"/>
        <v>16750</v>
      </c>
      <c r="AH554" s="13">
        <f t="shared" si="286"/>
        <v>-71500</v>
      </c>
      <c r="AI554" s="13">
        <f t="shared" si="287"/>
        <v>4011433.3600000003</v>
      </c>
      <c r="AJ554" s="13">
        <f t="shared" si="288"/>
        <v>4803933.3600000003</v>
      </c>
      <c r="AK554" s="13">
        <f t="shared" si="289"/>
        <v>660000</v>
      </c>
      <c r="AL554" s="13">
        <f t="shared" si="290"/>
        <v>1979850.01</v>
      </c>
      <c r="AM554" s="13">
        <f t="shared" si="291"/>
        <v>193590</v>
      </c>
      <c r="AN554" s="13">
        <f t="shared" si="292"/>
        <v>2173440.0099999998</v>
      </c>
      <c r="AO554" s="23">
        <f t="shared" si="293"/>
        <v>0</v>
      </c>
      <c r="AP554" s="13">
        <f t="shared" si="294"/>
        <v>-88250</v>
      </c>
      <c r="AQ554" s="13">
        <f t="shared" si="295"/>
        <v>0</v>
      </c>
      <c r="AR554" s="3" t="str">
        <f t="shared" si="296"/>
        <v>Ok</v>
      </c>
    </row>
    <row r="555" spans="1:44" x14ac:dyDescent="0.3">
      <c r="A555" s="9"/>
      <c r="B555" s="9"/>
      <c r="C555" s="10">
        <f t="shared" si="267"/>
        <v>281000</v>
      </c>
      <c r="D555" s="10">
        <f t="shared" si="268"/>
        <v>3372000</v>
      </c>
      <c r="E555" s="10">
        <f>F555*基础参数!$B$18</f>
        <v>2248000</v>
      </c>
      <c r="F555" s="10">
        <f>F554+基础参数!$B$17</f>
        <v>5620000</v>
      </c>
      <c r="G555" s="10">
        <f>基础参数!$B$1</f>
        <v>60000</v>
      </c>
      <c r="H555" s="10">
        <f>基础参数!$B$2</f>
        <v>36000</v>
      </c>
      <c r="I555" s="10">
        <f>ROUND(IF(F555/12&gt;基础参数!$B$5,基础参数!$B$5,IF(F555/12&lt;基础参数!$B$4,基础参数!$B$4,F555/12)),2)</f>
        <v>21396</v>
      </c>
      <c r="J555" s="10">
        <f>I555*12*基础参数!$B$3</f>
        <v>32094</v>
      </c>
      <c r="K555" s="10">
        <f>ROUND(IF($F555/12&gt;基础参数!$B$12,基础参数!$B$12,IF($F555/12&lt;基础参数!$B$11,基础参数!$B$11,$F555/12)),2)</f>
        <v>21396</v>
      </c>
      <c r="L555" s="10">
        <f>K555*12*基础参数!$B$10</f>
        <v>17972.640000000003</v>
      </c>
      <c r="M555" s="12">
        <f t="shared" si="264"/>
        <v>3225933.36</v>
      </c>
      <c r="N555" s="13">
        <f t="shared" si="265"/>
        <v>2248000</v>
      </c>
      <c r="O555" s="13">
        <f t="shared" si="269"/>
        <v>1269750.01</v>
      </c>
      <c r="P555" s="13">
        <f t="shared" si="270"/>
        <v>996440</v>
      </c>
      <c r="Q555" s="17">
        <f t="shared" si="271"/>
        <v>2266190.0099999998</v>
      </c>
      <c r="R555" s="13">
        <f t="shared" si="272"/>
        <v>4813933.3600000003</v>
      </c>
      <c r="S555" s="18">
        <f t="shared" si="273"/>
        <v>660000</v>
      </c>
      <c r="T555" s="13">
        <f t="shared" si="274"/>
        <v>1984350.01</v>
      </c>
      <c r="U555" s="13">
        <f t="shared" si="275"/>
        <v>193590</v>
      </c>
      <c r="V555" s="19">
        <f t="shared" si="276"/>
        <v>2177940.0099999998</v>
      </c>
      <c r="W555" s="13">
        <f t="shared" si="277"/>
        <v>88250</v>
      </c>
      <c r="X555" s="13">
        <f t="shared" si="278"/>
        <v>103410</v>
      </c>
      <c r="Y555" s="13">
        <f t="shared" si="266"/>
        <v>5473933.3600000003</v>
      </c>
      <c r="Z555" s="22">
        <f t="shared" si="279"/>
        <v>2281350.0099999998</v>
      </c>
      <c r="AA555" s="13"/>
      <c r="AB555" s="13">
        <f t="shared" si="280"/>
        <v>5053933.3600000003</v>
      </c>
      <c r="AC555" s="13">
        <f t="shared" si="281"/>
        <v>420000</v>
      </c>
      <c r="AD555" s="13">
        <f t="shared" si="282"/>
        <v>2092350.01</v>
      </c>
      <c r="AE555" s="13">
        <f t="shared" si="283"/>
        <v>102340</v>
      </c>
      <c r="AF555" s="13">
        <f t="shared" si="284"/>
        <v>2194690.0099999998</v>
      </c>
      <c r="AG555" s="23">
        <f t="shared" si="285"/>
        <v>16750</v>
      </c>
      <c r="AH555" s="13">
        <f t="shared" si="286"/>
        <v>-71500</v>
      </c>
      <c r="AI555" s="13">
        <f t="shared" si="287"/>
        <v>4021433.3600000003</v>
      </c>
      <c r="AJ555" s="13">
        <f t="shared" si="288"/>
        <v>4813933.3600000003</v>
      </c>
      <c r="AK555" s="13">
        <f t="shared" si="289"/>
        <v>660000</v>
      </c>
      <c r="AL555" s="13">
        <f t="shared" si="290"/>
        <v>1984350.01</v>
      </c>
      <c r="AM555" s="13">
        <f t="shared" si="291"/>
        <v>193590</v>
      </c>
      <c r="AN555" s="13">
        <f t="shared" si="292"/>
        <v>2177940.0099999998</v>
      </c>
      <c r="AO555" s="23">
        <f t="shared" si="293"/>
        <v>0</v>
      </c>
      <c r="AP555" s="13">
        <f t="shared" si="294"/>
        <v>-88250</v>
      </c>
      <c r="AQ555" s="13">
        <f t="shared" si="295"/>
        <v>0</v>
      </c>
      <c r="AR555" s="3" t="str">
        <f t="shared" si="296"/>
        <v>Ok</v>
      </c>
    </row>
    <row r="556" spans="1:44" x14ac:dyDescent="0.3">
      <c r="A556" s="9"/>
      <c r="B556" s="9"/>
      <c r="C556" s="10">
        <f t="shared" si="267"/>
        <v>281500</v>
      </c>
      <c r="D556" s="10">
        <f t="shared" si="268"/>
        <v>3378000</v>
      </c>
      <c r="E556" s="10">
        <f>F556*基础参数!$B$18</f>
        <v>2252000</v>
      </c>
      <c r="F556" s="10">
        <f>F555+基础参数!$B$17</f>
        <v>5630000</v>
      </c>
      <c r="G556" s="10">
        <f>基础参数!$B$1</f>
        <v>60000</v>
      </c>
      <c r="H556" s="10">
        <f>基础参数!$B$2</f>
        <v>36000</v>
      </c>
      <c r="I556" s="10">
        <f>ROUND(IF(F556/12&gt;基础参数!$B$5,基础参数!$B$5,IF(F556/12&lt;基础参数!$B$4,基础参数!$B$4,F556/12)),2)</f>
        <v>21396</v>
      </c>
      <c r="J556" s="10">
        <f>I556*12*基础参数!$B$3</f>
        <v>32094</v>
      </c>
      <c r="K556" s="10">
        <f>ROUND(IF($F556/12&gt;基础参数!$B$12,基础参数!$B$12,IF($F556/12&lt;基础参数!$B$11,基础参数!$B$11,$F556/12)),2)</f>
        <v>21396</v>
      </c>
      <c r="L556" s="10">
        <f>K556*12*基础参数!$B$10</f>
        <v>17972.640000000003</v>
      </c>
      <c r="M556" s="12">
        <f t="shared" si="264"/>
        <v>3231933.36</v>
      </c>
      <c r="N556" s="13">
        <f t="shared" si="265"/>
        <v>2252000</v>
      </c>
      <c r="O556" s="13">
        <f t="shared" si="269"/>
        <v>1272450.01</v>
      </c>
      <c r="P556" s="13">
        <f t="shared" si="270"/>
        <v>998240</v>
      </c>
      <c r="Q556" s="17">
        <f t="shared" si="271"/>
        <v>2270690.0099999998</v>
      </c>
      <c r="R556" s="13">
        <f t="shared" si="272"/>
        <v>4823933.3600000003</v>
      </c>
      <c r="S556" s="18">
        <f t="shared" si="273"/>
        <v>660000</v>
      </c>
      <c r="T556" s="13">
        <f t="shared" si="274"/>
        <v>1988850.01</v>
      </c>
      <c r="U556" s="13">
        <f t="shared" si="275"/>
        <v>193590</v>
      </c>
      <c r="V556" s="19">
        <f t="shared" si="276"/>
        <v>2182440.0099999998</v>
      </c>
      <c r="W556" s="13">
        <f t="shared" si="277"/>
        <v>88250</v>
      </c>
      <c r="X556" s="13">
        <f t="shared" si="278"/>
        <v>103410</v>
      </c>
      <c r="Y556" s="13">
        <f t="shared" si="266"/>
        <v>5483933.3600000003</v>
      </c>
      <c r="Z556" s="22">
        <f t="shared" si="279"/>
        <v>2285850.0099999998</v>
      </c>
      <c r="AA556" s="13"/>
      <c r="AB556" s="13">
        <f t="shared" si="280"/>
        <v>5063933.3600000003</v>
      </c>
      <c r="AC556" s="13">
        <f t="shared" si="281"/>
        <v>420000</v>
      </c>
      <c r="AD556" s="13">
        <f t="shared" si="282"/>
        <v>2096850.01</v>
      </c>
      <c r="AE556" s="13">
        <f t="shared" si="283"/>
        <v>102340</v>
      </c>
      <c r="AF556" s="13">
        <f t="shared" si="284"/>
        <v>2199190.0099999998</v>
      </c>
      <c r="AG556" s="23">
        <f t="shared" si="285"/>
        <v>16750</v>
      </c>
      <c r="AH556" s="13">
        <f t="shared" si="286"/>
        <v>-71500</v>
      </c>
      <c r="AI556" s="13">
        <f t="shared" si="287"/>
        <v>4031433.3600000003</v>
      </c>
      <c r="AJ556" s="13">
        <f t="shared" si="288"/>
        <v>4823933.3600000003</v>
      </c>
      <c r="AK556" s="13">
        <f t="shared" si="289"/>
        <v>660000</v>
      </c>
      <c r="AL556" s="13">
        <f t="shared" si="290"/>
        <v>1988850.01</v>
      </c>
      <c r="AM556" s="13">
        <f t="shared" si="291"/>
        <v>193590</v>
      </c>
      <c r="AN556" s="13">
        <f t="shared" si="292"/>
        <v>2182440.0099999998</v>
      </c>
      <c r="AO556" s="23">
        <f t="shared" si="293"/>
        <v>0</v>
      </c>
      <c r="AP556" s="13">
        <f t="shared" si="294"/>
        <v>-88250</v>
      </c>
      <c r="AQ556" s="13">
        <f t="shared" si="295"/>
        <v>0</v>
      </c>
      <c r="AR556" s="3" t="str">
        <f t="shared" si="296"/>
        <v>Ok</v>
      </c>
    </row>
    <row r="557" spans="1:44" x14ac:dyDescent="0.3">
      <c r="A557" s="9"/>
      <c r="B557" s="9"/>
      <c r="C557" s="10">
        <f t="shared" si="267"/>
        <v>282000</v>
      </c>
      <c r="D557" s="10">
        <f t="shared" si="268"/>
        <v>3384000</v>
      </c>
      <c r="E557" s="10">
        <f>F557*基础参数!$B$18</f>
        <v>2256000</v>
      </c>
      <c r="F557" s="10">
        <f>F556+基础参数!$B$17</f>
        <v>5640000</v>
      </c>
      <c r="G557" s="10">
        <f>基础参数!$B$1</f>
        <v>60000</v>
      </c>
      <c r="H557" s="10">
        <f>基础参数!$B$2</f>
        <v>36000</v>
      </c>
      <c r="I557" s="10">
        <f>ROUND(IF(F557/12&gt;基础参数!$B$5,基础参数!$B$5,IF(F557/12&lt;基础参数!$B$4,基础参数!$B$4,F557/12)),2)</f>
        <v>21396</v>
      </c>
      <c r="J557" s="10">
        <f>I557*12*基础参数!$B$3</f>
        <v>32094</v>
      </c>
      <c r="K557" s="10">
        <f>ROUND(IF($F557/12&gt;基础参数!$B$12,基础参数!$B$12,IF($F557/12&lt;基础参数!$B$11,基础参数!$B$11,$F557/12)),2)</f>
        <v>21396</v>
      </c>
      <c r="L557" s="10">
        <f>K557*12*基础参数!$B$10</f>
        <v>17972.640000000003</v>
      </c>
      <c r="M557" s="12">
        <f t="shared" si="264"/>
        <v>3237933.36</v>
      </c>
      <c r="N557" s="13">
        <f t="shared" si="265"/>
        <v>2256000</v>
      </c>
      <c r="O557" s="13">
        <f t="shared" si="269"/>
        <v>1275150.01</v>
      </c>
      <c r="P557" s="13">
        <f t="shared" si="270"/>
        <v>1000040</v>
      </c>
      <c r="Q557" s="17">
        <f t="shared" si="271"/>
        <v>2275190.0099999998</v>
      </c>
      <c r="R557" s="13">
        <f t="shared" si="272"/>
        <v>4833933.3600000003</v>
      </c>
      <c r="S557" s="18">
        <f t="shared" si="273"/>
        <v>660000</v>
      </c>
      <c r="T557" s="13">
        <f t="shared" si="274"/>
        <v>1993350.01</v>
      </c>
      <c r="U557" s="13">
        <f t="shared" si="275"/>
        <v>193590</v>
      </c>
      <c r="V557" s="19">
        <f t="shared" si="276"/>
        <v>2186940.0099999998</v>
      </c>
      <c r="W557" s="13">
        <f t="shared" si="277"/>
        <v>88250</v>
      </c>
      <c r="X557" s="13">
        <f t="shared" si="278"/>
        <v>103410</v>
      </c>
      <c r="Y557" s="13">
        <f t="shared" si="266"/>
        <v>5493933.3600000003</v>
      </c>
      <c r="Z557" s="22">
        <f t="shared" si="279"/>
        <v>2290350.0099999998</v>
      </c>
      <c r="AA557" s="13"/>
      <c r="AB557" s="13">
        <f t="shared" si="280"/>
        <v>5073933.3600000003</v>
      </c>
      <c r="AC557" s="13">
        <f t="shared" si="281"/>
        <v>420000</v>
      </c>
      <c r="AD557" s="13">
        <f t="shared" si="282"/>
        <v>2101350.0099999998</v>
      </c>
      <c r="AE557" s="13">
        <f t="shared" si="283"/>
        <v>102340</v>
      </c>
      <c r="AF557" s="13">
        <f t="shared" si="284"/>
        <v>2203690.0099999998</v>
      </c>
      <c r="AG557" s="23">
        <f t="shared" si="285"/>
        <v>16750</v>
      </c>
      <c r="AH557" s="13">
        <f t="shared" si="286"/>
        <v>-71500</v>
      </c>
      <c r="AI557" s="13">
        <f t="shared" si="287"/>
        <v>4041433.3600000003</v>
      </c>
      <c r="AJ557" s="13">
        <f t="shared" si="288"/>
        <v>4833933.3600000003</v>
      </c>
      <c r="AK557" s="13">
        <f t="shared" si="289"/>
        <v>660000</v>
      </c>
      <c r="AL557" s="13">
        <f t="shared" si="290"/>
        <v>1993350.01</v>
      </c>
      <c r="AM557" s="13">
        <f t="shared" si="291"/>
        <v>193590</v>
      </c>
      <c r="AN557" s="13">
        <f t="shared" si="292"/>
        <v>2186940.0099999998</v>
      </c>
      <c r="AO557" s="23">
        <f t="shared" si="293"/>
        <v>0</v>
      </c>
      <c r="AP557" s="13">
        <f t="shared" si="294"/>
        <v>-88250</v>
      </c>
      <c r="AQ557" s="13">
        <f t="shared" si="295"/>
        <v>0</v>
      </c>
      <c r="AR557" s="3" t="str">
        <f t="shared" si="296"/>
        <v>Ok</v>
      </c>
    </row>
    <row r="558" spans="1:44" x14ac:dyDescent="0.3">
      <c r="A558" s="9"/>
      <c r="B558" s="9"/>
      <c r="C558" s="10">
        <f t="shared" si="267"/>
        <v>282500</v>
      </c>
      <c r="D558" s="10">
        <f t="shared" si="268"/>
        <v>3390000</v>
      </c>
      <c r="E558" s="10">
        <f>F558*基础参数!$B$18</f>
        <v>2260000</v>
      </c>
      <c r="F558" s="10">
        <f>F557+基础参数!$B$17</f>
        <v>5650000</v>
      </c>
      <c r="G558" s="10">
        <f>基础参数!$B$1</f>
        <v>60000</v>
      </c>
      <c r="H558" s="10">
        <f>基础参数!$B$2</f>
        <v>36000</v>
      </c>
      <c r="I558" s="10">
        <f>ROUND(IF(F558/12&gt;基础参数!$B$5,基础参数!$B$5,IF(F558/12&lt;基础参数!$B$4,基础参数!$B$4,F558/12)),2)</f>
        <v>21396</v>
      </c>
      <c r="J558" s="10">
        <f>I558*12*基础参数!$B$3</f>
        <v>32094</v>
      </c>
      <c r="K558" s="10">
        <f>ROUND(IF($F558/12&gt;基础参数!$B$12,基础参数!$B$12,IF($F558/12&lt;基础参数!$B$11,基础参数!$B$11,$F558/12)),2)</f>
        <v>21396</v>
      </c>
      <c r="L558" s="10">
        <f>K558*12*基础参数!$B$10</f>
        <v>17972.640000000003</v>
      </c>
      <c r="M558" s="12">
        <f t="shared" si="264"/>
        <v>3243933.36</v>
      </c>
      <c r="N558" s="13">
        <f t="shared" si="265"/>
        <v>2260000</v>
      </c>
      <c r="O558" s="13">
        <f t="shared" si="269"/>
        <v>1277850.01</v>
      </c>
      <c r="P558" s="13">
        <f t="shared" si="270"/>
        <v>1001840</v>
      </c>
      <c r="Q558" s="17">
        <f t="shared" si="271"/>
        <v>2279690.0099999998</v>
      </c>
      <c r="R558" s="13">
        <f t="shared" si="272"/>
        <v>4843933.3600000003</v>
      </c>
      <c r="S558" s="18">
        <f t="shared" si="273"/>
        <v>660000</v>
      </c>
      <c r="T558" s="13">
        <f t="shared" si="274"/>
        <v>1997850.01</v>
      </c>
      <c r="U558" s="13">
        <f t="shared" si="275"/>
        <v>193590</v>
      </c>
      <c r="V558" s="19">
        <f t="shared" si="276"/>
        <v>2191440.0099999998</v>
      </c>
      <c r="W558" s="13">
        <f t="shared" si="277"/>
        <v>88250</v>
      </c>
      <c r="X558" s="13">
        <f t="shared" si="278"/>
        <v>103410</v>
      </c>
      <c r="Y558" s="13">
        <f t="shared" si="266"/>
        <v>5503933.3600000003</v>
      </c>
      <c r="Z558" s="22">
        <f t="shared" si="279"/>
        <v>2294850.0099999998</v>
      </c>
      <c r="AA558" s="13"/>
      <c r="AB558" s="13">
        <f t="shared" si="280"/>
        <v>5083933.3600000003</v>
      </c>
      <c r="AC558" s="13">
        <f t="shared" si="281"/>
        <v>420000</v>
      </c>
      <c r="AD558" s="13">
        <f t="shared" si="282"/>
        <v>2105850.0099999998</v>
      </c>
      <c r="AE558" s="13">
        <f t="shared" si="283"/>
        <v>102340</v>
      </c>
      <c r="AF558" s="13">
        <f t="shared" si="284"/>
        <v>2208190.0099999998</v>
      </c>
      <c r="AG558" s="23">
        <f t="shared" si="285"/>
        <v>16750</v>
      </c>
      <c r="AH558" s="13">
        <f t="shared" si="286"/>
        <v>-71500</v>
      </c>
      <c r="AI558" s="13">
        <f t="shared" si="287"/>
        <v>4051433.3600000003</v>
      </c>
      <c r="AJ558" s="13">
        <f t="shared" si="288"/>
        <v>4843933.3600000003</v>
      </c>
      <c r="AK558" s="13">
        <f t="shared" si="289"/>
        <v>660000</v>
      </c>
      <c r="AL558" s="13">
        <f t="shared" si="290"/>
        <v>1997850.01</v>
      </c>
      <c r="AM558" s="13">
        <f t="shared" si="291"/>
        <v>193590</v>
      </c>
      <c r="AN558" s="13">
        <f t="shared" si="292"/>
        <v>2191440.0099999998</v>
      </c>
      <c r="AO558" s="23">
        <f t="shared" si="293"/>
        <v>0</v>
      </c>
      <c r="AP558" s="13">
        <f t="shared" si="294"/>
        <v>-88250</v>
      </c>
      <c r="AQ558" s="13">
        <f t="shared" si="295"/>
        <v>0</v>
      </c>
      <c r="AR558" s="3" t="str">
        <f t="shared" si="296"/>
        <v>Ok</v>
      </c>
    </row>
    <row r="559" spans="1:44" x14ac:dyDescent="0.3">
      <c r="A559" s="9"/>
      <c r="B559" s="9"/>
      <c r="C559" s="10">
        <f t="shared" si="267"/>
        <v>283000</v>
      </c>
      <c r="D559" s="10">
        <f t="shared" si="268"/>
        <v>3396000</v>
      </c>
      <c r="E559" s="10">
        <f>F559*基础参数!$B$18</f>
        <v>2264000</v>
      </c>
      <c r="F559" s="10">
        <f>F558+基础参数!$B$17</f>
        <v>5660000</v>
      </c>
      <c r="G559" s="10">
        <f>基础参数!$B$1</f>
        <v>60000</v>
      </c>
      <c r="H559" s="10">
        <f>基础参数!$B$2</f>
        <v>36000</v>
      </c>
      <c r="I559" s="10">
        <f>ROUND(IF(F559/12&gt;基础参数!$B$5,基础参数!$B$5,IF(F559/12&lt;基础参数!$B$4,基础参数!$B$4,F559/12)),2)</f>
        <v>21396</v>
      </c>
      <c r="J559" s="10">
        <f>I559*12*基础参数!$B$3</f>
        <v>32094</v>
      </c>
      <c r="K559" s="10">
        <f>ROUND(IF($F559/12&gt;基础参数!$B$12,基础参数!$B$12,IF($F559/12&lt;基础参数!$B$11,基础参数!$B$11,$F559/12)),2)</f>
        <v>21396</v>
      </c>
      <c r="L559" s="10">
        <f>K559*12*基础参数!$B$10</f>
        <v>17972.640000000003</v>
      </c>
      <c r="M559" s="12">
        <f t="shared" si="264"/>
        <v>3249933.36</v>
      </c>
      <c r="N559" s="13">
        <f t="shared" si="265"/>
        <v>2264000</v>
      </c>
      <c r="O559" s="13">
        <f t="shared" si="269"/>
        <v>1280550.01</v>
      </c>
      <c r="P559" s="13">
        <f t="shared" si="270"/>
        <v>1003640</v>
      </c>
      <c r="Q559" s="17">
        <f t="shared" si="271"/>
        <v>2284190.0099999998</v>
      </c>
      <c r="R559" s="13">
        <f t="shared" si="272"/>
        <v>4853933.3600000003</v>
      </c>
      <c r="S559" s="18">
        <f t="shared" si="273"/>
        <v>660000</v>
      </c>
      <c r="T559" s="13">
        <f t="shared" si="274"/>
        <v>2002350.01</v>
      </c>
      <c r="U559" s="13">
        <f t="shared" si="275"/>
        <v>193590</v>
      </c>
      <c r="V559" s="19">
        <f t="shared" si="276"/>
        <v>2195940.0099999998</v>
      </c>
      <c r="W559" s="13">
        <f t="shared" si="277"/>
        <v>88250</v>
      </c>
      <c r="X559" s="13">
        <f t="shared" si="278"/>
        <v>103410</v>
      </c>
      <c r="Y559" s="13">
        <f t="shared" si="266"/>
        <v>5513933.3600000003</v>
      </c>
      <c r="Z559" s="22">
        <f t="shared" si="279"/>
        <v>2299350.0099999998</v>
      </c>
      <c r="AA559" s="13"/>
      <c r="AB559" s="13">
        <f t="shared" si="280"/>
        <v>5093933.3600000003</v>
      </c>
      <c r="AC559" s="13">
        <f t="shared" si="281"/>
        <v>420000</v>
      </c>
      <c r="AD559" s="13">
        <f t="shared" si="282"/>
        <v>2110350.0099999998</v>
      </c>
      <c r="AE559" s="13">
        <f t="shared" si="283"/>
        <v>102340</v>
      </c>
      <c r="AF559" s="13">
        <f t="shared" si="284"/>
        <v>2212690.0099999998</v>
      </c>
      <c r="AG559" s="23">
        <f t="shared" si="285"/>
        <v>16750</v>
      </c>
      <c r="AH559" s="13">
        <f t="shared" si="286"/>
        <v>-71500</v>
      </c>
      <c r="AI559" s="13">
        <f t="shared" si="287"/>
        <v>4061433.3600000003</v>
      </c>
      <c r="AJ559" s="13">
        <f t="shared" si="288"/>
        <v>4853933.3600000003</v>
      </c>
      <c r="AK559" s="13">
        <f t="shared" si="289"/>
        <v>660000</v>
      </c>
      <c r="AL559" s="13">
        <f t="shared" si="290"/>
        <v>2002350.01</v>
      </c>
      <c r="AM559" s="13">
        <f t="shared" si="291"/>
        <v>193590</v>
      </c>
      <c r="AN559" s="13">
        <f t="shared" si="292"/>
        <v>2195940.0099999998</v>
      </c>
      <c r="AO559" s="23">
        <f t="shared" si="293"/>
        <v>0</v>
      </c>
      <c r="AP559" s="13">
        <f t="shared" si="294"/>
        <v>-88250</v>
      </c>
      <c r="AQ559" s="13">
        <f t="shared" si="295"/>
        <v>0</v>
      </c>
      <c r="AR559" s="3" t="str">
        <f t="shared" si="296"/>
        <v>Ok</v>
      </c>
    </row>
    <row r="560" spans="1:44" x14ac:dyDescent="0.3">
      <c r="A560" s="9"/>
      <c r="B560" s="9"/>
      <c r="C560" s="10">
        <f t="shared" si="267"/>
        <v>283500</v>
      </c>
      <c r="D560" s="10">
        <f t="shared" si="268"/>
        <v>3402000</v>
      </c>
      <c r="E560" s="10">
        <f>F560*基础参数!$B$18</f>
        <v>2268000</v>
      </c>
      <c r="F560" s="10">
        <f>F559+基础参数!$B$17</f>
        <v>5670000</v>
      </c>
      <c r="G560" s="10">
        <f>基础参数!$B$1</f>
        <v>60000</v>
      </c>
      <c r="H560" s="10">
        <f>基础参数!$B$2</f>
        <v>36000</v>
      </c>
      <c r="I560" s="10">
        <f>ROUND(IF(F560/12&gt;基础参数!$B$5,基础参数!$B$5,IF(F560/12&lt;基础参数!$B$4,基础参数!$B$4,F560/12)),2)</f>
        <v>21396</v>
      </c>
      <c r="J560" s="10">
        <f>I560*12*基础参数!$B$3</f>
        <v>32094</v>
      </c>
      <c r="K560" s="10">
        <f>ROUND(IF($F560/12&gt;基础参数!$B$12,基础参数!$B$12,IF($F560/12&lt;基础参数!$B$11,基础参数!$B$11,$F560/12)),2)</f>
        <v>21396</v>
      </c>
      <c r="L560" s="10">
        <f>K560*12*基础参数!$B$10</f>
        <v>17972.640000000003</v>
      </c>
      <c r="M560" s="12">
        <f t="shared" si="264"/>
        <v>3255933.36</v>
      </c>
      <c r="N560" s="13">
        <f t="shared" si="265"/>
        <v>2268000</v>
      </c>
      <c r="O560" s="13">
        <f t="shared" si="269"/>
        <v>1283250.01</v>
      </c>
      <c r="P560" s="13">
        <f t="shared" si="270"/>
        <v>1005440</v>
      </c>
      <c r="Q560" s="17">
        <f t="shared" si="271"/>
        <v>2288690.0099999998</v>
      </c>
      <c r="R560" s="13">
        <f t="shared" si="272"/>
        <v>4863933.3600000003</v>
      </c>
      <c r="S560" s="18">
        <f t="shared" si="273"/>
        <v>660000</v>
      </c>
      <c r="T560" s="13">
        <f t="shared" si="274"/>
        <v>2006850.01</v>
      </c>
      <c r="U560" s="13">
        <f t="shared" si="275"/>
        <v>193590</v>
      </c>
      <c r="V560" s="19">
        <f t="shared" si="276"/>
        <v>2200440.0099999998</v>
      </c>
      <c r="W560" s="13">
        <f t="shared" si="277"/>
        <v>88250</v>
      </c>
      <c r="X560" s="13">
        <f t="shared" si="278"/>
        <v>103410</v>
      </c>
      <c r="Y560" s="13">
        <f t="shared" si="266"/>
        <v>5523933.3600000003</v>
      </c>
      <c r="Z560" s="22">
        <f t="shared" si="279"/>
        <v>2303850.0099999998</v>
      </c>
      <c r="AA560" s="13"/>
      <c r="AB560" s="13">
        <f t="shared" si="280"/>
        <v>5103933.3600000003</v>
      </c>
      <c r="AC560" s="13">
        <f t="shared" si="281"/>
        <v>420000</v>
      </c>
      <c r="AD560" s="13">
        <f t="shared" si="282"/>
        <v>2114850.0099999998</v>
      </c>
      <c r="AE560" s="13">
        <f t="shared" si="283"/>
        <v>102340</v>
      </c>
      <c r="AF560" s="13">
        <f t="shared" si="284"/>
        <v>2217190.0099999998</v>
      </c>
      <c r="AG560" s="23">
        <f t="shared" si="285"/>
        <v>16750</v>
      </c>
      <c r="AH560" s="13">
        <f t="shared" si="286"/>
        <v>-71500</v>
      </c>
      <c r="AI560" s="13">
        <f t="shared" si="287"/>
        <v>4071433.3600000003</v>
      </c>
      <c r="AJ560" s="13">
        <f t="shared" si="288"/>
        <v>4863933.3600000003</v>
      </c>
      <c r="AK560" s="13">
        <f t="shared" si="289"/>
        <v>660000</v>
      </c>
      <c r="AL560" s="13">
        <f t="shared" si="290"/>
        <v>2006850.01</v>
      </c>
      <c r="AM560" s="13">
        <f t="shared" si="291"/>
        <v>193590</v>
      </c>
      <c r="AN560" s="13">
        <f t="shared" si="292"/>
        <v>2200440.0099999998</v>
      </c>
      <c r="AO560" s="23">
        <f t="shared" si="293"/>
        <v>0</v>
      </c>
      <c r="AP560" s="13">
        <f t="shared" si="294"/>
        <v>-88250</v>
      </c>
      <c r="AQ560" s="13">
        <f t="shared" si="295"/>
        <v>0</v>
      </c>
      <c r="AR560" s="3" t="str">
        <f t="shared" si="296"/>
        <v>Ok</v>
      </c>
    </row>
    <row r="561" spans="1:44" x14ac:dyDescent="0.3">
      <c r="A561" s="9"/>
      <c r="B561" s="9"/>
      <c r="C561" s="10">
        <f t="shared" si="267"/>
        <v>284000</v>
      </c>
      <c r="D561" s="10">
        <f t="shared" si="268"/>
        <v>3408000</v>
      </c>
      <c r="E561" s="10">
        <f>F561*基础参数!$B$18</f>
        <v>2272000</v>
      </c>
      <c r="F561" s="10">
        <f>F560+基础参数!$B$17</f>
        <v>5680000</v>
      </c>
      <c r="G561" s="10">
        <f>基础参数!$B$1</f>
        <v>60000</v>
      </c>
      <c r="H561" s="10">
        <f>基础参数!$B$2</f>
        <v>36000</v>
      </c>
      <c r="I561" s="10">
        <f>ROUND(IF(F561/12&gt;基础参数!$B$5,基础参数!$B$5,IF(F561/12&lt;基础参数!$B$4,基础参数!$B$4,F561/12)),2)</f>
        <v>21396</v>
      </c>
      <c r="J561" s="10">
        <f>I561*12*基础参数!$B$3</f>
        <v>32094</v>
      </c>
      <c r="K561" s="10">
        <f>ROUND(IF($F561/12&gt;基础参数!$B$12,基础参数!$B$12,IF($F561/12&lt;基础参数!$B$11,基础参数!$B$11,$F561/12)),2)</f>
        <v>21396</v>
      </c>
      <c r="L561" s="10">
        <f>K561*12*基础参数!$B$10</f>
        <v>17972.640000000003</v>
      </c>
      <c r="M561" s="12">
        <f t="shared" si="264"/>
        <v>3261933.36</v>
      </c>
      <c r="N561" s="13">
        <f t="shared" si="265"/>
        <v>2272000</v>
      </c>
      <c r="O561" s="13">
        <f t="shared" si="269"/>
        <v>1285950.01</v>
      </c>
      <c r="P561" s="13">
        <f t="shared" si="270"/>
        <v>1007240</v>
      </c>
      <c r="Q561" s="17">
        <f t="shared" si="271"/>
        <v>2293190.0099999998</v>
      </c>
      <c r="R561" s="13">
        <f t="shared" si="272"/>
        <v>4873933.3600000003</v>
      </c>
      <c r="S561" s="18">
        <f t="shared" si="273"/>
        <v>660000</v>
      </c>
      <c r="T561" s="13">
        <f t="shared" si="274"/>
        <v>2011350.01</v>
      </c>
      <c r="U561" s="13">
        <f t="shared" si="275"/>
        <v>193590</v>
      </c>
      <c r="V561" s="19">
        <f t="shared" si="276"/>
        <v>2204940.0099999998</v>
      </c>
      <c r="W561" s="13">
        <f t="shared" si="277"/>
        <v>88250</v>
      </c>
      <c r="X561" s="13">
        <f t="shared" si="278"/>
        <v>103410</v>
      </c>
      <c r="Y561" s="13">
        <f t="shared" si="266"/>
        <v>5533933.3600000003</v>
      </c>
      <c r="Z561" s="22">
        <f t="shared" si="279"/>
        <v>2308350.0099999998</v>
      </c>
      <c r="AA561" s="13"/>
      <c r="AB561" s="13">
        <f t="shared" si="280"/>
        <v>5113933.3600000003</v>
      </c>
      <c r="AC561" s="13">
        <f t="shared" si="281"/>
        <v>420000</v>
      </c>
      <c r="AD561" s="13">
        <f t="shared" si="282"/>
        <v>2119350.0099999998</v>
      </c>
      <c r="AE561" s="13">
        <f t="shared" si="283"/>
        <v>102340</v>
      </c>
      <c r="AF561" s="13">
        <f t="shared" si="284"/>
        <v>2221690.0099999998</v>
      </c>
      <c r="AG561" s="23">
        <f t="shared" si="285"/>
        <v>16750</v>
      </c>
      <c r="AH561" s="13">
        <f t="shared" si="286"/>
        <v>-71500</v>
      </c>
      <c r="AI561" s="13">
        <f t="shared" si="287"/>
        <v>4081433.3600000003</v>
      </c>
      <c r="AJ561" s="13">
        <f t="shared" si="288"/>
        <v>4873933.3600000003</v>
      </c>
      <c r="AK561" s="13">
        <f t="shared" si="289"/>
        <v>660000</v>
      </c>
      <c r="AL561" s="13">
        <f t="shared" si="290"/>
        <v>2011350.01</v>
      </c>
      <c r="AM561" s="13">
        <f t="shared" si="291"/>
        <v>193590</v>
      </c>
      <c r="AN561" s="13">
        <f t="shared" si="292"/>
        <v>2204940.0099999998</v>
      </c>
      <c r="AO561" s="23">
        <f t="shared" si="293"/>
        <v>0</v>
      </c>
      <c r="AP561" s="13">
        <f t="shared" si="294"/>
        <v>-88250</v>
      </c>
      <c r="AQ561" s="13">
        <f t="shared" si="295"/>
        <v>0</v>
      </c>
      <c r="AR561" s="3" t="str">
        <f t="shared" si="296"/>
        <v>Ok</v>
      </c>
    </row>
    <row r="562" spans="1:44" x14ac:dyDescent="0.3">
      <c r="A562" s="9"/>
      <c r="B562" s="9"/>
      <c r="C562" s="10">
        <f t="shared" si="267"/>
        <v>284500</v>
      </c>
      <c r="D562" s="10">
        <f t="shared" si="268"/>
        <v>3414000</v>
      </c>
      <c r="E562" s="10">
        <f>F562*基础参数!$B$18</f>
        <v>2276000</v>
      </c>
      <c r="F562" s="10">
        <f>F561+基础参数!$B$17</f>
        <v>5690000</v>
      </c>
      <c r="G562" s="10">
        <f>基础参数!$B$1</f>
        <v>60000</v>
      </c>
      <c r="H562" s="10">
        <f>基础参数!$B$2</f>
        <v>36000</v>
      </c>
      <c r="I562" s="10">
        <f>ROUND(IF(F562/12&gt;基础参数!$B$5,基础参数!$B$5,IF(F562/12&lt;基础参数!$B$4,基础参数!$B$4,F562/12)),2)</f>
        <v>21396</v>
      </c>
      <c r="J562" s="10">
        <f>I562*12*基础参数!$B$3</f>
        <v>32094</v>
      </c>
      <c r="K562" s="10">
        <f>ROUND(IF($F562/12&gt;基础参数!$B$12,基础参数!$B$12,IF($F562/12&lt;基础参数!$B$11,基础参数!$B$11,$F562/12)),2)</f>
        <v>21396</v>
      </c>
      <c r="L562" s="10">
        <f>K562*12*基础参数!$B$10</f>
        <v>17972.640000000003</v>
      </c>
      <c r="M562" s="12">
        <f t="shared" si="264"/>
        <v>3267933.36</v>
      </c>
      <c r="N562" s="13">
        <f t="shared" si="265"/>
        <v>2276000</v>
      </c>
      <c r="O562" s="13">
        <f t="shared" si="269"/>
        <v>1288650.01</v>
      </c>
      <c r="P562" s="13">
        <f t="shared" si="270"/>
        <v>1009040</v>
      </c>
      <c r="Q562" s="17">
        <f t="shared" si="271"/>
        <v>2297690.0099999998</v>
      </c>
      <c r="R562" s="13">
        <f t="shared" si="272"/>
        <v>4883933.3600000003</v>
      </c>
      <c r="S562" s="18">
        <f t="shared" si="273"/>
        <v>660000</v>
      </c>
      <c r="T562" s="13">
        <f t="shared" si="274"/>
        <v>2015850.01</v>
      </c>
      <c r="U562" s="13">
        <f t="shared" si="275"/>
        <v>193590</v>
      </c>
      <c r="V562" s="19">
        <f t="shared" si="276"/>
        <v>2209440.0099999998</v>
      </c>
      <c r="W562" s="13">
        <f t="shared" si="277"/>
        <v>88250</v>
      </c>
      <c r="X562" s="13">
        <f t="shared" si="278"/>
        <v>103410</v>
      </c>
      <c r="Y562" s="13">
        <f t="shared" si="266"/>
        <v>5543933.3600000003</v>
      </c>
      <c r="Z562" s="22">
        <f t="shared" si="279"/>
        <v>2312850.0099999998</v>
      </c>
      <c r="AA562" s="13"/>
      <c r="AB562" s="13">
        <f t="shared" si="280"/>
        <v>5123933.3600000003</v>
      </c>
      <c r="AC562" s="13">
        <f t="shared" si="281"/>
        <v>420000</v>
      </c>
      <c r="AD562" s="13">
        <f t="shared" si="282"/>
        <v>2123850.0099999998</v>
      </c>
      <c r="AE562" s="13">
        <f t="shared" si="283"/>
        <v>102340</v>
      </c>
      <c r="AF562" s="13">
        <f t="shared" si="284"/>
        <v>2226190.0099999998</v>
      </c>
      <c r="AG562" s="23">
        <f t="shared" si="285"/>
        <v>16750</v>
      </c>
      <c r="AH562" s="13">
        <f t="shared" si="286"/>
        <v>-71500</v>
      </c>
      <c r="AI562" s="13">
        <f t="shared" si="287"/>
        <v>4091433.3600000003</v>
      </c>
      <c r="AJ562" s="13">
        <f t="shared" si="288"/>
        <v>4883933.3600000003</v>
      </c>
      <c r="AK562" s="13">
        <f t="shared" si="289"/>
        <v>660000</v>
      </c>
      <c r="AL562" s="13">
        <f t="shared" si="290"/>
        <v>2015850.01</v>
      </c>
      <c r="AM562" s="13">
        <f t="shared" si="291"/>
        <v>193590</v>
      </c>
      <c r="AN562" s="13">
        <f t="shared" si="292"/>
        <v>2209440.0099999998</v>
      </c>
      <c r="AO562" s="23">
        <f t="shared" si="293"/>
        <v>0</v>
      </c>
      <c r="AP562" s="13">
        <f t="shared" si="294"/>
        <v>-88250</v>
      </c>
      <c r="AQ562" s="13">
        <f t="shared" si="295"/>
        <v>0</v>
      </c>
      <c r="AR562" s="3" t="str">
        <f t="shared" si="296"/>
        <v>Ok</v>
      </c>
    </row>
    <row r="563" spans="1:44" x14ac:dyDescent="0.3">
      <c r="A563" s="9"/>
      <c r="B563" s="9"/>
      <c r="C563" s="10">
        <f t="shared" si="267"/>
        <v>285000</v>
      </c>
      <c r="D563" s="10">
        <f t="shared" si="268"/>
        <v>3420000</v>
      </c>
      <c r="E563" s="10">
        <f>F563*基础参数!$B$18</f>
        <v>2280000</v>
      </c>
      <c r="F563" s="10">
        <f>F562+基础参数!$B$17</f>
        <v>5700000</v>
      </c>
      <c r="G563" s="10">
        <f>基础参数!$B$1</f>
        <v>60000</v>
      </c>
      <c r="H563" s="10">
        <f>基础参数!$B$2</f>
        <v>36000</v>
      </c>
      <c r="I563" s="10">
        <f>ROUND(IF(F563/12&gt;基础参数!$B$5,基础参数!$B$5,IF(F563/12&lt;基础参数!$B$4,基础参数!$B$4,F563/12)),2)</f>
        <v>21396</v>
      </c>
      <c r="J563" s="10">
        <f>I563*12*基础参数!$B$3</f>
        <v>32094</v>
      </c>
      <c r="K563" s="10">
        <f>ROUND(IF($F563/12&gt;基础参数!$B$12,基础参数!$B$12,IF($F563/12&lt;基础参数!$B$11,基础参数!$B$11,$F563/12)),2)</f>
        <v>21396</v>
      </c>
      <c r="L563" s="10">
        <f>K563*12*基础参数!$B$10</f>
        <v>17972.640000000003</v>
      </c>
      <c r="M563" s="12">
        <f t="shared" si="264"/>
        <v>3273933.36</v>
      </c>
      <c r="N563" s="13">
        <f t="shared" si="265"/>
        <v>2280000</v>
      </c>
      <c r="O563" s="13">
        <f t="shared" si="269"/>
        <v>1291350.01</v>
      </c>
      <c r="P563" s="13">
        <f t="shared" si="270"/>
        <v>1010840</v>
      </c>
      <c r="Q563" s="17">
        <f t="shared" si="271"/>
        <v>2302190.0099999998</v>
      </c>
      <c r="R563" s="13">
        <f t="shared" si="272"/>
        <v>4893933.3600000003</v>
      </c>
      <c r="S563" s="18">
        <f t="shared" si="273"/>
        <v>660000</v>
      </c>
      <c r="T563" s="13">
        <f t="shared" si="274"/>
        <v>2020350.01</v>
      </c>
      <c r="U563" s="13">
        <f t="shared" si="275"/>
        <v>193590</v>
      </c>
      <c r="V563" s="19">
        <f t="shared" si="276"/>
        <v>2213940.0099999998</v>
      </c>
      <c r="W563" s="13">
        <f t="shared" si="277"/>
        <v>88250</v>
      </c>
      <c r="X563" s="13">
        <f t="shared" si="278"/>
        <v>103410</v>
      </c>
      <c r="Y563" s="13">
        <f t="shared" si="266"/>
        <v>5553933.3600000003</v>
      </c>
      <c r="Z563" s="22">
        <f t="shared" si="279"/>
        <v>2317350.0099999998</v>
      </c>
      <c r="AA563" s="13"/>
      <c r="AB563" s="13">
        <f t="shared" si="280"/>
        <v>5133933.3600000003</v>
      </c>
      <c r="AC563" s="13">
        <f t="shared" si="281"/>
        <v>420000</v>
      </c>
      <c r="AD563" s="13">
        <f t="shared" si="282"/>
        <v>2128350.0099999998</v>
      </c>
      <c r="AE563" s="13">
        <f t="shared" si="283"/>
        <v>102340</v>
      </c>
      <c r="AF563" s="13">
        <f t="shared" si="284"/>
        <v>2230690.0099999998</v>
      </c>
      <c r="AG563" s="23">
        <f t="shared" si="285"/>
        <v>16750</v>
      </c>
      <c r="AH563" s="13">
        <f t="shared" si="286"/>
        <v>-71500</v>
      </c>
      <c r="AI563" s="13">
        <f t="shared" si="287"/>
        <v>4101433.3600000003</v>
      </c>
      <c r="AJ563" s="13">
        <f t="shared" si="288"/>
        <v>4893933.3600000003</v>
      </c>
      <c r="AK563" s="13">
        <f t="shared" si="289"/>
        <v>660000</v>
      </c>
      <c r="AL563" s="13">
        <f t="shared" si="290"/>
        <v>2020350.01</v>
      </c>
      <c r="AM563" s="13">
        <f t="shared" si="291"/>
        <v>193590</v>
      </c>
      <c r="AN563" s="13">
        <f t="shared" si="292"/>
        <v>2213940.0099999998</v>
      </c>
      <c r="AO563" s="23">
        <f t="shared" si="293"/>
        <v>0</v>
      </c>
      <c r="AP563" s="13">
        <f t="shared" si="294"/>
        <v>-88250</v>
      </c>
      <c r="AQ563" s="13">
        <f t="shared" si="295"/>
        <v>0</v>
      </c>
      <c r="AR563" s="3" t="str">
        <f t="shared" si="296"/>
        <v>Ok</v>
      </c>
    </row>
    <row r="564" spans="1:44" x14ac:dyDescent="0.3">
      <c r="A564" s="9"/>
      <c r="B564" s="9"/>
      <c r="C564" s="10">
        <f t="shared" si="267"/>
        <v>285500</v>
      </c>
      <c r="D564" s="10">
        <f t="shared" si="268"/>
        <v>3426000</v>
      </c>
      <c r="E564" s="10">
        <f>F564*基础参数!$B$18</f>
        <v>2284000</v>
      </c>
      <c r="F564" s="10">
        <f>F563+基础参数!$B$17</f>
        <v>5710000</v>
      </c>
      <c r="G564" s="10">
        <f>基础参数!$B$1</f>
        <v>60000</v>
      </c>
      <c r="H564" s="10">
        <f>基础参数!$B$2</f>
        <v>36000</v>
      </c>
      <c r="I564" s="10">
        <f>ROUND(IF(F564/12&gt;基础参数!$B$5,基础参数!$B$5,IF(F564/12&lt;基础参数!$B$4,基础参数!$B$4,F564/12)),2)</f>
        <v>21396</v>
      </c>
      <c r="J564" s="10">
        <f>I564*12*基础参数!$B$3</f>
        <v>32094</v>
      </c>
      <c r="K564" s="10">
        <f>ROUND(IF($F564/12&gt;基础参数!$B$12,基础参数!$B$12,IF($F564/12&lt;基础参数!$B$11,基础参数!$B$11,$F564/12)),2)</f>
        <v>21396</v>
      </c>
      <c r="L564" s="10">
        <f>K564*12*基础参数!$B$10</f>
        <v>17972.640000000003</v>
      </c>
      <c r="M564" s="12">
        <f t="shared" si="264"/>
        <v>3279933.36</v>
      </c>
      <c r="N564" s="13">
        <f t="shared" si="265"/>
        <v>2284000</v>
      </c>
      <c r="O564" s="13">
        <f t="shared" si="269"/>
        <v>1294050.01</v>
      </c>
      <c r="P564" s="13">
        <f t="shared" si="270"/>
        <v>1012640</v>
      </c>
      <c r="Q564" s="17">
        <f t="shared" si="271"/>
        <v>2306690.0099999998</v>
      </c>
      <c r="R564" s="13">
        <f t="shared" si="272"/>
        <v>4903933.3600000003</v>
      </c>
      <c r="S564" s="18">
        <f t="shared" si="273"/>
        <v>660000</v>
      </c>
      <c r="T564" s="13">
        <f t="shared" si="274"/>
        <v>2024850.01</v>
      </c>
      <c r="U564" s="13">
        <f t="shared" si="275"/>
        <v>193590</v>
      </c>
      <c r="V564" s="19">
        <f t="shared" si="276"/>
        <v>2218440.0099999998</v>
      </c>
      <c r="W564" s="13">
        <f t="shared" si="277"/>
        <v>88250</v>
      </c>
      <c r="X564" s="13">
        <f t="shared" si="278"/>
        <v>103410</v>
      </c>
      <c r="Y564" s="13">
        <f t="shared" si="266"/>
        <v>5563933.3600000003</v>
      </c>
      <c r="Z564" s="22">
        <f t="shared" si="279"/>
        <v>2321850.0099999998</v>
      </c>
      <c r="AA564" s="13"/>
      <c r="AB564" s="13">
        <f t="shared" si="280"/>
        <v>5143933.3600000003</v>
      </c>
      <c r="AC564" s="13">
        <f t="shared" si="281"/>
        <v>420000</v>
      </c>
      <c r="AD564" s="13">
        <f t="shared" si="282"/>
        <v>2132850.0099999998</v>
      </c>
      <c r="AE564" s="13">
        <f t="shared" si="283"/>
        <v>102340</v>
      </c>
      <c r="AF564" s="13">
        <f t="shared" si="284"/>
        <v>2235190.0099999998</v>
      </c>
      <c r="AG564" s="23">
        <f t="shared" si="285"/>
        <v>16750</v>
      </c>
      <c r="AH564" s="13">
        <f t="shared" si="286"/>
        <v>-71500</v>
      </c>
      <c r="AI564" s="13">
        <f t="shared" si="287"/>
        <v>4111433.3600000003</v>
      </c>
      <c r="AJ564" s="13">
        <f t="shared" si="288"/>
        <v>4903933.3600000003</v>
      </c>
      <c r="AK564" s="13">
        <f t="shared" si="289"/>
        <v>660000</v>
      </c>
      <c r="AL564" s="13">
        <f t="shared" si="290"/>
        <v>2024850.01</v>
      </c>
      <c r="AM564" s="13">
        <f t="shared" si="291"/>
        <v>193590</v>
      </c>
      <c r="AN564" s="13">
        <f t="shared" si="292"/>
        <v>2218440.0099999998</v>
      </c>
      <c r="AO564" s="23">
        <f t="shared" si="293"/>
        <v>0</v>
      </c>
      <c r="AP564" s="13">
        <f t="shared" si="294"/>
        <v>-88250</v>
      </c>
      <c r="AQ564" s="13">
        <f t="shared" si="295"/>
        <v>0</v>
      </c>
      <c r="AR564" s="3" t="str">
        <f t="shared" si="296"/>
        <v>Ok</v>
      </c>
    </row>
    <row r="565" spans="1:44" x14ac:dyDescent="0.3">
      <c r="A565" s="9"/>
      <c r="B565" s="9"/>
      <c r="C565" s="10">
        <f t="shared" si="267"/>
        <v>286000</v>
      </c>
      <c r="D565" s="10">
        <f t="shared" si="268"/>
        <v>3432000</v>
      </c>
      <c r="E565" s="10">
        <f>F565*基础参数!$B$18</f>
        <v>2288000</v>
      </c>
      <c r="F565" s="10">
        <f>F564+基础参数!$B$17</f>
        <v>5720000</v>
      </c>
      <c r="G565" s="10">
        <f>基础参数!$B$1</f>
        <v>60000</v>
      </c>
      <c r="H565" s="10">
        <f>基础参数!$B$2</f>
        <v>36000</v>
      </c>
      <c r="I565" s="10">
        <f>ROUND(IF(F565/12&gt;基础参数!$B$5,基础参数!$B$5,IF(F565/12&lt;基础参数!$B$4,基础参数!$B$4,F565/12)),2)</f>
        <v>21396</v>
      </c>
      <c r="J565" s="10">
        <f>I565*12*基础参数!$B$3</f>
        <v>32094</v>
      </c>
      <c r="K565" s="10">
        <f>ROUND(IF($F565/12&gt;基础参数!$B$12,基础参数!$B$12,IF($F565/12&lt;基础参数!$B$11,基础参数!$B$11,$F565/12)),2)</f>
        <v>21396</v>
      </c>
      <c r="L565" s="10">
        <f>K565*12*基础参数!$B$10</f>
        <v>17972.640000000003</v>
      </c>
      <c r="M565" s="12">
        <f t="shared" si="264"/>
        <v>3285933.36</v>
      </c>
      <c r="N565" s="13">
        <f t="shared" si="265"/>
        <v>2288000</v>
      </c>
      <c r="O565" s="13">
        <f t="shared" si="269"/>
        <v>1296750.01</v>
      </c>
      <c r="P565" s="13">
        <f t="shared" si="270"/>
        <v>1014440</v>
      </c>
      <c r="Q565" s="17">
        <f t="shared" si="271"/>
        <v>2311190.0099999998</v>
      </c>
      <c r="R565" s="13">
        <f t="shared" si="272"/>
        <v>4913933.3600000003</v>
      </c>
      <c r="S565" s="18">
        <f t="shared" si="273"/>
        <v>660000</v>
      </c>
      <c r="T565" s="13">
        <f t="shared" si="274"/>
        <v>2029350.01</v>
      </c>
      <c r="U565" s="13">
        <f t="shared" si="275"/>
        <v>193590</v>
      </c>
      <c r="V565" s="19">
        <f t="shared" si="276"/>
        <v>2222940.0099999998</v>
      </c>
      <c r="W565" s="13">
        <f t="shared" si="277"/>
        <v>88250</v>
      </c>
      <c r="X565" s="13">
        <f t="shared" si="278"/>
        <v>103410</v>
      </c>
      <c r="Y565" s="13">
        <f t="shared" si="266"/>
        <v>5573933.3600000003</v>
      </c>
      <c r="Z565" s="22">
        <f t="shared" si="279"/>
        <v>2326350.0099999998</v>
      </c>
      <c r="AA565" s="13"/>
      <c r="AB565" s="13">
        <f t="shared" si="280"/>
        <v>5153933.3600000003</v>
      </c>
      <c r="AC565" s="13">
        <f t="shared" si="281"/>
        <v>420000</v>
      </c>
      <c r="AD565" s="13">
        <f t="shared" si="282"/>
        <v>2137350.0099999998</v>
      </c>
      <c r="AE565" s="13">
        <f t="shared" si="283"/>
        <v>102340</v>
      </c>
      <c r="AF565" s="13">
        <f t="shared" si="284"/>
        <v>2239690.0099999998</v>
      </c>
      <c r="AG565" s="23">
        <f t="shared" si="285"/>
        <v>16750</v>
      </c>
      <c r="AH565" s="13">
        <f t="shared" si="286"/>
        <v>-71500</v>
      </c>
      <c r="AI565" s="13">
        <f t="shared" si="287"/>
        <v>4121433.3600000003</v>
      </c>
      <c r="AJ565" s="13">
        <f t="shared" si="288"/>
        <v>4913933.3600000003</v>
      </c>
      <c r="AK565" s="13">
        <f t="shared" si="289"/>
        <v>660000</v>
      </c>
      <c r="AL565" s="13">
        <f t="shared" si="290"/>
        <v>2029350.01</v>
      </c>
      <c r="AM565" s="13">
        <f t="shared" si="291"/>
        <v>193590</v>
      </c>
      <c r="AN565" s="13">
        <f t="shared" si="292"/>
        <v>2222940.0099999998</v>
      </c>
      <c r="AO565" s="23">
        <f t="shared" si="293"/>
        <v>0</v>
      </c>
      <c r="AP565" s="13">
        <f t="shared" si="294"/>
        <v>-88250</v>
      </c>
      <c r="AQ565" s="13">
        <f t="shared" si="295"/>
        <v>0</v>
      </c>
      <c r="AR565" s="3" t="str">
        <f t="shared" si="296"/>
        <v>Ok</v>
      </c>
    </row>
    <row r="566" spans="1:44" x14ac:dyDescent="0.3">
      <c r="A566" s="9"/>
      <c r="B566" s="9"/>
      <c r="C566" s="10">
        <f t="shared" si="267"/>
        <v>286500</v>
      </c>
      <c r="D566" s="10">
        <f t="shared" si="268"/>
        <v>3438000</v>
      </c>
      <c r="E566" s="10">
        <f>F566*基础参数!$B$18</f>
        <v>2292000</v>
      </c>
      <c r="F566" s="10">
        <f>F565+基础参数!$B$17</f>
        <v>5730000</v>
      </c>
      <c r="G566" s="10">
        <f>基础参数!$B$1</f>
        <v>60000</v>
      </c>
      <c r="H566" s="10">
        <f>基础参数!$B$2</f>
        <v>36000</v>
      </c>
      <c r="I566" s="10">
        <f>ROUND(IF(F566/12&gt;基础参数!$B$5,基础参数!$B$5,IF(F566/12&lt;基础参数!$B$4,基础参数!$B$4,F566/12)),2)</f>
        <v>21396</v>
      </c>
      <c r="J566" s="10">
        <f>I566*12*基础参数!$B$3</f>
        <v>32094</v>
      </c>
      <c r="K566" s="10">
        <f>ROUND(IF($F566/12&gt;基础参数!$B$12,基础参数!$B$12,IF($F566/12&lt;基础参数!$B$11,基础参数!$B$11,$F566/12)),2)</f>
        <v>21396</v>
      </c>
      <c r="L566" s="10">
        <f>K566*12*基础参数!$B$10</f>
        <v>17972.640000000003</v>
      </c>
      <c r="M566" s="12">
        <f t="shared" si="264"/>
        <v>3291933.36</v>
      </c>
      <c r="N566" s="13">
        <f t="shared" si="265"/>
        <v>2292000</v>
      </c>
      <c r="O566" s="13">
        <f t="shared" si="269"/>
        <v>1299450.01</v>
      </c>
      <c r="P566" s="13">
        <f t="shared" si="270"/>
        <v>1016240</v>
      </c>
      <c r="Q566" s="17">
        <f t="shared" si="271"/>
        <v>2315690.0099999998</v>
      </c>
      <c r="R566" s="13">
        <f t="shared" si="272"/>
        <v>4923933.3600000003</v>
      </c>
      <c r="S566" s="18">
        <f t="shared" si="273"/>
        <v>660000</v>
      </c>
      <c r="T566" s="13">
        <f t="shared" si="274"/>
        <v>2033850.01</v>
      </c>
      <c r="U566" s="13">
        <f t="shared" si="275"/>
        <v>193590</v>
      </c>
      <c r="V566" s="19">
        <f t="shared" si="276"/>
        <v>2227440.0099999998</v>
      </c>
      <c r="W566" s="13">
        <f t="shared" si="277"/>
        <v>88250</v>
      </c>
      <c r="X566" s="13">
        <f t="shared" si="278"/>
        <v>103410</v>
      </c>
      <c r="Y566" s="13">
        <f t="shared" si="266"/>
        <v>5583933.3600000003</v>
      </c>
      <c r="Z566" s="22">
        <f t="shared" si="279"/>
        <v>2330850.0099999998</v>
      </c>
      <c r="AA566" s="13"/>
      <c r="AB566" s="13">
        <f t="shared" si="280"/>
        <v>5163933.3600000003</v>
      </c>
      <c r="AC566" s="13">
        <f t="shared" si="281"/>
        <v>420000</v>
      </c>
      <c r="AD566" s="13">
        <f t="shared" si="282"/>
        <v>2141850.0099999998</v>
      </c>
      <c r="AE566" s="13">
        <f t="shared" si="283"/>
        <v>102340</v>
      </c>
      <c r="AF566" s="13">
        <f t="shared" si="284"/>
        <v>2244190.0099999998</v>
      </c>
      <c r="AG566" s="23">
        <f t="shared" si="285"/>
        <v>16750</v>
      </c>
      <c r="AH566" s="13">
        <f t="shared" si="286"/>
        <v>-71500</v>
      </c>
      <c r="AI566" s="13">
        <f t="shared" si="287"/>
        <v>4131433.3600000003</v>
      </c>
      <c r="AJ566" s="13">
        <f t="shared" si="288"/>
        <v>4923933.3600000003</v>
      </c>
      <c r="AK566" s="13">
        <f t="shared" si="289"/>
        <v>660000</v>
      </c>
      <c r="AL566" s="13">
        <f t="shared" si="290"/>
        <v>2033850.01</v>
      </c>
      <c r="AM566" s="13">
        <f t="shared" si="291"/>
        <v>193590</v>
      </c>
      <c r="AN566" s="13">
        <f t="shared" si="292"/>
        <v>2227440.0099999998</v>
      </c>
      <c r="AO566" s="23">
        <f t="shared" si="293"/>
        <v>0</v>
      </c>
      <c r="AP566" s="13">
        <f t="shared" si="294"/>
        <v>-88250</v>
      </c>
      <c r="AQ566" s="13">
        <f t="shared" si="295"/>
        <v>0</v>
      </c>
      <c r="AR566" s="3" t="str">
        <f t="shared" si="296"/>
        <v>Ok</v>
      </c>
    </row>
    <row r="567" spans="1:44" x14ac:dyDescent="0.3">
      <c r="A567" s="9"/>
      <c r="B567" s="9"/>
      <c r="C567" s="10">
        <f t="shared" si="267"/>
        <v>287000</v>
      </c>
      <c r="D567" s="10">
        <f t="shared" si="268"/>
        <v>3444000</v>
      </c>
      <c r="E567" s="10">
        <f>F567*基础参数!$B$18</f>
        <v>2296000</v>
      </c>
      <c r="F567" s="10">
        <f>F566+基础参数!$B$17</f>
        <v>5740000</v>
      </c>
      <c r="G567" s="10">
        <f>基础参数!$B$1</f>
        <v>60000</v>
      </c>
      <c r="H567" s="10">
        <f>基础参数!$B$2</f>
        <v>36000</v>
      </c>
      <c r="I567" s="10">
        <f>ROUND(IF(F567/12&gt;基础参数!$B$5,基础参数!$B$5,IF(F567/12&lt;基础参数!$B$4,基础参数!$B$4,F567/12)),2)</f>
        <v>21396</v>
      </c>
      <c r="J567" s="10">
        <f>I567*12*基础参数!$B$3</f>
        <v>32094</v>
      </c>
      <c r="K567" s="10">
        <f>ROUND(IF($F567/12&gt;基础参数!$B$12,基础参数!$B$12,IF($F567/12&lt;基础参数!$B$11,基础参数!$B$11,$F567/12)),2)</f>
        <v>21396</v>
      </c>
      <c r="L567" s="10">
        <f>K567*12*基础参数!$B$10</f>
        <v>17972.640000000003</v>
      </c>
      <c r="M567" s="12">
        <f t="shared" si="264"/>
        <v>3297933.36</v>
      </c>
      <c r="N567" s="13">
        <f t="shared" si="265"/>
        <v>2296000</v>
      </c>
      <c r="O567" s="13">
        <f t="shared" si="269"/>
        <v>1302150.01</v>
      </c>
      <c r="P567" s="13">
        <f t="shared" si="270"/>
        <v>1018040</v>
      </c>
      <c r="Q567" s="17">
        <f t="shared" si="271"/>
        <v>2320190.0099999998</v>
      </c>
      <c r="R567" s="13">
        <f t="shared" si="272"/>
        <v>4933933.3600000003</v>
      </c>
      <c r="S567" s="18">
        <f t="shared" si="273"/>
        <v>660000</v>
      </c>
      <c r="T567" s="13">
        <f t="shared" si="274"/>
        <v>2038350.01</v>
      </c>
      <c r="U567" s="13">
        <f t="shared" si="275"/>
        <v>193590</v>
      </c>
      <c r="V567" s="19">
        <f t="shared" si="276"/>
        <v>2231940.0099999998</v>
      </c>
      <c r="W567" s="13">
        <f t="shared" si="277"/>
        <v>88250</v>
      </c>
      <c r="X567" s="13">
        <f t="shared" si="278"/>
        <v>103410</v>
      </c>
      <c r="Y567" s="13">
        <f t="shared" si="266"/>
        <v>5593933.3600000003</v>
      </c>
      <c r="Z567" s="22">
        <f t="shared" si="279"/>
        <v>2335350.0099999998</v>
      </c>
      <c r="AA567" s="13"/>
      <c r="AB567" s="13">
        <f t="shared" si="280"/>
        <v>5173933.3600000003</v>
      </c>
      <c r="AC567" s="13">
        <f t="shared" si="281"/>
        <v>420000</v>
      </c>
      <c r="AD567" s="13">
        <f t="shared" si="282"/>
        <v>2146350.0099999998</v>
      </c>
      <c r="AE567" s="13">
        <f t="shared" si="283"/>
        <v>102340</v>
      </c>
      <c r="AF567" s="13">
        <f t="shared" si="284"/>
        <v>2248690.0099999998</v>
      </c>
      <c r="AG567" s="23">
        <f t="shared" si="285"/>
        <v>16750</v>
      </c>
      <c r="AH567" s="13">
        <f t="shared" si="286"/>
        <v>-71500</v>
      </c>
      <c r="AI567" s="13">
        <f t="shared" si="287"/>
        <v>4141433.3600000003</v>
      </c>
      <c r="AJ567" s="13">
        <f t="shared" si="288"/>
        <v>4933933.3600000003</v>
      </c>
      <c r="AK567" s="13">
        <f t="shared" si="289"/>
        <v>660000</v>
      </c>
      <c r="AL567" s="13">
        <f t="shared" si="290"/>
        <v>2038350.01</v>
      </c>
      <c r="AM567" s="13">
        <f t="shared" si="291"/>
        <v>193590</v>
      </c>
      <c r="AN567" s="13">
        <f t="shared" si="292"/>
        <v>2231940.0099999998</v>
      </c>
      <c r="AO567" s="23">
        <f t="shared" si="293"/>
        <v>0</v>
      </c>
      <c r="AP567" s="13">
        <f t="shared" si="294"/>
        <v>-88250</v>
      </c>
      <c r="AQ567" s="13">
        <f t="shared" si="295"/>
        <v>0</v>
      </c>
      <c r="AR567" s="3" t="str">
        <f t="shared" si="296"/>
        <v>Ok</v>
      </c>
    </row>
    <row r="568" spans="1:44" x14ac:dyDescent="0.3">
      <c r="A568" s="9"/>
      <c r="B568" s="9"/>
      <c r="C568" s="10">
        <f t="shared" si="267"/>
        <v>287500</v>
      </c>
      <c r="D568" s="10">
        <f t="shared" si="268"/>
        <v>3450000</v>
      </c>
      <c r="E568" s="10">
        <f>F568*基础参数!$B$18</f>
        <v>2300000</v>
      </c>
      <c r="F568" s="10">
        <f>F567+基础参数!$B$17</f>
        <v>5750000</v>
      </c>
      <c r="G568" s="10">
        <f>基础参数!$B$1</f>
        <v>60000</v>
      </c>
      <c r="H568" s="10">
        <f>基础参数!$B$2</f>
        <v>36000</v>
      </c>
      <c r="I568" s="10">
        <f>ROUND(IF(F568/12&gt;基础参数!$B$5,基础参数!$B$5,IF(F568/12&lt;基础参数!$B$4,基础参数!$B$4,F568/12)),2)</f>
        <v>21396</v>
      </c>
      <c r="J568" s="10">
        <f>I568*12*基础参数!$B$3</f>
        <v>32094</v>
      </c>
      <c r="K568" s="10">
        <f>ROUND(IF($F568/12&gt;基础参数!$B$12,基础参数!$B$12,IF($F568/12&lt;基础参数!$B$11,基础参数!$B$11,$F568/12)),2)</f>
        <v>21396</v>
      </c>
      <c r="L568" s="10">
        <f>K568*12*基础参数!$B$10</f>
        <v>17972.640000000003</v>
      </c>
      <c r="M568" s="12">
        <f t="shared" si="264"/>
        <v>3303933.36</v>
      </c>
      <c r="N568" s="13">
        <f t="shared" si="265"/>
        <v>2300000</v>
      </c>
      <c r="O568" s="13">
        <f t="shared" si="269"/>
        <v>1304850.01</v>
      </c>
      <c r="P568" s="13">
        <f t="shared" si="270"/>
        <v>1019840</v>
      </c>
      <c r="Q568" s="17">
        <f t="shared" si="271"/>
        <v>2324690.0099999998</v>
      </c>
      <c r="R568" s="13">
        <f t="shared" si="272"/>
        <v>4943933.3600000003</v>
      </c>
      <c r="S568" s="18">
        <f t="shared" si="273"/>
        <v>660000</v>
      </c>
      <c r="T568" s="13">
        <f t="shared" si="274"/>
        <v>2042850.01</v>
      </c>
      <c r="U568" s="13">
        <f t="shared" si="275"/>
        <v>193590</v>
      </c>
      <c r="V568" s="19">
        <f t="shared" si="276"/>
        <v>2236440.0099999998</v>
      </c>
      <c r="W568" s="13">
        <f t="shared" si="277"/>
        <v>88250</v>
      </c>
      <c r="X568" s="13">
        <f t="shared" si="278"/>
        <v>103410</v>
      </c>
      <c r="Y568" s="13">
        <f t="shared" si="266"/>
        <v>5603933.3600000003</v>
      </c>
      <c r="Z568" s="22">
        <f t="shared" si="279"/>
        <v>2339850.0099999998</v>
      </c>
      <c r="AA568" s="13"/>
      <c r="AB568" s="13">
        <f t="shared" si="280"/>
        <v>5183933.3600000003</v>
      </c>
      <c r="AC568" s="13">
        <f t="shared" si="281"/>
        <v>420000</v>
      </c>
      <c r="AD568" s="13">
        <f t="shared" si="282"/>
        <v>2150850.0099999998</v>
      </c>
      <c r="AE568" s="13">
        <f t="shared" si="283"/>
        <v>102340</v>
      </c>
      <c r="AF568" s="13">
        <f t="shared" si="284"/>
        <v>2253190.0099999998</v>
      </c>
      <c r="AG568" s="23">
        <f t="shared" si="285"/>
        <v>16750</v>
      </c>
      <c r="AH568" s="13">
        <f t="shared" si="286"/>
        <v>-71500</v>
      </c>
      <c r="AI568" s="13">
        <f t="shared" si="287"/>
        <v>4151433.3600000003</v>
      </c>
      <c r="AJ568" s="13">
        <f t="shared" si="288"/>
        <v>4943933.3600000003</v>
      </c>
      <c r="AK568" s="13">
        <f t="shared" si="289"/>
        <v>660000</v>
      </c>
      <c r="AL568" s="13">
        <f t="shared" si="290"/>
        <v>2042850.01</v>
      </c>
      <c r="AM568" s="13">
        <f t="shared" si="291"/>
        <v>193590</v>
      </c>
      <c r="AN568" s="13">
        <f t="shared" si="292"/>
        <v>2236440.0099999998</v>
      </c>
      <c r="AO568" s="23">
        <f t="shared" si="293"/>
        <v>0</v>
      </c>
      <c r="AP568" s="13">
        <f t="shared" si="294"/>
        <v>-88250</v>
      </c>
      <c r="AQ568" s="13">
        <f t="shared" si="295"/>
        <v>0</v>
      </c>
      <c r="AR568" s="3" t="str">
        <f t="shared" si="296"/>
        <v>Ok</v>
      </c>
    </row>
    <row r="569" spans="1:44" x14ac:dyDescent="0.3">
      <c r="A569" s="9"/>
      <c r="B569" s="9"/>
      <c r="C569" s="10">
        <f t="shared" si="267"/>
        <v>288000</v>
      </c>
      <c r="D569" s="10">
        <f t="shared" si="268"/>
        <v>3456000</v>
      </c>
      <c r="E569" s="10">
        <f>F569*基础参数!$B$18</f>
        <v>2304000</v>
      </c>
      <c r="F569" s="10">
        <f>F568+基础参数!$B$17</f>
        <v>5760000</v>
      </c>
      <c r="G569" s="10">
        <f>基础参数!$B$1</f>
        <v>60000</v>
      </c>
      <c r="H569" s="10">
        <f>基础参数!$B$2</f>
        <v>36000</v>
      </c>
      <c r="I569" s="10">
        <f>ROUND(IF(F569/12&gt;基础参数!$B$5,基础参数!$B$5,IF(F569/12&lt;基础参数!$B$4,基础参数!$B$4,F569/12)),2)</f>
        <v>21396</v>
      </c>
      <c r="J569" s="10">
        <f>I569*12*基础参数!$B$3</f>
        <v>32094</v>
      </c>
      <c r="K569" s="10">
        <f>ROUND(IF($F569/12&gt;基础参数!$B$12,基础参数!$B$12,IF($F569/12&lt;基础参数!$B$11,基础参数!$B$11,$F569/12)),2)</f>
        <v>21396</v>
      </c>
      <c r="L569" s="10">
        <f>K569*12*基础参数!$B$10</f>
        <v>17972.640000000003</v>
      </c>
      <c r="M569" s="12">
        <f t="shared" si="264"/>
        <v>3309933.36</v>
      </c>
      <c r="N569" s="13">
        <f t="shared" si="265"/>
        <v>2304000</v>
      </c>
      <c r="O569" s="13">
        <f t="shared" si="269"/>
        <v>1307550.01</v>
      </c>
      <c r="P569" s="13">
        <f t="shared" si="270"/>
        <v>1021640</v>
      </c>
      <c r="Q569" s="17">
        <f t="shared" si="271"/>
        <v>2329190.0099999998</v>
      </c>
      <c r="R569" s="13">
        <f t="shared" si="272"/>
        <v>4953933.3600000003</v>
      </c>
      <c r="S569" s="18">
        <f t="shared" si="273"/>
        <v>660000</v>
      </c>
      <c r="T569" s="13">
        <f t="shared" si="274"/>
        <v>2047350.01</v>
      </c>
      <c r="U569" s="13">
        <f t="shared" si="275"/>
        <v>193590</v>
      </c>
      <c r="V569" s="19">
        <f t="shared" si="276"/>
        <v>2240940.0099999998</v>
      </c>
      <c r="W569" s="13">
        <f t="shared" si="277"/>
        <v>88250</v>
      </c>
      <c r="X569" s="13">
        <f t="shared" si="278"/>
        <v>103410</v>
      </c>
      <c r="Y569" s="13">
        <f t="shared" si="266"/>
        <v>5613933.3600000003</v>
      </c>
      <c r="Z569" s="22">
        <f t="shared" si="279"/>
        <v>2344350.0099999998</v>
      </c>
      <c r="AA569" s="13"/>
      <c r="AB569" s="13">
        <f t="shared" si="280"/>
        <v>5193933.3600000003</v>
      </c>
      <c r="AC569" s="13">
        <f t="shared" si="281"/>
        <v>420000</v>
      </c>
      <c r="AD569" s="13">
        <f t="shared" si="282"/>
        <v>2155350.0099999998</v>
      </c>
      <c r="AE569" s="13">
        <f t="shared" si="283"/>
        <v>102340</v>
      </c>
      <c r="AF569" s="13">
        <f t="shared" si="284"/>
        <v>2257690.0099999998</v>
      </c>
      <c r="AG569" s="23">
        <f t="shared" si="285"/>
        <v>16750</v>
      </c>
      <c r="AH569" s="13">
        <f t="shared" si="286"/>
        <v>-71500</v>
      </c>
      <c r="AI569" s="13">
        <f t="shared" si="287"/>
        <v>4161433.3600000003</v>
      </c>
      <c r="AJ569" s="13">
        <f t="shared" si="288"/>
        <v>4953933.3600000003</v>
      </c>
      <c r="AK569" s="13">
        <f t="shared" si="289"/>
        <v>660000</v>
      </c>
      <c r="AL569" s="13">
        <f t="shared" si="290"/>
        <v>2047350.01</v>
      </c>
      <c r="AM569" s="13">
        <f t="shared" si="291"/>
        <v>193590</v>
      </c>
      <c r="AN569" s="13">
        <f t="shared" si="292"/>
        <v>2240940.0099999998</v>
      </c>
      <c r="AO569" s="23">
        <f t="shared" si="293"/>
        <v>0</v>
      </c>
      <c r="AP569" s="13">
        <f t="shared" si="294"/>
        <v>-88250</v>
      </c>
      <c r="AQ569" s="13">
        <f t="shared" si="295"/>
        <v>0</v>
      </c>
      <c r="AR569" s="3" t="str">
        <f t="shared" si="296"/>
        <v>Ok</v>
      </c>
    </row>
    <row r="570" spans="1:44" x14ac:dyDescent="0.3">
      <c r="A570" s="9"/>
      <c r="B570" s="9"/>
      <c r="C570" s="10">
        <f t="shared" si="267"/>
        <v>288500</v>
      </c>
      <c r="D570" s="10">
        <f t="shared" si="268"/>
        <v>3462000</v>
      </c>
      <c r="E570" s="10">
        <f>F570*基础参数!$B$18</f>
        <v>2308000</v>
      </c>
      <c r="F570" s="10">
        <f>F569+基础参数!$B$17</f>
        <v>5770000</v>
      </c>
      <c r="G570" s="10">
        <f>基础参数!$B$1</f>
        <v>60000</v>
      </c>
      <c r="H570" s="10">
        <f>基础参数!$B$2</f>
        <v>36000</v>
      </c>
      <c r="I570" s="10">
        <f>ROUND(IF(F570/12&gt;基础参数!$B$5,基础参数!$B$5,IF(F570/12&lt;基础参数!$B$4,基础参数!$B$4,F570/12)),2)</f>
        <v>21396</v>
      </c>
      <c r="J570" s="10">
        <f>I570*12*基础参数!$B$3</f>
        <v>32094</v>
      </c>
      <c r="K570" s="10">
        <f>ROUND(IF($F570/12&gt;基础参数!$B$12,基础参数!$B$12,IF($F570/12&lt;基础参数!$B$11,基础参数!$B$11,$F570/12)),2)</f>
        <v>21396</v>
      </c>
      <c r="L570" s="10">
        <f>K570*12*基础参数!$B$10</f>
        <v>17972.640000000003</v>
      </c>
      <c r="M570" s="12">
        <f t="shared" si="264"/>
        <v>3315933.36</v>
      </c>
      <c r="N570" s="13">
        <f t="shared" si="265"/>
        <v>2308000</v>
      </c>
      <c r="O570" s="13">
        <f t="shared" si="269"/>
        <v>1310250.01</v>
      </c>
      <c r="P570" s="13">
        <f t="shared" si="270"/>
        <v>1023440</v>
      </c>
      <c r="Q570" s="17">
        <f t="shared" si="271"/>
        <v>2333690.0099999998</v>
      </c>
      <c r="R570" s="13">
        <f t="shared" si="272"/>
        <v>4963933.3600000003</v>
      </c>
      <c r="S570" s="18">
        <f t="shared" si="273"/>
        <v>660000</v>
      </c>
      <c r="T570" s="13">
        <f t="shared" si="274"/>
        <v>2051850.01</v>
      </c>
      <c r="U570" s="13">
        <f t="shared" si="275"/>
        <v>193590</v>
      </c>
      <c r="V570" s="19">
        <f t="shared" si="276"/>
        <v>2245440.0099999998</v>
      </c>
      <c r="W570" s="13">
        <f t="shared" si="277"/>
        <v>88250</v>
      </c>
      <c r="X570" s="13">
        <f t="shared" si="278"/>
        <v>103410</v>
      </c>
      <c r="Y570" s="13">
        <f t="shared" si="266"/>
        <v>5623933.3600000003</v>
      </c>
      <c r="Z570" s="22">
        <f t="shared" si="279"/>
        <v>2348850.0099999998</v>
      </c>
      <c r="AA570" s="13"/>
      <c r="AB570" s="13">
        <f t="shared" si="280"/>
        <v>5203933.3600000003</v>
      </c>
      <c r="AC570" s="13">
        <f t="shared" si="281"/>
        <v>420000</v>
      </c>
      <c r="AD570" s="13">
        <f t="shared" si="282"/>
        <v>2159850.0099999998</v>
      </c>
      <c r="AE570" s="13">
        <f t="shared" si="283"/>
        <v>102340</v>
      </c>
      <c r="AF570" s="13">
        <f t="shared" si="284"/>
        <v>2262190.0099999998</v>
      </c>
      <c r="AG570" s="23">
        <f t="shared" si="285"/>
        <v>16750</v>
      </c>
      <c r="AH570" s="13">
        <f t="shared" si="286"/>
        <v>-71500</v>
      </c>
      <c r="AI570" s="13">
        <f t="shared" si="287"/>
        <v>4171433.3600000003</v>
      </c>
      <c r="AJ570" s="13">
        <f t="shared" si="288"/>
        <v>4963933.3600000003</v>
      </c>
      <c r="AK570" s="13">
        <f t="shared" si="289"/>
        <v>660000</v>
      </c>
      <c r="AL570" s="13">
        <f t="shared" si="290"/>
        <v>2051850.01</v>
      </c>
      <c r="AM570" s="13">
        <f t="shared" si="291"/>
        <v>193590</v>
      </c>
      <c r="AN570" s="13">
        <f t="shared" si="292"/>
        <v>2245440.0099999998</v>
      </c>
      <c r="AO570" s="23">
        <f t="shared" si="293"/>
        <v>0</v>
      </c>
      <c r="AP570" s="13">
        <f t="shared" si="294"/>
        <v>-88250</v>
      </c>
      <c r="AQ570" s="13">
        <f t="shared" si="295"/>
        <v>0</v>
      </c>
      <c r="AR570" s="3" t="str">
        <f t="shared" si="296"/>
        <v>Ok</v>
      </c>
    </row>
    <row r="571" spans="1:44" x14ac:dyDescent="0.3">
      <c r="A571" s="9"/>
      <c r="B571" s="9"/>
      <c r="C571" s="10">
        <f t="shared" si="267"/>
        <v>289000</v>
      </c>
      <c r="D571" s="10">
        <f t="shared" si="268"/>
        <v>3468000</v>
      </c>
      <c r="E571" s="10">
        <f>F571*基础参数!$B$18</f>
        <v>2312000</v>
      </c>
      <c r="F571" s="10">
        <f>F570+基础参数!$B$17</f>
        <v>5780000</v>
      </c>
      <c r="G571" s="10">
        <f>基础参数!$B$1</f>
        <v>60000</v>
      </c>
      <c r="H571" s="10">
        <f>基础参数!$B$2</f>
        <v>36000</v>
      </c>
      <c r="I571" s="10">
        <f>ROUND(IF(F571/12&gt;基础参数!$B$5,基础参数!$B$5,IF(F571/12&lt;基础参数!$B$4,基础参数!$B$4,F571/12)),2)</f>
        <v>21396</v>
      </c>
      <c r="J571" s="10">
        <f>I571*12*基础参数!$B$3</f>
        <v>32094</v>
      </c>
      <c r="K571" s="10">
        <f>ROUND(IF($F571/12&gt;基础参数!$B$12,基础参数!$B$12,IF($F571/12&lt;基础参数!$B$11,基础参数!$B$11,$F571/12)),2)</f>
        <v>21396</v>
      </c>
      <c r="L571" s="10">
        <f>K571*12*基础参数!$B$10</f>
        <v>17972.640000000003</v>
      </c>
      <c r="M571" s="12">
        <f t="shared" si="264"/>
        <v>3321933.36</v>
      </c>
      <c r="N571" s="13">
        <f t="shared" si="265"/>
        <v>2312000</v>
      </c>
      <c r="O571" s="13">
        <f t="shared" si="269"/>
        <v>1312950.01</v>
      </c>
      <c r="P571" s="13">
        <f t="shared" si="270"/>
        <v>1025240</v>
      </c>
      <c r="Q571" s="17">
        <f t="shared" si="271"/>
        <v>2338190.0099999998</v>
      </c>
      <c r="R571" s="13">
        <f t="shared" si="272"/>
        <v>4973933.3600000003</v>
      </c>
      <c r="S571" s="18">
        <f t="shared" si="273"/>
        <v>660000</v>
      </c>
      <c r="T571" s="13">
        <f t="shared" si="274"/>
        <v>2056350.01</v>
      </c>
      <c r="U571" s="13">
        <f t="shared" si="275"/>
        <v>193590</v>
      </c>
      <c r="V571" s="19">
        <f t="shared" si="276"/>
        <v>2249940.0099999998</v>
      </c>
      <c r="W571" s="13">
        <f t="shared" si="277"/>
        <v>88250</v>
      </c>
      <c r="X571" s="13">
        <f t="shared" si="278"/>
        <v>103410</v>
      </c>
      <c r="Y571" s="13">
        <f t="shared" si="266"/>
        <v>5633933.3600000003</v>
      </c>
      <c r="Z571" s="22">
        <f t="shared" si="279"/>
        <v>2353350.0099999998</v>
      </c>
      <c r="AA571" s="13"/>
      <c r="AB571" s="13">
        <f t="shared" si="280"/>
        <v>5213933.3600000003</v>
      </c>
      <c r="AC571" s="13">
        <f t="shared" si="281"/>
        <v>420000</v>
      </c>
      <c r="AD571" s="13">
        <f t="shared" si="282"/>
        <v>2164350.0099999998</v>
      </c>
      <c r="AE571" s="13">
        <f t="shared" si="283"/>
        <v>102340</v>
      </c>
      <c r="AF571" s="13">
        <f t="shared" si="284"/>
        <v>2266690.0099999998</v>
      </c>
      <c r="AG571" s="23">
        <f t="shared" si="285"/>
        <v>16750</v>
      </c>
      <c r="AH571" s="13">
        <f t="shared" si="286"/>
        <v>-71500</v>
      </c>
      <c r="AI571" s="13">
        <f t="shared" si="287"/>
        <v>4181433.3600000003</v>
      </c>
      <c r="AJ571" s="13">
        <f t="shared" si="288"/>
        <v>4973933.3600000003</v>
      </c>
      <c r="AK571" s="13">
        <f t="shared" si="289"/>
        <v>660000</v>
      </c>
      <c r="AL571" s="13">
        <f t="shared" si="290"/>
        <v>2056350.01</v>
      </c>
      <c r="AM571" s="13">
        <f t="shared" si="291"/>
        <v>193590</v>
      </c>
      <c r="AN571" s="13">
        <f t="shared" si="292"/>
        <v>2249940.0099999998</v>
      </c>
      <c r="AO571" s="23">
        <f t="shared" si="293"/>
        <v>0</v>
      </c>
      <c r="AP571" s="13">
        <f t="shared" si="294"/>
        <v>-88250</v>
      </c>
      <c r="AQ571" s="13">
        <f t="shared" si="295"/>
        <v>0</v>
      </c>
      <c r="AR571" s="3" t="str">
        <f t="shared" si="296"/>
        <v>Ok</v>
      </c>
    </row>
    <row r="572" spans="1:44" x14ac:dyDescent="0.3">
      <c r="A572" s="9"/>
      <c r="B572" s="9"/>
      <c r="C572" s="10">
        <f t="shared" si="267"/>
        <v>289500</v>
      </c>
      <c r="D572" s="10">
        <f t="shared" si="268"/>
        <v>3474000</v>
      </c>
      <c r="E572" s="10">
        <f>F572*基础参数!$B$18</f>
        <v>2316000</v>
      </c>
      <c r="F572" s="10">
        <f>F571+基础参数!$B$17</f>
        <v>5790000</v>
      </c>
      <c r="G572" s="10">
        <f>基础参数!$B$1</f>
        <v>60000</v>
      </c>
      <c r="H572" s="10">
        <f>基础参数!$B$2</f>
        <v>36000</v>
      </c>
      <c r="I572" s="10">
        <f>ROUND(IF(F572/12&gt;基础参数!$B$5,基础参数!$B$5,IF(F572/12&lt;基础参数!$B$4,基础参数!$B$4,F572/12)),2)</f>
        <v>21396</v>
      </c>
      <c r="J572" s="10">
        <f>I572*12*基础参数!$B$3</f>
        <v>32094</v>
      </c>
      <c r="K572" s="10">
        <f>ROUND(IF($F572/12&gt;基础参数!$B$12,基础参数!$B$12,IF($F572/12&lt;基础参数!$B$11,基础参数!$B$11,$F572/12)),2)</f>
        <v>21396</v>
      </c>
      <c r="L572" s="10">
        <f>K572*12*基础参数!$B$10</f>
        <v>17972.640000000003</v>
      </c>
      <c r="M572" s="12">
        <f t="shared" si="264"/>
        <v>3327933.36</v>
      </c>
      <c r="N572" s="13">
        <f t="shared" si="265"/>
        <v>2316000</v>
      </c>
      <c r="O572" s="13">
        <f t="shared" si="269"/>
        <v>1315650.01</v>
      </c>
      <c r="P572" s="13">
        <f t="shared" si="270"/>
        <v>1027040</v>
      </c>
      <c r="Q572" s="17">
        <f t="shared" si="271"/>
        <v>2342690.0099999998</v>
      </c>
      <c r="R572" s="13">
        <f t="shared" si="272"/>
        <v>4983933.3600000003</v>
      </c>
      <c r="S572" s="18">
        <f t="shared" si="273"/>
        <v>660000</v>
      </c>
      <c r="T572" s="13">
        <f t="shared" si="274"/>
        <v>2060850.01</v>
      </c>
      <c r="U572" s="13">
        <f t="shared" si="275"/>
        <v>193590</v>
      </c>
      <c r="V572" s="19">
        <f t="shared" si="276"/>
        <v>2254440.0099999998</v>
      </c>
      <c r="W572" s="13">
        <f t="shared" si="277"/>
        <v>88250</v>
      </c>
      <c r="X572" s="13">
        <f t="shared" si="278"/>
        <v>103410</v>
      </c>
      <c r="Y572" s="13">
        <f t="shared" si="266"/>
        <v>5643933.3600000003</v>
      </c>
      <c r="Z572" s="22">
        <f t="shared" si="279"/>
        <v>2357850.0099999998</v>
      </c>
      <c r="AA572" s="13"/>
      <c r="AB572" s="13">
        <f t="shared" si="280"/>
        <v>5223933.3600000003</v>
      </c>
      <c r="AC572" s="13">
        <f t="shared" si="281"/>
        <v>420000</v>
      </c>
      <c r="AD572" s="13">
        <f t="shared" si="282"/>
        <v>2168850.0099999998</v>
      </c>
      <c r="AE572" s="13">
        <f t="shared" si="283"/>
        <v>102340</v>
      </c>
      <c r="AF572" s="13">
        <f t="shared" si="284"/>
        <v>2271190.0099999998</v>
      </c>
      <c r="AG572" s="23">
        <f t="shared" si="285"/>
        <v>16750</v>
      </c>
      <c r="AH572" s="13">
        <f t="shared" si="286"/>
        <v>-71500</v>
      </c>
      <c r="AI572" s="13">
        <f t="shared" si="287"/>
        <v>4191433.3600000003</v>
      </c>
      <c r="AJ572" s="13">
        <f t="shared" si="288"/>
        <v>4983933.3600000003</v>
      </c>
      <c r="AK572" s="13">
        <f t="shared" si="289"/>
        <v>660000</v>
      </c>
      <c r="AL572" s="13">
        <f t="shared" si="290"/>
        <v>2060850.01</v>
      </c>
      <c r="AM572" s="13">
        <f t="shared" si="291"/>
        <v>193590</v>
      </c>
      <c r="AN572" s="13">
        <f t="shared" si="292"/>
        <v>2254440.0099999998</v>
      </c>
      <c r="AO572" s="23">
        <f t="shared" si="293"/>
        <v>0</v>
      </c>
      <c r="AP572" s="13">
        <f t="shared" si="294"/>
        <v>-88250</v>
      </c>
      <c r="AQ572" s="13">
        <f t="shared" si="295"/>
        <v>0</v>
      </c>
      <c r="AR572" s="3" t="str">
        <f t="shared" si="296"/>
        <v>Ok</v>
      </c>
    </row>
    <row r="573" spans="1:44" x14ac:dyDescent="0.3">
      <c r="A573" s="9"/>
      <c r="B573" s="9"/>
      <c r="C573" s="10">
        <f t="shared" si="267"/>
        <v>290000</v>
      </c>
      <c r="D573" s="10">
        <f t="shared" si="268"/>
        <v>3480000</v>
      </c>
      <c r="E573" s="10">
        <f>F573*基础参数!$B$18</f>
        <v>2320000</v>
      </c>
      <c r="F573" s="10">
        <f>F572+基础参数!$B$17</f>
        <v>5800000</v>
      </c>
      <c r="G573" s="10">
        <f>基础参数!$B$1</f>
        <v>60000</v>
      </c>
      <c r="H573" s="10">
        <f>基础参数!$B$2</f>
        <v>36000</v>
      </c>
      <c r="I573" s="10">
        <f>ROUND(IF(F573/12&gt;基础参数!$B$5,基础参数!$B$5,IF(F573/12&lt;基础参数!$B$4,基础参数!$B$4,F573/12)),2)</f>
        <v>21396</v>
      </c>
      <c r="J573" s="10">
        <f>I573*12*基础参数!$B$3</f>
        <v>32094</v>
      </c>
      <c r="K573" s="10">
        <f>ROUND(IF($F573/12&gt;基础参数!$B$12,基础参数!$B$12,IF($F573/12&lt;基础参数!$B$11,基础参数!$B$11,$F573/12)),2)</f>
        <v>21396</v>
      </c>
      <c r="L573" s="10">
        <f>K573*12*基础参数!$B$10</f>
        <v>17972.640000000003</v>
      </c>
      <c r="M573" s="12">
        <f t="shared" si="264"/>
        <v>3333933.36</v>
      </c>
      <c r="N573" s="13">
        <f t="shared" si="265"/>
        <v>2320000</v>
      </c>
      <c r="O573" s="13">
        <f t="shared" si="269"/>
        <v>1318350.01</v>
      </c>
      <c r="P573" s="13">
        <f t="shared" si="270"/>
        <v>1028840</v>
      </c>
      <c r="Q573" s="17">
        <f t="shared" si="271"/>
        <v>2347190.0099999998</v>
      </c>
      <c r="R573" s="13">
        <f t="shared" si="272"/>
        <v>4993933.3600000003</v>
      </c>
      <c r="S573" s="18">
        <f t="shared" si="273"/>
        <v>660000</v>
      </c>
      <c r="T573" s="13">
        <f t="shared" si="274"/>
        <v>2065350.01</v>
      </c>
      <c r="U573" s="13">
        <f t="shared" si="275"/>
        <v>193590</v>
      </c>
      <c r="V573" s="19">
        <f t="shared" si="276"/>
        <v>2258940.0099999998</v>
      </c>
      <c r="W573" s="13">
        <f t="shared" si="277"/>
        <v>88250</v>
      </c>
      <c r="X573" s="13">
        <f t="shared" si="278"/>
        <v>103410</v>
      </c>
      <c r="Y573" s="13">
        <f t="shared" si="266"/>
        <v>5653933.3600000003</v>
      </c>
      <c r="Z573" s="22">
        <f t="shared" si="279"/>
        <v>2362350.0099999998</v>
      </c>
      <c r="AA573" s="13"/>
      <c r="AB573" s="13">
        <f t="shared" si="280"/>
        <v>5233933.3600000003</v>
      </c>
      <c r="AC573" s="13">
        <f t="shared" si="281"/>
        <v>420000</v>
      </c>
      <c r="AD573" s="13">
        <f t="shared" si="282"/>
        <v>2173350.0099999998</v>
      </c>
      <c r="AE573" s="13">
        <f t="shared" si="283"/>
        <v>102340</v>
      </c>
      <c r="AF573" s="13">
        <f t="shared" si="284"/>
        <v>2275690.0099999998</v>
      </c>
      <c r="AG573" s="23">
        <f t="shared" si="285"/>
        <v>16750</v>
      </c>
      <c r="AH573" s="13">
        <f t="shared" si="286"/>
        <v>-71500</v>
      </c>
      <c r="AI573" s="13">
        <f t="shared" si="287"/>
        <v>4201433.3600000003</v>
      </c>
      <c r="AJ573" s="13">
        <f t="shared" si="288"/>
        <v>4993933.3600000003</v>
      </c>
      <c r="AK573" s="13">
        <f t="shared" si="289"/>
        <v>660000</v>
      </c>
      <c r="AL573" s="13">
        <f t="shared" si="290"/>
        <v>2065350.01</v>
      </c>
      <c r="AM573" s="13">
        <f t="shared" si="291"/>
        <v>193590</v>
      </c>
      <c r="AN573" s="13">
        <f t="shared" si="292"/>
        <v>2258940.0099999998</v>
      </c>
      <c r="AO573" s="23">
        <f t="shared" si="293"/>
        <v>0</v>
      </c>
      <c r="AP573" s="13">
        <f t="shared" si="294"/>
        <v>-88250</v>
      </c>
      <c r="AQ573" s="13">
        <f t="shared" si="295"/>
        <v>0</v>
      </c>
      <c r="AR573" s="3" t="str">
        <f t="shared" si="296"/>
        <v>Ok</v>
      </c>
    </row>
    <row r="574" spans="1:44" x14ac:dyDescent="0.3">
      <c r="A574" s="9"/>
      <c r="B574" s="9"/>
      <c r="C574" s="10">
        <f t="shared" si="267"/>
        <v>290500</v>
      </c>
      <c r="D574" s="10">
        <f t="shared" si="268"/>
        <v>3486000</v>
      </c>
      <c r="E574" s="10">
        <f>F574*基础参数!$B$18</f>
        <v>2324000</v>
      </c>
      <c r="F574" s="10">
        <f>F573+基础参数!$B$17</f>
        <v>5810000</v>
      </c>
      <c r="G574" s="10">
        <f>基础参数!$B$1</f>
        <v>60000</v>
      </c>
      <c r="H574" s="10">
        <f>基础参数!$B$2</f>
        <v>36000</v>
      </c>
      <c r="I574" s="10">
        <f>ROUND(IF(F574/12&gt;基础参数!$B$5,基础参数!$B$5,IF(F574/12&lt;基础参数!$B$4,基础参数!$B$4,F574/12)),2)</f>
        <v>21396</v>
      </c>
      <c r="J574" s="10">
        <f>I574*12*基础参数!$B$3</f>
        <v>32094</v>
      </c>
      <c r="K574" s="10">
        <f>ROUND(IF($F574/12&gt;基础参数!$B$12,基础参数!$B$12,IF($F574/12&lt;基础参数!$B$11,基础参数!$B$11,$F574/12)),2)</f>
        <v>21396</v>
      </c>
      <c r="L574" s="10">
        <f>K574*12*基础参数!$B$10</f>
        <v>17972.640000000003</v>
      </c>
      <c r="M574" s="12">
        <f t="shared" si="264"/>
        <v>3339933.36</v>
      </c>
      <c r="N574" s="13">
        <f t="shared" si="265"/>
        <v>2324000</v>
      </c>
      <c r="O574" s="13">
        <f t="shared" si="269"/>
        <v>1321050.01</v>
      </c>
      <c r="P574" s="13">
        <f t="shared" si="270"/>
        <v>1030640</v>
      </c>
      <c r="Q574" s="17">
        <f t="shared" si="271"/>
        <v>2351690.0099999998</v>
      </c>
      <c r="R574" s="13">
        <f t="shared" si="272"/>
        <v>5003933.3600000003</v>
      </c>
      <c r="S574" s="18">
        <f t="shared" si="273"/>
        <v>660000</v>
      </c>
      <c r="T574" s="13">
        <f t="shared" si="274"/>
        <v>2069850.01</v>
      </c>
      <c r="U574" s="13">
        <f t="shared" si="275"/>
        <v>193590</v>
      </c>
      <c r="V574" s="19">
        <f t="shared" si="276"/>
        <v>2263440.0099999998</v>
      </c>
      <c r="W574" s="13">
        <f t="shared" si="277"/>
        <v>88250</v>
      </c>
      <c r="X574" s="13">
        <f t="shared" si="278"/>
        <v>103410</v>
      </c>
      <c r="Y574" s="13">
        <f t="shared" si="266"/>
        <v>5663933.3600000003</v>
      </c>
      <c r="Z574" s="22">
        <f t="shared" si="279"/>
        <v>2366850.0099999998</v>
      </c>
      <c r="AA574" s="13"/>
      <c r="AB574" s="13">
        <f t="shared" si="280"/>
        <v>5243933.3600000003</v>
      </c>
      <c r="AC574" s="13">
        <f t="shared" si="281"/>
        <v>420000</v>
      </c>
      <c r="AD574" s="13">
        <f t="shared" si="282"/>
        <v>2177850.0099999998</v>
      </c>
      <c r="AE574" s="13">
        <f t="shared" si="283"/>
        <v>102340</v>
      </c>
      <c r="AF574" s="13">
        <f t="shared" si="284"/>
        <v>2280190.0099999998</v>
      </c>
      <c r="AG574" s="23">
        <f t="shared" si="285"/>
        <v>16750</v>
      </c>
      <c r="AH574" s="13">
        <f t="shared" si="286"/>
        <v>-71500</v>
      </c>
      <c r="AI574" s="13">
        <f t="shared" si="287"/>
        <v>4211433.3600000003</v>
      </c>
      <c r="AJ574" s="13">
        <f t="shared" si="288"/>
        <v>5003933.3600000003</v>
      </c>
      <c r="AK574" s="13">
        <f t="shared" si="289"/>
        <v>660000</v>
      </c>
      <c r="AL574" s="13">
        <f t="shared" si="290"/>
        <v>2069850.01</v>
      </c>
      <c r="AM574" s="13">
        <f t="shared" si="291"/>
        <v>193590</v>
      </c>
      <c r="AN574" s="13">
        <f t="shared" si="292"/>
        <v>2263440.0099999998</v>
      </c>
      <c r="AO574" s="23">
        <f t="shared" si="293"/>
        <v>0</v>
      </c>
      <c r="AP574" s="13">
        <f t="shared" si="294"/>
        <v>-88250</v>
      </c>
      <c r="AQ574" s="13">
        <f t="shared" si="295"/>
        <v>0</v>
      </c>
      <c r="AR574" s="3" t="str">
        <f t="shared" si="296"/>
        <v>Ok</v>
      </c>
    </row>
    <row r="575" spans="1:44" x14ac:dyDescent="0.3">
      <c r="A575" s="9"/>
      <c r="B575" s="9"/>
      <c r="C575" s="10">
        <f t="shared" si="267"/>
        <v>291000</v>
      </c>
      <c r="D575" s="10">
        <f t="shared" si="268"/>
        <v>3492000</v>
      </c>
      <c r="E575" s="10">
        <f>F575*基础参数!$B$18</f>
        <v>2328000</v>
      </c>
      <c r="F575" s="10">
        <f>F574+基础参数!$B$17</f>
        <v>5820000</v>
      </c>
      <c r="G575" s="10">
        <f>基础参数!$B$1</f>
        <v>60000</v>
      </c>
      <c r="H575" s="10">
        <f>基础参数!$B$2</f>
        <v>36000</v>
      </c>
      <c r="I575" s="10">
        <f>ROUND(IF(F575/12&gt;基础参数!$B$5,基础参数!$B$5,IF(F575/12&lt;基础参数!$B$4,基础参数!$B$4,F575/12)),2)</f>
        <v>21396</v>
      </c>
      <c r="J575" s="10">
        <f>I575*12*基础参数!$B$3</f>
        <v>32094</v>
      </c>
      <c r="K575" s="10">
        <f>ROUND(IF($F575/12&gt;基础参数!$B$12,基础参数!$B$12,IF($F575/12&lt;基础参数!$B$11,基础参数!$B$11,$F575/12)),2)</f>
        <v>21396</v>
      </c>
      <c r="L575" s="10">
        <f>K575*12*基础参数!$B$10</f>
        <v>17972.640000000003</v>
      </c>
      <c r="M575" s="12">
        <f t="shared" si="264"/>
        <v>3345933.36</v>
      </c>
      <c r="N575" s="13">
        <f t="shared" si="265"/>
        <v>2328000</v>
      </c>
      <c r="O575" s="13">
        <f t="shared" si="269"/>
        <v>1323750.01</v>
      </c>
      <c r="P575" s="13">
        <f t="shared" si="270"/>
        <v>1032440</v>
      </c>
      <c r="Q575" s="17">
        <f t="shared" si="271"/>
        <v>2356190.0099999998</v>
      </c>
      <c r="R575" s="13">
        <f t="shared" si="272"/>
        <v>5013933.3600000003</v>
      </c>
      <c r="S575" s="18">
        <f t="shared" si="273"/>
        <v>660000</v>
      </c>
      <c r="T575" s="13">
        <f t="shared" si="274"/>
        <v>2074350.01</v>
      </c>
      <c r="U575" s="13">
        <f t="shared" si="275"/>
        <v>193590</v>
      </c>
      <c r="V575" s="19">
        <f t="shared" si="276"/>
        <v>2267940.0099999998</v>
      </c>
      <c r="W575" s="13">
        <f t="shared" si="277"/>
        <v>88250</v>
      </c>
      <c r="X575" s="13">
        <f t="shared" si="278"/>
        <v>103410</v>
      </c>
      <c r="Y575" s="13">
        <f t="shared" si="266"/>
        <v>5673933.3600000003</v>
      </c>
      <c r="Z575" s="22">
        <f t="shared" si="279"/>
        <v>2371350.0099999998</v>
      </c>
      <c r="AA575" s="13"/>
      <c r="AB575" s="13">
        <f t="shared" si="280"/>
        <v>5253933.3600000003</v>
      </c>
      <c r="AC575" s="13">
        <f t="shared" si="281"/>
        <v>420000</v>
      </c>
      <c r="AD575" s="13">
        <f t="shared" si="282"/>
        <v>2182350.0099999998</v>
      </c>
      <c r="AE575" s="13">
        <f t="shared" si="283"/>
        <v>102340</v>
      </c>
      <c r="AF575" s="13">
        <f t="shared" si="284"/>
        <v>2284690.0099999998</v>
      </c>
      <c r="AG575" s="23">
        <f t="shared" si="285"/>
        <v>16750</v>
      </c>
      <c r="AH575" s="13">
        <f t="shared" si="286"/>
        <v>-71500</v>
      </c>
      <c r="AI575" s="13">
        <f t="shared" si="287"/>
        <v>4221433.3600000003</v>
      </c>
      <c r="AJ575" s="13">
        <f t="shared" si="288"/>
        <v>5013933.3600000003</v>
      </c>
      <c r="AK575" s="13">
        <f t="shared" si="289"/>
        <v>660000</v>
      </c>
      <c r="AL575" s="13">
        <f t="shared" si="290"/>
        <v>2074350.01</v>
      </c>
      <c r="AM575" s="13">
        <f t="shared" si="291"/>
        <v>193590</v>
      </c>
      <c r="AN575" s="13">
        <f t="shared" si="292"/>
        <v>2267940.0099999998</v>
      </c>
      <c r="AO575" s="23">
        <f t="shared" si="293"/>
        <v>0</v>
      </c>
      <c r="AP575" s="13">
        <f t="shared" si="294"/>
        <v>-88250</v>
      </c>
      <c r="AQ575" s="13">
        <f t="shared" si="295"/>
        <v>0</v>
      </c>
      <c r="AR575" s="3" t="str">
        <f t="shared" si="296"/>
        <v>Ok</v>
      </c>
    </row>
    <row r="576" spans="1:44" x14ac:dyDescent="0.3">
      <c r="A576" s="9"/>
      <c r="B576" s="9"/>
      <c r="C576" s="10">
        <f t="shared" si="267"/>
        <v>291500</v>
      </c>
      <c r="D576" s="10">
        <f t="shared" si="268"/>
        <v>3498000</v>
      </c>
      <c r="E576" s="10">
        <f>F576*基础参数!$B$18</f>
        <v>2332000</v>
      </c>
      <c r="F576" s="10">
        <f>F575+基础参数!$B$17</f>
        <v>5830000</v>
      </c>
      <c r="G576" s="10">
        <f>基础参数!$B$1</f>
        <v>60000</v>
      </c>
      <c r="H576" s="10">
        <f>基础参数!$B$2</f>
        <v>36000</v>
      </c>
      <c r="I576" s="10">
        <f>ROUND(IF(F576/12&gt;基础参数!$B$5,基础参数!$B$5,IF(F576/12&lt;基础参数!$B$4,基础参数!$B$4,F576/12)),2)</f>
        <v>21396</v>
      </c>
      <c r="J576" s="10">
        <f>I576*12*基础参数!$B$3</f>
        <v>32094</v>
      </c>
      <c r="K576" s="10">
        <f>ROUND(IF($F576/12&gt;基础参数!$B$12,基础参数!$B$12,IF($F576/12&lt;基础参数!$B$11,基础参数!$B$11,$F576/12)),2)</f>
        <v>21396</v>
      </c>
      <c r="L576" s="10">
        <f>K576*12*基础参数!$B$10</f>
        <v>17972.640000000003</v>
      </c>
      <c r="M576" s="12">
        <f t="shared" si="264"/>
        <v>3351933.36</v>
      </c>
      <c r="N576" s="13">
        <f t="shared" si="265"/>
        <v>2332000</v>
      </c>
      <c r="O576" s="13">
        <f t="shared" si="269"/>
        <v>1326450.01</v>
      </c>
      <c r="P576" s="13">
        <f t="shared" si="270"/>
        <v>1034240</v>
      </c>
      <c r="Q576" s="17">
        <f t="shared" si="271"/>
        <v>2360690.0099999998</v>
      </c>
      <c r="R576" s="13">
        <f t="shared" si="272"/>
        <v>5023933.3600000003</v>
      </c>
      <c r="S576" s="18">
        <f t="shared" si="273"/>
        <v>660000</v>
      </c>
      <c r="T576" s="13">
        <f t="shared" si="274"/>
        <v>2078850.01</v>
      </c>
      <c r="U576" s="13">
        <f t="shared" si="275"/>
        <v>193590</v>
      </c>
      <c r="V576" s="19">
        <f t="shared" si="276"/>
        <v>2272440.0099999998</v>
      </c>
      <c r="W576" s="13">
        <f t="shared" si="277"/>
        <v>88250</v>
      </c>
      <c r="X576" s="13">
        <f t="shared" si="278"/>
        <v>103410</v>
      </c>
      <c r="Y576" s="13">
        <f t="shared" si="266"/>
        <v>5683933.3600000003</v>
      </c>
      <c r="Z576" s="22">
        <f t="shared" si="279"/>
        <v>2375850.0099999998</v>
      </c>
      <c r="AA576" s="13"/>
      <c r="AB576" s="13">
        <f t="shared" si="280"/>
        <v>5263933.3600000003</v>
      </c>
      <c r="AC576" s="13">
        <f t="shared" si="281"/>
        <v>420000</v>
      </c>
      <c r="AD576" s="13">
        <f t="shared" si="282"/>
        <v>2186850.0099999998</v>
      </c>
      <c r="AE576" s="13">
        <f t="shared" si="283"/>
        <v>102340</v>
      </c>
      <c r="AF576" s="13">
        <f t="shared" si="284"/>
        <v>2289190.0099999998</v>
      </c>
      <c r="AG576" s="23">
        <f t="shared" si="285"/>
        <v>16750</v>
      </c>
      <c r="AH576" s="13">
        <f t="shared" si="286"/>
        <v>-71500</v>
      </c>
      <c r="AI576" s="13">
        <f t="shared" si="287"/>
        <v>4231433.3600000003</v>
      </c>
      <c r="AJ576" s="13">
        <f t="shared" si="288"/>
        <v>5023933.3600000003</v>
      </c>
      <c r="AK576" s="13">
        <f t="shared" si="289"/>
        <v>660000</v>
      </c>
      <c r="AL576" s="13">
        <f t="shared" si="290"/>
        <v>2078850.01</v>
      </c>
      <c r="AM576" s="13">
        <f t="shared" si="291"/>
        <v>193590</v>
      </c>
      <c r="AN576" s="13">
        <f t="shared" si="292"/>
        <v>2272440.0099999998</v>
      </c>
      <c r="AO576" s="23">
        <f t="shared" si="293"/>
        <v>0</v>
      </c>
      <c r="AP576" s="13">
        <f t="shared" si="294"/>
        <v>-88250</v>
      </c>
      <c r="AQ576" s="13">
        <f t="shared" si="295"/>
        <v>0</v>
      </c>
      <c r="AR576" s="3" t="str">
        <f t="shared" si="296"/>
        <v>Ok</v>
      </c>
    </row>
    <row r="577" spans="1:44" x14ac:dyDescent="0.3">
      <c r="A577" s="9"/>
      <c r="B577" s="9"/>
      <c r="C577" s="10">
        <f t="shared" si="267"/>
        <v>292000</v>
      </c>
      <c r="D577" s="10">
        <f t="shared" si="268"/>
        <v>3504000</v>
      </c>
      <c r="E577" s="10">
        <f>F577*基础参数!$B$18</f>
        <v>2336000</v>
      </c>
      <c r="F577" s="10">
        <f>F576+基础参数!$B$17</f>
        <v>5840000</v>
      </c>
      <c r="G577" s="10">
        <f>基础参数!$B$1</f>
        <v>60000</v>
      </c>
      <c r="H577" s="10">
        <f>基础参数!$B$2</f>
        <v>36000</v>
      </c>
      <c r="I577" s="10">
        <f>ROUND(IF(F577/12&gt;基础参数!$B$5,基础参数!$B$5,IF(F577/12&lt;基础参数!$B$4,基础参数!$B$4,F577/12)),2)</f>
        <v>21396</v>
      </c>
      <c r="J577" s="10">
        <f>I577*12*基础参数!$B$3</f>
        <v>32094</v>
      </c>
      <c r="K577" s="10">
        <f>ROUND(IF($F577/12&gt;基础参数!$B$12,基础参数!$B$12,IF($F577/12&lt;基础参数!$B$11,基础参数!$B$11,$F577/12)),2)</f>
        <v>21396</v>
      </c>
      <c r="L577" s="10">
        <f>K577*12*基础参数!$B$10</f>
        <v>17972.640000000003</v>
      </c>
      <c r="M577" s="12">
        <f t="shared" si="264"/>
        <v>3357933.36</v>
      </c>
      <c r="N577" s="13">
        <f t="shared" si="265"/>
        <v>2336000</v>
      </c>
      <c r="O577" s="13">
        <f t="shared" si="269"/>
        <v>1329150.01</v>
      </c>
      <c r="P577" s="13">
        <f t="shared" si="270"/>
        <v>1036040</v>
      </c>
      <c r="Q577" s="17">
        <f t="shared" si="271"/>
        <v>2365190.0099999998</v>
      </c>
      <c r="R577" s="13">
        <f t="shared" si="272"/>
        <v>5033933.3600000003</v>
      </c>
      <c r="S577" s="18">
        <f t="shared" si="273"/>
        <v>660000</v>
      </c>
      <c r="T577" s="13">
        <f t="shared" si="274"/>
        <v>2083350.01</v>
      </c>
      <c r="U577" s="13">
        <f t="shared" si="275"/>
        <v>193590</v>
      </c>
      <c r="V577" s="19">
        <f t="shared" si="276"/>
        <v>2276940.0099999998</v>
      </c>
      <c r="W577" s="13">
        <f t="shared" si="277"/>
        <v>88250</v>
      </c>
      <c r="X577" s="13">
        <f t="shared" si="278"/>
        <v>103410</v>
      </c>
      <c r="Y577" s="13">
        <f t="shared" si="266"/>
        <v>5693933.3600000003</v>
      </c>
      <c r="Z577" s="22">
        <f t="shared" si="279"/>
        <v>2380350.0099999998</v>
      </c>
      <c r="AA577" s="13"/>
      <c r="AB577" s="13">
        <f t="shared" si="280"/>
        <v>5273933.3600000003</v>
      </c>
      <c r="AC577" s="13">
        <f t="shared" si="281"/>
        <v>420000</v>
      </c>
      <c r="AD577" s="13">
        <f t="shared" si="282"/>
        <v>2191350.0099999998</v>
      </c>
      <c r="AE577" s="13">
        <f t="shared" si="283"/>
        <v>102340</v>
      </c>
      <c r="AF577" s="13">
        <f t="shared" si="284"/>
        <v>2293690.0099999998</v>
      </c>
      <c r="AG577" s="23">
        <f t="shared" si="285"/>
        <v>16750</v>
      </c>
      <c r="AH577" s="13">
        <f t="shared" si="286"/>
        <v>-71500</v>
      </c>
      <c r="AI577" s="13">
        <f t="shared" si="287"/>
        <v>4241433.3600000003</v>
      </c>
      <c r="AJ577" s="13">
        <f t="shared" si="288"/>
        <v>5033933.3600000003</v>
      </c>
      <c r="AK577" s="13">
        <f t="shared" si="289"/>
        <v>660000</v>
      </c>
      <c r="AL577" s="13">
        <f t="shared" si="290"/>
        <v>2083350.01</v>
      </c>
      <c r="AM577" s="13">
        <f t="shared" si="291"/>
        <v>193590</v>
      </c>
      <c r="AN577" s="13">
        <f t="shared" si="292"/>
        <v>2276940.0099999998</v>
      </c>
      <c r="AO577" s="23">
        <f t="shared" si="293"/>
        <v>0</v>
      </c>
      <c r="AP577" s="13">
        <f t="shared" si="294"/>
        <v>-88250</v>
      </c>
      <c r="AQ577" s="13">
        <f t="shared" si="295"/>
        <v>0</v>
      </c>
      <c r="AR577" s="3" t="str">
        <f t="shared" si="296"/>
        <v>Ok</v>
      </c>
    </row>
    <row r="578" spans="1:44" x14ac:dyDescent="0.3">
      <c r="A578" s="9"/>
      <c r="B578" s="9"/>
      <c r="C578" s="10">
        <f t="shared" si="267"/>
        <v>292500</v>
      </c>
      <c r="D578" s="10">
        <f t="shared" si="268"/>
        <v>3510000</v>
      </c>
      <c r="E578" s="10">
        <f>F578*基础参数!$B$18</f>
        <v>2340000</v>
      </c>
      <c r="F578" s="10">
        <f>F577+基础参数!$B$17</f>
        <v>5850000</v>
      </c>
      <c r="G578" s="10">
        <f>基础参数!$B$1</f>
        <v>60000</v>
      </c>
      <c r="H578" s="10">
        <f>基础参数!$B$2</f>
        <v>36000</v>
      </c>
      <c r="I578" s="10">
        <f>ROUND(IF(F578/12&gt;基础参数!$B$5,基础参数!$B$5,IF(F578/12&lt;基础参数!$B$4,基础参数!$B$4,F578/12)),2)</f>
        <v>21396</v>
      </c>
      <c r="J578" s="10">
        <f>I578*12*基础参数!$B$3</f>
        <v>32094</v>
      </c>
      <c r="K578" s="10">
        <f>ROUND(IF($F578/12&gt;基础参数!$B$12,基础参数!$B$12,IF($F578/12&lt;基础参数!$B$11,基础参数!$B$11,$F578/12)),2)</f>
        <v>21396</v>
      </c>
      <c r="L578" s="10">
        <f>K578*12*基础参数!$B$10</f>
        <v>17972.640000000003</v>
      </c>
      <c r="M578" s="12">
        <f t="shared" si="264"/>
        <v>3363933.36</v>
      </c>
      <c r="N578" s="13">
        <f t="shared" si="265"/>
        <v>2340000</v>
      </c>
      <c r="O578" s="13">
        <f t="shared" si="269"/>
        <v>1331850.01</v>
      </c>
      <c r="P578" s="13">
        <f t="shared" si="270"/>
        <v>1037840</v>
      </c>
      <c r="Q578" s="17">
        <f t="shared" si="271"/>
        <v>2369690.0099999998</v>
      </c>
      <c r="R578" s="13">
        <f t="shared" si="272"/>
        <v>5043933.3600000003</v>
      </c>
      <c r="S578" s="18">
        <f t="shared" si="273"/>
        <v>660000</v>
      </c>
      <c r="T578" s="13">
        <f t="shared" si="274"/>
        <v>2087850.01</v>
      </c>
      <c r="U578" s="13">
        <f t="shared" si="275"/>
        <v>193590</v>
      </c>
      <c r="V578" s="19">
        <f t="shared" si="276"/>
        <v>2281440.0099999998</v>
      </c>
      <c r="W578" s="13">
        <f t="shared" si="277"/>
        <v>88250</v>
      </c>
      <c r="X578" s="13">
        <f t="shared" si="278"/>
        <v>103410</v>
      </c>
      <c r="Y578" s="13">
        <f t="shared" si="266"/>
        <v>5703933.3600000003</v>
      </c>
      <c r="Z578" s="22">
        <f t="shared" si="279"/>
        <v>2384850.0099999998</v>
      </c>
      <c r="AA578" s="13"/>
      <c r="AB578" s="13">
        <f t="shared" si="280"/>
        <v>5283933.3600000003</v>
      </c>
      <c r="AC578" s="13">
        <f t="shared" si="281"/>
        <v>420000</v>
      </c>
      <c r="AD578" s="13">
        <f t="shared" si="282"/>
        <v>2195850.0099999998</v>
      </c>
      <c r="AE578" s="13">
        <f t="shared" si="283"/>
        <v>102340</v>
      </c>
      <c r="AF578" s="13">
        <f t="shared" si="284"/>
        <v>2298190.0099999998</v>
      </c>
      <c r="AG578" s="23">
        <f t="shared" si="285"/>
        <v>16750</v>
      </c>
      <c r="AH578" s="13">
        <f t="shared" si="286"/>
        <v>-71500</v>
      </c>
      <c r="AI578" s="13">
        <f t="shared" si="287"/>
        <v>4251433.3600000003</v>
      </c>
      <c r="AJ578" s="13">
        <f t="shared" si="288"/>
        <v>5043933.3600000003</v>
      </c>
      <c r="AK578" s="13">
        <f t="shared" si="289"/>
        <v>660000</v>
      </c>
      <c r="AL578" s="13">
        <f t="shared" si="290"/>
        <v>2087850.01</v>
      </c>
      <c r="AM578" s="13">
        <f t="shared" si="291"/>
        <v>193590</v>
      </c>
      <c r="AN578" s="13">
        <f t="shared" si="292"/>
        <v>2281440.0099999998</v>
      </c>
      <c r="AO578" s="23">
        <f t="shared" si="293"/>
        <v>0</v>
      </c>
      <c r="AP578" s="13">
        <f t="shared" si="294"/>
        <v>-88250</v>
      </c>
      <c r="AQ578" s="13">
        <f t="shared" si="295"/>
        <v>0</v>
      </c>
      <c r="AR578" s="3" t="str">
        <f t="shared" si="296"/>
        <v>Ok</v>
      </c>
    </row>
    <row r="579" spans="1:44" x14ac:dyDescent="0.3">
      <c r="A579" s="9"/>
      <c r="B579" s="9"/>
      <c r="C579" s="10">
        <f t="shared" si="267"/>
        <v>293000</v>
      </c>
      <c r="D579" s="10">
        <f t="shared" si="268"/>
        <v>3516000</v>
      </c>
      <c r="E579" s="10">
        <f>F579*基础参数!$B$18</f>
        <v>2344000</v>
      </c>
      <c r="F579" s="10">
        <f>F578+基础参数!$B$17</f>
        <v>5860000</v>
      </c>
      <c r="G579" s="10">
        <f>基础参数!$B$1</f>
        <v>60000</v>
      </c>
      <c r="H579" s="10">
        <f>基础参数!$B$2</f>
        <v>36000</v>
      </c>
      <c r="I579" s="10">
        <f>ROUND(IF(F579/12&gt;基础参数!$B$5,基础参数!$B$5,IF(F579/12&lt;基础参数!$B$4,基础参数!$B$4,F579/12)),2)</f>
        <v>21396</v>
      </c>
      <c r="J579" s="10">
        <f>I579*12*基础参数!$B$3</f>
        <v>32094</v>
      </c>
      <c r="K579" s="10">
        <f>ROUND(IF($F579/12&gt;基础参数!$B$12,基础参数!$B$12,IF($F579/12&lt;基础参数!$B$11,基础参数!$B$11,$F579/12)),2)</f>
        <v>21396</v>
      </c>
      <c r="L579" s="10">
        <f>K579*12*基础参数!$B$10</f>
        <v>17972.640000000003</v>
      </c>
      <c r="M579" s="12">
        <f t="shared" ref="M579:M602" si="297">IF(D579-G579-H579-J579-L579&gt;0,D579-G579-H579-J579-L579,0)</f>
        <v>3369933.36</v>
      </c>
      <c r="N579" s="13">
        <f t="shared" ref="N579:N602" si="298">E579</f>
        <v>2344000</v>
      </c>
      <c r="O579" s="13">
        <f t="shared" si="269"/>
        <v>1334550.01</v>
      </c>
      <c r="P579" s="13">
        <f t="shared" si="270"/>
        <v>1039640</v>
      </c>
      <c r="Q579" s="17">
        <f t="shared" si="271"/>
        <v>2374190.0099999998</v>
      </c>
      <c r="R579" s="13">
        <f t="shared" si="272"/>
        <v>5053933.3600000003</v>
      </c>
      <c r="S579" s="18">
        <f t="shared" si="273"/>
        <v>660000</v>
      </c>
      <c r="T579" s="13">
        <f t="shared" si="274"/>
        <v>2092350.01</v>
      </c>
      <c r="U579" s="13">
        <f t="shared" si="275"/>
        <v>193590</v>
      </c>
      <c r="V579" s="19">
        <f t="shared" si="276"/>
        <v>2285940.0099999998</v>
      </c>
      <c r="W579" s="13">
        <f t="shared" si="277"/>
        <v>88250</v>
      </c>
      <c r="X579" s="13">
        <f t="shared" si="278"/>
        <v>103410</v>
      </c>
      <c r="Y579" s="13">
        <f t="shared" ref="Y579:Y602" si="299">IF(F579-G579-H579-J579-L579&gt;0,F579-G579-H579-J579-L579,0)</f>
        <v>5713933.3600000003</v>
      </c>
      <c r="Z579" s="22">
        <f t="shared" si="279"/>
        <v>2389350.0099999998</v>
      </c>
      <c r="AA579" s="13"/>
      <c r="AB579" s="13">
        <f t="shared" si="280"/>
        <v>5293933.3600000003</v>
      </c>
      <c r="AC579" s="13">
        <f t="shared" si="281"/>
        <v>420000</v>
      </c>
      <c r="AD579" s="13">
        <f t="shared" si="282"/>
        <v>2200350.0099999998</v>
      </c>
      <c r="AE579" s="13">
        <f t="shared" si="283"/>
        <v>102340</v>
      </c>
      <c r="AF579" s="13">
        <f t="shared" si="284"/>
        <v>2302690.0099999998</v>
      </c>
      <c r="AG579" s="23">
        <f t="shared" si="285"/>
        <v>16750</v>
      </c>
      <c r="AH579" s="13">
        <f t="shared" si="286"/>
        <v>-71500</v>
      </c>
      <c r="AI579" s="13">
        <f t="shared" si="287"/>
        <v>4261433.3600000003</v>
      </c>
      <c r="AJ579" s="13">
        <f t="shared" si="288"/>
        <v>5053933.3600000003</v>
      </c>
      <c r="AK579" s="13">
        <f t="shared" si="289"/>
        <v>660000</v>
      </c>
      <c r="AL579" s="13">
        <f t="shared" si="290"/>
        <v>2092350.01</v>
      </c>
      <c r="AM579" s="13">
        <f t="shared" si="291"/>
        <v>193590</v>
      </c>
      <c r="AN579" s="13">
        <f t="shared" si="292"/>
        <v>2285940.0099999998</v>
      </c>
      <c r="AO579" s="23">
        <f t="shared" si="293"/>
        <v>0</v>
      </c>
      <c r="AP579" s="13">
        <f t="shared" si="294"/>
        <v>-88250</v>
      </c>
      <c r="AQ579" s="13">
        <f t="shared" si="295"/>
        <v>0</v>
      </c>
      <c r="AR579" s="3" t="str">
        <f t="shared" si="296"/>
        <v>Ok</v>
      </c>
    </row>
    <row r="580" spans="1:44" x14ac:dyDescent="0.3">
      <c r="A580" s="9"/>
      <c r="B580" s="9"/>
      <c r="C580" s="10">
        <f t="shared" ref="C580:C602" si="300">ROUND(D580/12,2)</f>
        <v>293500</v>
      </c>
      <c r="D580" s="10">
        <f t="shared" ref="D580:D602" si="301">F580-E580</f>
        <v>3522000</v>
      </c>
      <c r="E580" s="10">
        <f>F580*基础参数!$B$18</f>
        <v>2348000</v>
      </c>
      <c r="F580" s="10">
        <f>F579+基础参数!$B$17</f>
        <v>5870000</v>
      </c>
      <c r="G580" s="10">
        <f>基础参数!$B$1</f>
        <v>60000</v>
      </c>
      <c r="H580" s="10">
        <f>基础参数!$B$2</f>
        <v>36000</v>
      </c>
      <c r="I580" s="10">
        <f>ROUND(IF(F580/12&gt;基础参数!$B$5,基础参数!$B$5,IF(F580/12&lt;基础参数!$B$4,基础参数!$B$4,F580/12)),2)</f>
        <v>21396</v>
      </c>
      <c r="J580" s="10">
        <f>I580*12*基础参数!$B$3</f>
        <v>32094</v>
      </c>
      <c r="K580" s="10">
        <f>ROUND(IF($F580/12&gt;基础参数!$B$12,基础参数!$B$12,IF($F580/12&lt;基础参数!$B$11,基础参数!$B$11,$F580/12)),2)</f>
        <v>21396</v>
      </c>
      <c r="L580" s="10">
        <f>K580*12*基础参数!$B$10</f>
        <v>17972.640000000003</v>
      </c>
      <c r="M580" s="12">
        <f t="shared" si="297"/>
        <v>3375933.36</v>
      </c>
      <c r="N580" s="13">
        <f t="shared" si="298"/>
        <v>2348000</v>
      </c>
      <c r="O580" s="13">
        <f t="shared" ref="O580:O602" si="302">ROUND(IF(M580&gt;36000,IF(M580&gt;144000,IF(M580&gt;300000,IF(M580&gt;420000,IF(M580&gt;660000,IF(M580&gt;960000,IF(M580&gt;960000.0001,(M580*0.45-181920)),(M580*0.35-85920)),(M580*0.3-52920)),(M580*0.25-31920)),(M580*0.2-16920)),(M580*0.1-2520)),(M580*0.03)),2)</f>
        <v>1337250.01</v>
      </c>
      <c r="P580" s="13">
        <f t="shared" ref="P580:P602" si="303">ROUND(IF(N580/12&gt;3000,IF(N580/12&gt;12000,IF(N580/12&gt;25000,IF(N580/12&gt;35000,IF(N580/12&gt;55000,IF(N580/12&gt;80000,IF(N580/12&gt;80000.0001,(N580*0.45-15160)),(N580*0.35-7160)),(N580*0.3-4410)),(N580*0.25-2660)),(N580*0.2-1410)),(N580*0.1-210)),(N580*0.03)),2)</f>
        <v>1041440</v>
      </c>
      <c r="Q580" s="17">
        <f t="shared" ref="Q580:Q602" si="304">O580+P580</f>
        <v>2378690.0099999998</v>
      </c>
      <c r="R580" s="13">
        <f t="shared" ref="R580:R602" si="305">Y580-S580</f>
        <v>5063933.3600000003</v>
      </c>
      <c r="S580" s="18">
        <f t="shared" ref="S580:S602" si="306">IF(Y580&gt;1452500,660000,IF(Y580&gt;1277500,420000,IF(Y580&gt;672000,300000,IF(Y580&gt;203100,144000,IF(Y580&gt;36000,36000,0)))))</f>
        <v>660000</v>
      </c>
      <c r="T580" s="13">
        <f t="shared" ref="T580:T602" si="307">ROUND(IF(R580&gt;36000,IF(R580&gt;144000,IF(R580&gt;300000,IF(R580&gt;420000,IF(R580&gt;660000,IF(R580&gt;960000,IF(R580&gt;960000.0001,(R580*0.45-181920)),(R580*0.35-85920)),(R580*0.3-52920)),(R580*0.25-31920)),(R580*0.2-16920)),(R580*0.1-2520)),(R580*0.03)),2)</f>
        <v>2096850.01</v>
      </c>
      <c r="U580" s="13">
        <f t="shared" ref="U580:U602" si="308">ROUND(IF(S580/12&gt;3000,IF(S580/12&gt;12000,IF(S580/12&gt;25000,IF(S580/12&gt;35000,IF(S580/12&gt;55000,IF(S580/12&gt;80000,IF(S580/12&gt;80000.0001,(S580*0.45-15160)),(S580*0.35-7160)),(S580*0.3-4410)),(S580*0.25-2660)),(S580*0.2-1410)),(S580*0.1-210)),(S580*0.03)),2)</f>
        <v>193590</v>
      </c>
      <c r="V580" s="19">
        <f t="shared" ref="V580:V602" si="309">T580+U580</f>
        <v>2290440.0099999998</v>
      </c>
      <c r="W580" s="13">
        <f t="shared" ref="W580:W602" si="310">Q580-V580</f>
        <v>88250</v>
      </c>
      <c r="X580" s="13">
        <f t="shared" ref="X580:X602" si="311">Z580-V580</f>
        <v>103410</v>
      </c>
      <c r="Y580" s="13">
        <f t="shared" si="299"/>
        <v>5723933.3600000003</v>
      </c>
      <c r="Z580" s="22">
        <f t="shared" ref="Z580:Z602" si="312">ROUND(IF(Y580&gt;36000,IF(Y580&gt;144000,IF(Y580&gt;300000,IF(Y580&gt;420000,IF(Y580&gt;660000,IF(Y580&gt;960000,IF(Y580&gt;960000.0001,(Y580*0.45-181920)),(Y580*0.35-85920)),(Y580*0.3-52920)),(Y580*0.25-31920)),(Y580*0.2-16920)),(Y580*0.1-2520)),(Y580*0.03)),2)</f>
        <v>2393850.0099999998</v>
      </c>
      <c r="AA580" s="13"/>
      <c r="AB580" s="13">
        <f t="shared" ref="AB580:AB602" si="313">Y580-AC580</f>
        <v>5303933.3600000003</v>
      </c>
      <c r="AC580" s="13">
        <f t="shared" ref="AC580:AC602" si="314">IF($S580=0,0,IF($S580=36000,0,IF($S580=144000,36000,IF($S580=300000,144000,IF($S580=420000,300000,IF($S580=660000,420000))))))</f>
        <v>420000</v>
      </c>
      <c r="AD580" s="13">
        <f t="shared" ref="AD580:AD602" si="315">ROUND(IF(AB580&gt;36000,IF(AB580&gt;144000,IF(AB580&gt;300000,IF(AB580&gt;420000,IF(AB580&gt;660000,IF(AB580&gt;960000,IF(AB580&gt;960000.0001,(AB580*0.45-181920)),(AB580*0.35-85920)),(AB580*0.3-52920)),(AB580*0.25-31920)),(AB580*0.2-16920)),(AB580*0.1-2520)),(AB580*0.03)),2)</f>
        <v>2204850.0099999998</v>
      </c>
      <c r="AE580" s="13">
        <f t="shared" ref="AE580:AE602" si="316">ROUND(IF(AC580/12&gt;3000,IF(AC580/12&gt;12000,IF(AC580/12&gt;25000,IF(AC580/12&gt;35000,IF(AC580/12&gt;55000,IF(AC580/12&gt;80000,IF(AC580/12&gt;80000.0001,(AC580*0.45-15160)),(AC580*0.35-7160)),(AC580*0.3-4410)),(AC580*0.25-2660)),(AC580*0.2-1410)),(AC580*0.1-210)),(AC580*0.03)),2)</f>
        <v>102340</v>
      </c>
      <c r="AF580" s="13">
        <f t="shared" ref="AF580:AF602" si="317">AD580+AE580</f>
        <v>2307190.0099999998</v>
      </c>
      <c r="AG580" s="23">
        <f t="shared" ref="AG580:AG602" si="318">AF580-$V580</f>
        <v>16750</v>
      </c>
      <c r="AH580" s="13">
        <f t="shared" ref="AH580:AH602" si="319">AF580-$Q580</f>
        <v>-71500</v>
      </c>
      <c r="AI580" s="13">
        <f t="shared" ref="AI580:AI602" si="320">IF($S580=0,0,IF($S580=36000,Y580-36000,IF($S580=144000,Y580-203100,IF($S580=300000,Y580-672000,IF($S580=420000,Y580-1277500,IF($S580=660000,Y580-1452500))))))</f>
        <v>4271433.3600000003</v>
      </c>
      <c r="AJ580" s="13">
        <f t="shared" ref="AJ580:AJ602" si="321">IF(AK580&gt;Y580,0,Y580-AK580)</f>
        <v>5063933.3600000003</v>
      </c>
      <c r="AK580" s="13">
        <f t="shared" ref="AK580:AK602" si="322">IF($S580=0,36000,IF($S580=36000,144000,IF($S580=144000,300000,IF($S580=300000,420000,IF($S580=420000,660000,IF($S580=660000,660000))))))</f>
        <v>660000</v>
      </c>
      <c r="AL580" s="13">
        <f t="shared" ref="AL580:AL602" si="323">IF(AK580&gt;Y580,0,ROUND(IF(AJ580&gt;36000,IF(AJ580&gt;144000,IF(AJ580&gt;300000,IF(AJ580&gt;420000,IF(AJ580&gt;660000,IF(AJ580&gt;960000,IF(AJ580&gt;960000.0001,(AJ580*0.45-181920)),(AJ580*0.35-85920)),(AJ580*0.3-52920)),(AJ580*0.25-31920)),(AJ580*0.2-16920)),(AJ580*0.1-2520)),(AJ580*0.03)),2))</f>
        <v>2096850.01</v>
      </c>
      <c r="AM580" s="13">
        <f t="shared" ref="AM580:AM602" si="324">IF(AK580&gt;Y580,0,ROUND(IF(AK580/12&gt;3000,IF(AK580/12&gt;12000,IF(AK580/12&gt;25000,IF(AK580/12&gt;35000,IF(AK580/12&gt;55000,IF(AK580/12&gt;80000,IF(AK580/12&gt;80000.0001,(AK580*0.45-15160)),(AK580*0.35-7160)),(AK580*0.3-4410)),(AK580*0.25-2660)),(AK580*0.2-1410)),(AK580*0.1-210)),(AK580*0.03)),2))</f>
        <v>193590</v>
      </c>
      <c r="AN580" s="13">
        <f t="shared" ref="AN580:AN602" si="325">AL580+AM580</f>
        <v>2290440.0099999998</v>
      </c>
      <c r="AO580" s="23">
        <f t="shared" ref="AO580:AO602" si="326">IF(AK580&gt;Y580,0,AN580-$V580)</f>
        <v>0</v>
      </c>
      <c r="AP580" s="13">
        <f t="shared" ref="AP580:AP602" si="327">IF(AK580&gt;Y580,0,AN580-$Q580)</f>
        <v>-88250</v>
      </c>
      <c r="AQ580" s="13">
        <f t="shared" ref="AQ580:AQ602" si="328">IF(AK580&gt;Y580,0,IF($S580=0,Y580-36000,IF($S580=36000,Y580-203100,IF($S580=144000,Y580-672000,IF($S580=300000,Y580-1277500,IF($S580=420000,Y580-1452500,IF($S580=660000,0)))))))</f>
        <v>0</v>
      </c>
      <c r="AR580" s="3" t="str">
        <f t="shared" ref="AR580:AR602" si="329">IF(AK580&gt;Y580,"高选假设不成立","Ok")</f>
        <v>Ok</v>
      </c>
    </row>
    <row r="581" spans="1:44" x14ac:dyDescent="0.3">
      <c r="A581" s="9"/>
      <c r="B581" s="9"/>
      <c r="C581" s="10">
        <f t="shared" si="300"/>
        <v>294000</v>
      </c>
      <c r="D581" s="10">
        <f t="shared" si="301"/>
        <v>3528000</v>
      </c>
      <c r="E581" s="10">
        <f>F581*基础参数!$B$18</f>
        <v>2352000</v>
      </c>
      <c r="F581" s="10">
        <f>F580+基础参数!$B$17</f>
        <v>5880000</v>
      </c>
      <c r="G581" s="10">
        <f>基础参数!$B$1</f>
        <v>60000</v>
      </c>
      <c r="H581" s="10">
        <f>基础参数!$B$2</f>
        <v>36000</v>
      </c>
      <c r="I581" s="10">
        <f>ROUND(IF(F581/12&gt;基础参数!$B$5,基础参数!$B$5,IF(F581/12&lt;基础参数!$B$4,基础参数!$B$4,F581/12)),2)</f>
        <v>21396</v>
      </c>
      <c r="J581" s="10">
        <f>I581*12*基础参数!$B$3</f>
        <v>32094</v>
      </c>
      <c r="K581" s="10">
        <f>ROUND(IF($F581/12&gt;基础参数!$B$12,基础参数!$B$12,IF($F581/12&lt;基础参数!$B$11,基础参数!$B$11,$F581/12)),2)</f>
        <v>21396</v>
      </c>
      <c r="L581" s="10">
        <f>K581*12*基础参数!$B$10</f>
        <v>17972.640000000003</v>
      </c>
      <c r="M581" s="12">
        <f t="shared" si="297"/>
        <v>3381933.36</v>
      </c>
      <c r="N581" s="13">
        <f t="shared" si="298"/>
        <v>2352000</v>
      </c>
      <c r="O581" s="13">
        <f t="shared" si="302"/>
        <v>1339950.01</v>
      </c>
      <c r="P581" s="13">
        <f t="shared" si="303"/>
        <v>1043240</v>
      </c>
      <c r="Q581" s="17">
        <f t="shared" si="304"/>
        <v>2383190.0099999998</v>
      </c>
      <c r="R581" s="13">
        <f t="shared" si="305"/>
        <v>5073933.3600000003</v>
      </c>
      <c r="S581" s="18">
        <f t="shared" si="306"/>
        <v>660000</v>
      </c>
      <c r="T581" s="13">
        <f t="shared" si="307"/>
        <v>2101350.0099999998</v>
      </c>
      <c r="U581" s="13">
        <f t="shared" si="308"/>
        <v>193590</v>
      </c>
      <c r="V581" s="19">
        <f t="shared" si="309"/>
        <v>2294940.0099999998</v>
      </c>
      <c r="W581" s="13">
        <f t="shared" si="310"/>
        <v>88250</v>
      </c>
      <c r="X581" s="13">
        <f t="shared" si="311"/>
        <v>103410</v>
      </c>
      <c r="Y581" s="13">
        <f t="shared" si="299"/>
        <v>5733933.3600000003</v>
      </c>
      <c r="Z581" s="22">
        <f t="shared" si="312"/>
        <v>2398350.0099999998</v>
      </c>
      <c r="AA581" s="13"/>
      <c r="AB581" s="13">
        <f t="shared" si="313"/>
        <v>5313933.3600000003</v>
      </c>
      <c r="AC581" s="13">
        <f t="shared" si="314"/>
        <v>420000</v>
      </c>
      <c r="AD581" s="13">
        <f t="shared" si="315"/>
        <v>2209350.0099999998</v>
      </c>
      <c r="AE581" s="13">
        <f t="shared" si="316"/>
        <v>102340</v>
      </c>
      <c r="AF581" s="13">
        <f t="shared" si="317"/>
        <v>2311690.0099999998</v>
      </c>
      <c r="AG581" s="23">
        <f t="shared" si="318"/>
        <v>16750</v>
      </c>
      <c r="AH581" s="13">
        <f t="shared" si="319"/>
        <v>-71500</v>
      </c>
      <c r="AI581" s="13">
        <f t="shared" si="320"/>
        <v>4281433.3600000003</v>
      </c>
      <c r="AJ581" s="13">
        <f t="shared" si="321"/>
        <v>5073933.3600000003</v>
      </c>
      <c r="AK581" s="13">
        <f t="shared" si="322"/>
        <v>660000</v>
      </c>
      <c r="AL581" s="13">
        <f t="shared" si="323"/>
        <v>2101350.0099999998</v>
      </c>
      <c r="AM581" s="13">
        <f t="shared" si="324"/>
        <v>193590</v>
      </c>
      <c r="AN581" s="13">
        <f t="shared" si="325"/>
        <v>2294940.0099999998</v>
      </c>
      <c r="AO581" s="23">
        <f t="shared" si="326"/>
        <v>0</v>
      </c>
      <c r="AP581" s="13">
        <f t="shared" si="327"/>
        <v>-88250</v>
      </c>
      <c r="AQ581" s="13">
        <f t="shared" si="328"/>
        <v>0</v>
      </c>
      <c r="AR581" s="3" t="str">
        <f t="shared" si="329"/>
        <v>Ok</v>
      </c>
    </row>
    <row r="582" spans="1:44" x14ac:dyDescent="0.3">
      <c r="A582" s="9"/>
      <c r="B582" s="9"/>
      <c r="C582" s="10">
        <f t="shared" si="300"/>
        <v>294500</v>
      </c>
      <c r="D582" s="10">
        <f t="shared" si="301"/>
        <v>3534000</v>
      </c>
      <c r="E582" s="10">
        <f>F582*基础参数!$B$18</f>
        <v>2356000</v>
      </c>
      <c r="F582" s="10">
        <f>F581+基础参数!$B$17</f>
        <v>5890000</v>
      </c>
      <c r="G582" s="10">
        <f>基础参数!$B$1</f>
        <v>60000</v>
      </c>
      <c r="H582" s="10">
        <f>基础参数!$B$2</f>
        <v>36000</v>
      </c>
      <c r="I582" s="10">
        <f>ROUND(IF(F582/12&gt;基础参数!$B$5,基础参数!$B$5,IF(F582/12&lt;基础参数!$B$4,基础参数!$B$4,F582/12)),2)</f>
        <v>21396</v>
      </c>
      <c r="J582" s="10">
        <f>I582*12*基础参数!$B$3</f>
        <v>32094</v>
      </c>
      <c r="K582" s="10">
        <f>ROUND(IF($F582/12&gt;基础参数!$B$12,基础参数!$B$12,IF($F582/12&lt;基础参数!$B$11,基础参数!$B$11,$F582/12)),2)</f>
        <v>21396</v>
      </c>
      <c r="L582" s="10">
        <f>K582*12*基础参数!$B$10</f>
        <v>17972.640000000003</v>
      </c>
      <c r="M582" s="12">
        <f t="shared" si="297"/>
        <v>3387933.36</v>
      </c>
      <c r="N582" s="13">
        <f t="shared" si="298"/>
        <v>2356000</v>
      </c>
      <c r="O582" s="13">
        <f t="shared" si="302"/>
        <v>1342650.01</v>
      </c>
      <c r="P582" s="13">
        <f t="shared" si="303"/>
        <v>1045040</v>
      </c>
      <c r="Q582" s="17">
        <f t="shared" si="304"/>
        <v>2387690.0099999998</v>
      </c>
      <c r="R582" s="13">
        <f t="shared" si="305"/>
        <v>5083933.3600000003</v>
      </c>
      <c r="S582" s="18">
        <f t="shared" si="306"/>
        <v>660000</v>
      </c>
      <c r="T582" s="13">
        <f t="shared" si="307"/>
        <v>2105850.0099999998</v>
      </c>
      <c r="U582" s="13">
        <f t="shared" si="308"/>
        <v>193590</v>
      </c>
      <c r="V582" s="19">
        <f t="shared" si="309"/>
        <v>2299440.0099999998</v>
      </c>
      <c r="W582" s="13">
        <f t="shared" si="310"/>
        <v>88250</v>
      </c>
      <c r="X582" s="13">
        <f t="shared" si="311"/>
        <v>103410</v>
      </c>
      <c r="Y582" s="13">
        <f t="shared" si="299"/>
        <v>5743933.3600000003</v>
      </c>
      <c r="Z582" s="22">
        <f t="shared" si="312"/>
        <v>2402850.0099999998</v>
      </c>
      <c r="AA582" s="13"/>
      <c r="AB582" s="13">
        <f t="shared" si="313"/>
        <v>5323933.3600000003</v>
      </c>
      <c r="AC582" s="13">
        <f t="shared" si="314"/>
        <v>420000</v>
      </c>
      <c r="AD582" s="13">
        <f t="shared" si="315"/>
        <v>2213850.0099999998</v>
      </c>
      <c r="AE582" s="13">
        <f t="shared" si="316"/>
        <v>102340</v>
      </c>
      <c r="AF582" s="13">
        <f t="shared" si="317"/>
        <v>2316190.0099999998</v>
      </c>
      <c r="AG582" s="23">
        <f t="shared" si="318"/>
        <v>16750</v>
      </c>
      <c r="AH582" s="13">
        <f t="shared" si="319"/>
        <v>-71500</v>
      </c>
      <c r="AI582" s="13">
        <f t="shared" si="320"/>
        <v>4291433.3600000003</v>
      </c>
      <c r="AJ582" s="13">
        <f t="shared" si="321"/>
        <v>5083933.3600000003</v>
      </c>
      <c r="AK582" s="13">
        <f t="shared" si="322"/>
        <v>660000</v>
      </c>
      <c r="AL582" s="13">
        <f t="shared" si="323"/>
        <v>2105850.0099999998</v>
      </c>
      <c r="AM582" s="13">
        <f t="shared" si="324"/>
        <v>193590</v>
      </c>
      <c r="AN582" s="13">
        <f t="shared" si="325"/>
        <v>2299440.0099999998</v>
      </c>
      <c r="AO582" s="23">
        <f t="shared" si="326"/>
        <v>0</v>
      </c>
      <c r="AP582" s="13">
        <f t="shared" si="327"/>
        <v>-88250</v>
      </c>
      <c r="AQ582" s="13">
        <f t="shared" si="328"/>
        <v>0</v>
      </c>
      <c r="AR582" s="3" t="str">
        <f t="shared" si="329"/>
        <v>Ok</v>
      </c>
    </row>
    <row r="583" spans="1:44" x14ac:dyDescent="0.3">
      <c r="A583" s="9"/>
      <c r="B583" s="9"/>
      <c r="C583" s="10">
        <f t="shared" si="300"/>
        <v>295000</v>
      </c>
      <c r="D583" s="10">
        <f t="shared" si="301"/>
        <v>3540000</v>
      </c>
      <c r="E583" s="10">
        <f>F583*基础参数!$B$18</f>
        <v>2360000</v>
      </c>
      <c r="F583" s="10">
        <f>F582+基础参数!$B$17</f>
        <v>5900000</v>
      </c>
      <c r="G583" s="10">
        <f>基础参数!$B$1</f>
        <v>60000</v>
      </c>
      <c r="H583" s="10">
        <f>基础参数!$B$2</f>
        <v>36000</v>
      </c>
      <c r="I583" s="10">
        <f>ROUND(IF(F583/12&gt;基础参数!$B$5,基础参数!$B$5,IF(F583/12&lt;基础参数!$B$4,基础参数!$B$4,F583/12)),2)</f>
        <v>21396</v>
      </c>
      <c r="J583" s="10">
        <f>I583*12*基础参数!$B$3</f>
        <v>32094</v>
      </c>
      <c r="K583" s="10">
        <f>ROUND(IF($F583/12&gt;基础参数!$B$12,基础参数!$B$12,IF($F583/12&lt;基础参数!$B$11,基础参数!$B$11,$F583/12)),2)</f>
        <v>21396</v>
      </c>
      <c r="L583" s="10">
        <f>K583*12*基础参数!$B$10</f>
        <v>17972.640000000003</v>
      </c>
      <c r="M583" s="12">
        <f t="shared" si="297"/>
        <v>3393933.36</v>
      </c>
      <c r="N583" s="13">
        <f t="shared" si="298"/>
        <v>2360000</v>
      </c>
      <c r="O583" s="13">
        <f t="shared" si="302"/>
        <v>1345350.01</v>
      </c>
      <c r="P583" s="13">
        <f t="shared" si="303"/>
        <v>1046840</v>
      </c>
      <c r="Q583" s="17">
        <f t="shared" si="304"/>
        <v>2392190.0099999998</v>
      </c>
      <c r="R583" s="13">
        <f t="shared" si="305"/>
        <v>5093933.3600000003</v>
      </c>
      <c r="S583" s="18">
        <f t="shared" si="306"/>
        <v>660000</v>
      </c>
      <c r="T583" s="13">
        <f t="shared" si="307"/>
        <v>2110350.0099999998</v>
      </c>
      <c r="U583" s="13">
        <f t="shared" si="308"/>
        <v>193590</v>
      </c>
      <c r="V583" s="19">
        <f t="shared" si="309"/>
        <v>2303940.0099999998</v>
      </c>
      <c r="W583" s="13">
        <f t="shared" si="310"/>
        <v>88250</v>
      </c>
      <c r="X583" s="13">
        <f t="shared" si="311"/>
        <v>103410</v>
      </c>
      <c r="Y583" s="13">
        <f t="shared" si="299"/>
        <v>5753933.3600000003</v>
      </c>
      <c r="Z583" s="22">
        <f t="shared" si="312"/>
        <v>2407350.0099999998</v>
      </c>
      <c r="AA583" s="13"/>
      <c r="AB583" s="13">
        <f t="shared" si="313"/>
        <v>5333933.3600000003</v>
      </c>
      <c r="AC583" s="13">
        <f t="shared" si="314"/>
        <v>420000</v>
      </c>
      <c r="AD583" s="13">
        <f t="shared" si="315"/>
        <v>2218350.0099999998</v>
      </c>
      <c r="AE583" s="13">
        <f t="shared" si="316"/>
        <v>102340</v>
      </c>
      <c r="AF583" s="13">
        <f t="shared" si="317"/>
        <v>2320690.0099999998</v>
      </c>
      <c r="AG583" s="23">
        <f t="shared" si="318"/>
        <v>16750</v>
      </c>
      <c r="AH583" s="13">
        <f t="shared" si="319"/>
        <v>-71500</v>
      </c>
      <c r="AI583" s="13">
        <f t="shared" si="320"/>
        <v>4301433.3600000003</v>
      </c>
      <c r="AJ583" s="13">
        <f t="shared" si="321"/>
        <v>5093933.3600000003</v>
      </c>
      <c r="AK583" s="13">
        <f t="shared" si="322"/>
        <v>660000</v>
      </c>
      <c r="AL583" s="13">
        <f t="shared" si="323"/>
        <v>2110350.0099999998</v>
      </c>
      <c r="AM583" s="13">
        <f t="shared" si="324"/>
        <v>193590</v>
      </c>
      <c r="AN583" s="13">
        <f t="shared" si="325"/>
        <v>2303940.0099999998</v>
      </c>
      <c r="AO583" s="23">
        <f t="shared" si="326"/>
        <v>0</v>
      </c>
      <c r="AP583" s="13">
        <f t="shared" si="327"/>
        <v>-88250</v>
      </c>
      <c r="AQ583" s="13">
        <f t="shared" si="328"/>
        <v>0</v>
      </c>
      <c r="AR583" s="3" t="str">
        <f t="shared" si="329"/>
        <v>Ok</v>
      </c>
    </row>
    <row r="584" spans="1:44" x14ac:dyDescent="0.3">
      <c r="A584" s="9"/>
      <c r="B584" s="9"/>
      <c r="C584" s="10">
        <f t="shared" si="300"/>
        <v>295500</v>
      </c>
      <c r="D584" s="10">
        <f t="shared" si="301"/>
        <v>3546000</v>
      </c>
      <c r="E584" s="10">
        <f>F584*基础参数!$B$18</f>
        <v>2364000</v>
      </c>
      <c r="F584" s="10">
        <f>F583+基础参数!$B$17</f>
        <v>5910000</v>
      </c>
      <c r="G584" s="10">
        <f>基础参数!$B$1</f>
        <v>60000</v>
      </c>
      <c r="H584" s="10">
        <f>基础参数!$B$2</f>
        <v>36000</v>
      </c>
      <c r="I584" s="10">
        <f>ROUND(IF(F584/12&gt;基础参数!$B$5,基础参数!$B$5,IF(F584/12&lt;基础参数!$B$4,基础参数!$B$4,F584/12)),2)</f>
        <v>21396</v>
      </c>
      <c r="J584" s="10">
        <f>I584*12*基础参数!$B$3</f>
        <v>32094</v>
      </c>
      <c r="K584" s="10">
        <f>ROUND(IF($F584/12&gt;基础参数!$B$12,基础参数!$B$12,IF($F584/12&lt;基础参数!$B$11,基础参数!$B$11,$F584/12)),2)</f>
        <v>21396</v>
      </c>
      <c r="L584" s="10">
        <f>K584*12*基础参数!$B$10</f>
        <v>17972.640000000003</v>
      </c>
      <c r="M584" s="12">
        <f t="shared" si="297"/>
        <v>3399933.36</v>
      </c>
      <c r="N584" s="13">
        <f t="shared" si="298"/>
        <v>2364000</v>
      </c>
      <c r="O584" s="13">
        <f t="shared" si="302"/>
        <v>1348050.01</v>
      </c>
      <c r="P584" s="13">
        <f t="shared" si="303"/>
        <v>1048640</v>
      </c>
      <c r="Q584" s="17">
        <f t="shared" si="304"/>
        <v>2396690.0099999998</v>
      </c>
      <c r="R584" s="13">
        <f t="shared" si="305"/>
        <v>5103933.3600000003</v>
      </c>
      <c r="S584" s="18">
        <f t="shared" si="306"/>
        <v>660000</v>
      </c>
      <c r="T584" s="13">
        <f t="shared" si="307"/>
        <v>2114850.0099999998</v>
      </c>
      <c r="U584" s="13">
        <f t="shared" si="308"/>
        <v>193590</v>
      </c>
      <c r="V584" s="19">
        <f t="shared" si="309"/>
        <v>2308440.0099999998</v>
      </c>
      <c r="W584" s="13">
        <f t="shared" si="310"/>
        <v>88250</v>
      </c>
      <c r="X584" s="13">
        <f t="shared" si="311"/>
        <v>103410</v>
      </c>
      <c r="Y584" s="13">
        <f t="shared" si="299"/>
        <v>5763933.3600000003</v>
      </c>
      <c r="Z584" s="22">
        <f t="shared" si="312"/>
        <v>2411850.0099999998</v>
      </c>
      <c r="AA584" s="13"/>
      <c r="AB584" s="13">
        <f t="shared" si="313"/>
        <v>5343933.3600000003</v>
      </c>
      <c r="AC584" s="13">
        <f t="shared" si="314"/>
        <v>420000</v>
      </c>
      <c r="AD584" s="13">
        <f t="shared" si="315"/>
        <v>2222850.0099999998</v>
      </c>
      <c r="AE584" s="13">
        <f t="shared" si="316"/>
        <v>102340</v>
      </c>
      <c r="AF584" s="13">
        <f t="shared" si="317"/>
        <v>2325190.0099999998</v>
      </c>
      <c r="AG584" s="23">
        <f t="shared" si="318"/>
        <v>16750</v>
      </c>
      <c r="AH584" s="13">
        <f t="shared" si="319"/>
        <v>-71500</v>
      </c>
      <c r="AI584" s="13">
        <f t="shared" si="320"/>
        <v>4311433.3600000003</v>
      </c>
      <c r="AJ584" s="13">
        <f t="shared" si="321"/>
        <v>5103933.3600000003</v>
      </c>
      <c r="AK584" s="13">
        <f t="shared" si="322"/>
        <v>660000</v>
      </c>
      <c r="AL584" s="13">
        <f t="shared" si="323"/>
        <v>2114850.0099999998</v>
      </c>
      <c r="AM584" s="13">
        <f t="shared" si="324"/>
        <v>193590</v>
      </c>
      <c r="AN584" s="13">
        <f t="shared" si="325"/>
        <v>2308440.0099999998</v>
      </c>
      <c r="AO584" s="23">
        <f t="shared" si="326"/>
        <v>0</v>
      </c>
      <c r="AP584" s="13">
        <f t="shared" si="327"/>
        <v>-88250</v>
      </c>
      <c r="AQ584" s="13">
        <f t="shared" si="328"/>
        <v>0</v>
      </c>
      <c r="AR584" s="3" t="str">
        <f t="shared" si="329"/>
        <v>Ok</v>
      </c>
    </row>
    <row r="585" spans="1:44" x14ac:dyDescent="0.3">
      <c r="A585" s="9"/>
      <c r="B585" s="9"/>
      <c r="C585" s="10">
        <f t="shared" si="300"/>
        <v>296000</v>
      </c>
      <c r="D585" s="10">
        <f t="shared" si="301"/>
        <v>3552000</v>
      </c>
      <c r="E585" s="10">
        <f>F585*基础参数!$B$18</f>
        <v>2368000</v>
      </c>
      <c r="F585" s="10">
        <f>F584+基础参数!$B$17</f>
        <v>5920000</v>
      </c>
      <c r="G585" s="10">
        <f>基础参数!$B$1</f>
        <v>60000</v>
      </c>
      <c r="H585" s="10">
        <f>基础参数!$B$2</f>
        <v>36000</v>
      </c>
      <c r="I585" s="10">
        <f>ROUND(IF(F585/12&gt;基础参数!$B$5,基础参数!$B$5,IF(F585/12&lt;基础参数!$B$4,基础参数!$B$4,F585/12)),2)</f>
        <v>21396</v>
      </c>
      <c r="J585" s="10">
        <f>I585*12*基础参数!$B$3</f>
        <v>32094</v>
      </c>
      <c r="K585" s="10">
        <f>ROUND(IF($F585/12&gt;基础参数!$B$12,基础参数!$B$12,IF($F585/12&lt;基础参数!$B$11,基础参数!$B$11,$F585/12)),2)</f>
        <v>21396</v>
      </c>
      <c r="L585" s="10">
        <f>K585*12*基础参数!$B$10</f>
        <v>17972.640000000003</v>
      </c>
      <c r="M585" s="12">
        <f t="shared" si="297"/>
        <v>3405933.36</v>
      </c>
      <c r="N585" s="13">
        <f t="shared" si="298"/>
        <v>2368000</v>
      </c>
      <c r="O585" s="13">
        <f t="shared" si="302"/>
        <v>1350750.01</v>
      </c>
      <c r="P585" s="13">
        <f t="shared" si="303"/>
        <v>1050440</v>
      </c>
      <c r="Q585" s="17">
        <f t="shared" si="304"/>
        <v>2401190.0099999998</v>
      </c>
      <c r="R585" s="13">
        <f t="shared" si="305"/>
        <v>5113933.3600000003</v>
      </c>
      <c r="S585" s="18">
        <f t="shared" si="306"/>
        <v>660000</v>
      </c>
      <c r="T585" s="13">
        <f t="shared" si="307"/>
        <v>2119350.0099999998</v>
      </c>
      <c r="U585" s="13">
        <f t="shared" si="308"/>
        <v>193590</v>
      </c>
      <c r="V585" s="19">
        <f t="shared" si="309"/>
        <v>2312940.0099999998</v>
      </c>
      <c r="W585" s="13">
        <f t="shared" si="310"/>
        <v>88250</v>
      </c>
      <c r="X585" s="13">
        <f t="shared" si="311"/>
        <v>103410</v>
      </c>
      <c r="Y585" s="13">
        <f t="shared" si="299"/>
        <v>5773933.3600000003</v>
      </c>
      <c r="Z585" s="22">
        <f t="shared" si="312"/>
        <v>2416350.0099999998</v>
      </c>
      <c r="AA585" s="13"/>
      <c r="AB585" s="13">
        <f t="shared" si="313"/>
        <v>5353933.3600000003</v>
      </c>
      <c r="AC585" s="13">
        <f t="shared" si="314"/>
        <v>420000</v>
      </c>
      <c r="AD585" s="13">
        <f t="shared" si="315"/>
        <v>2227350.0099999998</v>
      </c>
      <c r="AE585" s="13">
        <f t="shared" si="316"/>
        <v>102340</v>
      </c>
      <c r="AF585" s="13">
        <f t="shared" si="317"/>
        <v>2329690.0099999998</v>
      </c>
      <c r="AG585" s="23">
        <f t="shared" si="318"/>
        <v>16750</v>
      </c>
      <c r="AH585" s="13">
        <f t="shared" si="319"/>
        <v>-71500</v>
      </c>
      <c r="AI585" s="13">
        <f t="shared" si="320"/>
        <v>4321433.3600000003</v>
      </c>
      <c r="AJ585" s="13">
        <f t="shared" si="321"/>
        <v>5113933.3600000003</v>
      </c>
      <c r="AK585" s="13">
        <f t="shared" si="322"/>
        <v>660000</v>
      </c>
      <c r="AL585" s="13">
        <f t="shared" si="323"/>
        <v>2119350.0099999998</v>
      </c>
      <c r="AM585" s="13">
        <f t="shared" si="324"/>
        <v>193590</v>
      </c>
      <c r="AN585" s="13">
        <f t="shared" si="325"/>
        <v>2312940.0099999998</v>
      </c>
      <c r="AO585" s="23">
        <f t="shared" si="326"/>
        <v>0</v>
      </c>
      <c r="AP585" s="13">
        <f t="shared" si="327"/>
        <v>-88250</v>
      </c>
      <c r="AQ585" s="13">
        <f t="shared" si="328"/>
        <v>0</v>
      </c>
      <c r="AR585" s="3" t="str">
        <f t="shared" si="329"/>
        <v>Ok</v>
      </c>
    </row>
    <row r="586" spans="1:44" x14ac:dyDescent="0.3">
      <c r="A586" s="9"/>
      <c r="B586" s="9"/>
      <c r="C586" s="10">
        <f t="shared" si="300"/>
        <v>296500</v>
      </c>
      <c r="D586" s="10">
        <f t="shared" si="301"/>
        <v>3558000</v>
      </c>
      <c r="E586" s="10">
        <f>F586*基础参数!$B$18</f>
        <v>2372000</v>
      </c>
      <c r="F586" s="10">
        <f>F585+基础参数!$B$17</f>
        <v>5930000</v>
      </c>
      <c r="G586" s="10">
        <f>基础参数!$B$1</f>
        <v>60000</v>
      </c>
      <c r="H586" s="10">
        <f>基础参数!$B$2</f>
        <v>36000</v>
      </c>
      <c r="I586" s="10">
        <f>ROUND(IF(F586/12&gt;基础参数!$B$5,基础参数!$B$5,IF(F586/12&lt;基础参数!$B$4,基础参数!$B$4,F586/12)),2)</f>
        <v>21396</v>
      </c>
      <c r="J586" s="10">
        <f>I586*12*基础参数!$B$3</f>
        <v>32094</v>
      </c>
      <c r="K586" s="10">
        <f>ROUND(IF($F586/12&gt;基础参数!$B$12,基础参数!$B$12,IF($F586/12&lt;基础参数!$B$11,基础参数!$B$11,$F586/12)),2)</f>
        <v>21396</v>
      </c>
      <c r="L586" s="10">
        <f>K586*12*基础参数!$B$10</f>
        <v>17972.640000000003</v>
      </c>
      <c r="M586" s="12">
        <f t="shared" si="297"/>
        <v>3411933.36</v>
      </c>
      <c r="N586" s="13">
        <f t="shared" si="298"/>
        <v>2372000</v>
      </c>
      <c r="O586" s="13">
        <f t="shared" si="302"/>
        <v>1353450.01</v>
      </c>
      <c r="P586" s="13">
        <f t="shared" si="303"/>
        <v>1052240</v>
      </c>
      <c r="Q586" s="17">
        <f t="shared" si="304"/>
        <v>2405690.0099999998</v>
      </c>
      <c r="R586" s="13">
        <f t="shared" si="305"/>
        <v>5123933.3600000003</v>
      </c>
      <c r="S586" s="18">
        <f t="shared" si="306"/>
        <v>660000</v>
      </c>
      <c r="T586" s="13">
        <f t="shared" si="307"/>
        <v>2123850.0099999998</v>
      </c>
      <c r="U586" s="13">
        <f t="shared" si="308"/>
        <v>193590</v>
      </c>
      <c r="V586" s="19">
        <f t="shared" si="309"/>
        <v>2317440.0099999998</v>
      </c>
      <c r="W586" s="13">
        <f t="shared" si="310"/>
        <v>88250</v>
      </c>
      <c r="X586" s="13">
        <f t="shared" si="311"/>
        <v>103410</v>
      </c>
      <c r="Y586" s="13">
        <f t="shared" si="299"/>
        <v>5783933.3600000003</v>
      </c>
      <c r="Z586" s="22">
        <f t="shared" si="312"/>
        <v>2420850.0099999998</v>
      </c>
      <c r="AA586" s="13"/>
      <c r="AB586" s="13">
        <f t="shared" si="313"/>
        <v>5363933.3600000003</v>
      </c>
      <c r="AC586" s="13">
        <f t="shared" si="314"/>
        <v>420000</v>
      </c>
      <c r="AD586" s="13">
        <f t="shared" si="315"/>
        <v>2231850.0099999998</v>
      </c>
      <c r="AE586" s="13">
        <f t="shared" si="316"/>
        <v>102340</v>
      </c>
      <c r="AF586" s="13">
        <f t="shared" si="317"/>
        <v>2334190.0099999998</v>
      </c>
      <c r="AG586" s="23">
        <f t="shared" si="318"/>
        <v>16750</v>
      </c>
      <c r="AH586" s="13">
        <f t="shared" si="319"/>
        <v>-71500</v>
      </c>
      <c r="AI586" s="13">
        <f t="shared" si="320"/>
        <v>4331433.3600000003</v>
      </c>
      <c r="AJ586" s="13">
        <f t="shared" si="321"/>
        <v>5123933.3600000003</v>
      </c>
      <c r="AK586" s="13">
        <f t="shared" si="322"/>
        <v>660000</v>
      </c>
      <c r="AL586" s="13">
        <f t="shared" si="323"/>
        <v>2123850.0099999998</v>
      </c>
      <c r="AM586" s="13">
        <f t="shared" si="324"/>
        <v>193590</v>
      </c>
      <c r="AN586" s="13">
        <f t="shared" si="325"/>
        <v>2317440.0099999998</v>
      </c>
      <c r="AO586" s="23">
        <f t="shared" si="326"/>
        <v>0</v>
      </c>
      <c r="AP586" s="13">
        <f t="shared" si="327"/>
        <v>-88250</v>
      </c>
      <c r="AQ586" s="13">
        <f t="shared" si="328"/>
        <v>0</v>
      </c>
      <c r="AR586" s="3" t="str">
        <f t="shared" si="329"/>
        <v>Ok</v>
      </c>
    </row>
    <row r="587" spans="1:44" x14ac:dyDescent="0.3">
      <c r="A587" s="9"/>
      <c r="B587" s="9"/>
      <c r="C587" s="10">
        <f t="shared" si="300"/>
        <v>297000</v>
      </c>
      <c r="D587" s="10">
        <f t="shared" si="301"/>
        <v>3564000</v>
      </c>
      <c r="E587" s="10">
        <f>F587*基础参数!$B$18</f>
        <v>2376000</v>
      </c>
      <c r="F587" s="10">
        <f>F586+基础参数!$B$17</f>
        <v>5940000</v>
      </c>
      <c r="G587" s="10">
        <f>基础参数!$B$1</f>
        <v>60000</v>
      </c>
      <c r="H587" s="10">
        <f>基础参数!$B$2</f>
        <v>36000</v>
      </c>
      <c r="I587" s="10">
        <f>ROUND(IF(F587/12&gt;基础参数!$B$5,基础参数!$B$5,IF(F587/12&lt;基础参数!$B$4,基础参数!$B$4,F587/12)),2)</f>
        <v>21396</v>
      </c>
      <c r="J587" s="10">
        <f>I587*12*基础参数!$B$3</f>
        <v>32094</v>
      </c>
      <c r="K587" s="10">
        <f>ROUND(IF($F587/12&gt;基础参数!$B$12,基础参数!$B$12,IF($F587/12&lt;基础参数!$B$11,基础参数!$B$11,$F587/12)),2)</f>
        <v>21396</v>
      </c>
      <c r="L587" s="10">
        <f>K587*12*基础参数!$B$10</f>
        <v>17972.640000000003</v>
      </c>
      <c r="M587" s="12">
        <f t="shared" si="297"/>
        <v>3417933.36</v>
      </c>
      <c r="N587" s="13">
        <f t="shared" si="298"/>
        <v>2376000</v>
      </c>
      <c r="O587" s="13">
        <f t="shared" si="302"/>
        <v>1356150.01</v>
      </c>
      <c r="P587" s="13">
        <f t="shared" si="303"/>
        <v>1054040</v>
      </c>
      <c r="Q587" s="17">
        <f t="shared" si="304"/>
        <v>2410190.0099999998</v>
      </c>
      <c r="R587" s="13">
        <f t="shared" si="305"/>
        <v>5133933.3600000003</v>
      </c>
      <c r="S587" s="18">
        <f t="shared" si="306"/>
        <v>660000</v>
      </c>
      <c r="T587" s="13">
        <f t="shared" si="307"/>
        <v>2128350.0099999998</v>
      </c>
      <c r="U587" s="13">
        <f t="shared" si="308"/>
        <v>193590</v>
      </c>
      <c r="V587" s="19">
        <f t="shared" si="309"/>
        <v>2321940.0099999998</v>
      </c>
      <c r="W587" s="13">
        <f t="shared" si="310"/>
        <v>88250</v>
      </c>
      <c r="X587" s="13">
        <f t="shared" si="311"/>
        <v>103410</v>
      </c>
      <c r="Y587" s="13">
        <f t="shared" si="299"/>
        <v>5793933.3600000003</v>
      </c>
      <c r="Z587" s="22">
        <f t="shared" si="312"/>
        <v>2425350.0099999998</v>
      </c>
      <c r="AA587" s="13"/>
      <c r="AB587" s="13">
        <f t="shared" si="313"/>
        <v>5373933.3600000003</v>
      </c>
      <c r="AC587" s="13">
        <f t="shared" si="314"/>
        <v>420000</v>
      </c>
      <c r="AD587" s="13">
        <f t="shared" si="315"/>
        <v>2236350.0099999998</v>
      </c>
      <c r="AE587" s="13">
        <f t="shared" si="316"/>
        <v>102340</v>
      </c>
      <c r="AF587" s="13">
        <f t="shared" si="317"/>
        <v>2338690.0099999998</v>
      </c>
      <c r="AG587" s="23">
        <f t="shared" si="318"/>
        <v>16750</v>
      </c>
      <c r="AH587" s="13">
        <f t="shared" si="319"/>
        <v>-71500</v>
      </c>
      <c r="AI587" s="13">
        <f t="shared" si="320"/>
        <v>4341433.3600000003</v>
      </c>
      <c r="AJ587" s="13">
        <f t="shared" si="321"/>
        <v>5133933.3600000003</v>
      </c>
      <c r="AK587" s="13">
        <f t="shared" si="322"/>
        <v>660000</v>
      </c>
      <c r="AL587" s="13">
        <f t="shared" si="323"/>
        <v>2128350.0099999998</v>
      </c>
      <c r="AM587" s="13">
        <f t="shared" si="324"/>
        <v>193590</v>
      </c>
      <c r="AN587" s="13">
        <f t="shared" si="325"/>
        <v>2321940.0099999998</v>
      </c>
      <c r="AO587" s="23">
        <f t="shared" si="326"/>
        <v>0</v>
      </c>
      <c r="AP587" s="13">
        <f t="shared" si="327"/>
        <v>-88250</v>
      </c>
      <c r="AQ587" s="13">
        <f t="shared" si="328"/>
        <v>0</v>
      </c>
      <c r="AR587" s="3" t="str">
        <f t="shared" si="329"/>
        <v>Ok</v>
      </c>
    </row>
    <row r="588" spans="1:44" x14ac:dyDescent="0.3">
      <c r="A588" s="9"/>
      <c r="B588" s="9"/>
      <c r="C588" s="10">
        <f t="shared" si="300"/>
        <v>297500</v>
      </c>
      <c r="D588" s="10">
        <f t="shared" si="301"/>
        <v>3570000</v>
      </c>
      <c r="E588" s="10">
        <f>F588*基础参数!$B$18</f>
        <v>2380000</v>
      </c>
      <c r="F588" s="10">
        <f>F587+基础参数!$B$17</f>
        <v>5950000</v>
      </c>
      <c r="G588" s="10">
        <f>基础参数!$B$1</f>
        <v>60000</v>
      </c>
      <c r="H588" s="10">
        <f>基础参数!$B$2</f>
        <v>36000</v>
      </c>
      <c r="I588" s="10">
        <f>ROUND(IF(F588/12&gt;基础参数!$B$5,基础参数!$B$5,IF(F588/12&lt;基础参数!$B$4,基础参数!$B$4,F588/12)),2)</f>
        <v>21396</v>
      </c>
      <c r="J588" s="10">
        <f>I588*12*基础参数!$B$3</f>
        <v>32094</v>
      </c>
      <c r="K588" s="10">
        <f>ROUND(IF($F588/12&gt;基础参数!$B$12,基础参数!$B$12,IF($F588/12&lt;基础参数!$B$11,基础参数!$B$11,$F588/12)),2)</f>
        <v>21396</v>
      </c>
      <c r="L588" s="10">
        <f>K588*12*基础参数!$B$10</f>
        <v>17972.640000000003</v>
      </c>
      <c r="M588" s="12">
        <f t="shared" si="297"/>
        <v>3423933.36</v>
      </c>
      <c r="N588" s="13">
        <f t="shared" si="298"/>
        <v>2380000</v>
      </c>
      <c r="O588" s="13">
        <f t="shared" si="302"/>
        <v>1358850.01</v>
      </c>
      <c r="P588" s="13">
        <f t="shared" si="303"/>
        <v>1055840</v>
      </c>
      <c r="Q588" s="17">
        <f t="shared" si="304"/>
        <v>2414690.0099999998</v>
      </c>
      <c r="R588" s="13">
        <f t="shared" si="305"/>
        <v>5143933.3600000003</v>
      </c>
      <c r="S588" s="18">
        <f t="shared" si="306"/>
        <v>660000</v>
      </c>
      <c r="T588" s="13">
        <f t="shared" si="307"/>
        <v>2132850.0099999998</v>
      </c>
      <c r="U588" s="13">
        <f t="shared" si="308"/>
        <v>193590</v>
      </c>
      <c r="V588" s="19">
        <f t="shared" si="309"/>
        <v>2326440.0099999998</v>
      </c>
      <c r="W588" s="13">
        <f t="shared" si="310"/>
        <v>88250</v>
      </c>
      <c r="X588" s="13">
        <f t="shared" si="311"/>
        <v>103410</v>
      </c>
      <c r="Y588" s="13">
        <f t="shared" si="299"/>
        <v>5803933.3600000003</v>
      </c>
      <c r="Z588" s="22">
        <f t="shared" si="312"/>
        <v>2429850.0099999998</v>
      </c>
      <c r="AA588" s="13"/>
      <c r="AB588" s="13">
        <f t="shared" si="313"/>
        <v>5383933.3600000003</v>
      </c>
      <c r="AC588" s="13">
        <f t="shared" si="314"/>
        <v>420000</v>
      </c>
      <c r="AD588" s="13">
        <f t="shared" si="315"/>
        <v>2240850.0099999998</v>
      </c>
      <c r="AE588" s="13">
        <f t="shared" si="316"/>
        <v>102340</v>
      </c>
      <c r="AF588" s="13">
        <f t="shared" si="317"/>
        <v>2343190.0099999998</v>
      </c>
      <c r="AG588" s="23">
        <f t="shared" si="318"/>
        <v>16750</v>
      </c>
      <c r="AH588" s="13">
        <f t="shared" si="319"/>
        <v>-71500</v>
      </c>
      <c r="AI588" s="13">
        <f t="shared" si="320"/>
        <v>4351433.3600000003</v>
      </c>
      <c r="AJ588" s="13">
        <f t="shared" si="321"/>
        <v>5143933.3600000003</v>
      </c>
      <c r="AK588" s="13">
        <f t="shared" si="322"/>
        <v>660000</v>
      </c>
      <c r="AL588" s="13">
        <f t="shared" si="323"/>
        <v>2132850.0099999998</v>
      </c>
      <c r="AM588" s="13">
        <f t="shared" si="324"/>
        <v>193590</v>
      </c>
      <c r="AN588" s="13">
        <f t="shared" si="325"/>
        <v>2326440.0099999998</v>
      </c>
      <c r="AO588" s="23">
        <f t="shared" si="326"/>
        <v>0</v>
      </c>
      <c r="AP588" s="13">
        <f t="shared" si="327"/>
        <v>-88250</v>
      </c>
      <c r="AQ588" s="13">
        <f t="shared" si="328"/>
        <v>0</v>
      </c>
      <c r="AR588" s="3" t="str">
        <f t="shared" si="329"/>
        <v>Ok</v>
      </c>
    </row>
    <row r="589" spans="1:44" x14ac:dyDescent="0.3">
      <c r="A589" s="9"/>
      <c r="B589" s="9"/>
      <c r="C589" s="10">
        <f t="shared" si="300"/>
        <v>298000</v>
      </c>
      <c r="D589" s="10">
        <f t="shared" si="301"/>
        <v>3576000</v>
      </c>
      <c r="E589" s="10">
        <f>F589*基础参数!$B$18</f>
        <v>2384000</v>
      </c>
      <c r="F589" s="10">
        <f>F588+基础参数!$B$17</f>
        <v>5960000</v>
      </c>
      <c r="G589" s="10">
        <f>基础参数!$B$1</f>
        <v>60000</v>
      </c>
      <c r="H589" s="10">
        <f>基础参数!$B$2</f>
        <v>36000</v>
      </c>
      <c r="I589" s="10">
        <f>ROUND(IF(F589/12&gt;基础参数!$B$5,基础参数!$B$5,IF(F589/12&lt;基础参数!$B$4,基础参数!$B$4,F589/12)),2)</f>
        <v>21396</v>
      </c>
      <c r="J589" s="10">
        <f>I589*12*基础参数!$B$3</f>
        <v>32094</v>
      </c>
      <c r="K589" s="10">
        <f>ROUND(IF($F589/12&gt;基础参数!$B$12,基础参数!$B$12,IF($F589/12&lt;基础参数!$B$11,基础参数!$B$11,$F589/12)),2)</f>
        <v>21396</v>
      </c>
      <c r="L589" s="10">
        <f>K589*12*基础参数!$B$10</f>
        <v>17972.640000000003</v>
      </c>
      <c r="M589" s="12">
        <f t="shared" si="297"/>
        <v>3429933.36</v>
      </c>
      <c r="N589" s="13">
        <f t="shared" si="298"/>
        <v>2384000</v>
      </c>
      <c r="O589" s="13">
        <f t="shared" si="302"/>
        <v>1361550.01</v>
      </c>
      <c r="P589" s="13">
        <f t="shared" si="303"/>
        <v>1057640</v>
      </c>
      <c r="Q589" s="17">
        <f t="shared" si="304"/>
        <v>2419190.0099999998</v>
      </c>
      <c r="R589" s="13">
        <f t="shared" si="305"/>
        <v>5153933.3600000003</v>
      </c>
      <c r="S589" s="18">
        <f t="shared" si="306"/>
        <v>660000</v>
      </c>
      <c r="T589" s="13">
        <f t="shared" si="307"/>
        <v>2137350.0099999998</v>
      </c>
      <c r="U589" s="13">
        <f t="shared" si="308"/>
        <v>193590</v>
      </c>
      <c r="V589" s="19">
        <f t="shared" si="309"/>
        <v>2330940.0099999998</v>
      </c>
      <c r="W589" s="13">
        <f t="shared" si="310"/>
        <v>88250</v>
      </c>
      <c r="X589" s="13">
        <f t="shared" si="311"/>
        <v>103410</v>
      </c>
      <c r="Y589" s="13">
        <f t="shared" si="299"/>
        <v>5813933.3600000003</v>
      </c>
      <c r="Z589" s="22">
        <f t="shared" si="312"/>
        <v>2434350.0099999998</v>
      </c>
      <c r="AA589" s="13"/>
      <c r="AB589" s="13">
        <f t="shared" si="313"/>
        <v>5393933.3600000003</v>
      </c>
      <c r="AC589" s="13">
        <f t="shared" si="314"/>
        <v>420000</v>
      </c>
      <c r="AD589" s="13">
        <f t="shared" si="315"/>
        <v>2245350.0099999998</v>
      </c>
      <c r="AE589" s="13">
        <f t="shared" si="316"/>
        <v>102340</v>
      </c>
      <c r="AF589" s="13">
        <f t="shared" si="317"/>
        <v>2347690.0099999998</v>
      </c>
      <c r="AG589" s="23">
        <f t="shared" si="318"/>
        <v>16750</v>
      </c>
      <c r="AH589" s="13">
        <f t="shared" si="319"/>
        <v>-71500</v>
      </c>
      <c r="AI589" s="13">
        <f t="shared" si="320"/>
        <v>4361433.3600000003</v>
      </c>
      <c r="AJ589" s="13">
        <f t="shared" si="321"/>
        <v>5153933.3600000003</v>
      </c>
      <c r="AK589" s="13">
        <f t="shared" si="322"/>
        <v>660000</v>
      </c>
      <c r="AL589" s="13">
        <f t="shared" si="323"/>
        <v>2137350.0099999998</v>
      </c>
      <c r="AM589" s="13">
        <f t="shared" si="324"/>
        <v>193590</v>
      </c>
      <c r="AN589" s="13">
        <f t="shared" si="325"/>
        <v>2330940.0099999998</v>
      </c>
      <c r="AO589" s="23">
        <f t="shared" si="326"/>
        <v>0</v>
      </c>
      <c r="AP589" s="13">
        <f t="shared" si="327"/>
        <v>-88250</v>
      </c>
      <c r="AQ589" s="13">
        <f t="shared" si="328"/>
        <v>0</v>
      </c>
      <c r="AR589" s="3" t="str">
        <f t="shared" si="329"/>
        <v>Ok</v>
      </c>
    </row>
    <row r="590" spans="1:44" x14ac:dyDescent="0.3">
      <c r="A590" s="9"/>
      <c r="B590" s="9"/>
      <c r="C590" s="10">
        <f t="shared" si="300"/>
        <v>298500</v>
      </c>
      <c r="D590" s="10">
        <f t="shared" si="301"/>
        <v>3582000</v>
      </c>
      <c r="E590" s="10">
        <f>F590*基础参数!$B$18</f>
        <v>2388000</v>
      </c>
      <c r="F590" s="10">
        <f>F589+基础参数!$B$17</f>
        <v>5970000</v>
      </c>
      <c r="G590" s="10">
        <f>基础参数!$B$1</f>
        <v>60000</v>
      </c>
      <c r="H590" s="10">
        <f>基础参数!$B$2</f>
        <v>36000</v>
      </c>
      <c r="I590" s="10">
        <f>ROUND(IF(F590/12&gt;基础参数!$B$5,基础参数!$B$5,IF(F590/12&lt;基础参数!$B$4,基础参数!$B$4,F590/12)),2)</f>
        <v>21396</v>
      </c>
      <c r="J590" s="10">
        <f>I590*12*基础参数!$B$3</f>
        <v>32094</v>
      </c>
      <c r="K590" s="10">
        <f>ROUND(IF($F590/12&gt;基础参数!$B$12,基础参数!$B$12,IF($F590/12&lt;基础参数!$B$11,基础参数!$B$11,$F590/12)),2)</f>
        <v>21396</v>
      </c>
      <c r="L590" s="10">
        <f>K590*12*基础参数!$B$10</f>
        <v>17972.640000000003</v>
      </c>
      <c r="M590" s="12">
        <f t="shared" si="297"/>
        <v>3435933.36</v>
      </c>
      <c r="N590" s="13">
        <f t="shared" si="298"/>
        <v>2388000</v>
      </c>
      <c r="O590" s="13">
        <f t="shared" si="302"/>
        <v>1364250.01</v>
      </c>
      <c r="P590" s="13">
        <f t="shared" si="303"/>
        <v>1059440</v>
      </c>
      <c r="Q590" s="17">
        <f t="shared" si="304"/>
        <v>2423690.0099999998</v>
      </c>
      <c r="R590" s="13">
        <f t="shared" si="305"/>
        <v>5163933.3600000003</v>
      </c>
      <c r="S590" s="18">
        <f t="shared" si="306"/>
        <v>660000</v>
      </c>
      <c r="T590" s="13">
        <f t="shared" si="307"/>
        <v>2141850.0099999998</v>
      </c>
      <c r="U590" s="13">
        <f t="shared" si="308"/>
        <v>193590</v>
      </c>
      <c r="V590" s="19">
        <f t="shared" si="309"/>
        <v>2335440.0099999998</v>
      </c>
      <c r="W590" s="13">
        <f t="shared" si="310"/>
        <v>88250</v>
      </c>
      <c r="X590" s="13">
        <f t="shared" si="311"/>
        <v>103410</v>
      </c>
      <c r="Y590" s="13">
        <f t="shared" si="299"/>
        <v>5823933.3600000003</v>
      </c>
      <c r="Z590" s="22">
        <f t="shared" si="312"/>
        <v>2438850.0099999998</v>
      </c>
      <c r="AA590" s="13"/>
      <c r="AB590" s="13">
        <f t="shared" si="313"/>
        <v>5403933.3600000003</v>
      </c>
      <c r="AC590" s="13">
        <f t="shared" si="314"/>
        <v>420000</v>
      </c>
      <c r="AD590" s="13">
        <f t="shared" si="315"/>
        <v>2249850.0099999998</v>
      </c>
      <c r="AE590" s="13">
        <f t="shared" si="316"/>
        <v>102340</v>
      </c>
      <c r="AF590" s="13">
        <f t="shared" si="317"/>
        <v>2352190.0099999998</v>
      </c>
      <c r="AG590" s="23">
        <f t="shared" si="318"/>
        <v>16750</v>
      </c>
      <c r="AH590" s="13">
        <f t="shared" si="319"/>
        <v>-71500</v>
      </c>
      <c r="AI590" s="13">
        <f t="shared" si="320"/>
        <v>4371433.3600000003</v>
      </c>
      <c r="AJ590" s="13">
        <f t="shared" si="321"/>
        <v>5163933.3600000003</v>
      </c>
      <c r="AK590" s="13">
        <f t="shared" si="322"/>
        <v>660000</v>
      </c>
      <c r="AL590" s="13">
        <f t="shared" si="323"/>
        <v>2141850.0099999998</v>
      </c>
      <c r="AM590" s="13">
        <f t="shared" si="324"/>
        <v>193590</v>
      </c>
      <c r="AN590" s="13">
        <f t="shared" si="325"/>
        <v>2335440.0099999998</v>
      </c>
      <c r="AO590" s="23">
        <f t="shared" si="326"/>
        <v>0</v>
      </c>
      <c r="AP590" s="13">
        <f t="shared" si="327"/>
        <v>-88250</v>
      </c>
      <c r="AQ590" s="13">
        <f t="shared" si="328"/>
        <v>0</v>
      </c>
      <c r="AR590" s="3" t="str">
        <f t="shared" si="329"/>
        <v>Ok</v>
      </c>
    </row>
    <row r="591" spans="1:44" x14ac:dyDescent="0.3">
      <c r="A591" s="9"/>
      <c r="B591" s="9"/>
      <c r="C591" s="10">
        <f t="shared" si="300"/>
        <v>299000</v>
      </c>
      <c r="D591" s="10">
        <f t="shared" si="301"/>
        <v>3588000</v>
      </c>
      <c r="E591" s="10">
        <f>F591*基础参数!$B$18</f>
        <v>2392000</v>
      </c>
      <c r="F591" s="10">
        <f>F590+基础参数!$B$17</f>
        <v>5980000</v>
      </c>
      <c r="G591" s="10">
        <f>基础参数!$B$1</f>
        <v>60000</v>
      </c>
      <c r="H591" s="10">
        <f>基础参数!$B$2</f>
        <v>36000</v>
      </c>
      <c r="I591" s="10">
        <f>ROUND(IF(F591/12&gt;基础参数!$B$5,基础参数!$B$5,IF(F591/12&lt;基础参数!$B$4,基础参数!$B$4,F591/12)),2)</f>
        <v>21396</v>
      </c>
      <c r="J591" s="10">
        <f>I591*12*基础参数!$B$3</f>
        <v>32094</v>
      </c>
      <c r="K591" s="10">
        <f>ROUND(IF($F591/12&gt;基础参数!$B$12,基础参数!$B$12,IF($F591/12&lt;基础参数!$B$11,基础参数!$B$11,$F591/12)),2)</f>
        <v>21396</v>
      </c>
      <c r="L591" s="10">
        <f>K591*12*基础参数!$B$10</f>
        <v>17972.640000000003</v>
      </c>
      <c r="M591" s="12">
        <f t="shared" si="297"/>
        <v>3441933.36</v>
      </c>
      <c r="N591" s="13">
        <f t="shared" si="298"/>
        <v>2392000</v>
      </c>
      <c r="O591" s="13">
        <f t="shared" si="302"/>
        <v>1366950.01</v>
      </c>
      <c r="P591" s="13">
        <f t="shared" si="303"/>
        <v>1061240</v>
      </c>
      <c r="Q591" s="17">
        <f t="shared" si="304"/>
        <v>2428190.0099999998</v>
      </c>
      <c r="R591" s="13">
        <f t="shared" si="305"/>
        <v>5173933.3600000003</v>
      </c>
      <c r="S591" s="18">
        <f t="shared" si="306"/>
        <v>660000</v>
      </c>
      <c r="T591" s="13">
        <f t="shared" si="307"/>
        <v>2146350.0099999998</v>
      </c>
      <c r="U591" s="13">
        <f t="shared" si="308"/>
        <v>193590</v>
      </c>
      <c r="V591" s="19">
        <f t="shared" si="309"/>
        <v>2339940.0099999998</v>
      </c>
      <c r="W591" s="13">
        <f t="shared" si="310"/>
        <v>88250</v>
      </c>
      <c r="X591" s="13">
        <f t="shared" si="311"/>
        <v>103410</v>
      </c>
      <c r="Y591" s="13">
        <f t="shared" si="299"/>
        <v>5833933.3600000003</v>
      </c>
      <c r="Z591" s="22">
        <f t="shared" si="312"/>
        <v>2443350.0099999998</v>
      </c>
      <c r="AA591" s="13"/>
      <c r="AB591" s="13">
        <f t="shared" si="313"/>
        <v>5413933.3600000003</v>
      </c>
      <c r="AC591" s="13">
        <f t="shared" si="314"/>
        <v>420000</v>
      </c>
      <c r="AD591" s="13">
        <f t="shared" si="315"/>
        <v>2254350.0099999998</v>
      </c>
      <c r="AE591" s="13">
        <f t="shared" si="316"/>
        <v>102340</v>
      </c>
      <c r="AF591" s="13">
        <f t="shared" si="317"/>
        <v>2356690.0099999998</v>
      </c>
      <c r="AG591" s="23">
        <f t="shared" si="318"/>
        <v>16750</v>
      </c>
      <c r="AH591" s="13">
        <f t="shared" si="319"/>
        <v>-71500</v>
      </c>
      <c r="AI591" s="13">
        <f t="shared" si="320"/>
        <v>4381433.3600000003</v>
      </c>
      <c r="AJ591" s="13">
        <f t="shared" si="321"/>
        <v>5173933.3600000003</v>
      </c>
      <c r="AK591" s="13">
        <f t="shared" si="322"/>
        <v>660000</v>
      </c>
      <c r="AL591" s="13">
        <f t="shared" si="323"/>
        <v>2146350.0099999998</v>
      </c>
      <c r="AM591" s="13">
        <f t="shared" si="324"/>
        <v>193590</v>
      </c>
      <c r="AN591" s="13">
        <f t="shared" si="325"/>
        <v>2339940.0099999998</v>
      </c>
      <c r="AO591" s="23">
        <f t="shared" si="326"/>
        <v>0</v>
      </c>
      <c r="AP591" s="13">
        <f t="shared" si="327"/>
        <v>-88250</v>
      </c>
      <c r="AQ591" s="13">
        <f t="shared" si="328"/>
        <v>0</v>
      </c>
      <c r="AR591" s="3" t="str">
        <f t="shared" si="329"/>
        <v>Ok</v>
      </c>
    </row>
    <row r="592" spans="1:44" x14ac:dyDescent="0.3">
      <c r="A592" s="9"/>
      <c r="B592" s="9"/>
      <c r="C592" s="10">
        <f t="shared" si="300"/>
        <v>299500</v>
      </c>
      <c r="D592" s="10">
        <f t="shared" si="301"/>
        <v>3594000</v>
      </c>
      <c r="E592" s="10">
        <f>F592*基础参数!$B$18</f>
        <v>2396000</v>
      </c>
      <c r="F592" s="10">
        <f>F591+基础参数!$B$17</f>
        <v>5990000</v>
      </c>
      <c r="G592" s="10">
        <f>基础参数!$B$1</f>
        <v>60000</v>
      </c>
      <c r="H592" s="10">
        <f>基础参数!$B$2</f>
        <v>36000</v>
      </c>
      <c r="I592" s="10">
        <f>ROUND(IF(F592/12&gt;基础参数!$B$5,基础参数!$B$5,IF(F592/12&lt;基础参数!$B$4,基础参数!$B$4,F592/12)),2)</f>
        <v>21396</v>
      </c>
      <c r="J592" s="10">
        <f>I592*12*基础参数!$B$3</f>
        <v>32094</v>
      </c>
      <c r="K592" s="10">
        <f>ROUND(IF($F592/12&gt;基础参数!$B$12,基础参数!$B$12,IF($F592/12&lt;基础参数!$B$11,基础参数!$B$11,$F592/12)),2)</f>
        <v>21396</v>
      </c>
      <c r="L592" s="10">
        <f>K592*12*基础参数!$B$10</f>
        <v>17972.640000000003</v>
      </c>
      <c r="M592" s="12">
        <f t="shared" si="297"/>
        <v>3447933.36</v>
      </c>
      <c r="N592" s="13">
        <f t="shared" si="298"/>
        <v>2396000</v>
      </c>
      <c r="O592" s="13">
        <f t="shared" si="302"/>
        <v>1369650.01</v>
      </c>
      <c r="P592" s="13">
        <f t="shared" si="303"/>
        <v>1063040</v>
      </c>
      <c r="Q592" s="17">
        <f t="shared" si="304"/>
        <v>2432690.0099999998</v>
      </c>
      <c r="R592" s="13">
        <f t="shared" si="305"/>
        <v>5183933.3600000003</v>
      </c>
      <c r="S592" s="18">
        <f t="shared" si="306"/>
        <v>660000</v>
      </c>
      <c r="T592" s="13">
        <f t="shared" si="307"/>
        <v>2150850.0099999998</v>
      </c>
      <c r="U592" s="13">
        <f t="shared" si="308"/>
        <v>193590</v>
      </c>
      <c r="V592" s="19">
        <f t="shared" si="309"/>
        <v>2344440.0099999998</v>
      </c>
      <c r="W592" s="13">
        <f t="shared" si="310"/>
        <v>88250</v>
      </c>
      <c r="X592" s="13">
        <f t="shared" si="311"/>
        <v>103410</v>
      </c>
      <c r="Y592" s="13">
        <f t="shared" si="299"/>
        <v>5843933.3600000003</v>
      </c>
      <c r="Z592" s="22">
        <f t="shared" si="312"/>
        <v>2447850.0099999998</v>
      </c>
      <c r="AA592" s="13"/>
      <c r="AB592" s="13">
        <f t="shared" si="313"/>
        <v>5423933.3600000003</v>
      </c>
      <c r="AC592" s="13">
        <f t="shared" si="314"/>
        <v>420000</v>
      </c>
      <c r="AD592" s="13">
        <f t="shared" si="315"/>
        <v>2258850.0099999998</v>
      </c>
      <c r="AE592" s="13">
        <f t="shared" si="316"/>
        <v>102340</v>
      </c>
      <c r="AF592" s="13">
        <f t="shared" si="317"/>
        <v>2361190.0099999998</v>
      </c>
      <c r="AG592" s="23">
        <f t="shared" si="318"/>
        <v>16750</v>
      </c>
      <c r="AH592" s="13">
        <f t="shared" si="319"/>
        <v>-71500</v>
      </c>
      <c r="AI592" s="13">
        <f t="shared" si="320"/>
        <v>4391433.3600000003</v>
      </c>
      <c r="AJ592" s="13">
        <f t="shared" si="321"/>
        <v>5183933.3600000003</v>
      </c>
      <c r="AK592" s="13">
        <f t="shared" si="322"/>
        <v>660000</v>
      </c>
      <c r="AL592" s="13">
        <f t="shared" si="323"/>
        <v>2150850.0099999998</v>
      </c>
      <c r="AM592" s="13">
        <f t="shared" si="324"/>
        <v>193590</v>
      </c>
      <c r="AN592" s="13">
        <f t="shared" si="325"/>
        <v>2344440.0099999998</v>
      </c>
      <c r="AO592" s="23">
        <f t="shared" si="326"/>
        <v>0</v>
      </c>
      <c r="AP592" s="13">
        <f t="shared" si="327"/>
        <v>-88250</v>
      </c>
      <c r="AQ592" s="13">
        <f t="shared" si="328"/>
        <v>0</v>
      </c>
      <c r="AR592" s="3" t="str">
        <f t="shared" si="329"/>
        <v>Ok</v>
      </c>
    </row>
    <row r="593" spans="1:44" x14ac:dyDescent="0.3">
      <c r="A593" s="9"/>
      <c r="B593" s="9"/>
      <c r="C593" s="10">
        <f t="shared" si="300"/>
        <v>300000</v>
      </c>
      <c r="D593" s="10">
        <f t="shared" si="301"/>
        <v>3600000</v>
      </c>
      <c r="E593" s="10">
        <f>F593*基础参数!$B$18</f>
        <v>2400000</v>
      </c>
      <c r="F593" s="10">
        <f>F592+基础参数!$B$17</f>
        <v>6000000</v>
      </c>
      <c r="G593" s="10">
        <f>基础参数!$B$1</f>
        <v>60000</v>
      </c>
      <c r="H593" s="10">
        <f>基础参数!$B$2</f>
        <v>36000</v>
      </c>
      <c r="I593" s="10">
        <f>ROUND(IF(F593/12&gt;基础参数!$B$5,基础参数!$B$5,IF(F593/12&lt;基础参数!$B$4,基础参数!$B$4,F593/12)),2)</f>
        <v>21396</v>
      </c>
      <c r="J593" s="10">
        <f>I593*12*基础参数!$B$3</f>
        <v>32094</v>
      </c>
      <c r="K593" s="10">
        <f>ROUND(IF($F593/12&gt;基础参数!$B$12,基础参数!$B$12,IF($F593/12&lt;基础参数!$B$11,基础参数!$B$11,$F593/12)),2)</f>
        <v>21396</v>
      </c>
      <c r="L593" s="10">
        <f>K593*12*基础参数!$B$10</f>
        <v>17972.640000000003</v>
      </c>
      <c r="M593" s="12">
        <f t="shared" si="297"/>
        <v>3453933.36</v>
      </c>
      <c r="N593" s="13">
        <f t="shared" si="298"/>
        <v>2400000</v>
      </c>
      <c r="O593" s="13">
        <f t="shared" si="302"/>
        <v>1372350.01</v>
      </c>
      <c r="P593" s="13">
        <f t="shared" si="303"/>
        <v>1064840</v>
      </c>
      <c r="Q593" s="17">
        <f t="shared" si="304"/>
        <v>2437190.0099999998</v>
      </c>
      <c r="R593" s="13">
        <f t="shared" si="305"/>
        <v>5193933.3600000003</v>
      </c>
      <c r="S593" s="18">
        <f t="shared" si="306"/>
        <v>660000</v>
      </c>
      <c r="T593" s="13">
        <f t="shared" si="307"/>
        <v>2155350.0099999998</v>
      </c>
      <c r="U593" s="13">
        <f t="shared" si="308"/>
        <v>193590</v>
      </c>
      <c r="V593" s="19">
        <f t="shared" si="309"/>
        <v>2348940.0099999998</v>
      </c>
      <c r="W593" s="13">
        <f t="shared" si="310"/>
        <v>88250</v>
      </c>
      <c r="X593" s="13">
        <f t="shared" si="311"/>
        <v>103410</v>
      </c>
      <c r="Y593" s="13">
        <f t="shared" si="299"/>
        <v>5853933.3600000003</v>
      </c>
      <c r="Z593" s="22">
        <f t="shared" si="312"/>
        <v>2452350.0099999998</v>
      </c>
      <c r="AA593" s="13"/>
      <c r="AB593" s="13">
        <f t="shared" si="313"/>
        <v>5433933.3600000003</v>
      </c>
      <c r="AC593" s="13">
        <f t="shared" si="314"/>
        <v>420000</v>
      </c>
      <c r="AD593" s="13">
        <f t="shared" si="315"/>
        <v>2263350.0099999998</v>
      </c>
      <c r="AE593" s="13">
        <f t="shared" si="316"/>
        <v>102340</v>
      </c>
      <c r="AF593" s="13">
        <f t="shared" si="317"/>
        <v>2365690.0099999998</v>
      </c>
      <c r="AG593" s="23">
        <f t="shared" si="318"/>
        <v>16750</v>
      </c>
      <c r="AH593" s="13">
        <f t="shared" si="319"/>
        <v>-71500</v>
      </c>
      <c r="AI593" s="13">
        <f t="shared" si="320"/>
        <v>4401433.3600000003</v>
      </c>
      <c r="AJ593" s="13">
        <f t="shared" si="321"/>
        <v>5193933.3600000003</v>
      </c>
      <c r="AK593" s="13">
        <f t="shared" si="322"/>
        <v>660000</v>
      </c>
      <c r="AL593" s="13">
        <f t="shared" si="323"/>
        <v>2155350.0099999998</v>
      </c>
      <c r="AM593" s="13">
        <f t="shared" si="324"/>
        <v>193590</v>
      </c>
      <c r="AN593" s="13">
        <f t="shared" si="325"/>
        <v>2348940.0099999998</v>
      </c>
      <c r="AO593" s="23">
        <f t="shared" si="326"/>
        <v>0</v>
      </c>
      <c r="AP593" s="13">
        <f t="shared" si="327"/>
        <v>-88250</v>
      </c>
      <c r="AQ593" s="13">
        <f t="shared" si="328"/>
        <v>0</v>
      </c>
      <c r="AR593" s="3" t="str">
        <f t="shared" si="329"/>
        <v>Ok</v>
      </c>
    </row>
    <row r="594" spans="1:44" x14ac:dyDescent="0.3">
      <c r="A594" s="9"/>
      <c r="B594" s="9"/>
      <c r="C594" s="10">
        <f t="shared" si="300"/>
        <v>300500</v>
      </c>
      <c r="D594" s="10">
        <f t="shared" si="301"/>
        <v>3606000</v>
      </c>
      <c r="E594" s="10">
        <f>F594*基础参数!$B$18</f>
        <v>2404000</v>
      </c>
      <c r="F594" s="10">
        <f>F593+基础参数!$B$17</f>
        <v>6010000</v>
      </c>
      <c r="G594" s="10">
        <f>基础参数!$B$1</f>
        <v>60000</v>
      </c>
      <c r="H594" s="10">
        <f>基础参数!$B$2</f>
        <v>36000</v>
      </c>
      <c r="I594" s="10">
        <f>ROUND(IF(F594/12&gt;基础参数!$B$5,基础参数!$B$5,IF(F594/12&lt;基础参数!$B$4,基础参数!$B$4,F594/12)),2)</f>
        <v>21396</v>
      </c>
      <c r="J594" s="10">
        <f>I594*12*基础参数!$B$3</f>
        <v>32094</v>
      </c>
      <c r="K594" s="10">
        <f>ROUND(IF($F594/12&gt;基础参数!$B$12,基础参数!$B$12,IF($F594/12&lt;基础参数!$B$11,基础参数!$B$11,$F594/12)),2)</f>
        <v>21396</v>
      </c>
      <c r="L594" s="10">
        <f>K594*12*基础参数!$B$10</f>
        <v>17972.640000000003</v>
      </c>
      <c r="M594" s="12">
        <f t="shared" si="297"/>
        <v>3459933.36</v>
      </c>
      <c r="N594" s="13">
        <f t="shared" si="298"/>
        <v>2404000</v>
      </c>
      <c r="O594" s="13">
        <f t="shared" si="302"/>
        <v>1375050.01</v>
      </c>
      <c r="P594" s="13">
        <f t="shared" si="303"/>
        <v>1066640</v>
      </c>
      <c r="Q594" s="17">
        <f t="shared" si="304"/>
        <v>2441690.0099999998</v>
      </c>
      <c r="R594" s="13">
        <f t="shared" si="305"/>
        <v>5203933.3600000003</v>
      </c>
      <c r="S594" s="18">
        <f t="shared" si="306"/>
        <v>660000</v>
      </c>
      <c r="T594" s="13">
        <f t="shared" si="307"/>
        <v>2159850.0099999998</v>
      </c>
      <c r="U594" s="13">
        <f t="shared" si="308"/>
        <v>193590</v>
      </c>
      <c r="V594" s="19">
        <f t="shared" si="309"/>
        <v>2353440.0099999998</v>
      </c>
      <c r="W594" s="13">
        <f t="shared" si="310"/>
        <v>88250</v>
      </c>
      <c r="X594" s="13">
        <f t="shared" si="311"/>
        <v>103410</v>
      </c>
      <c r="Y594" s="13">
        <f t="shared" si="299"/>
        <v>5863933.3600000003</v>
      </c>
      <c r="Z594" s="22">
        <f t="shared" si="312"/>
        <v>2456850.0099999998</v>
      </c>
      <c r="AA594" s="13"/>
      <c r="AB594" s="13">
        <f t="shared" si="313"/>
        <v>5443933.3600000003</v>
      </c>
      <c r="AC594" s="13">
        <f t="shared" si="314"/>
        <v>420000</v>
      </c>
      <c r="AD594" s="13">
        <f t="shared" si="315"/>
        <v>2267850.0099999998</v>
      </c>
      <c r="AE594" s="13">
        <f t="shared" si="316"/>
        <v>102340</v>
      </c>
      <c r="AF594" s="13">
        <f t="shared" si="317"/>
        <v>2370190.0099999998</v>
      </c>
      <c r="AG594" s="23">
        <f t="shared" si="318"/>
        <v>16750</v>
      </c>
      <c r="AH594" s="13">
        <f t="shared" si="319"/>
        <v>-71500</v>
      </c>
      <c r="AI594" s="13">
        <f t="shared" si="320"/>
        <v>4411433.3600000003</v>
      </c>
      <c r="AJ594" s="13">
        <f t="shared" si="321"/>
        <v>5203933.3600000003</v>
      </c>
      <c r="AK594" s="13">
        <f t="shared" si="322"/>
        <v>660000</v>
      </c>
      <c r="AL594" s="13">
        <f t="shared" si="323"/>
        <v>2159850.0099999998</v>
      </c>
      <c r="AM594" s="13">
        <f t="shared" si="324"/>
        <v>193590</v>
      </c>
      <c r="AN594" s="13">
        <f t="shared" si="325"/>
        <v>2353440.0099999998</v>
      </c>
      <c r="AO594" s="23">
        <f t="shared" si="326"/>
        <v>0</v>
      </c>
      <c r="AP594" s="13">
        <f t="shared" si="327"/>
        <v>-88250</v>
      </c>
      <c r="AQ594" s="13">
        <f t="shared" si="328"/>
        <v>0</v>
      </c>
      <c r="AR594" s="3" t="str">
        <f t="shared" si="329"/>
        <v>Ok</v>
      </c>
    </row>
    <row r="595" spans="1:44" x14ac:dyDescent="0.3">
      <c r="A595" s="9"/>
      <c r="B595" s="9"/>
      <c r="C595" s="10">
        <f t="shared" si="300"/>
        <v>301000</v>
      </c>
      <c r="D595" s="10">
        <f t="shared" si="301"/>
        <v>3612000</v>
      </c>
      <c r="E595" s="10">
        <f>F595*基础参数!$B$18</f>
        <v>2408000</v>
      </c>
      <c r="F595" s="10">
        <f>F594+基础参数!$B$17</f>
        <v>6020000</v>
      </c>
      <c r="G595" s="10">
        <f>基础参数!$B$1</f>
        <v>60000</v>
      </c>
      <c r="H595" s="10">
        <f>基础参数!$B$2</f>
        <v>36000</v>
      </c>
      <c r="I595" s="10">
        <f>ROUND(IF(F595/12&gt;基础参数!$B$5,基础参数!$B$5,IF(F595/12&lt;基础参数!$B$4,基础参数!$B$4,F595/12)),2)</f>
        <v>21396</v>
      </c>
      <c r="J595" s="10">
        <f>I595*12*基础参数!$B$3</f>
        <v>32094</v>
      </c>
      <c r="K595" s="10">
        <f>ROUND(IF($F595/12&gt;基础参数!$B$12,基础参数!$B$12,IF($F595/12&lt;基础参数!$B$11,基础参数!$B$11,$F595/12)),2)</f>
        <v>21396</v>
      </c>
      <c r="L595" s="10">
        <f>K595*12*基础参数!$B$10</f>
        <v>17972.640000000003</v>
      </c>
      <c r="M595" s="12">
        <f t="shared" si="297"/>
        <v>3465933.36</v>
      </c>
      <c r="N595" s="13">
        <f t="shared" si="298"/>
        <v>2408000</v>
      </c>
      <c r="O595" s="13">
        <f t="shared" si="302"/>
        <v>1377750.01</v>
      </c>
      <c r="P595" s="13">
        <f t="shared" si="303"/>
        <v>1068440</v>
      </c>
      <c r="Q595" s="17">
        <f t="shared" si="304"/>
        <v>2446190.0099999998</v>
      </c>
      <c r="R595" s="13">
        <f t="shared" si="305"/>
        <v>5213933.3600000003</v>
      </c>
      <c r="S595" s="18">
        <f t="shared" si="306"/>
        <v>660000</v>
      </c>
      <c r="T595" s="13">
        <f t="shared" si="307"/>
        <v>2164350.0099999998</v>
      </c>
      <c r="U595" s="13">
        <f t="shared" si="308"/>
        <v>193590</v>
      </c>
      <c r="V595" s="19">
        <f t="shared" si="309"/>
        <v>2357940.0099999998</v>
      </c>
      <c r="W595" s="13">
        <f t="shared" si="310"/>
        <v>88250</v>
      </c>
      <c r="X595" s="13">
        <f t="shared" si="311"/>
        <v>103410</v>
      </c>
      <c r="Y595" s="13">
        <f t="shared" si="299"/>
        <v>5873933.3600000003</v>
      </c>
      <c r="Z595" s="22">
        <f t="shared" si="312"/>
        <v>2461350.0099999998</v>
      </c>
      <c r="AA595" s="13"/>
      <c r="AB595" s="13">
        <f t="shared" si="313"/>
        <v>5453933.3600000003</v>
      </c>
      <c r="AC595" s="13">
        <f t="shared" si="314"/>
        <v>420000</v>
      </c>
      <c r="AD595" s="13">
        <f t="shared" si="315"/>
        <v>2272350.0099999998</v>
      </c>
      <c r="AE595" s="13">
        <f t="shared" si="316"/>
        <v>102340</v>
      </c>
      <c r="AF595" s="13">
        <f t="shared" si="317"/>
        <v>2374690.0099999998</v>
      </c>
      <c r="AG595" s="23">
        <f t="shared" si="318"/>
        <v>16750</v>
      </c>
      <c r="AH595" s="13">
        <f t="shared" si="319"/>
        <v>-71500</v>
      </c>
      <c r="AI595" s="13">
        <f t="shared" si="320"/>
        <v>4421433.3600000003</v>
      </c>
      <c r="AJ595" s="13">
        <f t="shared" si="321"/>
        <v>5213933.3600000003</v>
      </c>
      <c r="AK595" s="13">
        <f t="shared" si="322"/>
        <v>660000</v>
      </c>
      <c r="AL595" s="13">
        <f t="shared" si="323"/>
        <v>2164350.0099999998</v>
      </c>
      <c r="AM595" s="13">
        <f t="shared" si="324"/>
        <v>193590</v>
      </c>
      <c r="AN595" s="13">
        <f t="shared" si="325"/>
        <v>2357940.0099999998</v>
      </c>
      <c r="AO595" s="23">
        <f t="shared" si="326"/>
        <v>0</v>
      </c>
      <c r="AP595" s="13">
        <f t="shared" si="327"/>
        <v>-88250</v>
      </c>
      <c r="AQ595" s="13">
        <f t="shared" si="328"/>
        <v>0</v>
      </c>
      <c r="AR595" s="3" t="str">
        <f t="shared" si="329"/>
        <v>Ok</v>
      </c>
    </row>
    <row r="596" spans="1:44" x14ac:dyDescent="0.3">
      <c r="A596" s="9"/>
      <c r="B596" s="9"/>
      <c r="C596" s="10">
        <f t="shared" si="300"/>
        <v>301500</v>
      </c>
      <c r="D596" s="10">
        <f t="shared" si="301"/>
        <v>3618000</v>
      </c>
      <c r="E596" s="10">
        <f>F596*基础参数!$B$18</f>
        <v>2412000</v>
      </c>
      <c r="F596" s="10">
        <f>F595+基础参数!$B$17</f>
        <v>6030000</v>
      </c>
      <c r="G596" s="10">
        <f>基础参数!$B$1</f>
        <v>60000</v>
      </c>
      <c r="H596" s="10">
        <f>基础参数!$B$2</f>
        <v>36000</v>
      </c>
      <c r="I596" s="10">
        <f>ROUND(IF(F596/12&gt;基础参数!$B$5,基础参数!$B$5,IF(F596/12&lt;基础参数!$B$4,基础参数!$B$4,F596/12)),2)</f>
        <v>21396</v>
      </c>
      <c r="J596" s="10">
        <f>I596*12*基础参数!$B$3</f>
        <v>32094</v>
      </c>
      <c r="K596" s="10">
        <f>ROUND(IF($F596/12&gt;基础参数!$B$12,基础参数!$B$12,IF($F596/12&lt;基础参数!$B$11,基础参数!$B$11,$F596/12)),2)</f>
        <v>21396</v>
      </c>
      <c r="L596" s="10">
        <f>K596*12*基础参数!$B$10</f>
        <v>17972.640000000003</v>
      </c>
      <c r="M596" s="12">
        <f t="shared" si="297"/>
        <v>3471933.36</v>
      </c>
      <c r="N596" s="13">
        <f t="shared" si="298"/>
        <v>2412000</v>
      </c>
      <c r="O596" s="13">
        <f t="shared" si="302"/>
        <v>1380450.01</v>
      </c>
      <c r="P596" s="13">
        <f t="shared" si="303"/>
        <v>1070240</v>
      </c>
      <c r="Q596" s="17">
        <f t="shared" si="304"/>
        <v>2450690.0099999998</v>
      </c>
      <c r="R596" s="13">
        <f t="shared" si="305"/>
        <v>5223933.3600000003</v>
      </c>
      <c r="S596" s="18">
        <f t="shared" si="306"/>
        <v>660000</v>
      </c>
      <c r="T596" s="13">
        <f t="shared" si="307"/>
        <v>2168850.0099999998</v>
      </c>
      <c r="U596" s="13">
        <f t="shared" si="308"/>
        <v>193590</v>
      </c>
      <c r="V596" s="19">
        <f t="shared" si="309"/>
        <v>2362440.0099999998</v>
      </c>
      <c r="W596" s="13">
        <f t="shared" si="310"/>
        <v>88250</v>
      </c>
      <c r="X596" s="13">
        <f t="shared" si="311"/>
        <v>103410</v>
      </c>
      <c r="Y596" s="13">
        <f t="shared" si="299"/>
        <v>5883933.3600000003</v>
      </c>
      <c r="Z596" s="22">
        <f t="shared" si="312"/>
        <v>2465850.0099999998</v>
      </c>
      <c r="AA596" s="13"/>
      <c r="AB596" s="13">
        <f t="shared" si="313"/>
        <v>5463933.3600000003</v>
      </c>
      <c r="AC596" s="13">
        <f t="shared" si="314"/>
        <v>420000</v>
      </c>
      <c r="AD596" s="13">
        <f t="shared" si="315"/>
        <v>2276850.0099999998</v>
      </c>
      <c r="AE596" s="13">
        <f t="shared" si="316"/>
        <v>102340</v>
      </c>
      <c r="AF596" s="13">
        <f t="shared" si="317"/>
        <v>2379190.0099999998</v>
      </c>
      <c r="AG596" s="23">
        <f t="shared" si="318"/>
        <v>16750</v>
      </c>
      <c r="AH596" s="13">
        <f t="shared" si="319"/>
        <v>-71500</v>
      </c>
      <c r="AI596" s="13">
        <f t="shared" si="320"/>
        <v>4431433.3600000003</v>
      </c>
      <c r="AJ596" s="13">
        <f t="shared" si="321"/>
        <v>5223933.3600000003</v>
      </c>
      <c r="AK596" s="13">
        <f t="shared" si="322"/>
        <v>660000</v>
      </c>
      <c r="AL596" s="13">
        <f t="shared" si="323"/>
        <v>2168850.0099999998</v>
      </c>
      <c r="AM596" s="13">
        <f t="shared" si="324"/>
        <v>193590</v>
      </c>
      <c r="AN596" s="13">
        <f t="shared" si="325"/>
        <v>2362440.0099999998</v>
      </c>
      <c r="AO596" s="23">
        <f t="shared" si="326"/>
        <v>0</v>
      </c>
      <c r="AP596" s="13">
        <f t="shared" si="327"/>
        <v>-88250</v>
      </c>
      <c r="AQ596" s="13">
        <f t="shared" si="328"/>
        <v>0</v>
      </c>
      <c r="AR596" s="3" t="str">
        <f t="shared" si="329"/>
        <v>Ok</v>
      </c>
    </row>
    <row r="597" spans="1:44" x14ac:dyDescent="0.3">
      <c r="A597" s="9"/>
      <c r="B597" s="9"/>
      <c r="C597" s="10">
        <f t="shared" si="300"/>
        <v>302000</v>
      </c>
      <c r="D597" s="10">
        <f t="shared" si="301"/>
        <v>3624000</v>
      </c>
      <c r="E597" s="10">
        <f>F597*基础参数!$B$18</f>
        <v>2416000</v>
      </c>
      <c r="F597" s="10">
        <f>F596+基础参数!$B$17</f>
        <v>6040000</v>
      </c>
      <c r="G597" s="10">
        <f>基础参数!$B$1</f>
        <v>60000</v>
      </c>
      <c r="H597" s="10">
        <f>基础参数!$B$2</f>
        <v>36000</v>
      </c>
      <c r="I597" s="10">
        <f>ROUND(IF(F597/12&gt;基础参数!$B$5,基础参数!$B$5,IF(F597/12&lt;基础参数!$B$4,基础参数!$B$4,F597/12)),2)</f>
        <v>21396</v>
      </c>
      <c r="J597" s="10">
        <f>I597*12*基础参数!$B$3</f>
        <v>32094</v>
      </c>
      <c r="K597" s="10">
        <f>ROUND(IF($F597/12&gt;基础参数!$B$12,基础参数!$B$12,IF($F597/12&lt;基础参数!$B$11,基础参数!$B$11,$F597/12)),2)</f>
        <v>21396</v>
      </c>
      <c r="L597" s="10">
        <f>K597*12*基础参数!$B$10</f>
        <v>17972.640000000003</v>
      </c>
      <c r="M597" s="12">
        <f t="shared" si="297"/>
        <v>3477933.36</v>
      </c>
      <c r="N597" s="13">
        <f t="shared" si="298"/>
        <v>2416000</v>
      </c>
      <c r="O597" s="13">
        <f t="shared" si="302"/>
        <v>1383150.01</v>
      </c>
      <c r="P597" s="13">
        <f t="shared" si="303"/>
        <v>1072040</v>
      </c>
      <c r="Q597" s="17">
        <f t="shared" si="304"/>
        <v>2455190.0099999998</v>
      </c>
      <c r="R597" s="13">
        <f t="shared" si="305"/>
        <v>5233933.3600000003</v>
      </c>
      <c r="S597" s="18">
        <f t="shared" si="306"/>
        <v>660000</v>
      </c>
      <c r="T597" s="13">
        <f t="shared" si="307"/>
        <v>2173350.0099999998</v>
      </c>
      <c r="U597" s="13">
        <f t="shared" si="308"/>
        <v>193590</v>
      </c>
      <c r="V597" s="19">
        <f t="shared" si="309"/>
        <v>2366940.0099999998</v>
      </c>
      <c r="W597" s="13">
        <f t="shared" si="310"/>
        <v>88250</v>
      </c>
      <c r="X597" s="13">
        <f t="shared" si="311"/>
        <v>103410</v>
      </c>
      <c r="Y597" s="13">
        <f t="shared" si="299"/>
        <v>5893933.3600000003</v>
      </c>
      <c r="Z597" s="22">
        <f t="shared" si="312"/>
        <v>2470350.0099999998</v>
      </c>
      <c r="AA597" s="13"/>
      <c r="AB597" s="13">
        <f t="shared" si="313"/>
        <v>5473933.3600000003</v>
      </c>
      <c r="AC597" s="13">
        <f t="shared" si="314"/>
        <v>420000</v>
      </c>
      <c r="AD597" s="13">
        <f t="shared" si="315"/>
        <v>2281350.0099999998</v>
      </c>
      <c r="AE597" s="13">
        <f t="shared" si="316"/>
        <v>102340</v>
      </c>
      <c r="AF597" s="13">
        <f t="shared" si="317"/>
        <v>2383690.0099999998</v>
      </c>
      <c r="AG597" s="23">
        <f t="shared" si="318"/>
        <v>16750</v>
      </c>
      <c r="AH597" s="13">
        <f t="shared" si="319"/>
        <v>-71500</v>
      </c>
      <c r="AI597" s="13">
        <f t="shared" si="320"/>
        <v>4441433.3600000003</v>
      </c>
      <c r="AJ597" s="13">
        <f t="shared" si="321"/>
        <v>5233933.3600000003</v>
      </c>
      <c r="AK597" s="13">
        <f t="shared" si="322"/>
        <v>660000</v>
      </c>
      <c r="AL597" s="13">
        <f t="shared" si="323"/>
        <v>2173350.0099999998</v>
      </c>
      <c r="AM597" s="13">
        <f t="shared" si="324"/>
        <v>193590</v>
      </c>
      <c r="AN597" s="13">
        <f t="shared" si="325"/>
        <v>2366940.0099999998</v>
      </c>
      <c r="AO597" s="23">
        <f t="shared" si="326"/>
        <v>0</v>
      </c>
      <c r="AP597" s="13">
        <f t="shared" si="327"/>
        <v>-88250</v>
      </c>
      <c r="AQ597" s="13">
        <f t="shared" si="328"/>
        <v>0</v>
      </c>
      <c r="AR597" s="3" t="str">
        <f t="shared" si="329"/>
        <v>Ok</v>
      </c>
    </row>
    <row r="598" spans="1:44" x14ac:dyDescent="0.3">
      <c r="A598" s="9"/>
      <c r="B598" s="9"/>
      <c r="C598" s="10">
        <f t="shared" si="300"/>
        <v>302500</v>
      </c>
      <c r="D598" s="10">
        <f t="shared" si="301"/>
        <v>3630000</v>
      </c>
      <c r="E598" s="10">
        <f>F598*基础参数!$B$18</f>
        <v>2420000</v>
      </c>
      <c r="F598" s="10">
        <f>F597+基础参数!$B$17</f>
        <v>6050000</v>
      </c>
      <c r="G598" s="10">
        <f>基础参数!$B$1</f>
        <v>60000</v>
      </c>
      <c r="H598" s="10">
        <f>基础参数!$B$2</f>
        <v>36000</v>
      </c>
      <c r="I598" s="10">
        <f>ROUND(IF(F598/12&gt;基础参数!$B$5,基础参数!$B$5,IF(F598/12&lt;基础参数!$B$4,基础参数!$B$4,F598/12)),2)</f>
        <v>21396</v>
      </c>
      <c r="J598" s="10">
        <f>I598*12*基础参数!$B$3</f>
        <v>32094</v>
      </c>
      <c r="K598" s="10">
        <f>ROUND(IF($F598/12&gt;基础参数!$B$12,基础参数!$B$12,IF($F598/12&lt;基础参数!$B$11,基础参数!$B$11,$F598/12)),2)</f>
        <v>21396</v>
      </c>
      <c r="L598" s="10">
        <f>K598*12*基础参数!$B$10</f>
        <v>17972.640000000003</v>
      </c>
      <c r="M598" s="12">
        <f t="shared" si="297"/>
        <v>3483933.36</v>
      </c>
      <c r="N598" s="13">
        <f t="shared" si="298"/>
        <v>2420000</v>
      </c>
      <c r="O598" s="13">
        <f t="shared" si="302"/>
        <v>1385850.01</v>
      </c>
      <c r="P598" s="13">
        <f t="shared" si="303"/>
        <v>1073840</v>
      </c>
      <c r="Q598" s="17">
        <f t="shared" si="304"/>
        <v>2459690.0099999998</v>
      </c>
      <c r="R598" s="13">
        <f t="shared" si="305"/>
        <v>5243933.3600000003</v>
      </c>
      <c r="S598" s="18">
        <f t="shared" si="306"/>
        <v>660000</v>
      </c>
      <c r="T598" s="13">
        <f t="shared" si="307"/>
        <v>2177850.0099999998</v>
      </c>
      <c r="U598" s="13">
        <f t="shared" si="308"/>
        <v>193590</v>
      </c>
      <c r="V598" s="19">
        <f t="shared" si="309"/>
        <v>2371440.0099999998</v>
      </c>
      <c r="W598" s="13">
        <f t="shared" si="310"/>
        <v>88250</v>
      </c>
      <c r="X598" s="13">
        <f t="shared" si="311"/>
        <v>103410</v>
      </c>
      <c r="Y598" s="13">
        <f t="shared" si="299"/>
        <v>5903933.3600000003</v>
      </c>
      <c r="Z598" s="22">
        <f t="shared" si="312"/>
        <v>2474850.0099999998</v>
      </c>
      <c r="AA598" s="13"/>
      <c r="AB598" s="13">
        <f t="shared" si="313"/>
        <v>5483933.3600000003</v>
      </c>
      <c r="AC598" s="13">
        <f t="shared" si="314"/>
        <v>420000</v>
      </c>
      <c r="AD598" s="13">
        <f t="shared" si="315"/>
        <v>2285850.0099999998</v>
      </c>
      <c r="AE598" s="13">
        <f t="shared" si="316"/>
        <v>102340</v>
      </c>
      <c r="AF598" s="13">
        <f t="shared" si="317"/>
        <v>2388190.0099999998</v>
      </c>
      <c r="AG598" s="23">
        <f t="shared" si="318"/>
        <v>16750</v>
      </c>
      <c r="AH598" s="13">
        <f t="shared" si="319"/>
        <v>-71500</v>
      </c>
      <c r="AI598" s="13">
        <f t="shared" si="320"/>
        <v>4451433.3600000003</v>
      </c>
      <c r="AJ598" s="13">
        <f t="shared" si="321"/>
        <v>5243933.3600000003</v>
      </c>
      <c r="AK598" s="13">
        <f t="shared" si="322"/>
        <v>660000</v>
      </c>
      <c r="AL598" s="13">
        <f t="shared" si="323"/>
        <v>2177850.0099999998</v>
      </c>
      <c r="AM598" s="13">
        <f t="shared" si="324"/>
        <v>193590</v>
      </c>
      <c r="AN598" s="13">
        <f t="shared" si="325"/>
        <v>2371440.0099999998</v>
      </c>
      <c r="AO598" s="23">
        <f t="shared" si="326"/>
        <v>0</v>
      </c>
      <c r="AP598" s="13">
        <f t="shared" si="327"/>
        <v>-88250</v>
      </c>
      <c r="AQ598" s="13">
        <f t="shared" si="328"/>
        <v>0</v>
      </c>
      <c r="AR598" s="3" t="str">
        <f t="shared" si="329"/>
        <v>Ok</v>
      </c>
    </row>
    <row r="599" spans="1:44" x14ac:dyDescent="0.3">
      <c r="A599" s="9"/>
      <c r="B599" s="9"/>
      <c r="C599" s="10">
        <f t="shared" si="300"/>
        <v>303000</v>
      </c>
      <c r="D599" s="10">
        <f t="shared" si="301"/>
        <v>3636000</v>
      </c>
      <c r="E599" s="10">
        <f>F599*基础参数!$B$18</f>
        <v>2424000</v>
      </c>
      <c r="F599" s="10">
        <f>F598+基础参数!$B$17</f>
        <v>6060000</v>
      </c>
      <c r="G599" s="10">
        <f>基础参数!$B$1</f>
        <v>60000</v>
      </c>
      <c r="H599" s="10">
        <f>基础参数!$B$2</f>
        <v>36000</v>
      </c>
      <c r="I599" s="10">
        <f>ROUND(IF(F599/12&gt;基础参数!$B$5,基础参数!$B$5,IF(F599/12&lt;基础参数!$B$4,基础参数!$B$4,F599/12)),2)</f>
        <v>21396</v>
      </c>
      <c r="J599" s="10">
        <f>I599*12*基础参数!$B$3</f>
        <v>32094</v>
      </c>
      <c r="K599" s="10">
        <f>ROUND(IF($F599/12&gt;基础参数!$B$12,基础参数!$B$12,IF($F599/12&lt;基础参数!$B$11,基础参数!$B$11,$F599/12)),2)</f>
        <v>21396</v>
      </c>
      <c r="L599" s="10">
        <f>K599*12*基础参数!$B$10</f>
        <v>17972.640000000003</v>
      </c>
      <c r="M599" s="12">
        <f t="shared" si="297"/>
        <v>3489933.36</v>
      </c>
      <c r="N599" s="13">
        <f t="shared" si="298"/>
        <v>2424000</v>
      </c>
      <c r="O599" s="13">
        <f t="shared" si="302"/>
        <v>1388550.01</v>
      </c>
      <c r="P599" s="13">
        <f t="shared" si="303"/>
        <v>1075640</v>
      </c>
      <c r="Q599" s="17">
        <f t="shared" si="304"/>
        <v>2464190.0099999998</v>
      </c>
      <c r="R599" s="13">
        <f t="shared" si="305"/>
        <v>5253933.3600000003</v>
      </c>
      <c r="S599" s="18">
        <f t="shared" si="306"/>
        <v>660000</v>
      </c>
      <c r="T599" s="13">
        <f t="shared" si="307"/>
        <v>2182350.0099999998</v>
      </c>
      <c r="U599" s="13">
        <f t="shared" si="308"/>
        <v>193590</v>
      </c>
      <c r="V599" s="19">
        <f t="shared" si="309"/>
        <v>2375940.0099999998</v>
      </c>
      <c r="W599" s="13">
        <f t="shared" si="310"/>
        <v>88250</v>
      </c>
      <c r="X599" s="13">
        <f t="shared" si="311"/>
        <v>103410</v>
      </c>
      <c r="Y599" s="13">
        <f t="shared" si="299"/>
        <v>5913933.3600000003</v>
      </c>
      <c r="Z599" s="22">
        <f t="shared" si="312"/>
        <v>2479350.0099999998</v>
      </c>
      <c r="AA599" s="13"/>
      <c r="AB599" s="13">
        <f t="shared" si="313"/>
        <v>5493933.3600000003</v>
      </c>
      <c r="AC599" s="13">
        <f t="shared" si="314"/>
        <v>420000</v>
      </c>
      <c r="AD599" s="13">
        <f t="shared" si="315"/>
        <v>2290350.0099999998</v>
      </c>
      <c r="AE599" s="13">
        <f t="shared" si="316"/>
        <v>102340</v>
      </c>
      <c r="AF599" s="13">
        <f t="shared" si="317"/>
        <v>2392690.0099999998</v>
      </c>
      <c r="AG599" s="23">
        <f t="shared" si="318"/>
        <v>16750</v>
      </c>
      <c r="AH599" s="13">
        <f t="shared" si="319"/>
        <v>-71500</v>
      </c>
      <c r="AI599" s="13">
        <f t="shared" si="320"/>
        <v>4461433.3600000003</v>
      </c>
      <c r="AJ599" s="13">
        <f t="shared" si="321"/>
        <v>5253933.3600000003</v>
      </c>
      <c r="AK599" s="13">
        <f t="shared" si="322"/>
        <v>660000</v>
      </c>
      <c r="AL599" s="13">
        <f t="shared" si="323"/>
        <v>2182350.0099999998</v>
      </c>
      <c r="AM599" s="13">
        <f t="shared" si="324"/>
        <v>193590</v>
      </c>
      <c r="AN599" s="13">
        <f t="shared" si="325"/>
        <v>2375940.0099999998</v>
      </c>
      <c r="AO599" s="23">
        <f t="shared" si="326"/>
        <v>0</v>
      </c>
      <c r="AP599" s="13">
        <f t="shared" si="327"/>
        <v>-88250</v>
      </c>
      <c r="AQ599" s="13">
        <f t="shared" si="328"/>
        <v>0</v>
      </c>
      <c r="AR599" s="3" t="str">
        <f t="shared" si="329"/>
        <v>Ok</v>
      </c>
    </row>
    <row r="600" spans="1:44" x14ac:dyDescent="0.3">
      <c r="A600" s="9"/>
      <c r="B600" s="9"/>
      <c r="C600" s="10">
        <f t="shared" si="300"/>
        <v>303500</v>
      </c>
      <c r="D600" s="10">
        <f t="shared" si="301"/>
        <v>3642000</v>
      </c>
      <c r="E600" s="10">
        <f>F600*基础参数!$B$18</f>
        <v>2428000</v>
      </c>
      <c r="F600" s="10">
        <f>F599+基础参数!$B$17</f>
        <v>6070000</v>
      </c>
      <c r="G600" s="10">
        <f>基础参数!$B$1</f>
        <v>60000</v>
      </c>
      <c r="H600" s="10">
        <f>基础参数!$B$2</f>
        <v>36000</v>
      </c>
      <c r="I600" s="10">
        <f>ROUND(IF(F600/12&gt;基础参数!$B$5,基础参数!$B$5,IF(F600/12&lt;基础参数!$B$4,基础参数!$B$4,F600/12)),2)</f>
        <v>21396</v>
      </c>
      <c r="J600" s="10">
        <f>I600*12*基础参数!$B$3</f>
        <v>32094</v>
      </c>
      <c r="K600" s="10">
        <f>ROUND(IF($F600/12&gt;基础参数!$B$12,基础参数!$B$12,IF($F600/12&lt;基础参数!$B$11,基础参数!$B$11,$F600/12)),2)</f>
        <v>21396</v>
      </c>
      <c r="L600" s="10">
        <f>K600*12*基础参数!$B$10</f>
        <v>17972.640000000003</v>
      </c>
      <c r="M600" s="12">
        <f t="shared" si="297"/>
        <v>3495933.36</v>
      </c>
      <c r="N600" s="13">
        <f t="shared" si="298"/>
        <v>2428000</v>
      </c>
      <c r="O600" s="13">
        <f t="shared" si="302"/>
        <v>1391250.01</v>
      </c>
      <c r="P600" s="13">
        <f t="shared" si="303"/>
        <v>1077440</v>
      </c>
      <c r="Q600" s="17">
        <f t="shared" si="304"/>
        <v>2468690.0099999998</v>
      </c>
      <c r="R600" s="13">
        <f t="shared" si="305"/>
        <v>5263933.3600000003</v>
      </c>
      <c r="S600" s="18">
        <f t="shared" si="306"/>
        <v>660000</v>
      </c>
      <c r="T600" s="13">
        <f t="shared" si="307"/>
        <v>2186850.0099999998</v>
      </c>
      <c r="U600" s="13">
        <f t="shared" si="308"/>
        <v>193590</v>
      </c>
      <c r="V600" s="19">
        <f t="shared" si="309"/>
        <v>2380440.0099999998</v>
      </c>
      <c r="W600" s="13">
        <f t="shared" si="310"/>
        <v>88250</v>
      </c>
      <c r="X600" s="13">
        <f t="shared" si="311"/>
        <v>103410</v>
      </c>
      <c r="Y600" s="13">
        <f t="shared" si="299"/>
        <v>5923933.3600000003</v>
      </c>
      <c r="Z600" s="22">
        <f t="shared" si="312"/>
        <v>2483850.0099999998</v>
      </c>
      <c r="AA600" s="13"/>
      <c r="AB600" s="13">
        <f t="shared" si="313"/>
        <v>5503933.3600000003</v>
      </c>
      <c r="AC600" s="13">
        <f t="shared" si="314"/>
        <v>420000</v>
      </c>
      <c r="AD600" s="13">
        <f t="shared" si="315"/>
        <v>2294850.0099999998</v>
      </c>
      <c r="AE600" s="13">
        <f t="shared" si="316"/>
        <v>102340</v>
      </c>
      <c r="AF600" s="13">
        <f t="shared" si="317"/>
        <v>2397190.0099999998</v>
      </c>
      <c r="AG600" s="23">
        <f t="shared" si="318"/>
        <v>16750</v>
      </c>
      <c r="AH600" s="13">
        <f t="shared" si="319"/>
        <v>-71500</v>
      </c>
      <c r="AI600" s="13">
        <f t="shared" si="320"/>
        <v>4471433.3600000003</v>
      </c>
      <c r="AJ600" s="13">
        <f t="shared" si="321"/>
        <v>5263933.3600000003</v>
      </c>
      <c r="AK600" s="13">
        <f t="shared" si="322"/>
        <v>660000</v>
      </c>
      <c r="AL600" s="13">
        <f t="shared" si="323"/>
        <v>2186850.0099999998</v>
      </c>
      <c r="AM600" s="13">
        <f t="shared" si="324"/>
        <v>193590</v>
      </c>
      <c r="AN600" s="13">
        <f t="shared" si="325"/>
        <v>2380440.0099999998</v>
      </c>
      <c r="AO600" s="23">
        <f t="shared" si="326"/>
        <v>0</v>
      </c>
      <c r="AP600" s="13">
        <f t="shared" si="327"/>
        <v>-88250</v>
      </c>
      <c r="AQ600" s="13">
        <f t="shared" si="328"/>
        <v>0</v>
      </c>
      <c r="AR600" s="3" t="str">
        <f t="shared" si="329"/>
        <v>Ok</v>
      </c>
    </row>
    <row r="601" spans="1:44" x14ac:dyDescent="0.3">
      <c r="A601" s="9"/>
      <c r="B601" s="9"/>
      <c r="C601" s="10">
        <f t="shared" si="300"/>
        <v>304000</v>
      </c>
      <c r="D601" s="10">
        <f t="shared" si="301"/>
        <v>3648000</v>
      </c>
      <c r="E601" s="10">
        <f>F601*基础参数!$B$18</f>
        <v>2432000</v>
      </c>
      <c r="F601" s="10">
        <f>F600+基础参数!$B$17</f>
        <v>6080000</v>
      </c>
      <c r="G601" s="10">
        <f>基础参数!$B$1</f>
        <v>60000</v>
      </c>
      <c r="H601" s="10">
        <f>基础参数!$B$2</f>
        <v>36000</v>
      </c>
      <c r="I601" s="10">
        <f>ROUND(IF(F601/12&gt;基础参数!$B$5,基础参数!$B$5,IF(F601/12&lt;基础参数!$B$4,基础参数!$B$4,F601/12)),2)</f>
        <v>21396</v>
      </c>
      <c r="J601" s="10">
        <f>I601*12*基础参数!$B$3</f>
        <v>32094</v>
      </c>
      <c r="K601" s="10">
        <f>ROUND(IF($F601/12&gt;基础参数!$B$12,基础参数!$B$12,IF($F601/12&lt;基础参数!$B$11,基础参数!$B$11,$F601/12)),2)</f>
        <v>21396</v>
      </c>
      <c r="L601" s="10">
        <f>K601*12*基础参数!$B$10</f>
        <v>17972.640000000003</v>
      </c>
      <c r="M601" s="12">
        <f t="shared" si="297"/>
        <v>3501933.36</v>
      </c>
      <c r="N601" s="13">
        <f t="shared" si="298"/>
        <v>2432000</v>
      </c>
      <c r="O601" s="13">
        <f t="shared" si="302"/>
        <v>1393950.01</v>
      </c>
      <c r="P601" s="13">
        <f t="shared" si="303"/>
        <v>1079240</v>
      </c>
      <c r="Q601" s="17">
        <f t="shared" si="304"/>
        <v>2473190.0099999998</v>
      </c>
      <c r="R601" s="13">
        <f t="shared" si="305"/>
        <v>5273933.3600000003</v>
      </c>
      <c r="S601" s="18">
        <f t="shared" si="306"/>
        <v>660000</v>
      </c>
      <c r="T601" s="13">
        <f t="shared" si="307"/>
        <v>2191350.0099999998</v>
      </c>
      <c r="U601" s="13">
        <f t="shared" si="308"/>
        <v>193590</v>
      </c>
      <c r="V601" s="19">
        <f t="shared" si="309"/>
        <v>2384940.0099999998</v>
      </c>
      <c r="W601" s="13">
        <f t="shared" si="310"/>
        <v>88250</v>
      </c>
      <c r="X601" s="13">
        <f t="shared" si="311"/>
        <v>103410</v>
      </c>
      <c r="Y601" s="13">
        <f t="shared" si="299"/>
        <v>5933933.3600000003</v>
      </c>
      <c r="Z601" s="22">
        <f t="shared" si="312"/>
        <v>2488350.0099999998</v>
      </c>
      <c r="AA601" s="13"/>
      <c r="AB601" s="13">
        <f t="shared" si="313"/>
        <v>5513933.3600000003</v>
      </c>
      <c r="AC601" s="13">
        <f t="shared" si="314"/>
        <v>420000</v>
      </c>
      <c r="AD601" s="13">
        <f t="shared" si="315"/>
        <v>2299350.0099999998</v>
      </c>
      <c r="AE601" s="13">
        <f t="shared" si="316"/>
        <v>102340</v>
      </c>
      <c r="AF601" s="13">
        <f t="shared" si="317"/>
        <v>2401690.0099999998</v>
      </c>
      <c r="AG601" s="23">
        <f t="shared" si="318"/>
        <v>16750</v>
      </c>
      <c r="AH601" s="13">
        <f t="shared" si="319"/>
        <v>-71500</v>
      </c>
      <c r="AI601" s="13">
        <f t="shared" si="320"/>
        <v>4481433.3600000003</v>
      </c>
      <c r="AJ601" s="13">
        <f t="shared" si="321"/>
        <v>5273933.3600000003</v>
      </c>
      <c r="AK601" s="13">
        <f t="shared" si="322"/>
        <v>660000</v>
      </c>
      <c r="AL601" s="13">
        <f t="shared" si="323"/>
        <v>2191350.0099999998</v>
      </c>
      <c r="AM601" s="13">
        <f t="shared" si="324"/>
        <v>193590</v>
      </c>
      <c r="AN601" s="13">
        <f t="shared" si="325"/>
        <v>2384940.0099999998</v>
      </c>
      <c r="AO601" s="23">
        <f t="shared" si="326"/>
        <v>0</v>
      </c>
      <c r="AP601" s="13">
        <f t="shared" si="327"/>
        <v>-88250</v>
      </c>
      <c r="AQ601" s="13">
        <f t="shared" si="328"/>
        <v>0</v>
      </c>
      <c r="AR601" s="3" t="str">
        <f t="shared" si="329"/>
        <v>Ok</v>
      </c>
    </row>
    <row r="602" spans="1:44" x14ac:dyDescent="0.3">
      <c r="A602" s="9"/>
      <c r="B602" s="9"/>
      <c r="C602" s="10">
        <f t="shared" si="300"/>
        <v>304500</v>
      </c>
      <c r="D602" s="10">
        <f t="shared" si="301"/>
        <v>3654000</v>
      </c>
      <c r="E602" s="10">
        <f>F602*基础参数!$B$18</f>
        <v>2436000</v>
      </c>
      <c r="F602" s="10">
        <f>F601+基础参数!$B$17</f>
        <v>6090000</v>
      </c>
      <c r="G602" s="10">
        <f>基础参数!$B$1</f>
        <v>60000</v>
      </c>
      <c r="H602" s="10">
        <f>基础参数!$B$2</f>
        <v>36000</v>
      </c>
      <c r="I602" s="10">
        <f>ROUND(IF(F602/12&gt;基础参数!$B$5,基础参数!$B$5,IF(F602/12&lt;基础参数!$B$4,基础参数!$B$4,F602/12)),2)</f>
        <v>21396</v>
      </c>
      <c r="J602" s="10">
        <f>I602*12*基础参数!$B$3</f>
        <v>32094</v>
      </c>
      <c r="K602" s="10">
        <f>ROUND(IF($F602/12&gt;基础参数!$B$12,基础参数!$B$12,IF($F602/12&lt;基础参数!$B$11,基础参数!$B$11,$F602/12)),2)</f>
        <v>21396</v>
      </c>
      <c r="L602" s="10">
        <f>K602*12*基础参数!$B$10</f>
        <v>17972.640000000003</v>
      </c>
      <c r="M602" s="12">
        <f t="shared" si="297"/>
        <v>3507933.36</v>
      </c>
      <c r="N602" s="13">
        <f t="shared" si="298"/>
        <v>2436000</v>
      </c>
      <c r="O602" s="13">
        <f t="shared" si="302"/>
        <v>1396650.01</v>
      </c>
      <c r="P602" s="13">
        <f t="shared" si="303"/>
        <v>1081040</v>
      </c>
      <c r="Q602" s="17">
        <f t="shared" si="304"/>
        <v>2477690.0099999998</v>
      </c>
      <c r="R602" s="13">
        <f t="shared" si="305"/>
        <v>5283933.3600000003</v>
      </c>
      <c r="S602" s="18">
        <f t="shared" si="306"/>
        <v>660000</v>
      </c>
      <c r="T602" s="13">
        <f t="shared" si="307"/>
        <v>2195850.0099999998</v>
      </c>
      <c r="U602" s="13">
        <f t="shared" si="308"/>
        <v>193590</v>
      </c>
      <c r="V602" s="19">
        <f t="shared" si="309"/>
        <v>2389440.0099999998</v>
      </c>
      <c r="W602" s="13">
        <f t="shared" si="310"/>
        <v>88250</v>
      </c>
      <c r="X602" s="13">
        <f t="shared" si="311"/>
        <v>103410</v>
      </c>
      <c r="Y602" s="13">
        <f t="shared" si="299"/>
        <v>5943933.3600000003</v>
      </c>
      <c r="Z602" s="22">
        <f t="shared" si="312"/>
        <v>2492850.0099999998</v>
      </c>
      <c r="AA602" s="13"/>
      <c r="AB602" s="13">
        <f t="shared" si="313"/>
        <v>5523933.3600000003</v>
      </c>
      <c r="AC602" s="13">
        <f t="shared" si="314"/>
        <v>420000</v>
      </c>
      <c r="AD602" s="13">
        <f t="shared" si="315"/>
        <v>2303850.0099999998</v>
      </c>
      <c r="AE602" s="13">
        <f t="shared" si="316"/>
        <v>102340</v>
      </c>
      <c r="AF602" s="13">
        <f t="shared" si="317"/>
        <v>2406190.0099999998</v>
      </c>
      <c r="AG602" s="23">
        <f t="shared" si="318"/>
        <v>16750</v>
      </c>
      <c r="AH602" s="13">
        <f t="shared" si="319"/>
        <v>-71500</v>
      </c>
      <c r="AI602" s="13">
        <f t="shared" si="320"/>
        <v>4491433.3600000003</v>
      </c>
      <c r="AJ602" s="13">
        <f t="shared" si="321"/>
        <v>5283933.3600000003</v>
      </c>
      <c r="AK602" s="13">
        <f t="shared" si="322"/>
        <v>660000</v>
      </c>
      <c r="AL602" s="13">
        <f t="shared" si="323"/>
        <v>2195850.0099999998</v>
      </c>
      <c r="AM602" s="13">
        <f t="shared" si="324"/>
        <v>193590</v>
      </c>
      <c r="AN602" s="13">
        <f t="shared" si="325"/>
        <v>2389440.0099999998</v>
      </c>
      <c r="AO602" s="23">
        <f t="shared" si="326"/>
        <v>0</v>
      </c>
      <c r="AP602" s="13">
        <f t="shared" si="327"/>
        <v>-88250</v>
      </c>
      <c r="AQ602" s="13">
        <f t="shared" si="328"/>
        <v>0</v>
      </c>
      <c r="AR602" s="3" t="str">
        <f t="shared" si="329"/>
        <v>Ok</v>
      </c>
    </row>
    <row r="603" spans="1:44" x14ac:dyDescent="0.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N603" s="28"/>
      <c r="P603" s="29"/>
      <c r="X603" s="28"/>
      <c r="Z603" s="28">
        <f>Q602-Z602</f>
        <v>-15160</v>
      </c>
    </row>
  </sheetData>
  <sheetProtection formatCells="0" formatColumns="0" formatRows="0" insertColumns="0" insertRows="0" insertHyperlinks="0" deleteColumns="0" deleteRows="0" sort="0" autoFilter="0"/>
  <mergeCells count="5">
    <mergeCell ref="M1:Q1"/>
    <mergeCell ref="R1:X1"/>
    <mergeCell ref="Y1:Z1"/>
    <mergeCell ref="AB1:AI1"/>
    <mergeCell ref="AJ1:AQ1"/>
  </mergeCells>
  <phoneticPr fontId="14" type="noConversion"/>
  <pageMargins left="0.69930555555555596" right="0.69930555555555596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03"/>
  <sheetViews>
    <sheetView workbookViewId="0">
      <pane xSplit="2" ySplit="2" topLeftCell="P3" activePane="bottomRight" state="frozenSplit"/>
      <selection pane="topRight"/>
      <selection pane="bottomLeft"/>
      <selection pane="bottomRight" activeCell="R11" sqref="R11"/>
    </sheetView>
  </sheetViews>
  <sheetFormatPr defaultColWidth="9.06640625" defaultRowHeight="13.5" x14ac:dyDescent="0.3"/>
  <cols>
    <col min="1" max="1" width="2.3984375" style="3" customWidth="1"/>
    <col min="2" max="2" width="9.73046875" style="3" customWidth="1"/>
    <col min="3" max="3" width="14.19921875" style="3" customWidth="1"/>
    <col min="4" max="4" width="15.9296875" style="3" customWidth="1"/>
    <col min="5" max="5" width="15.53125" style="3" customWidth="1"/>
    <col min="6" max="6" width="15.73046875" style="3" customWidth="1"/>
    <col min="7" max="8" width="12.33203125" style="3" customWidth="1"/>
    <col min="9" max="9" width="12.19921875" style="3" customWidth="1"/>
    <col min="10" max="12" width="12.86328125" style="3" customWidth="1"/>
    <col min="13" max="13" width="16" style="3" customWidth="1"/>
    <col min="14" max="14" width="15.19921875" style="3" customWidth="1"/>
    <col min="15" max="15" width="14.19921875" style="3" customWidth="1"/>
    <col min="16" max="16" width="14.33203125" style="3" customWidth="1"/>
    <col min="17" max="17" width="15.3984375" style="3" customWidth="1"/>
    <col min="18" max="18" width="15" style="3" customWidth="1"/>
    <col min="19" max="19" width="13.9296875" style="4" customWidth="1"/>
    <col min="20" max="20" width="15.796875" style="3" customWidth="1"/>
    <col min="21" max="21" width="13.73046875" style="3" customWidth="1"/>
    <col min="22" max="22" width="16.33203125" style="3" customWidth="1"/>
    <col min="23" max="23" width="12.86328125" style="3" customWidth="1"/>
    <col min="24" max="24" width="15.265625" style="3" customWidth="1"/>
    <col min="25" max="25" width="17.46484375" style="3" customWidth="1"/>
    <col min="26" max="26" width="16.46484375" style="3" customWidth="1"/>
    <col min="27" max="27" width="24.796875" style="3" customWidth="1"/>
    <col min="28" max="28" width="16.53125" style="3" customWidth="1"/>
    <col min="29" max="29" width="12.06640625" style="3" customWidth="1"/>
    <col min="30" max="30" width="17.46484375" style="3" customWidth="1"/>
    <col min="31" max="31" width="13" style="3" customWidth="1"/>
    <col min="32" max="32" width="17.265625" style="3" customWidth="1"/>
    <col min="33" max="33" width="14.73046875" style="3" customWidth="1"/>
    <col min="34" max="34" width="13.265625" style="3" customWidth="1"/>
    <col min="35" max="35" width="16.73046875" style="3" customWidth="1"/>
    <col min="36" max="36" width="20.33203125" style="3" customWidth="1"/>
    <col min="37" max="37" width="12.19921875" style="3" customWidth="1"/>
    <col min="38" max="38" width="15.19921875" style="3" customWidth="1"/>
    <col min="39" max="39" width="15.59765625" style="3" customWidth="1"/>
    <col min="40" max="40" width="16.33203125" style="3" customWidth="1"/>
    <col min="41" max="41" width="11.1328125" style="3" customWidth="1"/>
    <col min="42" max="42" width="12.19921875" style="3" customWidth="1"/>
    <col min="43" max="43" width="14.53125" style="3" customWidth="1"/>
    <col min="44" max="44" width="13.6640625" style="3" customWidth="1"/>
    <col min="45" max="16384" width="9.06640625" style="3"/>
  </cols>
  <sheetData>
    <row r="1" spans="1:44" s="24" customFormat="1" ht="21.75" customHeight="1" x14ac:dyDescent="0.3">
      <c r="A1" s="20"/>
      <c r="B1" s="20"/>
      <c r="C1" s="121" t="s">
        <v>89</v>
      </c>
      <c r="D1" s="122"/>
      <c r="E1" s="122"/>
      <c r="F1" s="122"/>
      <c r="G1" s="123"/>
      <c r="H1" s="121" t="s">
        <v>90</v>
      </c>
      <c r="I1" s="123"/>
      <c r="J1" s="20" t="s">
        <v>37</v>
      </c>
      <c r="K1" s="20"/>
      <c r="L1" s="20"/>
      <c r="M1" s="120" t="s">
        <v>91</v>
      </c>
      <c r="N1" s="120"/>
      <c r="O1" s="120"/>
      <c r="P1" s="120"/>
      <c r="Q1" s="120"/>
      <c r="R1" s="120" t="s">
        <v>92</v>
      </c>
      <c r="S1" s="120"/>
      <c r="T1" s="120"/>
      <c r="U1" s="120"/>
      <c r="V1" s="120"/>
      <c r="W1" s="120"/>
      <c r="X1" s="120"/>
      <c r="Y1" s="120" t="s">
        <v>93</v>
      </c>
      <c r="Z1" s="120"/>
      <c r="AA1" s="20"/>
      <c r="AB1" s="121" t="s">
        <v>94</v>
      </c>
      <c r="AC1" s="122"/>
      <c r="AD1" s="122"/>
      <c r="AE1" s="122"/>
      <c r="AF1" s="122"/>
      <c r="AG1" s="122"/>
      <c r="AH1" s="122"/>
      <c r="AI1" s="123"/>
      <c r="AJ1" s="121" t="s">
        <v>95</v>
      </c>
      <c r="AK1" s="122"/>
      <c r="AL1" s="122"/>
      <c r="AM1" s="122"/>
      <c r="AN1" s="122"/>
      <c r="AO1" s="122"/>
      <c r="AP1" s="122"/>
      <c r="AQ1" s="123"/>
      <c r="AR1" s="24" t="s">
        <v>58</v>
      </c>
    </row>
    <row r="2" spans="1:44" s="26" customFormat="1" ht="54" customHeight="1" x14ac:dyDescent="0.3">
      <c r="A2" s="11" t="s">
        <v>0</v>
      </c>
      <c r="B2" s="25" t="s">
        <v>96</v>
      </c>
      <c r="C2" s="25" t="s">
        <v>97</v>
      </c>
      <c r="D2" s="25" t="s">
        <v>61</v>
      </c>
      <c r="E2" s="25" t="s">
        <v>98</v>
      </c>
      <c r="F2" s="25" t="s">
        <v>99</v>
      </c>
      <c r="G2" s="25" t="s">
        <v>38</v>
      </c>
      <c r="H2" s="11" t="s">
        <v>39</v>
      </c>
      <c r="I2" s="11" t="s">
        <v>100</v>
      </c>
      <c r="J2" s="11" t="s">
        <v>101</v>
      </c>
      <c r="K2" s="11" t="s">
        <v>102</v>
      </c>
      <c r="L2" s="11" t="s">
        <v>103</v>
      </c>
      <c r="M2" s="11" t="s">
        <v>104</v>
      </c>
      <c r="N2" s="11" t="s">
        <v>85</v>
      </c>
      <c r="O2" s="11" t="s">
        <v>105</v>
      </c>
      <c r="P2" s="11" t="s">
        <v>83</v>
      </c>
      <c r="Q2" s="14" t="s">
        <v>106</v>
      </c>
      <c r="R2" s="11" t="s">
        <v>107</v>
      </c>
      <c r="S2" s="15" t="s">
        <v>108</v>
      </c>
      <c r="T2" s="11" t="s">
        <v>109</v>
      </c>
      <c r="U2" s="11" t="s">
        <v>110</v>
      </c>
      <c r="V2" s="16" t="s">
        <v>111</v>
      </c>
      <c r="W2" s="11" t="s">
        <v>112</v>
      </c>
      <c r="X2" s="101" t="s">
        <v>150</v>
      </c>
      <c r="Y2" s="11" t="s">
        <v>113</v>
      </c>
      <c r="Z2" s="21" t="s">
        <v>114</v>
      </c>
      <c r="AA2" s="11"/>
      <c r="AB2" s="11" t="s">
        <v>107</v>
      </c>
      <c r="AC2" s="11" t="s">
        <v>115</v>
      </c>
      <c r="AD2" s="11" t="s">
        <v>109</v>
      </c>
      <c r="AE2" s="11" t="s">
        <v>110</v>
      </c>
      <c r="AF2" s="11" t="s">
        <v>81</v>
      </c>
      <c r="AG2" s="11" t="s">
        <v>116</v>
      </c>
      <c r="AH2" s="11" t="s">
        <v>117</v>
      </c>
      <c r="AI2" s="11" t="s">
        <v>118</v>
      </c>
      <c r="AJ2" s="11" t="s">
        <v>107</v>
      </c>
      <c r="AK2" s="11" t="s">
        <v>119</v>
      </c>
      <c r="AL2" s="11" t="s">
        <v>109</v>
      </c>
      <c r="AM2" s="11" t="s">
        <v>110</v>
      </c>
      <c r="AN2" s="11" t="s">
        <v>81</v>
      </c>
      <c r="AO2" s="25" t="s">
        <v>116</v>
      </c>
      <c r="AP2" s="11" t="s">
        <v>120</v>
      </c>
      <c r="AQ2" s="11" t="s">
        <v>121</v>
      </c>
    </row>
    <row r="3" spans="1:44" x14ac:dyDescent="0.3">
      <c r="A3" s="30"/>
      <c r="B3" s="30">
        <f t="shared" ref="B3:B66" si="0">F3/10000</f>
        <v>10</v>
      </c>
      <c r="C3" s="13">
        <f>ROUND(D3/12,2)</f>
        <v>5000</v>
      </c>
      <c r="D3" s="13">
        <f>F3-E3</f>
        <v>60000</v>
      </c>
      <c r="E3" s="13">
        <f>F3*基础参数!$B$18</f>
        <v>40000</v>
      </c>
      <c r="F3" s="13">
        <f>基础参数!$B$16</f>
        <v>100000</v>
      </c>
      <c r="G3" s="13">
        <f>基础参数!$B$1</f>
        <v>60000</v>
      </c>
      <c r="H3" s="13">
        <f>基础参数!$B$2</f>
        <v>36000</v>
      </c>
      <c r="I3" s="13">
        <f>ROUND(IF($F3/12&gt;基础参数!$B$5,基础参数!$B$5,IF($F3/12&lt;基础参数!$B$4,基础参数!$B$4,$F3/12)),2)</f>
        <v>8333.33</v>
      </c>
      <c r="J3" s="13">
        <f>ROUND(I3*12*基础参数!$B$3,2)</f>
        <v>12500</v>
      </c>
      <c r="K3" s="13">
        <f>ROUND(IF($F3/12&gt;基础参数!$B$12,基础参数!$B$12,IF($F3/12&lt;基础参数!$B$11,基础参数!$B$11,$F3/12)),2)</f>
        <v>8333.33</v>
      </c>
      <c r="L3" s="13">
        <f>ROUND(K3*12*基础参数!$B$10,2)</f>
        <v>7000</v>
      </c>
      <c r="M3" s="12">
        <f>IF(D3-G3-H3-J3-L3&gt;0,D3-G3-H3-J3-L3,0)</f>
        <v>0</v>
      </c>
      <c r="N3" s="13">
        <f>E3</f>
        <v>40000</v>
      </c>
      <c r="O3" s="13">
        <f>ROUND(IF(M3&gt;36000,IF(M3&gt;144000,IF(M3&gt;300000,IF(M3&gt;420000,IF(M3&gt;660000,IF(M3&gt;960000,IF(M3&gt;960000.0001,(M3*0.45-181920)),(M3*0.35-85920)),(M3*0.3-52920)),(M3*0.25-31920)),(M3*0.2-16920)),(M3*0.1-2520)),(M3*0.03)),2)</f>
        <v>0</v>
      </c>
      <c r="P3" s="13">
        <f>ROUND(IF(N3/12&gt;3000,IF(N3/12&gt;12000,IF(N3/12&gt;25000,IF(N3/12&gt;35000,IF(N3/12&gt;55000,IF(N3/12&gt;80000,IF(N3/12&gt;80000.0001,(N3*0.45-15160)),(N3*0.35-7160)),(N3*0.3-4410)),(N3*0.25-2660)),(N3*0.2-1410)),(N3*0.1-210)),(N3*0.03)),2)</f>
        <v>3790</v>
      </c>
      <c r="Q3" s="17">
        <f>O3+P3</f>
        <v>3790</v>
      </c>
      <c r="R3" s="13">
        <f>Y3-S3</f>
        <v>0</v>
      </c>
      <c r="S3" s="18"/>
      <c r="T3" s="13">
        <f>ROUND(IF(R3&gt;36000,IF(R3&gt;144000,IF(R3&gt;300000,IF(R3&gt;420000,IF(R3&gt;660000,IF(R3&gt;960000,IF(R3&gt;960000.0001,(R3*0.45-181920)),(R3*0.35-85920)),(R3*0.3-52920)),(R3*0.25-31920)),(R3*0.2-16920)),(R3*0.1-2520)),(R3*0.03)),2)</f>
        <v>0</v>
      </c>
      <c r="U3" s="13">
        <f>ROUND(IF(S3/12&gt;3000,IF(S3/12&gt;12000,IF(S3/12&gt;25000,IF(S3/12&gt;35000,IF(S3/12&gt;55000,IF(S3/12&gt;80000,IF(S3/12&gt;80000.0001,(S3*0.45-15160)),(S3*0.35-7160)),(S3*0.3-4410)),(S3*0.25-2660)),(S3*0.2-1410)),(S3*0.1-210)),(S3*0.03)),2)</f>
        <v>0</v>
      </c>
      <c r="V3" s="19">
        <f>T3+U3</f>
        <v>0</v>
      </c>
      <c r="W3" s="13">
        <f>Q3-V3</f>
        <v>3790</v>
      </c>
      <c r="X3" s="13">
        <f>Z3-V3</f>
        <v>0</v>
      </c>
      <c r="Y3" s="13">
        <f>IF(F3-G3-H3-J3-L3&gt;0,F3-G3-H3-J3-L3,0)</f>
        <v>0</v>
      </c>
      <c r="Z3" s="22">
        <f>ROUND(IF(Y3&gt;36000,IF(Y3&gt;144000,IF(Y3&gt;300000,IF(Y3&gt;420000,IF(Y3&gt;660000,IF(Y3&gt;960000,IF(Y3&gt;960000.0001,(Y3*0.45-181920)),(Y3*0.35-85920)),(Y3*0.3-52920)),(Y3*0.25-31920)),(Y3*0.2-16920)),(Y3*0.1-2520)),(Y3*0.03)),2)</f>
        <v>0</v>
      </c>
      <c r="AA3" s="13"/>
      <c r="AB3" s="13">
        <f>Y3-AC3</f>
        <v>0</v>
      </c>
      <c r="AC3" s="13">
        <f>IF($S3=0,0,IF($S3=36000,0,IF($S3=144000,36000,IF($S3=300000,144000,IF($S3=420000,300000,IF($S3=660000,420000))))))</f>
        <v>0</v>
      </c>
      <c r="AD3" s="13">
        <f>ROUND(IF(AB3&gt;36000,IF(AB3&gt;144000,IF(AB3&gt;300000,IF(AB3&gt;420000,IF(AB3&gt;660000,IF(AB3&gt;960000,IF(AB3&gt;960000.0001,(AB3*0.45-181920)),(AB3*0.35-85920)),(AB3*0.3-52920)),(AB3*0.25-31920)),(AB3*0.2-16920)),(AB3*0.1-2520)),(AB3*0.03)),2)</f>
        <v>0</v>
      </c>
      <c r="AE3" s="13">
        <f>ROUND(IF(AC3/12&gt;3000,IF(AC3/12&gt;12000,IF(AC3/12&gt;25000,IF(AC3/12&gt;35000,IF(AC3/12&gt;55000,IF(AC3/12&gt;80000,IF(AC3/12&gt;80000.0001,(AC3*0.45-15160)),(AC3*0.35-7160)),(AC3*0.3-4410)),(AC3*0.25-2660)),(AC3*0.2-1410)),(AC3*0.1-210)),(AC3*0.03)),2)</f>
        <v>0</v>
      </c>
      <c r="AF3" s="13">
        <f>AD3+AE3</f>
        <v>0</v>
      </c>
      <c r="AG3" s="23">
        <f>AF3-$V3</f>
        <v>0</v>
      </c>
      <c r="AH3" s="13">
        <f>AF3-$Q3</f>
        <v>-3790</v>
      </c>
      <c r="AI3" s="13">
        <f>IF($S3=0,0,IF($S3=36000,Y3-36000,IF($S3=144000,Y3-203100,IF($S3=300000,Y3-672000,IF($S3=420000,Y3-1277500,IF($S3=660000,Y3-1452500))))))</f>
        <v>0</v>
      </c>
      <c r="AJ3" s="13">
        <f>IF(AK3&gt;Y3,0,Y3-AK3)</f>
        <v>0</v>
      </c>
      <c r="AK3" s="13">
        <f>IF($S3=0,36000,IF($S3=36000,144000,IF($S3=144000,300000,IF($S3=300000,420000,IF($S3=420000,660000,IF($S3=660000,660000))))))</f>
        <v>36000</v>
      </c>
      <c r="AL3" s="13">
        <f>IF(AK3&gt;Y3,0,ROUND(IF(AJ3&gt;36000,IF(AJ3&gt;144000,IF(AJ3&gt;300000,IF(AJ3&gt;420000,IF(AJ3&gt;660000,IF(AJ3&gt;960000,IF(AJ3&gt;960000.0001,(AJ3*0.45-181920)),(AJ3*0.35-85920)),(AJ3*0.3-52920)),(AJ3*0.25-31920)),(AJ3*0.2-16920)),(AJ3*0.1-2520)),(AJ3*0.03)),2))</f>
        <v>0</v>
      </c>
      <c r="AM3" s="13">
        <f>IF(AK3&gt;Y3,0,ROUND(IF(AK3/12&gt;3000,IF(AK3/12&gt;12000,IF(AK3/12&gt;25000,IF(AK3/12&gt;35000,IF(AK3/12&gt;55000,IF(AK3/12&gt;80000,IF(AK3/12&gt;80000.0001,(AK3*0.45-15160)),(AK3*0.35-7160)),(AK3*0.3-4410)),(AK3*0.25-2660)),(AK3*0.2-1410)),(AK3*0.1-210)),(AK3*0.03)),2))</f>
        <v>0</v>
      </c>
      <c r="AN3" s="13">
        <f>AL3+AM3</f>
        <v>0</v>
      </c>
      <c r="AO3" s="23">
        <f>IF(AK3&gt;Y3,0,AN3-$V3)</f>
        <v>0</v>
      </c>
      <c r="AP3" s="13">
        <f>IF(AK3&gt;Y3,0,AN3-$Q3)</f>
        <v>0</v>
      </c>
      <c r="AQ3" s="13">
        <f>IF(AK3&gt;Y3,0,IF($S3=0,Y3-36000,IF($S3=36000,Y3-203100,IF($S3=144000,Y3-672000,IF($S3=300000,Y3-1277500,IF($S3=420000,Y3-1452500,IF($S3=660000,0)))))))</f>
        <v>0</v>
      </c>
      <c r="AR3" s="3" t="str">
        <f>IF(AK3&gt;Y3,"高选假设不成立","Ok")</f>
        <v>高选假设不成立</v>
      </c>
    </row>
    <row r="4" spans="1:44" x14ac:dyDescent="0.3">
      <c r="A4" s="30"/>
      <c r="B4" s="30">
        <f t="shared" si="0"/>
        <v>11</v>
      </c>
      <c r="C4" s="13">
        <f t="shared" ref="C4:C67" si="1">ROUND(D4/12,2)</f>
        <v>5500</v>
      </c>
      <c r="D4" s="13">
        <f t="shared" ref="D4:D67" si="2">F4-E4</f>
        <v>66000</v>
      </c>
      <c r="E4" s="13">
        <f>F4*基础参数!$B$18</f>
        <v>44000</v>
      </c>
      <c r="F4" s="13">
        <f>F3+基础参数!$B$17</f>
        <v>110000</v>
      </c>
      <c r="G4" s="13">
        <f>基础参数!$B$1</f>
        <v>60000</v>
      </c>
      <c r="H4" s="13">
        <f>基础参数!$B$2</f>
        <v>36000</v>
      </c>
      <c r="I4" s="13">
        <f>ROUND(IF(F4/12&gt;基础参数!$B$5,基础参数!$B$5,IF(F4/12&lt;基础参数!$B$4,基础参数!$B$4,F4/12)),2)</f>
        <v>9166.67</v>
      </c>
      <c r="J4" s="13">
        <f>I4*12*基础参数!$B$3</f>
        <v>13750.005000000001</v>
      </c>
      <c r="K4" s="13">
        <f>ROUND(IF($F4/12&gt;基础参数!$B$12,基础参数!$B$12,IF($F4/12&lt;基础参数!$B$11,基础参数!$B$11,$F4/12)),2)</f>
        <v>9166.67</v>
      </c>
      <c r="L4" s="13">
        <f>K4*12*基础参数!$B$10</f>
        <v>7700.0028000000011</v>
      </c>
      <c r="M4" s="12">
        <f t="shared" ref="M4:M67" si="3">IF(D4-G4-H4-J4-L4&gt;0,D4-G4-H4-J4-L4,0)</f>
        <v>0</v>
      </c>
      <c r="N4" s="13">
        <f t="shared" ref="N4:N67" si="4">E4</f>
        <v>44000</v>
      </c>
      <c r="O4" s="13">
        <f t="shared" ref="O4:O67" si="5">ROUND(IF(M4&gt;36000,IF(M4&gt;144000,IF(M4&gt;300000,IF(M4&gt;420000,IF(M4&gt;660000,IF(M4&gt;960000,IF(M4&gt;960000.0001,(M4*0.45-181920)),(M4*0.35-85920)),(M4*0.3-52920)),(M4*0.25-31920)),(M4*0.2-16920)),(M4*0.1-2520)),(M4*0.03)),2)</f>
        <v>0</v>
      </c>
      <c r="P4" s="13">
        <f t="shared" ref="P4:P67" si="6">ROUND(IF(N4/12&gt;3000,IF(N4/12&gt;12000,IF(N4/12&gt;25000,IF(N4/12&gt;35000,IF(N4/12&gt;55000,IF(N4/12&gt;80000,IF(N4/12&gt;80000.0001,(N4*0.45-15160)),(N4*0.35-7160)),(N4*0.3-4410)),(N4*0.25-2660)),(N4*0.2-1410)),(N4*0.1-210)),(N4*0.03)),2)</f>
        <v>4190</v>
      </c>
      <c r="Q4" s="17">
        <f t="shared" ref="Q4:Q67" si="7">O4+P4</f>
        <v>4190</v>
      </c>
      <c r="R4" s="13">
        <f t="shared" ref="R4:R67" si="8">Y4-S4</f>
        <v>0</v>
      </c>
      <c r="S4" s="18">
        <f t="shared" ref="S4:S67" si="9">IF(Y4&gt;1452500,660000,IF(Y4&gt;1277500,420000,IF(Y4&gt;672000,300000,IF(Y4&gt;203100,144000,IF(Y4&gt;36000,36000,0)))))</f>
        <v>0</v>
      </c>
      <c r="T4" s="13">
        <f t="shared" ref="T4:T67" si="10">ROUND(IF(R4&gt;36000,IF(R4&gt;144000,IF(R4&gt;300000,IF(R4&gt;420000,IF(R4&gt;660000,IF(R4&gt;960000,IF(R4&gt;960000.0001,(R4*0.45-181920)),(R4*0.35-85920)),(R4*0.3-52920)),(R4*0.25-31920)),(R4*0.2-16920)),(R4*0.1-2520)),(R4*0.03)),2)</f>
        <v>0</v>
      </c>
      <c r="U4" s="13">
        <f t="shared" ref="U4:U67" si="11">ROUND(IF(S4/12&gt;3000,IF(S4/12&gt;12000,IF(S4/12&gt;25000,IF(S4/12&gt;35000,IF(S4/12&gt;55000,IF(S4/12&gt;80000,IF(S4/12&gt;80000.0001,(S4*0.45-15160)),(S4*0.35-7160)),(S4*0.3-4410)),(S4*0.25-2660)),(S4*0.2-1410)),(S4*0.1-210)),(S4*0.03)),2)</f>
        <v>0</v>
      </c>
      <c r="V4" s="19">
        <f t="shared" ref="V4:V67" si="12">T4+U4</f>
        <v>0</v>
      </c>
      <c r="W4" s="13">
        <f t="shared" ref="W4:W67" si="13">Q4-V4</f>
        <v>4190</v>
      </c>
      <c r="X4" s="13">
        <f t="shared" ref="X4:X67" si="14">Z4-V4</f>
        <v>0</v>
      </c>
      <c r="Y4" s="13">
        <f t="shared" ref="Y4:Y67" si="15">IF(F4-G4-H4-J4-L4&gt;0,F4-G4-H4-J4-L4,0)</f>
        <v>0</v>
      </c>
      <c r="Z4" s="22">
        <f t="shared" ref="Z4:Z67" si="16">ROUND(IF(Y4&gt;36000,IF(Y4&gt;144000,IF(Y4&gt;300000,IF(Y4&gt;420000,IF(Y4&gt;660000,IF(Y4&gt;960000,IF(Y4&gt;960000.0001,(Y4*0.45-181920)),(Y4*0.35-85920)),(Y4*0.3-52920)),(Y4*0.25-31920)),(Y4*0.2-16920)),(Y4*0.1-2520)),(Y4*0.03)),2)</f>
        <v>0</v>
      </c>
      <c r="AA4" s="13"/>
      <c r="AB4" s="13">
        <f t="shared" ref="AB4:AB67" si="17">Y4-AC4</f>
        <v>0</v>
      </c>
      <c r="AC4" s="13">
        <f t="shared" ref="AC4:AC67" si="18">IF($S4=0,0,IF($S4=36000,0,IF($S4=144000,36000,IF($S4=300000,144000,IF($S4=420000,300000,IF($S4=660000,420000))))))</f>
        <v>0</v>
      </c>
      <c r="AD4" s="13">
        <f t="shared" ref="AD4:AD67" si="19">ROUND(IF(AB4&gt;36000,IF(AB4&gt;144000,IF(AB4&gt;300000,IF(AB4&gt;420000,IF(AB4&gt;660000,IF(AB4&gt;960000,IF(AB4&gt;960000.0001,(AB4*0.45-181920)),(AB4*0.35-85920)),(AB4*0.3-52920)),(AB4*0.25-31920)),(AB4*0.2-16920)),(AB4*0.1-2520)),(AB4*0.03)),2)</f>
        <v>0</v>
      </c>
      <c r="AE4" s="13">
        <f t="shared" ref="AE4:AE67" si="20">ROUND(IF(AC4/12&gt;3000,IF(AC4/12&gt;12000,IF(AC4/12&gt;25000,IF(AC4/12&gt;35000,IF(AC4/12&gt;55000,IF(AC4/12&gt;80000,IF(AC4/12&gt;80000.0001,(AC4*0.45-15160)),(AC4*0.35-7160)),(AC4*0.3-4410)),(AC4*0.25-2660)),(AC4*0.2-1410)),(AC4*0.1-210)),(AC4*0.03)),2)</f>
        <v>0</v>
      </c>
      <c r="AF4" s="13">
        <f t="shared" ref="AF4:AF67" si="21">AD4+AE4</f>
        <v>0</v>
      </c>
      <c r="AG4" s="23">
        <f t="shared" ref="AG4:AG67" si="22">AF4-$V4</f>
        <v>0</v>
      </c>
      <c r="AH4" s="13">
        <f t="shared" ref="AH4:AH67" si="23">AF4-$Q4</f>
        <v>-4190</v>
      </c>
      <c r="AI4" s="13">
        <f t="shared" ref="AI4:AI67" si="24">IF($S4=0,0,IF($S4=36000,Y4-36000,IF($S4=144000,Y4-203100,IF($S4=300000,Y4-672000,IF($S4=420000,Y4-1277500,IF($S4=660000,Y4-1452500))))))</f>
        <v>0</v>
      </c>
      <c r="AJ4" s="13">
        <f t="shared" ref="AJ4:AJ67" si="25">IF(AK4&gt;Y4,0,Y4-AK4)</f>
        <v>0</v>
      </c>
      <c r="AK4" s="13">
        <f t="shared" ref="AK4:AK67" si="26">IF($S4=0,36000,IF($S4=36000,144000,IF($S4=144000,300000,IF($S4=300000,420000,IF($S4=420000,660000,IF($S4=660000,660000))))))</f>
        <v>36000</v>
      </c>
      <c r="AL4" s="13">
        <f t="shared" ref="AL4:AL67" si="27">IF(AK4&gt;Y4,0,ROUND(IF(AJ4&gt;36000,IF(AJ4&gt;144000,IF(AJ4&gt;300000,IF(AJ4&gt;420000,IF(AJ4&gt;660000,IF(AJ4&gt;960000,IF(AJ4&gt;960000.0001,(AJ4*0.45-181920)),(AJ4*0.35-85920)),(AJ4*0.3-52920)),(AJ4*0.25-31920)),(AJ4*0.2-16920)),(AJ4*0.1-2520)),(AJ4*0.03)),2))</f>
        <v>0</v>
      </c>
      <c r="AM4" s="13">
        <f t="shared" ref="AM4:AM67" si="28">IF(AK4&gt;Y4,0,ROUND(IF(AK4/12&gt;3000,IF(AK4/12&gt;12000,IF(AK4/12&gt;25000,IF(AK4/12&gt;35000,IF(AK4/12&gt;55000,IF(AK4/12&gt;80000,IF(AK4/12&gt;80000.0001,(AK4*0.45-15160)),(AK4*0.35-7160)),(AK4*0.3-4410)),(AK4*0.25-2660)),(AK4*0.2-1410)),(AK4*0.1-210)),(AK4*0.03)),2))</f>
        <v>0</v>
      </c>
      <c r="AN4" s="13">
        <f t="shared" ref="AN4:AN67" si="29">AL4+AM4</f>
        <v>0</v>
      </c>
      <c r="AO4" s="23">
        <f t="shared" ref="AO4:AO67" si="30">IF(AK4&gt;Y4,0,AN4-$V4)</f>
        <v>0</v>
      </c>
      <c r="AP4" s="13">
        <f t="shared" ref="AP4:AP67" si="31">IF(AK4&gt;Y4,0,AN4-$Q4)</f>
        <v>0</v>
      </c>
      <c r="AQ4" s="13">
        <f t="shared" ref="AQ4:AQ67" si="32">IF(AK4&gt;Y4,0,IF($S4=0,Y4-36000,IF($S4=36000,Y4-203100,IF($S4=144000,Y4-672000,IF($S4=300000,Y4-1277500,IF($S4=420000,Y4-1452500,IF($S4=660000,0)))))))</f>
        <v>0</v>
      </c>
      <c r="AR4" s="3" t="str">
        <f t="shared" ref="AR4:AR67" si="33">IF(AK4&gt;Y4,"高选假设不成立","Ok")</f>
        <v>高选假设不成立</v>
      </c>
    </row>
    <row r="5" spans="1:44" x14ac:dyDescent="0.3">
      <c r="A5" s="30"/>
      <c r="B5" s="30">
        <f t="shared" si="0"/>
        <v>12</v>
      </c>
      <c r="C5" s="13">
        <f t="shared" si="1"/>
        <v>6000</v>
      </c>
      <c r="D5" s="13">
        <f t="shared" si="2"/>
        <v>72000</v>
      </c>
      <c r="E5" s="13">
        <f>F5*基础参数!$B$18</f>
        <v>48000</v>
      </c>
      <c r="F5" s="13">
        <f>F4+基础参数!$B$17</f>
        <v>120000</v>
      </c>
      <c r="G5" s="13">
        <f>基础参数!$B$1</f>
        <v>60000</v>
      </c>
      <c r="H5" s="13">
        <f>基础参数!$B$2</f>
        <v>36000</v>
      </c>
      <c r="I5" s="13">
        <f>ROUND(IF(F5/12&gt;基础参数!$B$5,基础参数!$B$5,IF(F5/12&lt;基础参数!$B$4,基础参数!$B$4,F5/12)),2)</f>
        <v>10000</v>
      </c>
      <c r="J5" s="13">
        <f>I5*12*基础参数!$B$3</f>
        <v>15000</v>
      </c>
      <c r="K5" s="13">
        <f>ROUND(IF($F5/12&gt;基础参数!$B$12,基础参数!$B$12,IF($F5/12&lt;基础参数!$B$11,基础参数!$B$11,$F5/12)),2)</f>
        <v>10000</v>
      </c>
      <c r="L5" s="13">
        <f>K5*12*基础参数!$B$10</f>
        <v>8400</v>
      </c>
      <c r="M5" s="12">
        <f t="shared" si="3"/>
        <v>0</v>
      </c>
      <c r="N5" s="13">
        <f t="shared" si="4"/>
        <v>48000</v>
      </c>
      <c r="O5" s="13">
        <f t="shared" si="5"/>
        <v>0</v>
      </c>
      <c r="P5" s="13">
        <f t="shared" si="6"/>
        <v>4590</v>
      </c>
      <c r="Q5" s="17">
        <f t="shared" si="7"/>
        <v>4590</v>
      </c>
      <c r="R5" s="13">
        <f t="shared" si="8"/>
        <v>600</v>
      </c>
      <c r="S5" s="18">
        <f t="shared" si="9"/>
        <v>0</v>
      </c>
      <c r="T5" s="13">
        <f t="shared" si="10"/>
        <v>18</v>
      </c>
      <c r="U5" s="13">
        <f t="shared" si="11"/>
        <v>0</v>
      </c>
      <c r="V5" s="19">
        <f t="shared" si="12"/>
        <v>18</v>
      </c>
      <c r="W5" s="13">
        <f t="shared" si="13"/>
        <v>4572</v>
      </c>
      <c r="X5" s="13">
        <f t="shared" si="14"/>
        <v>0</v>
      </c>
      <c r="Y5" s="13">
        <f t="shared" si="15"/>
        <v>600</v>
      </c>
      <c r="Z5" s="22">
        <f t="shared" si="16"/>
        <v>18</v>
      </c>
      <c r="AA5" s="13"/>
      <c r="AB5" s="13">
        <f t="shared" si="17"/>
        <v>600</v>
      </c>
      <c r="AC5" s="13">
        <f t="shared" si="18"/>
        <v>0</v>
      </c>
      <c r="AD5" s="13">
        <f t="shared" si="19"/>
        <v>18</v>
      </c>
      <c r="AE5" s="13">
        <f t="shared" si="20"/>
        <v>0</v>
      </c>
      <c r="AF5" s="13">
        <f t="shared" si="21"/>
        <v>18</v>
      </c>
      <c r="AG5" s="23">
        <f t="shared" si="22"/>
        <v>0</v>
      </c>
      <c r="AH5" s="13">
        <f t="shared" si="23"/>
        <v>-4572</v>
      </c>
      <c r="AI5" s="13">
        <f t="shared" si="24"/>
        <v>0</v>
      </c>
      <c r="AJ5" s="13">
        <f t="shared" si="25"/>
        <v>0</v>
      </c>
      <c r="AK5" s="13">
        <f t="shared" si="26"/>
        <v>36000</v>
      </c>
      <c r="AL5" s="13">
        <f t="shared" si="27"/>
        <v>0</v>
      </c>
      <c r="AM5" s="13">
        <f t="shared" si="28"/>
        <v>0</v>
      </c>
      <c r="AN5" s="13">
        <f t="shared" si="29"/>
        <v>0</v>
      </c>
      <c r="AO5" s="23">
        <f t="shared" si="30"/>
        <v>0</v>
      </c>
      <c r="AP5" s="13">
        <f t="shared" si="31"/>
        <v>0</v>
      </c>
      <c r="AQ5" s="13">
        <f t="shared" si="32"/>
        <v>0</v>
      </c>
      <c r="AR5" s="3" t="str">
        <f t="shared" si="33"/>
        <v>高选假设不成立</v>
      </c>
    </row>
    <row r="6" spans="1:44" x14ac:dyDescent="0.3">
      <c r="A6" s="30"/>
      <c r="B6" s="30">
        <f t="shared" si="0"/>
        <v>13</v>
      </c>
      <c r="C6" s="13">
        <f t="shared" si="1"/>
        <v>6500</v>
      </c>
      <c r="D6" s="13">
        <f t="shared" si="2"/>
        <v>78000</v>
      </c>
      <c r="E6" s="13">
        <f>F6*基础参数!$B$18</f>
        <v>52000</v>
      </c>
      <c r="F6" s="13">
        <f>F5+基础参数!$B$17</f>
        <v>130000</v>
      </c>
      <c r="G6" s="13">
        <f>基础参数!$B$1</f>
        <v>60000</v>
      </c>
      <c r="H6" s="13">
        <f>基础参数!$B$2</f>
        <v>36000</v>
      </c>
      <c r="I6" s="13">
        <f>ROUND(IF(F6/12&gt;基础参数!$B$5,基础参数!$B$5,IF(F6/12&lt;基础参数!$B$4,基础参数!$B$4,F6/12)),2)</f>
        <v>10833.33</v>
      </c>
      <c r="J6" s="13">
        <f>I6*12*基础参数!$B$3</f>
        <v>16249.994999999999</v>
      </c>
      <c r="K6" s="13">
        <f>ROUND(IF($F6/12&gt;基础参数!$B$12,基础参数!$B$12,IF($F6/12&lt;基础参数!$B$11,基础参数!$B$11,$F6/12)),2)</f>
        <v>10833.33</v>
      </c>
      <c r="L6" s="13">
        <f>K6*12*基础参数!$B$10</f>
        <v>9099.9971999999998</v>
      </c>
      <c r="M6" s="12">
        <f t="shared" si="3"/>
        <v>0</v>
      </c>
      <c r="N6" s="13">
        <f t="shared" si="4"/>
        <v>52000</v>
      </c>
      <c r="O6" s="13">
        <f t="shared" si="5"/>
        <v>0</v>
      </c>
      <c r="P6" s="13">
        <f t="shared" si="6"/>
        <v>4990</v>
      </c>
      <c r="Q6" s="17">
        <f t="shared" si="7"/>
        <v>4990</v>
      </c>
      <c r="R6" s="13">
        <f t="shared" si="8"/>
        <v>8650.0078000000012</v>
      </c>
      <c r="S6" s="18">
        <f t="shared" si="9"/>
        <v>0</v>
      </c>
      <c r="T6" s="13">
        <f t="shared" si="10"/>
        <v>259.5</v>
      </c>
      <c r="U6" s="13">
        <f t="shared" si="11"/>
        <v>0</v>
      </c>
      <c r="V6" s="19">
        <f t="shared" si="12"/>
        <v>259.5</v>
      </c>
      <c r="W6" s="13">
        <f t="shared" si="13"/>
        <v>4730.5</v>
      </c>
      <c r="X6" s="13">
        <f t="shared" si="14"/>
        <v>0</v>
      </c>
      <c r="Y6" s="13">
        <f t="shared" si="15"/>
        <v>8650.0078000000012</v>
      </c>
      <c r="Z6" s="22">
        <f t="shared" si="16"/>
        <v>259.5</v>
      </c>
      <c r="AA6" s="13"/>
      <c r="AB6" s="13">
        <f t="shared" si="17"/>
        <v>8650.0078000000012</v>
      </c>
      <c r="AC6" s="13">
        <f t="shared" si="18"/>
        <v>0</v>
      </c>
      <c r="AD6" s="13">
        <f t="shared" si="19"/>
        <v>259.5</v>
      </c>
      <c r="AE6" s="13">
        <f t="shared" si="20"/>
        <v>0</v>
      </c>
      <c r="AF6" s="13">
        <f t="shared" si="21"/>
        <v>259.5</v>
      </c>
      <c r="AG6" s="23">
        <f t="shared" si="22"/>
        <v>0</v>
      </c>
      <c r="AH6" s="13">
        <f t="shared" si="23"/>
        <v>-4730.5</v>
      </c>
      <c r="AI6" s="13">
        <f t="shared" si="24"/>
        <v>0</v>
      </c>
      <c r="AJ6" s="13">
        <f t="shared" si="25"/>
        <v>0</v>
      </c>
      <c r="AK6" s="13">
        <f t="shared" si="26"/>
        <v>36000</v>
      </c>
      <c r="AL6" s="13">
        <f t="shared" si="27"/>
        <v>0</v>
      </c>
      <c r="AM6" s="13">
        <f t="shared" si="28"/>
        <v>0</v>
      </c>
      <c r="AN6" s="13">
        <f t="shared" si="29"/>
        <v>0</v>
      </c>
      <c r="AO6" s="23">
        <f t="shared" si="30"/>
        <v>0</v>
      </c>
      <c r="AP6" s="13">
        <f t="shared" si="31"/>
        <v>0</v>
      </c>
      <c r="AQ6" s="13">
        <f t="shared" si="32"/>
        <v>0</v>
      </c>
      <c r="AR6" s="3" t="str">
        <f t="shared" si="33"/>
        <v>高选假设不成立</v>
      </c>
    </row>
    <row r="7" spans="1:44" x14ac:dyDescent="0.3">
      <c r="A7" s="30"/>
      <c r="B7" s="30">
        <f t="shared" si="0"/>
        <v>14</v>
      </c>
      <c r="C7" s="13">
        <f t="shared" si="1"/>
        <v>7000</v>
      </c>
      <c r="D7" s="13">
        <f t="shared" si="2"/>
        <v>84000</v>
      </c>
      <c r="E7" s="13">
        <f>F7*基础参数!$B$18</f>
        <v>56000</v>
      </c>
      <c r="F7" s="13">
        <f>F6+基础参数!$B$17</f>
        <v>140000</v>
      </c>
      <c r="G7" s="13">
        <f>基础参数!$B$1</f>
        <v>60000</v>
      </c>
      <c r="H7" s="13">
        <f>基础参数!$B$2</f>
        <v>36000</v>
      </c>
      <c r="I7" s="13">
        <f>ROUND(IF(F7/12&gt;基础参数!$B$5,基础参数!$B$5,IF(F7/12&lt;基础参数!$B$4,基础参数!$B$4,F7/12)),2)</f>
        <v>11666.67</v>
      </c>
      <c r="J7" s="13">
        <f>I7*12*基础参数!$B$3</f>
        <v>17500.005000000001</v>
      </c>
      <c r="K7" s="13">
        <f>ROUND(IF($F7/12&gt;基础参数!$B$12,基础参数!$B$12,IF($F7/12&lt;基础参数!$B$11,基础参数!$B$11,$F7/12)),2)</f>
        <v>11666.67</v>
      </c>
      <c r="L7" s="13">
        <f>K7*12*基础参数!$B$10</f>
        <v>9800.002800000002</v>
      </c>
      <c r="M7" s="12">
        <f t="shared" si="3"/>
        <v>0</v>
      </c>
      <c r="N7" s="13">
        <f t="shared" si="4"/>
        <v>56000</v>
      </c>
      <c r="O7" s="13">
        <f t="shared" si="5"/>
        <v>0</v>
      </c>
      <c r="P7" s="13">
        <f t="shared" si="6"/>
        <v>5390</v>
      </c>
      <c r="Q7" s="17">
        <f t="shared" si="7"/>
        <v>5390</v>
      </c>
      <c r="R7" s="13">
        <f t="shared" si="8"/>
        <v>16699.992199999997</v>
      </c>
      <c r="S7" s="18">
        <f t="shared" si="9"/>
        <v>0</v>
      </c>
      <c r="T7" s="13">
        <f t="shared" si="10"/>
        <v>501</v>
      </c>
      <c r="U7" s="13">
        <f t="shared" si="11"/>
        <v>0</v>
      </c>
      <c r="V7" s="19">
        <f t="shared" si="12"/>
        <v>501</v>
      </c>
      <c r="W7" s="13">
        <f t="shared" si="13"/>
        <v>4889</v>
      </c>
      <c r="X7" s="13">
        <f t="shared" si="14"/>
        <v>0</v>
      </c>
      <c r="Y7" s="13">
        <f t="shared" si="15"/>
        <v>16699.992199999997</v>
      </c>
      <c r="Z7" s="22">
        <f t="shared" si="16"/>
        <v>501</v>
      </c>
      <c r="AA7" s="13"/>
      <c r="AB7" s="13">
        <f t="shared" si="17"/>
        <v>16699.992199999997</v>
      </c>
      <c r="AC7" s="13">
        <f t="shared" si="18"/>
        <v>0</v>
      </c>
      <c r="AD7" s="13">
        <f t="shared" si="19"/>
        <v>501</v>
      </c>
      <c r="AE7" s="13">
        <f t="shared" si="20"/>
        <v>0</v>
      </c>
      <c r="AF7" s="13">
        <f t="shared" si="21"/>
        <v>501</v>
      </c>
      <c r="AG7" s="23">
        <f t="shared" si="22"/>
        <v>0</v>
      </c>
      <c r="AH7" s="13">
        <f t="shared" si="23"/>
        <v>-4889</v>
      </c>
      <c r="AI7" s="13">
        <f t="shared" si="24"/>
        <v>0</v>
      </c>
      <c r="AJ7" s="13">
        <f t="shared" si="25"/>
        <v>0</v>
      </c>
      <c r="AK7" s="13">
        <f t="shared" si="26"/>
        <v>36000</v>
      </c>
      <c r="AL7" s="13">
        <f t="shared" si="27"/>
        <v>0</v>
      </c>
      <c r="AM7" s="13">
        <f t="shared" si="28"/>
        <v>0</v>
      </c>
      <c r="AN7" s="13">
        <f t="shared" si="29"/>
        <v>0</v>
      </c>
      <c r="AO7" s="23">
        <f t="shared" si="30"/>
        <v>0</v>
      </c>
      <c r="AP7" s="13">
        <f t="shared" si="31"/>
        <v>0</v>
      </c>
      <c r="AQ7" s="13">
        <f t="shared" si="32"/>
        <v>0</v>
      </c>
      <c r="AR7" s="3" t="str">
        <f t="shared" si="33"/>
        <v>高选假设不成立</v>
      </c>
    </row>
    <row r="8" spans="1:44" x14ac:dyDescent="0.3">
      <c r="A8" s="30"/>
      <c r="B8" s="30">
        <f t="shared" si="0"/>
        <v>15</v>
      </c>
      <c r="C8" s="13">
        <f t="shared" si="1"/>
        <v>7500</v>
      </c>
      <c r="D8" s="13">
        <f t="shared" si="2"/>
        <v>90000</v>
      </c>
      <c r="E8" s="13">
        <f>F8*基础参数!$B$18</f>
        <v>60000</v>
      </c>
      <c r="F8" s="13">
        <f>F7+基础参数!$B$17</f>
        <v>150000</v>
      </c>
      <c r="G8" s="13">
        <f>基础参数!$B$1</f>
        <v>60000</v>
      </c>
      <c r="H8" s="13">
        <f>基础参数!$B$2</f>
        <v>36000</v>
      </c>
      <c r="I8" s="13">
        <f>ROUND(IF(F8/12&gt;基础参数!$B$5,基础参数!$B$5,IF(F8/12&lt;基础参数!$B$4,基础参数!$B$4,F8/12)),2)</f>
        <v>12500</v>
      </c>
      <c r="J8" s="13">
        <f>I8*12*基础参数!$B$3</f>
        <v>18750</v>
      </c>
      <c r="K8" s="13">
        <f>ROUND(IF($F8/12&gt;基础参数!$B$12,基础参数!$B$12,IF($F8/12&lt;基础参数!$B$11,基础参数!$B$11,$F8/12)),2)</f>
        <v>12500</v>
      </c>
      <c r="L8" s="13">
        <f>K8*12*基础参数!$B$10</f>
        <v>10500.000000000002</v>
      </c>
      <c r="M8" s="12">
        <f t="shared" si="3"/>
        <v>0</v>
      </c>
      <c r="N8" s="13">
        <f t="shared" si="4"/>
        <v>60000</v>
      </c>
      <c r="O8" s="13">
        <f t="shared" si="5"/>
        <v>0</v>
      </c>
      <c r="P8" s="13">
        <f t="shared" si="6"/>
        <v>5790</v>
      </c>
      <c r="Q8" s="17">
        <f t="shared" si="7"/>
        <v>5790</v>
      </c>
      <c r="R8" s="13">
        <f t="shared" si="8"/>
        <v>24750</v>
      </c>
      <c r="S8" s="18">
        <f t="shared" si="9"/>
        <v>0</v>
      </c>
      <c r="T8" s="13">
        <f t="shared" si="10"/>
        <v>742.5</v>
      </c>
      <c r="U8" s="13">
        <f t="shared" si="11"/>
        <v>0</v>
      </c>
      <c r="V8" s="19">
        <f t="shared" si="12"/>
        <v>742.5</v>
      </c>
      <c r="W8" s="13">
        <f t="shared" si="13"/>
        <v>5047.5</v>
      </c>
      <c r="X8" s="13">
        <f t="shared" si="14"/>
        <v>0</v>
      </c>
      <c r="Y8" s="13">
        <f t="shared" si="15"/>
        <v>24750</v>
      </c>
      <c r="Z8" s="22">
        <f t="shared" si="16"/>
        <v>742.5</v>
      </c>
      <c r="AA8" s="13"/>
      <c r="AB8" s="13">
        <f t="shared" si="17"/>
        <v>24750</v>
      </c>
      <c r="AC8" s="13">
        <f t="shared" si="18"/>
        <v>0</v>
      </c>
      <c r="AD8" s="13">
        <f t="shared" si="19"/>
        <v>742.5</v>
      </c>
      <c r="AE8" s="13">
        <f t="shared" si="20"/>
        <v>0</v>
      </c>
      <c r="AF8" s="13">
        <f t="shared" si="21"/>
        <v>742.5</v>
      </c>
      <c r="AG8" s="23">
        <f t="shared" si="22"/>
        <v>0</v>
      </c>
      <c r="AH8" s="13">
        <f t="shared" si="23"/>
        <v>-5047.5</v>
      </c>
      <c r="AI8" s="13">
        <f t="shared" si="24"/>
        <v>0</v>
      </c>
      <c r="AJ8" s="13">
        <f t="shared" si="25"/>
        <v>0</v>
      </c>
      <c r="AK8" s="13">
        <f t="shared" si="26"/>
        <v>36000</v>
      </c>
      <c r="AL8" s="13">
        <f t="shared" si="27"/>
        <v>0</v>
      </c>
      <c r="AM8" s="13">
        <f t="shared" si="28"/>
        <v>0</v>
      </c>
      <c r="AN8" s="13">
        <f t="shared" si="29"/>
        <v>0</v>
      </c>
      <c r="AO8" s="23">
        <f t="shared" si="30"/>
        <v>0</v>
      </c>
      <c r="AP8" s="13">
        <f t="shared" si="31"/>
        <v>0</v>
      </c>
      <c r="AQ8" s="13">
        <f t="shared" si="32"/>
        <v>0</v>
      </c>
      <c r="AR8" s="3" t="str">
        <f t="shared" si="33"/>
        <v>高选假设不成立</v>
      </c>
    </row>
    <row r="9" spans="1:44" x14ac:dyDescent="0.3">
      <c r="A9" s="30"/>
      <c r="B9" s="30">
        <f t="shared" si="0"/>
        <v>16</v>
      </c>
      <c r="C9" s="13">
        <f t="shared" si="1"/>
        <v>8000</v>
      </c>
      <c r="D9" s="13">
        <f t="shared" si="2"/>
        <v>96000</v>
      </c>
      <c r="E9" s="13">
        <f>F9*基础参数!$B$18</f>
        <v>64000</v>
      </c>
      <c r="F9" s="13">
        <f>F8+基础参数!$B$17</f>
        <v>160000</v>
      </c>
      <c r="G9" s="13">
        <f>基础参数!$B$1</f>
        <v>60000</v>
      </c>
      <c r="H9" s="13">
        <f>基础参数!$B$2</f>
        <v>36000</v>
      </c>
      <c r="I9" s="13">
        <f>ROUND(IF(F9/12&gt;基础参数!$B$5,基础参数!$B$5,IF(F9/12&lt;基础参数!$B$4,基础参数!$B$4,F9/12)),2)</f>
        <v>13333.33</v>
      </c>
      <c r="J9" s="13">
        <f>I9*12*基础参数!$B$3</f>
        <v>19999.994999999999</v>
      </c>
      <c r="K9" s="13">
        <f>ROUND(IF($F9/12&gt;基础参数!$B$12,基础参数!$B$12,IF($F9/12&lt;基础参数!$B$11,基础参数!$B$11,$F9/12)),2)</f>
        <v>13333.33</v>
      </c>
      <c r="L9" s="13">
        <f>K9*12*基础参数!$B$10</f>
        <v>11199.9972</v>
      </c>
      <c r="M9" s="12">
        <f t="shared" si="3"/>
        <v>0</v>
      </c>
      <c r="N9" s="13">
        <f t="shared" si="4"/>
        <v>64000</v>
      </c>
      <c r="O9" s="13">
        <f t="shared" si="5"/>
        <v>0</v>
      </c>
      <c r="P9" s="13">
        <f t="shared" si="6"/>
        <v>6190</v>
      </c>
      <c r="Q9" s="17">
        <f t="shared" si="7"/>
        <v>6190</v>
      </c>
      <c r="R9" s="13">
        <f t="shared" si="8"/>
        <v>32800.007800000007</v>
      </c>
      <c r="S9" s="18">
        <f t="shared" si="9"/>
        <v>0</v>
      </c>
      <c r="T9" s="13">
        <f t="shared" si="10"/>
        <v>984</v>
      </c>
      <c r="U9" s="13">
        <f t="shared" si="11"/>
        <v>0</v>
      </c>
      <c r="V9" s="19">
        <f t="shared" si="12"/>
        <v>984</v>
      </c>
      <c r="W9" s="13">
        <f t="shared" si="13"/>
        <v>5206</v>
      </c>
      <c r="X9" s="13">
        <f t="shared" si="14"/>
        <v>0</v>
      </c>
      <c r="Y9" s="13">
        <f t="shared" si="15"/>
        <v>32800.007800000007</v>
      </c>
      <c r="Z9" s="22">
        <f t="shared" si="16"/>
        <v>984</v>
      </c>
      <c r="AA9" s="13"/>
      <c r="AB9" s="13">
        <f t="shared" si="17"/>
        <v>32800.007800000007</v>
      </c>
      <c r="AC9" s="13">
        <f t="shared" si="18"/>
        <v>0</v>
      </c>
      <c r="AD9" s="13">
        <f t="shared" si="19"/>
        <v>984</v>
      </c>
      <c r="AE9" s="13">
        <f t="shared" si="20"/>
        <v>0</v>
      </c>
      <c r="AF9" s="13">
        <f t="shared" si="21"/>
        <v>984</v>
      </c>
      <c r="AG9" s="23">
        <f t="shared" si="22"/>
        <v>0</v>
      </c>
      <c r="AH9" s="13">
        <f t="shared" si="23"/>
        <v>-5206</v>
      </c>
      <c r="AI9" s="13">
        <f t="shared" si="24"/>
        <v>0</v>
      </c>
      <c r="AJ9" s="13">
        <f t="shared" si="25"/>
        <v>0</v>
      </c>
      <c r="AK9" s="13">
        <f t="shared" si="26"/>
        <v>36000</v>
      </c>
      <c r="AL9" s="13">
        <f t="shared" si="27"/>
        <v>0</v>
      </c>
      <c r="AM9" s="13">
        <f t="shared" si="28"/>
        <v>0</v>
      </c>
      <c r="AN9" s="13">
        <f t="shared" si="29"/>
        <v>0</v>
      </c>
      <c r="AO9" s="23">
        <f t="shared" si="30"/>
        <v>0</v>
      </c>
      <c r="AP9" s="13">
        <f t="shared" si="31"/>
        <v>0</v>
      </c>
      <c r="AQ9" s="13">
        <f t="shared" si="32"/>
        <v>0</v>
      </c>
      <c r="AR9" s="3" t="str">
        <f t="shared" si="33"/>
        <v>高选假设不成立</v>
      </c>
    </row>
    <row r="10" spans="1:44" x14ac:dyDescent="0.3">
      <c r="A10" s="30"/>
      <c r="B10" s="30">
        <f t="shared" si="0"/>
        <v>17</v>
      </c>
      <c r="C10" s="13">
        <f t="shared" si="1"/>
        <v>8500</v>
      </c>
      <c r="D10" s="13">
        <f t="shared" si="2"/>
        <v>102000</v>
      </c>
      <c r="E10" s="13">
        <f>F10*基础参数!$B$18</f>
        <v>68000</v>
      </c>
      <c r="F10" s="13">
        <f>F9+基础参数!$B$17</f>
        <v>170000</v>
      </c>
      <c r="G10" s="13">
        <f>基础参数!$B$1</f>
        <v>60000</v>
      </c>
      <c r="H10" s="13">
        <f>基础参数!$B$2</f>
        <v>36000</v>
      </c>
      <c r="I10" s="13">
        <f>ROUND(IF(F10/12&gt;基础参数!$B$5,基础参数!$B$5,IF(F10/12&lt;基础参数!$B$4,基础参数!$B$4,F10/12)),2)</f>
        <v>14166.67</v>
      </c>
      <c r="J10" s="13">
        <f>I10*12*基础参数!$B$3</f>
        <v>21250.005000000001</v>
      </c>
      <c r="K10" s="13">
        <f>ROUND(IF($F10/12&gt;基础参数!$B$12,基础参数!$B$12,IF($F10/12&lt;基础参数!$B$11,基础参数!$B$11,$F10/12)),2)</f>
        <v>14166.67</v>
      </c>
      <c r="L10" s="13">
        <f>K10*12*基础参数!$B$10</f>
        <v>11900.002800000002</v>
      </c>
      <c r="M10" s="12">
        <f t="shared" si="3"/>
        <v>0</v>
      </c>
      <c r="N10" s="13">
        <f t="shared" si="4"/>
        <v>68000</v>
      </c>
      <c r="O10" s="13">
        <f t="shared" si="5"/>
        <v>0</v>
      </c>
      <c r="P10" s="13">
        <f t="shared" si="6"/>
        <v>6590</v>
      </c>
      <c r="Q10" s="17">
        <f t="shared" si="7"/>
        <v>6590</v>
      </c>
      <c r="R10" s="13">
        <f t="shared" si="8"/>
        <v>4849.9921999999933</v>
      </c>
      <c r="S10" s="18">
        <f t="shared" si="9"/>
        <v>36000</v>
      </c>
      <c r="T10" s="13">
        <f t="shared" si="10"/>
        <v>145.5</v>
      </c>
      <c r="U10" s="13">
        <f t="shared" si="11"/>
        <v>1080</v>
      </c>
      <c r="V10" s="19">
        <f t="shared" si="12"/>
        <v>1225.5</v>
      </c>
      <c r="W10" s="13">
        <f t="shared" si="13"/>
        <v>5364.5</v>
      </c>
      <c r="X10" s="13">
        <f t="shared" si="14"/>
        <v>339.5</v>
      </c>
      <c r="Y10" s="13">
        <f t="shared" si="15"/>
        <v>40849.992199999993</v>
      </c>
      <c r="Z10" s="22">
        <f t="shared" si="16"/>
        <v>1565</v>
      </c>
      <c r="AA10" s="13"/>
      <c r="AB10" s="13">
        <f t="shared" si="17"/>
        <v>40849.992199999993</v>
      </c>
      <c r="AC10" s="13">
        <f t="shared" si="18"/>
        <v>0</v>
      </c>
      <c r="AD10" s="13">
        <f t="shared" si="19"/>
        <v>1565</v>
      </c>
      <c r="AE10" s="13">
        <f t="shared" si="20"/>
        <v>0</v>
      </c>
      <c r="AF10" s="13">
        <f t="shared" si="21"/>
        <v>1565</v>
      </c>
      <c r="AG10" s="23">
        <f t="shared" si="22"/>
        <v>339.5</v>
      </c>
      <c r="AH10" s="13">
        <f t="shared" si="23"/>
        <v>-5025</v>
      </c>
      <c r="AI10" s="13">
        <f t="shared" si="24"/>
        <v>4849.9921999999933</v>
      </c>
      <c r="AJ10" s="13">
        <f t="shared" si="25"/>
        <v>0</v>
      </c>
      <c r="AK10" s="13">
        <f t="shared" si="26"/>
        <v>144000</v>
      </c>
      <c r="AL10" s="13">
        <f t="shared" si="27"/>
        <v>0</v>
      </c>
      <c r="AM10" s="13">
        <f t="shared" si="28"/>
        <v>0</v>
      </c>
      <c r="AN10" s="13">
        <f t="shared" si="29"/>
        <v>0</v>
      </c>
      <c r="AO10" s="23">
        <f t="shared" si="30"/>
        <v>0</v>
      </c>
      <c r="AP10" s="13">
        <f t="shared" si="31"/>
        <v>0</v>
      </c>
      <c r="AQ10" s="13">
        <f t="shared" si="32"/>
        <v>0</v>
      </c>
      <c r="AR10" s="3" t="str">
        <f t="shared" si="33"/>
        <v>高选假设不成立</v>
      </c>
    </row>
    <row r="11" spans="1:44" x14ac:dyDescent="0.3">
      <c r="A11" s="30"/>
      <c r="B11" s="30">
        <f t="shared" si="0"/>
        <v>18</v>
      </c>
      <c r="C11" s="13">
        <f t="shared" si="1"/>
        <v>9000</v>
      </c>
      <c r="D11" s="13">
        <f t="shared" si="2"/>
        <v>108000</v>
      </c>
      <c r="E11" s="13">
        <f>F11*基础参数!$B$18</f>
        <v>72000</v>
      </c>
      <c r="F11" s="13">
        <f>F10+基础参数!$B$17</f>
        <v>180000</v>
      </c>
      <c r="G11" s="13">
        <f>基础参数!$B$1</f>
        <v>60000</v>
      </c>
      <c r="H11" s="13">
        <f>基础参数!$B$2</f>
        <v>36000</v>
      </c>
      <c r="I11" s="13">
        <f>ROUND(IF(F11/12&gt;基础参数!$B$5,基础参数!$B$5,IF(F11/12&lt;基础参数!$B$4,基础参数!$B$4,F11/12)),2)</f>
        <v>15000</v>
      </c>
      <c r="J11" s="13">
        <f>I11*12*基础参数!$B$3</f>
        <v>22500</v>
      </c>
      <c r="K11" s="13">
        <f>ROUND(IF($F11/12&gt;基础参数!$B$12,基础参数!$B$12,IF($F11/12&lt;基础参数!$B$11,基础参数!$B$11,$F11/12)),2)</f>
        <v>15000</v>
      </c>
      <c r="L11" s="13">
        <f>K11*12*基础参数!$B$10</f>
        <v>12600.000000000002</v>
      </c>
      <c r="M11" s="12">
        <f t="shared" si="3"/>
        <v>0</v>
      </c>
      <c r="N11" s="13">
        <f t="shared" si="4"/>
        <v>72000</v>
      </c>
      <c r="O11" s="13">
        <f t="shared" si="5"/>
        <v>0</v>
      </c>
      <c r="P11" s="13">
        <f t="shared" si="6"/>
        <v>6990</v>
      </c>
      <c r="Q11" s="17">
        <f t="shared" si="7"/>
        <v>6990</v>
      </c>
      <c r="R11" s="13">
        <f t="shared" si="8"/>
        <v>12900</v>
      </c>
      <c r="S11" s="18">
        <f t="shared" si="9"/>
        <v>36000</v>
      </c>
      <c r="T11" s="13">
        <f t="shared" si="10"/>
        <v>387</v>
      </c>
      <c r="U11" s="13">
        <f t="shared" si="11"/>
        <v>1080</v>
      </c>
      <c r="V11" s="19">
        <f t="shared" si="12"/>
        <v>1467</v>
      </c>
      <c r="W11" s="13">
        <f t="shared" si="13"/>
        <v>5523</v>
      </c>
      <c r="X11" s="13">
        <f t="shared" si="14"/>
        <v>903</v>
      </c>
      <c r="Y11" s="13">
        <f t="shared" si="15"/>
        <v>48900</v>
      </c>
      <c r="Z11" s="22">
        <f t="shared" si="16"/>
        <v>2370</v>
      </c>
      <c r="AA11" s="13"/>
      <c r="AB11" s="13">
        <f t="shared" si="17"/>
        <v>48900</v>
      </c>
      <c r="AC11" s="13">
        <f t="shared" si="18"/>
        <v>0</v>
      </c>
      <c r="AD11" s="13">
        <f t="shared" si="19"/>
        <v>2370</v>
      </c>
      <c r="AE11" s="13">
        <f t="shared" si="20"/>
        <v>0</v>
      </c>
      <c r="AF11" s="13">
        <f t="shared" si="21"/>
        <v>2370</v>
      </c>
      <c r="AG11" s="23">
        <f t="shared" si="22"/>
        <v>903</v>
      </c>
      <c r="AH11" s="13">
        <f t="shared" si="23"/>
        <v>-4620</v>
      </c>
      <c r="AI11" s="13">
        <f t="shared" si="24"/>
        <v>12900</v>
      </c>
      <c r="AJ11" s="13">
        <f t="shared" si="25"/>
        <v>0</v>
      </c>
      <c r="AK11" s="13">
        <f t="shared" si="26"/>
        <v>144000</v>
      </c>
      <c r="AL11" s="13">
        <f t="shared" si="27"/>
        <v>0</v>
      </c>
      <c r="AM11" s="13">
        <f t="shared" si="28"/>
        <v>0</v>
      </c>
      <c r="AN11" s="13">
        <f t="shared" si="29"/>
        <v>0</v>
      </c>
      <c r="AO11" s="23">
        <f t="shared" si="30"/>
        <v>0</v>
      </c>
      <c r="AP11" s="13">
        <f t="shared" si="31"/>
        <v>0</v>
      </c>
      <c r="AQ11" s="13">
        <f t="shared" si="32"/>
        <v>0</v>
      </c>
      <c r="AR11" s="3" t="str">
        <f t="shared" si="33"/>
        <v>高选假设不成立</v>
      </c>
    </row>
    <row r="12" spans="1:44" x14ac:dyDescent="0.3">
      <c r="A12" s="30"/>
      <c r="B12" s="30">
        <f t="shared" si="0"/>
        <v>19</v>
      </c>
      <c r="C12" s="13">
        <f t="shared" si="1"/>
        <v>9500</v>
      </c>
      <c r="D12" s="13">
        <f t="shared" si="2"/>
        <v>114000</v>
      </c>
      <c r="E12" s="13">
        <f>F12*基础参数!$B$18</f>
        <v>76000</v>
      </c>
      <c r="F12" s="13">
        <f>F11+基础参数!$B$17</f>
        <v>190000</v>
      </c>
      <c r="G12" s="13">
        <f>基础参数!$B$1</f>
        <v>60000</v>
      </c>
      <c r="H12" s="13">
        <f>基础参数!$B$2</f>
        <v>36000</v>
      </c>
      <c r="I12" s="13">
        <f>ROUND(IF(F12/12&gt;基础参数!$B$5,基础参数!$B$5,IF(F12/12&lt;基础参数!$B$4,基础参数!$B$4,F12/12)),2)</f>
        <v>15833.33</v>
      </c>
      <c r="J12" s="13">
        <f>I12*12*基础参数!$B$3</f>
        <v>23749.994999999999</v>
      </c>
      <c r="K12" s="13">
        <f>ROUND(IF($F12/12&gt;基础参数!$B$12,基础参数!$B$12,IF($F12/12&lt;基础参数!$B$11,基础参数!$B$11,$F12/12)),2)</f>
        <v>15833.33</v>
      </c>
      <c r="L12" s="13">
        <f>K12*12*基础参数!$B$10</f>
        <v>13299.9972</v>
      </c>
      <c r="M12" s="12">
        <f t="shared" si="3"/>
        <v>0</v>
      </c>
      <c r="N12" s="13">
        <f t="shared" si="4"/>
        <v>76000</v>
      </c>
      <c r="O12" s="13">
        <f t="shared" si="5"/>
        <v>0</v>
      </c>
      <c r="P12" s="13">
        <f t="shared" si="6"/>
        <v>7390</v>
      </c>
      <c r="Q12" s="17">
        <f t="shared" si="7"/>
        <v>7390</v>
      </c>
      <c r="R12" s="13">
        <f t="shared" si="8"/>
        <v>20950.007800000007</v>
      </c>
      <c r="S12" s="18">
        <f t="shared" si="9"/>
        <v>36000</v>
      </c>
      <c r="T12" s="13">
        <f t="shared" si="10"/>
        <v>628.5</v>
      </c>
      <c r="U12" s="13">
        <f t="shared" si="11"/>
        <v>1080</v>
      </c>
      <c r="V12" s="19">
        <f t="shared" si="12"/>
        <v>1708.5</v>
      </c>
      <c r="W12" s="13">
        <f t="shared" si="13"/>
        <v>5681.5</v>
      </c>
      <c r="X12" s="13">
        <f t="shared" si="14"/>
        <v>1466.5</v>
      </c>
      <c r="Y12" s="13">
        <f t="shared" si="15"/>
        <v>56950.007800000007</v>
      </c>
      <c r="Z12" s="22">
        <f t="shared" si="16"/>
        <v>3175</v>
      </c>
      <c r="AA12" s="13"/>
      <c r="AB12" s="13">
        <f t="shared" si="17"/>
        <v>56950.007800000007</v>
      </c>
      <c r="AC12" s="13">
        <f t="shared" si="18"/>
        <v>0</v>
      </c>
      <c r="AD12" s="13">
        <f t="shared" si="19"/>
        <v>3175</v>
      </c>
      <c r="AE12" s="13">
        <f t="shared" si="20"/>
        <v>0</v>
      </c>
      <c r="AF12" s="13">
        <f t="shared" si="21"/>
        <v>3175</v>
      </c>
      <c r="AG12" s="23">
        <f t="shared" si="22"/>
        <v>1466.5</v>
      </c>
      <c r="AH12" s="13">
        <f t="shared" si="23"/>
        <v>-4215</v>
      </c>
      <c r="AI12" s="13">
        <f t="shared" si="24"/>
        <v>20950.007800000007</v>
      </c>
      <c r="AJ12" s="13">
        <f t="shared" si="25"/>
        <v>0</v>
      </c>
      <c r="AK12" s="13">
        <f t="shared" si="26"/>
        <v>144000</v>
      </c>
      <c r="AL12" s="13">
        <f t="shared" si="27"/>
        <v>0</v>
      </c>
      <c r="AM12" s="13">
        <f t="shared" si="28"/>
        <v>0</v>
      </c>
      <c r="AN12" s="13">
        <f t="shared" si="29"/>
        <v>0</v>
      </c>
      <c r="AO12" s="23">
        <f t="shared" si="30"/>
        <v>0</v>
      </c>
      <c r="AP12" s="13">
        <f t="shared" si="31"/>
        <v>0</v>
      </c>
      <c r="AQ12" s="13">
        <f t="shared" si="32"/>
        <v>0</v>
      </c>
      <c r="AR12" s="3" t="str">
        <f t="shared" si="33"/>
        <v>高选假设不成立</v>
      </c>
    </row>
    <row r="13" spans="1:44" x14ac:dyDescent="0.3">
      <c r="A13" s="30"/>
      <c r="B13" s="30">
        <f t="shared" si="0"/>
        <v>20</v>
      </c>
      <c r="C13" s="13">
        <f t="shared" si="1"/>
        <v>10000</v>
      </c>
      <c r="D13" s="13">
        <f t="shared" si="2"/>
        <v>120000</v>
      </c>
      <c r="E13" s="13">
        <f>F13*基础参数!$B$18</f>
        <v>80000</v>
      </c>
      <c r="F13" s="13">
        <f>F12+基础参数!$B$17</f>
        <v>200000</v>
      </c>
      <c r="G13" s="13">
        <f>基础参数!$B$1</f>
        <v>60000</v>
      </c>
      <c r="H13" s="13">
        <f>基础参数!$B$2</f>
        <v>36000</v>
      </c>
      <c r="I13" s="13">
        <f>ROUND(IF(F13/12&gt;基础参数!$B$5,基础参数!$B$5,IF(F13/12&lt;基础参数!$B$4,基础参数!$B$4,F13/12)),2)</f>
        <v>16666.669999999998</v>
      </c>
      <c r="J13" s="13">
        <f>I13*12*基础参数!$B$3</f>
        <v>25000.004999999997</v>
      </c>
      <c r="K13" s="13">
        <f>ROUND(IF($F13/12&gt;基础参数!$B$12,基础参数!$B$12,IF($F13/12&lt;基础参数!$B$11,基础参数!$B$11,$F13/12)),2)</f>
        <v>16666.669999999998</v>
      </c>
      <c r="L13" s="13">
        <f>K13*12*基础参数!$B$10</f>
        <v>14000.0028</v>
      </c>
      <c r="M13" s="12">
        <f t="shared" si="3"/>
        <v>0</v>
      </c>
      <c r="N13" s="13">
        <f t="shared" si="4"/>
        <v>80000</v>
      </c>
      <c r="O13" s="13">
        <f t="shared" si="5"/>
        <v>0</v>
      </c>
      <c r="P13" s="13">
        <f t="shared" si="6"/>
        <v>7790</v>
      </c>
      <c r="Q13" s="17">
        <f t="shared" si="7"/>
        <v>7790</v>
      </c>
      <c r="R13" s="13">
        <f t="shared" si="8"/>
        <v>28999.992199999993</v>
      </c>
      <c r="S13" s="18">
        <f t="shared" si="9"/>
        <v>36000</v>
      </c>
      <c r="T13" s="13">
        <f t="shared" si="10"/>
        <v>870</v>
      </c>
      <c r="U13" s="13">
        <f t="shared" si="11"/>
        <v>1080</v>
      </c>
      <c r="V13" s="19">
        <f t="shared" si="12"/>
        <v>1950</v>
      </c>
      <c r="W13" s="13">
        <f t="shared" si="13"/>
        <v>5840</v>
      </c>
      <c r="X13" s="13">
        <f t="shared" si="14"/>
        <v>2030</v>
      </c>
      <c r="Y13" s="13">
        <f t="shared" si="15"/>
        <v>64999.992199999993</v>
      </c>
      <c r="Z13" s="22">
        <f t="shared" si="16"/>
        <v>3980</v>
      </c>
      <c r="AA13" s="13"/>
      <c r="AB13" s="13">
        <f t="shared" si="17"/>
        <v>64999.992199999993</v>
      </c>
      <c r="AC13" s="13">
        <f t="shared" si="18"/>
        <v>0</v>
      </c>
      <c r="AD13" s="13">
        <f t="shared" si="19"/>
        <v>3980</v>
      </c>
      <c r="AE13" s="13">
        <f t="shared" si="20"/>
        <v>0</v>
      </c>
      <c r="AF13" s="13">
        <f t="shared" si="21"/>
        <v>3980</v>
      </c>
      <c r="AG13" s="23">
        <f t="shared" si="22"/>
        <v>2030</v>
      </c>
      <c r="AH13" s="13">
        <f t="shared" si="23"/>
        <v>-3810</v>
      </c>
      <c r="AI13" s="13">
        <f t="shared" si="24"/>
        <v>28999.992199999993</v>
      </c>
      <c r="AJ13" s="13">
        <f t="shared" si="25"/>
        <v>0</v>
      </c>
      <c r="AK13" s="13">
        <f t="shared" si="26"/>
        <v>144000</v>
      </c>
      <c r="AL13" s="13">
        <f t="shared" si="27"/>
        <v>0</v>
      </c>
      <c r="AM13" s="13">
        <f t="shared" si="28"/>
        <v>0</v>
      </c>
      <c r="AN13" s="13">
        <f t="shared" si="29"/>
        <v>0</v>
      </c>
      <c r="AO13" s="23">
        <f t="shared" si="30"/>
        <v>0</v>
      </c>
      <c r="AP13" s="13">
        <f t="shared" si="31"/>
        <v>0</v>
      </c>
      <c r="AQ13" s="13">
        <f t="shared" si="32"/>
        <v>0</v>
      </c>
      <c r="AR13" s="3" t="str">
        <f t="shared" si="33"/>
        <v>高选假设不成立</v>
      </c>
    </row>
    <row r="14" spans="1:44" x14ac:dyDescent="0.3">
      <c r="A14" s="30"/>
      <c r="B14" s="30">
        <f t="shared" si="0"/>
        <v>21</v>
      </c>
      <c r="C14" s="13">
        <f t="shared" si="1"/>
        <v>10500</v>
      </c>
      <c r="D14" s="13">
        <f t="shared" si="2"/>
        <v>126000</v>
      </c>
      <c r="E14" s="13">
        <f>F14*基础参数!$B$18</f>
        <v>84000</v>
      </c>
      <c r="F14" s="13">
        <f>F13+基础参数!$B$17</f>
        <v>210000</v>
      </c>
      <c r="G14" s="13">
        <f>基础参数!$B$1</f>
        <v>60000</v>
      </c>
      <c r="H14" s="13">
        <f>基础参数!$B$2</f>
        <v>36000</v>
      </c>
      <c r="I14" s="13">
        <f>ROUND(IF(F14/12&gt;基础参数!$B$5,基础参数!$B$5,IF(F14/12&lt;基础参数!$B$4,基础参数!$B$4,F14/12)),2)</f>
        <v>17500</v>
      </c>
      <c r="J14" s="13">
        <f>I14*12*基础参数!$B$3</f>
        <v>26250</v>
      </c>
      <c r="K14" s="13">
        <f>ROUND(IF($F14/12&gt;基础参数!$B$12,基础参数!$B$12,IF($F14/12&lt;基础参数!$B$11,基础参数!$B$11,$F14/12)),2)</f>
        <v>17500</v>
      </c>
      <c r="L14" s="13">
        <f>K14*12*基础参数!$B$10</f>
        <v>14700.000000000002</v>
      </c>
      <c r="M14" s="12">
        <f t="shared" si="3"/>
        <v>0</v>
      </c>
      <c r="N14" s="13">
        <f t="shared" si="4"/>
        <v>84000</v>
      </c>
      <c r="O14" s="13">
        <f t="shared" si="5"/>
        <v>0</v>
      </c>
      <c r="P14" s="13">
        <f t="shared" si="6"/>
        <v>8190</v>
      </c>
      <c r="Q14" s="17">
        <f t="shared" si="7"/>
        <v>8190</v>
      </c>
      <c r="R14" s="13">
        <f t="shared" si="8"/>
        <v>37050</v>
      </c>
      <c r="S14" s="18">
        <f t="shared" si="9"/>
        <v>36000</v>
      </c>
      <c r="T14" s="13">
        <f t="shared" si="10"/>
        <v>1185</v>
      </c>
      <c r="U14" s="13">
        <f t="shared" si="11"/>
        <v>1080</v>
      </c>
      <c r="V14" s="19">
        <f t="shared" si="12"/>
        <v>2265</v>
      </c>
      <c r="W14" s="13">
        <f t="shared" si="13"/>
        <v>5925</v>
      </c>
      <c r="X14" s="13">
        <f t="shared" si="14"/>
        <v>2520</v>
      </c>
      <c r="Y14" s="13">
        <f t="shared" si="15"/>
        <v>73050</v>
      </c>
      <c r="Z14" s="22">
        <f t="shared" si="16"/>
        <v>4785</v>
      </c>
      <c r="AA14" s="13"/>
      <c r="AB14" s="13">
        <f t="shared" si="17"/>
        <v>73050</v>
      </c>
      <c r="AC14" s="13">
        <f t="shared" si="18"/>
        <v>0</v>
      </c>
      <c r="AD14" s="13">
        <f t="shared" si="19"/>
        <v>4785</v>
      </c>
      <c r="AE14" s="13">
        <f t="shared" si="20"/>
        <v>0</v>
      </c>
      <c r="AF14" s="13">
        <f t="shared" si="21"/>
        <v>4785</v>
      </c>
      <c r="AG14" s="23">
        <f t="shared" si="22"/>
        <v>2520</v>
      </c>
      <c r="AH14" s="13">
        <f t="shared" si="23"/>
        <v>-3405</v>
      </c>
      <c r="AI14" s="13">
        <f t="shared" si="24"/>
        <v>37050</v>
      </c>
      <c r="AJ14" s="13">
        <f t="shared" si="25"/>
        <v>0</v>
      </c>
      <c r="AK14" s="13">
        <f t="shared" si="26"/>
        <v>144000</v>
      </c>
      <c r="AL14" s="13">
        <f t="shared" si="27"/>
        <v>0</v>
      </c>
      <c r="AM14" s="13">
        <f t="shared" si="28"/>
        <v>0</v>
      </c>
      <c r="AN14" s="13">
        <f t="shared" si="29"/>
        <v>0</v>
      </c>
      <c r="AO14" s="23">
        <f t="shared" si="30"/>
        <v>0</v>
      </c>
      <c r="AP14" s="13">
        <f t="shared" si="31"/>
        <v>0</v>
      </c>
      <c r="AQ14" s="13">
        <f t="shared" si="32"/>
        <v>0</v>
      </c>
      <c r="AR14" s="3" t="str">
        <f t="shared" si="33"/>
        <v>高选假设不成立</v>
      </c>
    </row>
    <row r="15" spans="1:44" x14ac:dyDescent="0.3">
      <c r="A15" s="30"/>
      <c r="B15" s="30">
        <f t="shared" si="0"/>
        <v>22</v>
      </c>
      <c r="C15" s="13">
        <f t="shared" si="1"/>
        <v>11000</v>
      </c>
      <c r="D15" s="13">
        <f t="shared" si="2"/>
        <v>132000</v>
      </c>
      <c r="E15" s="13">
        <f>F15*基础参数!$B$18</f>
        <v>88000</v>
      </c>
      <c r="F15" s="13">
        <f>F14+基础参数!$B$17</f>
        <v>220000</v>
      </c>
      <c r="G15" s="13">
        <f>基础参数!$B$1</f>
        <v>60000</v>
      </c>
      <c r="H15" s="13">
        <f>基础参数!$B$2</f>
        <v>36000</v>
      </c>
      <c r="I15" s="13">
        <f>ROUND(IF(F15/12&gt;基础参数!$B$5,基础参数!$B$5,IF(F15/12&lt;基础参数!$B$4,基础参数!$B$4,F15/12)),2)</f>
        <v>18333.330000000002</v>
      </c>
      <c r="J15" s="13">
        <f>I15*12*基础参数!$B$3</f>
        <v>27499.995000000003</v>
      </c>
      <c r="K15" s="13">
        <f>ROUND(IF($F15/12&gt;基础参数!$B$12,基础参数!$B$12,IF($F15/12&lt;基础参数!$B$11,基础参数!$B$11,$F15/12)),2)</f>
        <v>18333.330000000002</v>
      </c>
      <c r="L15" s="13">
        <f>K15*12*基础参数!$B$10</f>
        <v>15399.997200000003</v>
      </c>
      <c r="M15" s="12">
        <f t="shared" si="3"/>
        <v>0</v>
      </c>
      <c r="N15" s="13">
        <f t="shared" si="4"/>
        <v>88000</v>
      </c>
      <c r="O15" s="13">
        <f t="shared" si="5"/>
        <v>0</v>
      </c>
      <c r="P15" s="13">
        <f t="shared" si="6"/>
        <v>8590</v>
      </c>
      <c r="Q15" s="17">
        <f t="shared" si="7"/>
        <v>8590</v>
      </c>
      <c r="R15" s="13">
        <f t="shared" si="8"/>
        <v>45100.007800000007</v>
      </c>
      <c r="S15" s="18">
        <f t="shared" si="9"/>
        <v>36000</v>
      </c>
      <c r="T15" s="13">
        <f t="shared" si="10"/>
        <v>1990</v>
      </c>
      <c r="U15" s="13">
        <f t="shared" si="11"/>
        <v>1080</v>
      </c>
      <c r="V15" s="19">
        <f t="shared" si="12"/>
        <v>3070</v>
      </c>
      <c r="W15" s="13">
        <f t="shared" si="13"/>
        <v>5520</v>
      </c>
      <c r="X15" s="13">
        <f t="shared" si="14"/>
        <v>2520</v>
      </c>
      <c r="Y15" s="13">
        <f t="shared" si="15"/>
        <v>81100.007800000007</v>
      </c>
      <c r="Z15" s="22">
        <f t="shared" si="16"/>
        <v>5590</v>
      </c>
      <c r="AA15" s="13"/>
      <c r="AB15" s="13">
        <f t="shared" si="17"/>
        <v>81100.007800000007</v>
      </c>
      <c r="AC15" s="13">
        <f t="shared" si="18"/>
        <v>0</v>
      </c>
      <c r="AD15" s="13">
        <f t="shared" si="19"/>
        <v>5590</v>
      </c>
      <c r="AE15" s="13">
        <f t="shared" si="20"/>
        <v>0</v>
      </c>
      <c r="AF15" s="13">
        <f t="shared" si="21"/>
        <v>5590</v>
      </c>
      <c r="AG15" s="23">
        <f t="shared" si="22"/>
        <v>2520</v>
      </c>
      <c r="AH15" s="13">
        <f t="shared" si="23"/>
        <v>-3000</v>
      </c>
      <c r="AI15" s="13">
        <f t="shared" si="24"/>
        <v>45100.007800000007</v>
      </c>
      <c r="AJ15" s="13">
        <f t="shared" si="25"/>
        <v>0</v>
      </c>
      <c r="AK15" s="13">
        <f t="shared" si="26"/>
        <v>144000</v>
      </c>
      <c r="AL15" s="13">
        <f t="shared" si="27"/>
        <v>0</v>
      </c>
      <c r="AM15" s="13">
        <f t="shared" si="28"/>
        <v>0</v>
      </c>
      <c r="AN15" s="13">
        <f t="shared" si="29"/>
        <v>0</v>
      </c>
      <c r="AO15" s="23">
        <f t="shared" si="30"/>
        <v>0</v>
      </c>
      <c r="AP15" s="13">
        <f t="shared" si="31"/>
        <v>0</v>
      </c>
      <c r="AQ15" s="13">
        <f t="shared" si="32"/>
        <v>0</v>
      </c>
      <c r="AR15" s="3" t="str">
        <f t="shared" si="33"/>
        <v>高选假设不成立</v>
      </c>
    </row>
    <row r="16" spans="1:44" x14ac:dyDescent="0.3">
      <c r="A16" s="30"/>
      <c r="B16" s="30">
        <f t="shared" si="0"/>
        <v>23</v>
      </c>
      <c r="C16" s="13">
        <f t="shared" si="1"/>
        <v>11500</v>
      </c>
      <c r="D16" s="13">
        <f t="shared" si="2"/>
        <v>138000</v>
      </c>
      <c r="E16" s="13">
        <f>F16*基础参数!$B$18</f>
        <v>92000</v>
      </c>
      <c r="F16" s="13">
        <f>F15+基础参数!$B$17</f>
        <v>230000</v>
      </c>
      <c r="G16" s="13">
        <f>基础参数!$B$1</f>
        <v>60000</v>
      </c>
      <c r="H16" s="13">
        <f>基础参数!$B$2</f>
        <v>36000</v>
      </c>
      <c r="I16" s="13">
        <f>ROUND(IF(F16/12&gt;基础参数!$B$5,基础参数!$B$5,IF(F16/12&lt;基础参数!$B$4,基础参数!$B$4,F16/12)),2)</f>
        <v>19166.669999999998</v>
      </c>
      <c r="J16" s="13">
        <f>I16*12*基础参数!$B$3</f>
        <v>28750.004999999997</v>
      </c>
      <c r="K16" s="13">
        <f>ROUND(IF($F16/12&gt;基础参数!$B$12,基础参数!$B$12,IF($F16/12&lt;基础参数!$B$11,基础参数!$B$11,$F16/12)),2)</f>
        <v>19166.669999999998</v>
      </c>
      <c r="L16" s="13">
        <f>K16*12*基础参数!$B$10</f>
        <v>16100.0028</v>
      </c>
      <c r="M16" s="12">
        <f t="shared" si="3"/>
        <v>0</v>
      </c>
      <c r="N16" s="13">
        <f t="shared" si="4"/>
        <v>92000</v>
      </c>
      <c r="O16" s="13">
        <f t="shared" si="5"/>
        <v>0</v>
      </c>
      <c r="P16" s="13">
        <f t="shared" si="6"/>
        <v>8990</v>
      </c>
      <c r="Q16" s="17">
        <f t="shared" si="7"/>
        <v>8990</v>
      </c>
      <c r="R16" s="13">
        <f t="shared" si="8"/>
        <v>53149.992199999993</v>
      </c>
      <c r="S16" s="18">
        <f t="shared" si="9"/>
        <v>36000</v>
      </c>
      <c r="T16" s="13">
        <f t="shared" si="10"/>
        <v>2795</v>
      </c>
      <c r="U16" s="13">
        <f t="shared" si="11"/>
        <v>1080</v>
      </c>
      <c r="V16" s="19">
        <f t="shared" si="12"/>
        <v>3875</v>
      </c>
      <c r="W16" s="13">
        <f t="shared" si="13"/>
        <v>5115</v>
      </c>
      <c r="X16" s="13">
        <f t="shared" si="14"/>
        <v>2520</v>
      </c>
      <c r="Y16" s="13">
        <f t="shared" si="15"/>
        <v>89149.992199999993</v>
      </c>
      <c r="Z16" s="22">
        <f t="shared" si="16"/>
        <v>6395</v>
      </c>
      <c r="AA16" s="13"/>
      <c r="AB16" s="13">
        <f t="shared" si="17"/>
        <v>89149.992199999993</v>
      </c>
      <c r="AC16" s="13">
        <f t="shared" si="18"/>
        <v>0</v>
      </c>
      <c r="AD16" s="13">
        <f t="shared" si="19"/>
        <v>6395</v>
      </c>
      <c r="AE16" s="13">
        <f t="shared" si="20"/>
        <v>0</v>
      </c>
      <c r="AF16" s="13">
        <f t="shared" si="21"/>
        <v>6395</v>
      </c>
      <c r="AG16" s="23">
        <f t="shared" si="22"/>
        <v>2520</v>
      </c>
      <c r="AH16" s="13">
        <f t="shared" si="23"/>
        <v>-2595</v>
      </c>
      <c r="AI16" s="13">
        <f t="shared" si="24"/>
        <v>53149.992199999993</v>
      </c>
      <c r="AJ16" s="13">
        <f t="shared" si="25"/>
        <v>0</v>
      </c>
      <c r="AK16" s="13">
        <f t="shared" si="26"/>
        <v>144000</v>
      </c>
      <c r="AL16" s="13">
        <f t="shared" si="27"/>
        <v>0</v>
      </c>
      <c r="AM16" s="13">
        <f t="shared" si="28"/>
        <v>0</v>
      </c>
      <c r="AN16" s="13">
        <f t="shared" si="29"/>
        <v>0</v>
      </c>
      <c r="AO16" s="23">
        <f t="shared" si="30"/>
        <v>0</v>
      </c>
      <c r="AP16" s="13">
        <f t="shared" si="31"/>
        <v>0</v>
      </c>
      <c r="AQ16" s="13">
        <f t="shared" si="32"/>
        <v>0</v>
      </c>
      <c r="AR16" s="3" t="str">
        <f t="shared" si="33"/>
        <v>高选假设不成立</v>
      </c>
    </row>
    <row r="17" spans="1:44" x14ac:dyDescent="0.3">
      <c r="A17" s="30"/>
      <c r="B17" s="30">
        <f t="shared" si="0"/>
        <v>24</v>
      </c>
      <c r="C17" s="13">
        <f t="shared" si="1"/>
        <v>12000</v>
      </c>
      <c r="D17" s="13">
        <f t="shared" si="2"/>
        <v>144000</v>
      </c>
      <c r="E17" s="13">
        <f>F17*基础参数!$B$18</f>
        <v>96000</v>
      </c>
      <c r="F17" s="13">
        <f>F16+基础参数!$B$17</f>
        <v>240000</v>
      </c>
      <c r="G17" s="13">
        <f>基础参数!$B$1</f>
        <v>60000</v>
      </c>
      <c r="H17" s="13">
        <f>基础参数!$B$2</f>
        <v>36000</v>
      </c>
      <c r="I17" s="13">
        <f>ROUND(IF(F17/12&gt;基础参数!$B$5,基础参数!$B$5,IF(F17/12&lt;基础参数!$B$4,基础参数!$B$4,F17/12)),2)</f>
        <v>20000</v>
      </c>
      <c r="J17" s="13">
        <f>I17*12*基础参数!$B$3</f>
        <v>30000</v>
      </c>
      <c r="K17" s="13">
        <f>ROUND(IF($F17/12&gt;基础参数!$B$12,基础参数!$B$12,IF($F17/12&lt;基础参数!$B$11,基础参数!$B$11,$F17/12)),2)</f>
        <v>20000</v>
      </c>
      <c r="L17" s="13">
        <f>K17*12*基础参数!$B$10</f>
        <v>16800</v>
      </c>
      <c r="M17" s="12">
        <f t="shared" si="3"/>
        <v>1200</v>
      </c>
      <c r="N17" s="13">
        <f t="shared" si="4"/>
        <v>96000</v>
      </c>
      <c r="O17" s="13">
        <f t="shared" si="5"/>
        <v>36</v>
      </c>
      <c r="P17" s="13">
        <f t="shared" si="6"/>
        <v>9390</v>
      </c>
      <c r="Q17" s="17">
        <f t="shared" si="7"/>
        <v>9426</v>
      </c>
      <c r="R17" s="13">
        <f t="shared" si="8"/>
        <v>61200</v>
      </c>
      <c r="S17" s="18">
        <f t="shared" si="9"/>
        <v>36000</v>
      </c>
      <c r="T17" s="13">
        <f t="shared" si="10"/>
        <v>3600</v>
      </c>
      <c r="U17" s="13">
        <f t="shared" si="11"/>
        <v>1080</v>
      </c>
      <c r="V17" s="19">
        <f t="shared" si="12"/>
        <v>4680</v>
      </c>
      <c r="W17" s="13">
        <f t="shared" si="13"/>
        <v>4746</v>
      </c>
      <c r="X17" s="13">
        <f t="shared" si="14"/>
        <v>2520</v>
      </c>
      <c r="Y17" s="13">
        <f t="shared" si="15"/>
        <v>97200</v>
      </c>
      <c r="Z17" s="22">
        <f t="shared" si="16"/>
        <v>7200</v>
      </c>
      <c r="AA17" s="13"/>
      <c r="AB17" s="13">
        <f t="shared" si="17"/>
        <v>97200</v>
      </c>
      <c r="AC17" s="13">
        <f t="shared" si="18"/>
        <v>0</v>
      </c>
      <c r="AD17" s="13">
        <f t="shared" si="19"/>
        <v>7200</v>
      </c>
      <c r="AE17" s="13">
        <f t="shared" si="20"/>
        <v>0</v>
      </c>
      <c r="AF17" s="13">
        <f t="shared" si="21"/>
        <v>7200</v>
      </c>
      <c r="AG17" s="23">
        <f t="shared" si="22"/>
        <v>2520</v>
      </c>
      <c r="AH17" s="13">
        <f t="shared" si="23"/>
        <v>-2226</v>
      </c>
      <c r="AI17" s="13">
        <f t="shared" si="24"/>
        <v>61200</v>
      </c>
      <c r="AJ17" s="13">
        <f t="shared" si="25"/>
        <v>0</v>
      </c>
      <c r="AK17" s="13">
        <f t="shared" si="26"/>
        <v>144000</v>
      </c>
      <c r="AL17" s="13">
        <f t="shared" si="27"/>
        <v>0</v>
      </c>
      <c r="AM17" s="13">
        <f t="shared" si="28"/>
        <v>0</v>
      </c>
      <c r="AN17" s="13">
        <f t="shared" si="29"/>
        <v>0</v>
      </c>
      <c r="AO17" s="23">
        <f t="shared" si="30"/>
        <v>0</v>
      </c>
      <c r="AP17" s="13">
        <f t="shared" si="31"/>
        <v>0</v>
      </c>
      <c r="AQ17" s="13">
        <f t="shared" si="32"/>
        <v>0</v>
      </c>
      <c r="AR17" s="3" t="str">
        <f t="shared" si="33"/>
        <v>高选假设不成立</v>
      </c>
    </row>
    <row r="18" spans="1:44" x14ac:dyDescent="0.3">
      <c r="A18" s="30"/>
      <c r="B18" s="30">
        <f t="shared" si="0"/>
        <v>25</v>
      </c>
      <c r="C18" s="13">
        <f t="shared" si="1"/>
        <v>12500</v>
      </c>
      <c r="D18" s="13">
        <f t="shared" si="2"/>
        <v>150000</v>
      </c>
      <c r="E18" s="13">
        <f>F18*基础参数!$B$18</f>
        <v>100000</v>
      </c>
      <c r="F18" s="13">
        <f>F17+基础参数!$B$17</f>
        <v>250000</v>
      </c>
      <c r="G18" s="13">
        <f>基础参数!$B$1</f>
        <v>60000</v>
      </c>
      <c r="H18" s="13">
        <f>基础参数!$B$2</f>
        <v>36000</v>
      </c>
      <c r="I18" s="13">
        <f>ROUND(IF(F18/12&gt;基础参数!$B$5,基础参数!$B$5,IF(F18/12&lt;基础参数!$B$4,基础参数!$B$4,F18/12)),2)</f>
        <v>20833.330000000002</v>
      </c>
      <c r="J18" s="13">
        <f>I18*12*基础参数!$B$3</f>
        <v>31249.995000000003</v>
      </c>
      <c r="K18" s="13">
        <f>ROUND(IF($F18/12&gt;基础参数!$B$12,基础参数!$B$12,IF($F18/12&lt;基础参数!$B$11,基础参数!$B$11,$F18/12)),2)</f>
        <v>20833.330000000002</v>
      </c>
      <c r="L18" s="13">
        <f>K18*12*基础参数!$B$10</f>
        <v>17499.997200000002</v>
      </c>
      <c r="M18" s="12">
        <f t="shared" si="3"/>
        <v>5250.0077999999958</v>
      </c>
      <c r="N18" s="13">
        <f t="shared" si="4"/>
        <v>100000</v>
      </c>
      <c r="O18" s="13">
        <f t="shared" si="5"/>
        <v>157.5</v>
      </c>
      <c r="P18" s="13">
        <f t="shared" si="6"/>
        <v>9790</v>
      </c>
      <c r="Q18" s="17">
        <f t="shared" si="7"/>
        <v>9947.5</v>
      </c>
      <c r="R18" s="13">
        <f t="shared" si="8"/>
        <v>69250.007800000007</v>
      </c>
      <c r="S18" s="18">
        <f t="shared" si="9"/>
        <v>36000</v>
      </c>
      <c r="T18" s="13">
        <f t="shared" si="10"/>
        <v>4405</v>
      </c>
      <c r="U18" s="13">
        <f t="shared" si="11"/>
        <v>1080</v>
      </c>
      <c r="V18" s="19">
        <f t="shared" si="12"/>
        <v>5485</v>
      </c>
      <c r="W18" s="13">
        <f t="shared" si="13"/>
        <v>4462.5</v>
      </c>
      <c r="X18" s="13">
        <f t="shared" si="14"/>
        <v>2520</v>
      </c>
      <c r="Y18" s="13">
        <f t="shared" si="15"/>
        <v>105250.00780000001</v>
      </c>
      <c r="Z18" s="22">
        <f t="shared" si="16"/>
        <v>8005</v>
      </c>
      <c r="AA18" s="13"/>
      <c r="AB18" s="13">
        <f t="shared" si="17"/>
        <v>105250.00780000001</v>
      </c>
      <c r="AC18" s="13">
        <f t="shared" si="18"/>
        <v>0</v>
      </c>
      <c r="AD18" s="13">
        <f t="shared" si="19"/>
        <v>8005</v>
      </c>
      <c r="AE18" s="13">
        <f t="shared" si="20"/>
        <v>0</v>
      </c>
      <c r="AF18" s="13">
        <f t="shared" si="21"/>
        <v>8005</v>
      </c>
      <c r="AG18" s="23">
        <f t="shared" si="22"/>
        <v>2520</v>
      </c>
      <c r="AH18" s="13">
        <f t="shared" si="23"/>
        <v>-1942.5</v>
      </c>
      <c r="AI18" s="13">
        <f t="shared" si="24"/>
        <v>69250.007800000007</v>
      </c>
      <c r="AJ18" s="13">
        <f t="shared" si="25"/>
        <v>0</v>
      </c>
      <c r="AK18" s="13">
        <f t="shared" si="26"/>
        <v>144000</v>
      </c>
      <c r="AL18" s="13">
        <f t="shared" si="27"/>
        <v>0</v>
      </c>
      <c r="AM18" s="13">
        <f t="shared" si="28"/>
        <v>0</v>
      </c>
      <c r="AN18" s="13">
        <f t="shared" si="29"/>
        <v>0</v>
      </c>
      <c r="AO18" s="23">
        <f t="shared" si="30"/>
        <v>0</v>
      </c>
      <c r="AP18" s="13">
        <f t="shared" si="31"/>
        <v>0</v>
      </c>
      <c r="AQ18" s="13">
        <f t="shared" si="32"/>
        <v>0</v>
      </c>
      <c r="AR18" s="3" t="str">
        <f t="shared" si="33"/>
        <v>高选假设不成立</v>
      </c>
    </row>
    <row r="19" spans="1:44" x14ac:dyDescent="0.3">
      <c r="A19" s="30"/>
      <c r="B19" s="30">
        <f t="shared" si="0"/>
        <v>26</v>
      </c>
      <c r="C19" s="13">
        <f t="shared" si="1"/>
        <v>13000</v>
      </c>
      <c r="D19" s="13">
        <f t="shared" si="2"/>
        <v>156000</v>
      </c>
      <c r="E19" s="13">
        <f>F19*基础参数!$B$18</f>
        <v>104000</v>
      </c>
      <c r="F19" s="13">
        <f>F18+基础参数!$B$17</f>
        <v>260000</v>
      </c>
      <c r="G19" s="13">
        <f>基础参数!$B$1</f>
        <v>60000</v>
      </c>
      <c r="H19" s="13">
        <f>基础参数!$B$2</f>
        <v>36000</v>
      </c>
      <c r="I19" s="13">
        <f>ROUND(IF(F19/12&gt;基础参数!$B$5,基础参数!$B$5,IF(F19/12&lt;基础参数!$B$4,基础参数!$B$4,F19/12)),2)</f>
        <v>21396</v>
      </c>
      <c r="J19" s="13">
        <f>I19*12*基础参数!$B$3</f>
        <v>32094</v>
      </c>
      <c r="K19" s="13">
        <f>ROUND(IF($F19/12&gt;基础参数!$B$12,基础参数!$B$12,IF($F19/12&lt;基础参数!$B$11,基础参数!$B$11,$F19/12)),2)</f>
        <v>21396</v>
      </c>
      <c r="L19" s="13">
        <f>K19*12*基础参数!$B$10</f>
        <v>17972.640000000003</v>
      </c>
      <c r="M19" s="12">
        <f t="shared" si="3"/>
        <v>9933.3599999999969</v>
      </c>
      <c r="N19" s="13">
        <f t="shared" si="4"/>
        <v>104000</v>
      </c>
      <c r="O19" s="13">
        <f t="shared" si="5"/>
        <v>298</v>
      </c>
      <c r="P19" s="13">
        <f t="shared" si="6"/>
        <v>10190</v>
      </c>
      <c r="Q19" s="17">
        <f t="shared" si="7"/>
        <v>10488</v>
      </c>
      <c r="R19" s="13">
        <f t="shared" si="8"/>
        <v>77933.36</v>
      </c>
      <c r="S19" s="18">
        <f t="shared" si="9"/>
        <v>36000</v>
      </c>
      <c r="T19" s="13">
        <f t="shared" si="10"/>
        <v>5273.34</v>
      </c>
      <c r="U19" s="13">
        <f t="shared" si="11"/>
        <v>1080</v>
      </c>
      <c r="V19" s="19">
        <f t="shared" si="12"/>
        <v>6353.34</v>
      </c>
      <c r="W19" s="13">
        <f t="shared" si="13"/>
        <v>4134.66</v>
      </c>
      <c r="X19" s="13">
        <f t="shared" si="14"/>
        <v>2520</v>
      </c>
      <c r="Y19" s="13">
        <f t="shared" si="15"/>
        <v>113933.36</v>
      </c>
      <c r="Z19" s="22">
        <f t="shared" si="16"/>
        <v>8873.34</v>
      </c>
      <c r="AA19" s="13"/>
      <c r="AB19" s="13">
        <f t="shared" si="17"/>
        <v>113933.36</v>
      </c>
      <c r="AC19" s="13">
        <f t="shared" si="18"/>
        <v>0</v>
      </c>
      <c r="AD19" s="13">
        <f t="shared" si="19"/>
        <v>8873.34</v>
      </c>
      <c r="AE19" s="13">
        <f t="shared" si="20"/>
        <v>0</v>
      </c>
      <c r="AF19" s="13">
        <f t="shared" si="21"/>
        <v>8873.34</v>
      </c>
      <c r="AG19" s="23">
        <f t="shared" si="22"/>
        <v>2520</v>
      </c>
      <c r="AH19" s="13">
        <f t="shared" si="23"/>
        <v>-1614.6599999999999</v>
      </c>
      <c r="AI19" s="13">
        <f t="shared" si="24"/>
        <v>77933.36</v>
      </c>
      <c r="AJ19" s="13">
        <f t="shared" si="25"/>
        <v>0</v>
      </c>
      <c r="AK19" s="13">
        <f t="shared" si="26"/>
        <v>144000</v>
      </c>
      <c r="AL19" s="13">
        <f t="shared" si="27"/>
        <v>0</v>
      </c>
      <c r="AM19" s="13">
        <f t="shared" si="28"/>
        <v>0</v>
      </c>
      <c r="AN19" s="13">
        <f t="shared" si="29"/>
        <v>0</v>
      </c>
      <c r="AO19" s="23">
        <f t="shared" si="30"/>
        <v>0</v>
      </c>
      <c r="AP19" s="13">
        <f t="shared" si="31"/>
        <v>0</v>
      </c>
      <c r="AQ19" s="13">
        <f t="shared" si="32"/>
        <v>0</v>
      </c>
      <c r="AR19" s="3" t="str">
        <f t="shared" si="33"/>
        <v>高选假设不成立</v>
      </c>
    </row>
    <row r="20" spans="1:44" x14ac:dyDescent="0.3">
      <c r="A20" s="30"/>
      <c r="B20" s="30">
        <f t="shared" si="0"/>
        <v>27</v>
      </c>
      <c r="C20" s="13">
        <f t="shared" si="1"/>
        <v>13500</v>
      </c>
      <c r="D20" s="13">
        <f t="shared" si="2"/>
        <v>162000</v>
      </c>
      <c r="E20" s="13">
        <f>F20*基础参数!$B$18</f>
        <v>108000</v>
      </c>
      <c r="F20" s="13">
        <f>F19+基础参数!$B$17</f>
        <v>270000</v>
      </c>
      <c r="G20" s="13">
        <f>基础参数!$B$1</f>
        <v>60000</v>
      </c>
      <c r="H20" s="13">
        <f>基础参数!$B$2</f>
        <v>36000</v>
      </c>
      <c r="I20" s="13">
        <f>ROUND(IF(F20/12&gt;基础参数!$B$5,基础参数!$B$5,IF(F20/12&lt;基础参数!$B$4,基础参数!$B$4,F20/12)),2)</f>
        <v>21396</v>
      </c>
      <c r="J20" s="13">
        <f>I20*12*基础参数!$B$3</f>
        <v>32094</v>
      </c>
      <c r="K20" s="13">
        <f>ROUND(IF($F20/12&gt;基础参数!$B$12,基础参数!$B$12,IF($F20/12&lt;基础参数!$B$11,基础参数!$B$11,$F20/12)),2)</f>
        <v>21396</v>
      </c>
      <c r="L20" s="13">
        <f>K20*12*基础参数!$B$10</f>
        <v>17972.640000000003</v>
      </c>
      <c r="M20" s="12">
        <f t="shared" si="3"/>
        <v>15933.359999999997</v>
      </c>
      <c r="N20" s="13">
        <f t="shared" si="4"/>
        <v>108000</v>
      </c>
      <c r="O20" s="13">
        <f t="shared" si="5"/>
        <v>478</v>
      </c>
      <c r="P20" s="13">
        <f t="shared" si="6"/>
        <v>10590</v>
      </c>
      <c r="Q20" s="17">
        <f t="shared" si="7"/>
        <v>11068</v>
      </c>
      <c r="R20" s="13">
        <f t="shared" si="8"/>
        <v>87933.36</v>
      </c>
      <c r="S20" s="18">
        <f t="shared" si="9"/>
        <v>36000</v>
      </c>
      <c r="T20" s="13">
        <f t="shared" si="10"/>
        <v>6273.34</v>
      </c>
      <c r="U20" s="13">
        <f t="shared" si="11"/>
        <v>1080</v>
      </c>
      <c r="V20" s="19">
        <f t="shared" si="12"/>
        <v>7353.34</v>
      </c>
      <c r="W20" s="13">
        <f t="shared" si="13"/>
        <v>3714.66</v>
      </c>
      <c r="X20" s="13">
        <f t="shared" si="14"/>
        <v>2520</v>
      </c>
      <c r="Y20" s="13">
        <f t="shared" si="15"/>
        <v>123933.36</v>
      </c>
      <c r="Z20" s="22">
        <f t="shared" si="16"/>
        <v>9873.34</v>
      </c>
      <c r="AA20" s="13"/>
      <c r="AB20" s="13">
        <f t="shared" si="17"/>
        <v>123933.36</v>
      </c>
      <c r="AC20" s="13">
        <f t="shared" si="18"/>
        <v>0</v>
      </c>
      <c r="AD20" s="13">
        <f t="shared" si="19"/>
        <v>9873.34</v>
      </c>
      <c r="AE20" s="13">
        <f t="shared" si="20"/>
        <v>0</v>
      </c>
      <c r="AF20" s="13">
        <f t="shared" si="21"/>
        <v>9873.34</v>
      </c>
      <c r="AG20" s="23">
        <f t="shared" si="22"/>
        <v>2520</v>
      </c>
      <c r="AH20" s="13">
        <f t="shared" si="23"/>
        <v>-1194.6599999999999</v>
      </c>
      <c r="AI20" s="13">
        <f t="shared" si="24"/>
        <v>87933.36</v>
      </c>
      <c r="AJ20" s="13">
        <f t="shared" si="25"/>
        <v>0</v>
      </c>
      <c r="AK20" s="13">
        <f t="shared" si="26"/>
        <v>144000</v>
      </c>
      <c r="AL20" s="13">
        <f t="shared" si="27"/>
        <v>0</v>
      </c>
      <c r="AM20" s="13">
        <f t="shared" si="28"/>
        <v>0</v>
      </c>
      <c r="AN20" s="13">
        <f t="shared" si="29"/>
        <v>0</v>
      </c>
      <c r="AO20" s="23">
        <f t="shared" si="30"/>
        <v>0</v>
      </c>
      <c r="AP20" s="13">
        <f t="shared" si="31"/>
        <v>0</v>
      </c>
      <c r="AQ20" s="13">
        <f t="shared" si="32"/>
        <v>0</v>
      </c>
      <c r="AR20" s="3" t="str">
        <f t="shared" si="33"/>
        <v>高选假设不成立</v>
      </c>
    </row>
    <row r="21" spans="1:44" x14ac:dyDescent="0.3">
      <c r="A21" s="30"/>
      <c r="B21" s="30">
        <f t="shared" si="0"/>
        <v>28</v>
      </c>
      <c r="C21" s="13">
        <f t="shared" si="1"/>
        <v>14000</v>
      </c>
      <c r="D21" s="13">
        <f t="shared" si="2"/>
        <v>168000</v>
      </c>
      <c r="E21" s="13">
        <f>F21*基础参数!$B$18</f>
        <v>112000</v>
      </c>
      <c r="F21" s="13">
        <f>F20+基础参数!$B$17</f>
        <v>280000</v>
      </c>
      <c r="G21" s="13">
        <f>基础参数!$B$1</f>
        <v>60000</v>
      </c>
      <c r="H21" s="13">
        <f>基础参数!$B$2</f>
        <v>36000</v>
      </c>
      <c r="I21" s="13">
        <f>ROUND(IF(F21/12&gt;基础参数!$B$5,基础参数!$B$5,IF(F21/12&lt;基础参数!$B$4,基础参数!$B$4,F21/12)),2)</f>
        <v>21396</v>
      </c>
      <c r="J21" s="13">
        <f>I21*12*基础参数!$B$3</f>
        <v>32094</v>
      </c>
      <c r="K21" s="13">
        <f>ROUND(IF($F21/12&gt;基础参数!$B$12,基础参数!$B$12,IF($F21/12&lt;基础参数!$B$11,基础参数!$B$11,$F21/12)),2)</f>
        <v>21396</v>
      </c>
      <c r="L21" s="13">
        <f>K21*12*基础参数!$B$10</f>
        <v>17972.640000000003</v>
      </c>
      <c r="M21" s="12">
        <f t="shared" si="3"/>
        <v>21933.359999999997</v>
      </c>
      <c r="N21" s="13">
        <f t="shared" si="4"/>
        <v>112000</v>
      </c>
      <c r="O21" s="13">
        <f t="shared" si="5"/>
        <v>658</v>
      </c>
      <c r="P21" s="13">
        <f t="shared" si="6"/>
        <v>10990</v>
      </c>
      <c r="Q21" s="17">
        <f t="shared" si="7"/>
        <v>11648</v>
      </c>
      <c r="R21" s="13">
        <f t="shared" si="8"/>
        <v>97933.359999999986</v>
      </c>
      <c r="S21" s="18">
        <f t="shared" si="9"/>
        <v>36000</v>
      </c>
      <c r="T21" s="13">
        <f t="shared" si="10"/>
        <v>7273.34</v>
      </c>
      <c r="U21" s="13">
        <f t="shared" si="11"/>
        <v>1080</v>
      </c>
      <c r="V21" s="19">
        <f t="shared" si="12"/>
        <v>8353.34</v>
      </c>
      <c r="W21" s="13">
        <f t="shared" si="13"/>
        <v>3294.66</v>
      </c>
      <c r="X21" s="13">
        <f t="shared" si="14"/>
        <v>2520</v>
      </c>
      <c r="Y21" s="13">
        <f t="shared" si="15"/>
        <v>133933.35999999999</v>
      </c>
      <c r="Z21" s="22">
        <f t="shared" si="16"/>
        <v>10873.34</v>
      </c>
      <c r="AA21" s="13"/>
      <c r="AB21" s="13">
        <f t="shared" si="17"/>
        <v>133933.35999999999</v>
      </c>
      <c r="AC21" s="13">
        <f t="shared" si="18"/>
        <v>0</v>
      </c>
      <c r="AD21" s="13">
        <f t="shared" si="19"/>
        <v>10873.34</v>
      </c>
      <c r="AE21" s="13">
        <f t="shared" si="20"/>
        <v>0</v>
      </c>
      <c r="AF21" s="13">
        <f t="shared" si="21"/>
        <v>10873.34</v>
      </c>
      <c r="AG21" s="23">
        <f t="shared" si="22"/>
        <v>2520</v>
      </c>
      <c r="AH21" s="13">
        <f t="shared" si="23"/>
        <v>-774.65999999999985</v>
      </c>
      <c r="AI21" s="13">
        <f t="shared" si="24"/>
        <v>97933.359999999986</v>
      </c>
      <c r="AJ21" s="13">
        <f t="shared" si="25"/>
        <v>0</v>
      </c>
      <c r="AK21" s="13">
        <f t="shared" si="26"/>
        <v>144000</v>
      </c>
      <c r="AL21" s="13">
        <f t="shared" si="27"/>
        <v>0</v>
      </c>
      <c r="AM21" s="13">
        <f t="shared" si="28"/>
        <v>0</v>
      </c>
      <c r="AN21" s="13">
        <f t="shared" si="29"/>
        <v>0</v>
      </c>
      <c r="AO21" s="23">
        <f t="shared" si="30"/>
        <v>0</v>
      </c>
      <c r="AP21" s="13">
        <f t="shared" si="31"/>
        <v>0</v>
      </c>
      <c r="AQ21" s="13">
        <f t="shared" si="32"/>
        <v>0</v>
      </c>
      <c r="AR21" s="3" t="str">
        <f t="shared" si="33"/>
        <v>高选假设不成立</v>
      </c>
    </row>
    <row r="22" spans="1:44" x14ac:dyDescent="0.3">
      <c r="A22" s="30"/>
      <c r="B22" s="30">
        <f t="shared" si="0"/>
        <v>29</v>
      </c>
      <c r="C22" s="13">
        <f t="shared" si="1"/>
        <v>14500</v>
      </c>
      <c r="D22" s="13">
        <f t="shared" si="2"/>
        <v>174000</v>
      </c>
      <c r="E22" s="13">
        <f>F22*基础参数!$B$18</f>
        <v>116000</v>
      </c>
      <c r="F22" s="13">
        <f>F21+基础参数!$B$17</f>
        <v>290000</v>
      </c>
      <c r="G22" s="13">
        <f>基础参数!$B$1</f>
        <v>60000</v>
      </c>
      <c r="H22" s="13">
        <f>基础参数!$B$2</f>
        <v>36000</v>
      </c>
      <c r="I22" s="13">
        <f>ROUND(IF(F22/12&gt;基础参数!$B$5,基础参数!$B$5,IF(F22/12&lt;基础参数!$B$4,基础参数!$B$4,F22/12)),2)</f>
        <v>21396</v>
      </c>
      <c r="J22" s="13">
        <f>I22*12*基础参数!$B$3</f>
        <v>32094</v>
      </c>
      <c r="K22" s="13">
        <f>ROUND(IF($F22/12&gt;基础参数!$B$12,基础参数!$B$12,IF($F22/12&lt;基础参数!$B$11,基础参数!$B$11,$F22/12)),2)</f>
        <v>21396</v>
      </c>
      <c r="L22" s="13">
        <f>K22*12*基础参数!$B$10</f>
        <v>17972.640000000003</v>
      </c>
      <c r="M22" s="12">
        <f t="shared" si="3"/>
        <v>27933.359999999997</v>
      </c>
      <c r="N22" s="13">
        <f t="shared" si="4"/>
        <v>116000</v>
      </c>
      <c r="O22" s="13">
        <f t="shared" si="5"/>
        <v>838</v>
      </c>
      <c r="P22" s="13">
        <f t="shared" si="6"/>
        <v>11390</v>
      </c>
      <c r="Q22" s="17">
        <f t="shared" si="7"/>
        <v>12228</v>
      </c>
      <c r="R22" s="13">
        <f t="shared" si="8"/>
        <v>107933.35999999999</v>
      </c>
      <c r="S22" s="18">
        <f t="shared" si="9"/>
        <v>36000</v>
      </c>
      <c r="T22" s="13">
        <f t="shared" si="10"/>
        <v>8273.34</v>
      </c>
      <c r="U22" s="13">
        <f t="shared" si="11"/>
        <v>1080</v>
      </c>
      <c r="V22" s="19">
        <f t="shared" si="12"/>
        <v>9353.34</v>
      </c>
      <c r="W22" s="13">
        <f t="shared" si="13"/>
        <v>2874.66</v>
      </c>
      <c r="X22" s="13">
        <f t="shared" si="14"/>
        <v>2520</v>
      </c>
      <c r="Y22" s="13">
        <f t="shared" si="15"/>
        <v>143933.35999999999</v>
      </c>
      <c r="Z22" s="22">
        <f t="shared" si="16"/>
        <v>11873.34</v>
      </c>
      <c r="AA22" s="13"/>
      <c r="AB22" s="13">
        <f t="shared" si="17"/>
        <v>143933.35999999999</v>
      </c>
      <c r="AC22" s="13">
        <f t="shared" si="18"/>
        <v>0</v>
      </c>
      <c r="AD22" s="13">
        <f t="shared" si="19"/>
        <v>11873.34</v>
      </c>
      <c r="AE22" s="13">
        <f t="shared" si="20"/>
        <v>0</v>
      </c>
      <c r="AF22" s="13">
        <f t="shared" si="21"/>
        <v>11873.34</v>
      </c>
      <c r="AG22" s="23">
        <f t="shared" si="22"/>
        <v>2520</v>
      </c>
      <c r="AH22" s="13">
        <f t="shared" si="23"/>
        <v>-354.65999999999985</v>
      </c>
      <c r="AI22" s="13">
        <f t="shared" si="24"/>
        <v>107933.35999999999</v>
      </c>
      <c r="AJ22" s="13">
        <f t="shared" si="25"/>
        <v>0</v>
      </c>
      <c r="AK22" s="13">
        <f t="shared" si="26"/>
        <v>144000</v>
      </c>
      <c r="AL22" s="13">
        <f t="shared" si="27"/>
        <v>0</v>
      </c>
      <c r="AM22" s="13">
        <f t="shared" si="28"/>
        <v>0</v>
      </c>
      <c r="AN22" s="13">
        <f t="shared" si="29"/>
        <v>0</v>
      </c>
      <c r="AO22" s="23">
        <f t="shared" si="30"/>
        <v>0</v>
      </c>
      <c r="AP22" s="13">
        <f t="shared" si="31"/>
        <v>0</v>
      </c>
      <c r="AQ22" s="13">
        <f t="shared" si="32"/>
        <v>0</v>
      </c>
      <c r="AR22" s="3" t="str">
        <f t="shared" si="33"/>
        <v>高选假设不成立</v>
      </c>
    </row>
    <row r="23" spans="1:44" x14ac:dyDescent="0.3">
      <c r="A23" s="30"/>
      <c r="B23" s="30">
        <f t="shared" si="0"/>
        <v>30</v>
      </c>
      <c r="C23" s="13">
        <f t="shared" si="1"/>
        <v>15000</v>
      </c>
      <c r="D23" s="13">
        <f t="shared" si="2"/>
        <v>180000</v>
      </c>
      <c r="E23" s="13">
        <f>F23*基础参数!$B$18</f>
        <v>120000</v>
      </c>
      <c r="F23" s="13">
        <f>F22+基础参数!$B$17</f>
        <v>300000</v>
      </c>
      <c r="G23" s="13">
        <f>基础参数!$B$1</f>
        <v>60000</v>
      </c>
      <c r="H23" s="13">
        <f>基础参数!$B$2</f>
        <v>36000</v>
      </c>
      <c r="I23" s="13">
        <f>ROUND(IF(F23/12&gt;基础参数!$B$5,基础参数!$B$5,IF(F23/12&lt;基础参数!$B$4,基础参数!$B$4,F23/12)),2)</f>
        <v>21396</v>
      </c>
      <c r="J23" s="13">
        <f>I23*12*基础参数!$B$3</f>
        <v>32094</v>
      </c>
      <c r="K23" s="13">
        <f>ROUND(IF($F23/12&gt;基础参数!$B$12,基础参数!$B$12,IF($F23/12&lt;基础参数!$B$11,基础参数!$B$11,$F23/12)),2)</f>
        <v>21396</v>
      </c>
      <c r="L23" s="13">
        <f>K23*12*基础参数!$B$10</f>
        <v>17972.640000000003</v>
      </c>
      <c r="M23" s="12">
        <f t="shared" si="3"/>
        <v>33933.360000000001</v>
      </c>
      <c r="N23" s="13">
        <f t="shared" si="4"/>
        <v>120000</v>
      </c>
      <c r="O23" s="13">
        <f t="shared" si="5"/>
        <v>1018</v>
      </c>
      <c r="P23" s="13">
        <f t="shared" si="6"/>
        <v>11790</v>
      </c>
      <c r="Q23" s="17">
        <f t="shared" si="7"/>
        <v>12808</v>
      </c>
      <c r="R23" s="13">
        <f t="shared" si="8"/>
        <v>117933.35999999999</v>
      </c>
      <c r="S23" s="18">
        <f t="shared" si="9"/>
        <v>36000</v>
      </c>
      <c r="T23" s="13">
        <f t="shared" si="10"/>
        <v>9273.34</v>
      </c>
      <c r="U23" s="13">
        <f t="shared" si="11"/>
        <v>1080</v>
      </c>
      <c r="V23" s="19">
        <f t="shared" si="12"/>
        <v>10353.34</v>
      </c>
      <c r="W23" s="13">
        <f t="shared" si="13"/>
        <v>2454.66</v>
      </c>
      <c r="X23" s="13">
        <f t="shared" si="14"/>
        <v>3513.33</v>
      </c>
      <c r="Y23" s="13">
        <f t="shared" si="15"/>
        <v>153933.35999999999</v>
      </c>
      <c r="Z23" s="22">
        <f t="shared" si="16"/>
        <v>13866.67</v>
      </c>
      <c r="AA23" s="13"/>
      <c r="AB23" s="13">
        <f t="shared" si="17"/>
        <v>153933.35999999999</v>
      </c>
      <c r="AC23" s="13">
        <f t="shared" si="18"/>
        <v>0</v>
      </c>
      <c r="AD23" s="13">
        <f t="shared" si="19"/>
        <v>13866.67</v>
      </c>
      <c r="AE23" s="13">
        <f t="shared" si="20"/>
        <v>0</v>
      </c>
      <c r="AF23" s="13">
        <f t="shared" si="21"/>
        <v>13866.67</v>
      </c>
      <c r="AG23" s="23">
        <f t="shared" si="22"/>
        <v>3513.33</v>
      </c>
      <c r="AH23" s="13">
        <f t="shared" si="23"/>
        <v>1058.67</v>
      </c>
      <c r="AI23" s="13">
        <f t="shared" si="24"/>
        <v>117933.35999999999</v>
      </c>
      <c r="AJ23" s="13">
        <f t="shared" si="25"/>
        <v>9933.359999999986</v>
      </c>
      <c r="AK23" s="13">
        <f t="shared" si="26"/>
        <v>144000</v>
      </c>
      <c r="AL23" s="13">
        <f t="shared" si="27"/>
        <v>298</v>
      </c>
      <c r="AM23" s="13">
        <f t="shared" si="28"/>
        <v>14190</v>
      </c>
      <c r="AN23" s="13">
        <f t="shared" si="29"/>
        <v>14488</v>
      </c>
      <c r="AO23" s="23">
        <f t="shared" si="30"/>
        <v>4134.66</v>
      </c>
      <c r="AP23" s="13">
        <f t="shared" si="31"/>
        <v>1680</v>
      </c>
      <c r="AQ23" s="13">
        <f t="shared" si="32"/>
        <v>-49166.640000000014</v>
      </c>
      <c r="AR23" s="3" t="str">
        <f t="shared" si="33"/>
        <v>Ok</v>
      </c>
    </row>
    <row r="24" spans="1:44" x14ac:dyDescent="0.3">
      <c r="A24" s="30"/>
      <c r="B24" s="30">
        <f t="shared" si="0"/>
        <v>31</v>
      </c>
      <c r="C24" s="13">
        <f t="shared" si="1"/>
        <v>15500</v>
      </c>
      <c r="D24" s="13">
        <f t="shared" si="2"/>
        <v>186000</v>
      </c>
      <c r="E24" s="13">
        <f>F24*基础参数!$B$18</f>
        <v>124000</v>
      </c>
      <c r="F24" s="13">
        <f>F23+基础参数!$B$17</f>
        <v>310000</v>
      </c>
      <c r="G24" s="13">
        <f>基础参数!$B$1</f>
        <v>60000</v>
      </c>
      <c r="H24" s="13">
        <f>基础参数!$B$2</f>
        <v>36000</v>
      </c>
      <c r="I24" s="13">
        <f>ROUND(IF(F24/12&gt;基础参数!$B$5,基础参数!$B$5,IF(F24/12&lt;基础参数!$B$4,基础参数!$B$4,F24/12)),2)</f>
        <v>21396</v>
      </c>
      <c r="J24" s="13">
        <f>I24*12*基础参数!$B$3</f>
        <v>32094</v>
      </c>
      <c r="K24" s="13">
        <f>ROUND(IF($F24/12&gt;基础参数!$B$12,基础参数!$B$12,IF($F24/12&lt;基础参数!$B$11,基础参数!$B$11,$F24/12)),2)</f>
        <v>21396</v>
      </c>
      <c r="L24" s="13">
        <f>K24*12*基础参数!$B$10</f>
        <v>17972.640000000003</v>
      </c>
      <c r="M24" s="12">
        <f t="shared" si="3"/>
        <v>39933.360000000001</v>
      </c>
      <c r="N24" s="13">
        <f t="shared" si="4"/>
        <v>124000</v>
      </c>
      <c r="O24" s="13">
        <f t="shared" si="5"/>
        <v>1473.34</v>
      </c>
      <c r="P24" s="13">
        <f t="shared" si="6"/>
        <v>12190</v>
      </c>
      <c r="Q24" s="17">
        <f t="shared" si="7"/>
        <v>13663.34</v>
      </c>
      <c r="R24" s="13">
        <f t="shared" si="8"/>
        <v>127933.35999999999</v>
      </c>
      <c r="S24" s="18">
        <f t="shared" si="9"/>
        <v>36000</v>
      </c>
      <c r="T24" s="13">
        <f t="shared" si="10"/>
        <v>10273.34</v>
      </c>
      <c r="U24" s="13">
        <f t="shared" si="11"/>
        <v>1080</v>
      </c>
      <c r="V24" s="19">
        <f t="shared" si="12"/>
        <v>11353.34</v>
      </c>
      <c r="W24" s="13">
        <f t="shared" si="13"/>
        <v>2310</v>
      </c>
      <c r="X24" s="13">
        <f t="shared" si="14"/>
        <v>4513.33</v>
      </c>
      <c r="Y24" s="13">
        <f t="shared" si="15"/>
        <v>163933.35999999999</v>
      </c>
      <c r="Z24" s="22">
        <f t="shared" si="16"/>
        <v>15866.67</v>
      </c>
      <c r="AA24" s="13"/>
      <c r="AB24" s="13">
        <f t="shared" si="17"/>
        <v>163933.35999999999</v>
      </c>
      <c r="AC24" s="13">
        <f t="shared" si="18"/>
        <v>0</v>
      </c>
      <c r="AD24" s="13">
        <f t="shared" si="19"/>
        <v>15866.67</v>
      </c>
      <c r="AE24" s="13">
        <f t="shared" si="20"/>
        <v>0</v>
      </c>
      <c r="AF24" s="13">
        <f t="shared" si="21"/>
        <v>15866.67</v>
      </c>
      <c r="AG24" s="23">
        <f t="shared" si="22"/>
        <v>4513.33</v>
      </c>
      <c r="AH24" s="13">
        <f t="shared" si="23"/>
        <v>2203.33</v>
      </c>
      <c r="AI24" s="13">
        <f t="shared" si="24"/>
        <v>127933.35999999999</v>
      </c>
      <c r="AJ24" s="13">
        <f t="shared" si="25"/>
        <v>19933.359999999986</v>
      </c>
      <c r="AK24" s="13">
        <f t="shared" si="26"/>
        <v>144000</v>
      </c>
      <c r="AL24" s="13">
        <f t="shared" si="27"/>
        <v>598</v>
      </c>
      <c r="AM24" s="13">
        <f t="shared" si="28"/>
        <v>14190</v>
      </c>
      <c r="AN24" s="13">
        <f t="shared" si="29"/>
        <v>14788</v>
      </c>
      <c r="AO24" s="23">
        <f t="shared" si="30"/>
        <v>3434.66</v>
      </c>
      <c r="AP24" s="13">
        <f t="shared" si="31"/>
        <v>1124.6599999999999</v>
      </c>
      <c r="AQ24" s="13">
        <f t="shared" si="32"/>
        <v>-39166.640000000014</v>
      </c>
      <c r="AR24" s="3" t="str">
        <f t="shared" si="33"/>
        <v>Ok</v>
      </c>
    </row>
    <row r="25" spans="1:44" x14ac:dyDescent="0.3">
      <c r="A25" s="30"/>
      <c r="B25" s="30">
        <f t="shared" si="0"/>
        <v>32</v>
      </c>
      <c r="C25" s="13">
        <f t="shared" si="1"/>
        <v>16000</v>
      </c>
      <c r="D25" s="13">
        <f t="shared" si="2"/>
        <v>192000</v>
      </c>
      <c r="E25" s="13">
        <f>F25*基础参数!$B$18</f>
        <v>128000</v>
      </c>
      <c r="F25" s="13">
        <f>F24+基础参数!$B$17</f>
        <v>320000</v>
      </c>
      <c r="G25" s="13">
        <f>基础参数!$B$1</f>
        <v>60000</v>
      </c>
      <c r="H25" s="13">
        <f>基础参数!$B$2</f>
        <v>36000</v>
      </c>
      <c r="I25" s="13">
        <f>ROUND(IF(F25/12&gt;基础参数!$B$5,基础参数!$B$5,IF(F25/12&lt;基础参数!$B$4,基础参数!$B$4,F25/12)),2)</f>
        <v>21396</v>
      </c>
      <c r="J25" s="13">
        <f>I25*12*基础参数!$B$3</f>
        <v>32094</v>
      </c>
      <c r="K25" s="13">
        <f>ROUND(IF($F25/12&gt;基础参数!$B$12,基础参数!$B$12,IF($F25/12&lt;基础参数!$B$11,基础参数!$B$11,$F25/12)),2)</f>
        <v>21396</v>
      </c>
      <c r="L25" s="13">
        <f>K25*12*基础参数!$B$10</f>
        <v>17972.640000000003</v>
      </c>
      <c r="M25" s="12">
        <f t="shared" si="3"/>
        <v>45933.36</v>
      </c>
      <c r="N25" s="13">
        <f t="shared" si="4"/>
        <v>128000</v>
      </c>
      <c r="O25" s="13">
        <f t="shared" si="5"/>
        <v>2073.34</v>
      </c>
      <c r="P25" s="13">
        <f t="shared" si="6"/>
        <v>12590</v>
      </c>
      <c r="Q25" s="17">
        <f t="shared" si="7"/>
        <v>14663.34</v>
      </c>
      <c r="R25" s="13">
        <f t="shared" si="8"/>
        <v>137933.35999999999</v>
      </c>
      <c r="S25" s="18">
        <f t="shared" si="9"/>
        <v>36000</v>
      </c>
      <c r="T25" s="13">
        <f t="shared" si="10"/>
        <v>11273.34</v>
      </c>
      <c r="U25" s="13">
        <f t="shared" si="11"/>
        <v>1080</v>
      </c>
      <c r="V25" s="19">
        <f t="shared" si="12"/>
        <v>12353.34</v>
      </c>
      <c r="W25" s="13">
        <f t="shared" si="13"/>
        <v>2310</v>
      </c>
      <c r="X25" s="13">
        <f t="shared" si="14"/>
        <v>5513.3299999999981</v>
      </c>
      <c r="Y25" s="13">
        <f t="shared" si="15"/>
        <v>173933.36</v>
      </c>
      <c r="Z25" s="22">
        <f t="shared" si="16"/>
        <v>17866.669999999998</v>
      </c>
      <c r="AA25" s="13"/>
      <c r="AB25" s="13">
        <f t="shared" si="17"/>
        <v>173933.36</v>
      </c>
      <c r="AC25" s="13">
        <f t="shared" si="18"/>
        <v>0</v>
      </c>
      <c r="AD25" s="13">
        <f t="shared" si="19"/>
        <v>17866.669999999998</v>
      </c>
      <c r="AE25" s="13">
        <f t="shared" si="20"/>
        <v>0</v>
      </c>
      <c r="AF25" s="13">
        <f t="shared" si="21"/>
        <v>17866.669999999998</v>
      </c>
      <c r="AG25" s="23">
        <f t="shared" si="22"/>
        <v>5513.3299999999981</v>
      </c>
      <c r="AH25" s="13">
        <f t="shared" si="23"/>
        <v>3203.3299999999981</v>
      </c>
      <c r="AI25" s="13">
        <f t="shared" si="24"/>
        <v>137933.35999999999</v>
      </c>
      <c r="AJ25" s="13">
        <f t="shared" si="25"/>
        <v>29933.359999999986</v>
      </c>
      <c r="AK25" s="13">
        <f t="shared" si="26"/>
        <v>144000</v>
      </c>
      <c r="AL25" s="13">
        <f t="shared" si="27"/>
        <v>898</v>
      </c>
      <c r="AM25" s="13">
        <f t="shared" si="28"/>
        <v>14190</v>
      </c>
      <c r="AN25" s="13">
        <f t="shared" si="29"/>
        <v>15088</v>
      </c>
      <c r="AO25" s="23">
        <f t="shared" si="30"/>
        <v>2734.66</v>
      </c>
      <c r="AP25" s="13">
        <f t="shared" si="31"/>
        <v>424.65999999999985</v>
      </c>
      <c r="AQ25" s="13">
        <f t="shared" si="32"/>
        <v>-29166.640000000014</v>
      </c>
      <c r="AR25" s="3" t="str">
        <f t="shared" si="33"/>
        <v>Ok</v>
      </c>
    </row>
    <row r="26" spans="1:44" x14ac:dyDescent="0.3">
      <c r="A26" s="30"/>
      <c r="B26" s="30">
        <f t="shared" si="0"/>
        <v>33</v>
      </c>
      <c r="C26" s="13">
        <f t="shared" si="1"/>
        <v>16500</v>
      </c>
      <c r="D26" s="13">
        <f t="shared" si="2"/>
        <v>198000</v>
      </c>
      <c r="E26" s="13">
        <f>F26*基础参数!$B$18</f>
        <v>132000</v>
      </c>
      <c r="F26" s="13">
        <f>F25+基础参数!$B$17</f>
        <v>330000</v>
      </c>
      <c r="G26" s="13">
        <f>基础参数!$B$1</f>
        <v>60000</v>
      </c>
      <c r="H26" s="13">
        <f>基础参数!$B$2</f>
        <v>36000</v>
      </c>
      <c r="I26" s="13">
        <f>ROUND(IF(F26/12&gt;基础参数!$B$5,基础参数!$B$5,IF(F26/12&lt;基础参数!$B$4,基础参数!$B$4,F26/12)),2)</f>
        <v>21396</v>
      </c>
      <c r="J26" s="13">
        <f>I26*12*基础参数!$B$3</f>
        <v>32094</v>
      </c>
      <c r="K26" s="13">
        <f>ROUND(IF($F26/12&gt;基础参数!$B$12,基础参数!$B$12,IF($F26/12&lt;基础参数!$B$11,基础参数!$B$11,$F26/12)),2)</f>
        <v>21396</v>
      </c>
      <c r="L26" s="13">
        <f>K26*12*基础参数!$B$10</f>
        <v>17972.640000000003</v>
      </c>
      <c r="M26" s="12">
        <f t="shared" si="3"/>
        <v>51933.36</v>
      </c>
      <c r="N26" s="13">
        <f t="shared" si="4"/>
        <v>132000</v>
      </c>
      <c r="O26" s="13">
        <f t="shared" si="5"/>
        <v>2673.34</v>
      </c>
      <c r="P26" s="13">
        <f t="shared" si="6"/>
        <v>12990</v>
      </c>
      <c r="Q26" s="17">
        <f t="shared" si="7"/>
        <v>15663.34</v>
      </c>
      <c r="R26" s="13">
        <f t="shared" si="8"/>
        <v>147933.35999999999</v>
      </c>
      <c r="S26" s="18">
        <f t="shared" si="9"/>
        <v>36000</v>
      </c>
      <c r="T26" s="13">
        <f t="shared" si="10"/>
        <v>12666.67</v>
      </c>
      <c r="U26" s="13">
        <f t="shared" si="11"/>
        <v>1080</v>
      </c>
      <c r="V26" s="19">
        <f t="shared" si="12"/>
        <v>13746.67</v>
      </c>
      <c r="W26" s="13">
        <f t="shared" si="13"/>
        <v>1916.67</v>
      </c>
      <c r="X26" s="13">
        <f t="shared" si="14"/>
        <v>6119.9999999999982</v>
      </c>
      <c r="Y26" s="13">
        <f t="shared" si="15"/>
        <v>183933.36</v>
      </c>
      <c r="Z26" s="22">
        <f t="shared" si="16"/>
        <v>19866.669999999998</v>
      </c>
      <c r="AA26" s="13"/>
      <c r="AB26" s="13">
        <f t="shared" si="17"/>
        <v>183933.36</v>
      </c>
      <c r="AC26" s="13">
        <f t="shared" si="18"/>
        <v>0</v>
      </c>
      <c r="AD26" s="13">
        <f t="shared" si="19"/>
        <v>19866.669999999998</v>
      </c>
      <c r="AE26" s="13">
        <f t="shared" si="20"/>
        <v>0</v>
      </c>
      <c r="AF26" s="13">
        <f t="shared" si="21"/>
        <v>19866.669999999998</v>
      </c>
      <c r="AG26" s="23">
        <f t="shared" si="22"/>
        <v>6119.9999999999982</v>
      </c>
      <c r="AH26" s="13">
        <f t="shared" si="23"/>
        <v>4203.3299999999981</v>
      </c>
      <c r="AI26" s="13">
        <f t="shared" si="24"/>
        <v>147933.35999999999</v>
      </c>
      <c r="AJ26" s="13">
        <f t="shared" si="25"/>
        <v>39933.359999999986</v>
      </c>
      <c r="AK26" s="13">
        <f t="shared" si="26"/>
        <v>144000</v>
      </c>
      <c r="AL26" s="13">
        <f t="shared" si="27"/>
        <v>1473.34</v>
      </c>
      <c r="AM26" s="13">
        <f t="shared" si="28"/>
        <v>14190</v>
      </c>
      <c r="AN26" s="13">
        <f t="shared" si="29"/>
        <v>15663.34</v>
      </c>
      <c r="AO26" s="23">
        <f t="shared" si="30"/>
        <v>1916.67</v>
      </c>
      <c r="AP26" s="13">
        <f t="shared" si="31"/>
        <v>0</v>
      </c>
      <c r="AQ26" s="13">
        <f t="shared" si="32"/>
        <v>-19166.640000000014</v>
      </c>
      <c r="AR26" s="3" t="str">
        <f t="shared" si="33"/>
        <v>Ok</v>
      </c>
    </row>
    <row r="27" spans="1:44" x14ac:dyDescent="0.3">
      <c r="A27" s="30"/>
      <c r="B27" s="30">
        <f t="shared" si="0"/>
        <v>34</v>
      </c>
      <c r="C27" s="13">
        <f t="shared" si="1"/>
        <v>17000</v>
      </c>
      <c r="D27" s="13">
        <f t="shared" si="2"/>
        <v>204000</v>
      </c>
      <c r="E27" s="13">
        <f>F27*基础参数!$B$18</f>
        <v>136000</v>
      </c>
      <c r="F27" s="13">
        <f>F26+基础参数!$B$17</f>
        <v>340000</v>
      </c>
      <c r="G27" s="13">
        <f>基础参数!$B$1</f>
        <v>60000</v>
      </c>
      <c r="H27" s="13">
        <f>基础参数!$B$2</f>
        <v>36000</v>
      </c>
      <c r="I27" s="13">
        <f>ROUND(IF(F27/12&gt;基础参数!$B$5,基础参数!$B$5,IF(F27/12&lt;基础参数!$B$4,基础参数!$B$4,F27/12)),2)</f>
        <v>21396</v>
      </c>
      <c r="J27" s="13">
        <f>I27*12*基础参数!$B$3</f>
        <v>32094</v>
      </c>
      <c r="K27" s="13">
        <f>ROUND(IF($F27/12&gt;基础参数!$B$12,基础参数!$B$12,IF($F27/12&lt;基础参数!$B$11,基础参数!$B$11,$F27/12)),2)</f>
        <v>21396</v>
      </c>
      <c r="L27" s="13">
        <f>K27*12*基础参数!$B$10</f>
        <v>17972.640000000003</v>
      </c>
      <c r="M27" s="12">
        <f t="shared" si="3"/>
        <v>57933.36</v>
      </c>
      <c r="N27" s="13">
        <f t="shared" si="4"/>
        <v>136000</v>
      </c>
      <c r="O27" s="13">
        <f t="shared" si="5"/>
        <v>3273.34</v>
      </c>
      <c r="P27" s="13">
        <f t="shared" si="6"/>
        <v>13390</v>
      </c>
      <c r="Q27" s="17">
        <f t="shared" si="7"/>
        <v>16663.34</v>
      </c>
      <c r="R27" s="13">
        <f t="shared" si="8"/>
        <v>157933.35999999999</v>
      </c>
      <c r="S27" s="18">
        <f t="shared" si="9"/>
        <v>36000</v>
      </c>
      <c r="T27" s="13">
        <f t="shared" si="10"/>
        <v>14666.67</v>
      </c>
      <c r="U27" s="13">
        <f t="shared" si="11"/>
        <v>1080</v>
      </c>
      <c r="V27" s="19">
        <f t="shared" si="12"/>
        <v>15746.67</v>
      </c>
      <c r="W27" s="13">
        <f t="shared" si="13"/>
        <v>916.67000000000007</v>
      </c>
      <c r="X27" s="13">
        <f t="shared" si="14"/>
        <v>6119.9999999999982</v>
      </c>
      <c r="Y27" s="13">
        <f t="shared" si="15"/>
        <v>193933.36</v>
      </c>
      <c r="Z27" s="22">
        <f t="shared" si="16"/>
        <v>21866.67</v>
      </c>
      <c r="AA27" s="13"/>
      <c r="AB27" s="13">
        <f t="shared" si="17"/>
        <v>193933.36</v>
      </c>
      <c r="AC27" s="13">
        <f t="shared" si="18"/>
        <v>0</v>
      </c>
      <c r="AD27" s="13">
        <f t="shared" si="19"/>
        <v>21866.67</v>
      </c>
      <c r="AE27" s="13">
        <f t="shared" si="20"/>
        <v>0</v>
      </c>
      <c r="AF27" s="13">
        <f t="shared" si="21"/>
        <v>21866.67</v>
      </c>
      <c r="AG27" s="23">
        <f t="shared" si="22"/>
        <v>6119.9999999999982</v>
      </c>
      <c r="AH27" s="13">
        <f t="shared" si="23"/>
        <v>5203.3299999999981</v>
      </c>
      <c r="AI27" s="13">
        <f t="shared" si="24"/>
        <v>157933.35999999999</v>
      </c>
      <c r="AJ27" s="13">
        <f t="shared" si="25"/>
        <v>49933.359999999986</v>
      </c>
      <c r="AK27" s="13">
        <f t="shared" si="26"/>
        <v>144000</v>
      </c>
      <c r="AL27" s="13">
        <f t="shared" si="27"/>
        <v>2473.34</v>
      </c>
      <c r="AM27" s="13">
        <f t="shared" si="28"/>
        <v>14190</v>
      </c>
      <c r="AN27" s="13">
        <f t="shared" si="29"/>
        <v>16663.34</v>
      </c>
      <c r="AO27" s="23">
        <f t="shared" si="30"/>
        <v>916.67000000000007</v>
      </c>
      <c r="AP27" s="13">
        <f t="shared" si="31"/>
        <v>0</v>
      </c>
      <c r="AQ27" s="13">
        <f t="shared" si="32"/>
        <v>-9166.640000000014</v>
      </c>
      <c r="AR27" s="3" t="str">
        <f t="shared" si="33"/>
        <v>Ok</v>
      </c>
    </row>
    <row r="28" spans="1:44" x14ac:dyDescent="0.3">
      <c r="A28" s="30"/>
      <c r="B28" s="30">
        <f t="shared" si="0"/>
        <v>35</v>
      </c>
      <c r="C28" s="13">
        <f t="shared" si="1"/>
        <v>17500</v>
      </c>
      <c r="D28" s="13">
        <f t="shared" si="2"/>
        <v>210000</v>
      </c>
      <c r="E28" s="13">
        <f>F28*基础参数!$B$18</f>
        <v>140000</v>
      </c>
      <c r="F28" s="13">
        <f>F27+基础参数!$B$17</f>
        <v>350000</v>
      </c>
      <c r="G28" s="13">
        <f>基础参数!$B$1</f>
        <v>60000</v>
      </c>
      <c r="H28" s="13">
        <f>基础参数!$B$2</f>
        <v>36000</v>
      </c>
      <c r="I28" s="13">
        <f>ROUND(IF(F28/12&gt;基础参数!$B$5,基础参数!$B$5,IF(F28/12&lt;基础参数!$B$4,基础参数!$B$4,F28/12)),2)</f>
        <v>21396</v>
      </c>
      <c r="J28" s="13">
        <f>I28*12*基础参数!$B$3</f>
        <v>32094</v>
      </c>
      <c r="K28" s="13">
        <f>ROUND(IF($F28/12&gt;基础参数!$B$12,基础参数!$B$12,IF($F28/12&lt;基础参数!$B$11,基础参数!$B$11,$F28/12)),2)</f>
        <v>21396</v>
      </c>
      <c r="L28" s="13">
        <f>K28*12*基础参数!$B$10</f>
        <v>17972.640000000003</v>
      </c>
      <c r="M28" s="12">
        <f t="shared" si="3"/>
        <v>63933.36</v>
      </c>
      <c r="N28" s="13">
        <f t="shared" si="4"/>
        <v>140000</v>
      </c>
      <c r="O28" s="13">
        <f t="shared" si="5"/>
        <v>3873.34</v>
      </c>
      <c r="P28" s="13">
        <f t="shared" si="6"/>
        <v>13790</v>
      </c>
      <c r="Q28" s="17">
        <f t="shared" si="7"/>
        <v>17663.34</v>
      </c>
      <c r="R28" s="13">
        <f t="shared" si="8"/>
        <v>59933.359999999986</v>
      </c>
      <c r="S28" s="18">
        <f t="shared" si="9"/>
        <v>144000</v>
      </c>
      <c r="T28" s="13">
        <f t="shared" si="10"/>
        <v>3473.34</v>
      </c>
      <c r="U28" s="13">
        <f t="shared" si="11"/>
        <v>14190</v>
      </c>
      <c r="V28" s="19">
        <f t="shared" si="12"/>
        <v>17663.34</v>
      </c>
      <c r="W28" s="13">
        <f t="shared" si="13"/>
        <v>0</v>
      </c>
      <c r="X28" s="13">
        <f t="shared" si="14"/>
        <v>6203.3299999999981</v>
      </c>
      <c r="Y28" s="13">
        <f t="shared" si="15"/>
        <v>203933.36</v>
      </c>
      <c r="Z28" s="22">
        <f t="shared" si="16"/>
        <v>23866.67</v>
      </c>
      <c r="AA28" s="13"/>
      <c r="AB28" s="13">
        <f t="shared" si="17"/>
        <v>167933.36</v>
      </c>
      <c r="AC28" s="13">
        <f t="shared" si="18"/>
        <v>36000</v>
      </c>
      <c r="AD28" s="13">
        <f t="shared" si="19"/>
        <v>16666.669999999998</v>
      </c>
      <c r="AE28" s="13">
        <f t="shared" si="20"/>
        <v>1080</v>
      </c>
      <c r="AF28" s="13">
        <f t="shared" si="21"/>
        <v>17746.669999999998</v>
      </c>
      <c r="AG28" s="23">
        <f t="shared" si="22"/>
        <v>83.329999999998108</v>
      </c>
      <c r="AH28" s="13">
        <f t="shared" si="23"/>
        <v>83.329999999998108</v>
      </c>
      <c r="AI28" s="13">
        <f t="shared" si="24"/>
        <v>833.35999999998603</v>
      </c>
      <c r="AJ28" s="13">
        <f t="shared" si="25"/>
        <v>0</v>
      </c>
      <c r="AK28" s="13">
        <f t="shared" si="26"/>
        <v>300000</v>
      </c>
      <c r="AL28" s="13">
        <f t="shared" si="27"/>
        <v>0</v>
      </c>
      <c r="AM28" s="13">
        <f t="shared" si="28"/>
        <v>0</v>
      </c>
      <c r="AN28" s="13">
        <f t="shared" si="29"/>
        <v>0</v>
      </c>
      <c r="AO28" s="23">
        <f t="shared" si="30"/>
        <v>0</v>
      </c>
      <c r="AP28" s="13">
        <f t="shared" si="31"/>
        <v>0</v>
      </c>
      <c r="AQ28" s="13">
        <f t="shared" si="32"/>
        <v>0</v>
      </c>
      <c r="AR28" s="3" t="str">
        <f t="shared" si="33"/>
        <v>高选假设不成立</v>
      </c>
    </row>
    <row r="29" spans="1:44" x14ac:dyDescent="0.3">
      <c r="A29" s="30"/>
      <c r="B29" s="30">
        <f t="shared" si="0"/>
        <v>36</v>
      </c>
      <c r="C29" s="13">
        <f t="shared" si="1"/>
        <v>18000</v>
      </c>
      <c r="D29" s="13">
        <f t="shared" si="2"/>
        <v>216000</v>
      </c>
      <c r="E29" s="13">
        <f>F29*基础参数!$B$18</f>
        <v>144000</v>
      </c>
      <c r="F29" s="13">
        <f>F28+基础参数!$B$17</f>
        <v>360000</v>
      </c>
      <c r="G29" s="13">
        <f>基础参数!$B$1</f>
        <v>60000</v>
      </c>
      <c r="H29" s="13">
        <f>基础参数!$B$2</f>
        <v>36000</v>
      </c>
      <c r="I29" s="13">
        <f>ROUND(IF(F29/12&gt;基础参数!$B$5,基础参数!$B$5,IF(F29/12&lt;基础参数!$B$4,基础参数!$B$4,F29/12)),2)</f>
        <v>21396</v>
      </c>
      <c r="J29" s="13">
        <f>I29*12*基础参数!$B$3</f>
        <v>32094</v>
      </c>
      <c r="K29" s="13">
        <f>ROUND(IF($F29/12&gt;基础参数!$B$12,基础参数!$B$12,IF($F29/12&lt;基础参数!$B$11,基础参数!$B$11,$F29/12)),2)</f>
        <v>21396</v>
      </c>
      <c r="L29" s="13">
        <f>K29*12*基础参数!$B$10</f>
        <v>17972.640000000003</v>
      </c>
      <c r="M29" s="12">
        <f t="shared" si="3"/>
        <v>69933.36</v>
      </c>
      <c r="N29" s="13">
        <f t="shared" si="4"/>
        <v>144000</v>
      </c>
      <c r="O29" s="13">
        <f t="shared" si="5"/>
        <v>4473.34</v>
      </c>
      <c r="P29" s="13">
        <f t="shared" si="6"/>
        <v>14190</v>
      </c>
      <c r="Q29" s="17">
        <f t="shared" si="7"/>
        <v>18663.34</v>
      </c>
      <c r="R29" s="13">
        <f t="shared" si="8"/>
        <v>69933.359999999986</v>
      </c>
      <c r="S29" s="18">
        <f t="shared" si="9"/>
        <v>144000</v>
      </c>
      <c r="T29" s="13">
        <f t="shared" si="10"/>
        <v>4473.34</v>
      </c>
      <c r="U29" s="13">
        <f t="shared" si="11"/>
        <v>14190</v>
      </c>
      <c r="V29" s="19">
        <f t="shared" si="12"/>
        <v>18663.34</v>
      </c>
      <c r="W29" s="13">
        <f t="shared" si="13"/>
        <v>0</v>
      </c>
      <c r="X29" s="13">
        <f t="shared" si="14"/>
        <v>7203.3299999999981</v>
      </c>
      <c r="Y29" s="13">
        <f t="shared" si="15"/>
        <v>213933.36</v>
      </c>
      <c r="Z29" s="22">
        <f t="shared" si="16"/>
        <v>25866.67</v>
      </c>
      <c r="AA29" s="13"/>
      <c r="AB29" s="13">
        <f t="shared" si="17"/>
        <v>177933.36</v>
      </c>
      <c r="AC29" s="13">
        <f t="shared" si="18"/>
        <v>36000</v>
      </c>
      <c r="AD29" s="13">
        <f t="shared" si="19"/>
        <v>18666.669999999998</v>
      </c>
      <c r="AE29" s="13">
        <f t="shared" si="20"/>
        <v>1080</v>
      </c>
      <c r="AF29" s="13">
        <f t="shared" si="21"/>
        <v>19746.669999999998</v>
      </c>
      <c r="AG29" s="23">
        <f t="shared" si="22"/>
        <v>1083.3299999999981</v>
      </c>
      <c r="AH29" s="13">
        <f t="shared" si="23"/>
        <v>1083.3299999999981</v>
      </c>
      <c r="AI29" s="13">
        <f t="shared" si="24"/>
        <v>10833.359999999986</v>
      </c>
      <c r="AJ29" s="13">
        <f t="shared" si="25"/>
        <v>0</v>
      </c>
      <c r="AK29" s="13">
        <f t="shared" si="26"/>
        <v>300000</v>
      </c>
      <c r="AL29" s="13">
        <f t="shared" si="27"/>
        <v>0</v>
      </c>
      <c r="AM29" s="13">
        <f t="shared" si="28"/>
        <v>0</v>
      </c>
      <c r="AN29" s="13">
        <f t="shared" si="29"/>
        <v>0</v>
      </c>
      <c r="AO29" s="23">
        <f t="shared" si="30"/>
        <v>0</v>
      </c>
      <c r="AP29" s="13">
        <f t="shared" si="31"/>
        <v>0</v>
      </c>
      <c r="AQ29" s="13">
        <f t="shared" si="32"/>
        <v>0</v>
      </c>
      <c r="AR29" s="3" t="str">
        <f t="shared" si="33"/>
        <v>高选假设不成立</v>
      </c>
    </row>
    <row r="30" spans="1:44" x14ac:dyDescent="0.3">
      <c r="A30" s="30"/>
      <c r="B30" s="30">
        <f t="shared" si="0"/>
        <v>37</v>
      </c>
      <c r="C30" s="13">
        <f t="shared" si="1"/>
        <v>18500</v>
      </c>
      <c r="D30" s="13">
        <f t="shared" si="2"/>
        <v>222000</v>
      </c>
      <c r="E30" s="13">
        <f>F30*基础参数!$B$18</f>
        <v>148000</v>
      </c>
      <c r="F30" s="13">
        <f>F29+基础参数!$B$17</f>
        <v>370000</v>
      </c>
      <c r="G30" s="13">
        <f>基础参数!$B$1</f>
        <v>60000</v>
      </c>
      <c r="H30" s="13">
        <f>基础参数!$B$2</f>
        <v>36000</v>
      </c>
      <c r="I30" s="13">
        <f>ROUND(IF(F30/12&gt;基础参数!$B$5,基础参数!$B$5,IF(F30/12&lt;基础参数!$B$4,基础参数!$B$4,F30/12)),2)</f>
        <v>21396</v>
      </c>
      <c r="J30" s="13">
        <f>I30*12*基础参数!$B$3</f>
        <v>32094</v>
      </c>
      <c r="K30" s="13">
        <f>ROUND(IF($F30/12&gt;基础参数!$B$12,基础参数!$B$12,IF($F30/12&lt;基础参数!$B$11,基础参数!$B$11,$F30/12)),2)</f>
        <v>21396</v>
      </c>
      <c r="L30" s="13">
        <f>K30*12*基础参数!$B$10</f>
        <v>17972.640000000003</v>
      </c>
      <c r="M30" s="12">
        <f t="shared" si="3"/>
        <v>75933.36</v>
      </c>
      <c r="N30" s="13">
        <f t="shared" si="4"/>
        <v>148000</v>
      </c>
      <c r="O30" s="13">
        <f t="shared" si="5"/>
        <v>5073.34</v>
      </c>
      <c r="P30" s="13">
        <f t="shared" si="6"/>
        <v>28190</v>
      </c>
      <c r="Q30" s="17">
        <f t="shared" si="7"/>
        <v>33263.339999999997</v>
      </c>
      <c r="R30" s="13">
        <f t="shared" si="8"/>
        <v>79933.359999999986</v>
      </c>
      <c r="S30" s="18">
        <f t="shared" si="9"/>
        <v>144000</v>
      </c>
      <c r="T30" s="13">
        <f t="shared" si="10"/>
        <v>5473.34</v>
      </c>
      <c r="U30" s="13">
        <f t="shared" si="11"/>
        <v>14190</v>
      </c>
      <c r="V30" s="19">
        <f t="shared" si="12"/>
        <v>19663.34</v>
      </c>
      <c r="W30" s="13">
        <f t="shared" si="13"/>
        <v>13599.999999999996</v>
      </c>
      <c r="X30" s="13">
        <f t="shared" si="14"/>
        <v>8203.3299999999981</v>
      </c>
      <c r="Y30" s="13">
        <f t="shared" si="15"/>
        <v>223933.36</v>
      </c>
      <c r="Z30" s="22">
        <f t="shared" si="16"/>
        <v>27866.67</v>
      </c>
      <c r="AA30" s="13"/>
      <c r="AB30" s="13">
        <f t="shared" si="17"/>
        <v>187933.36</v>
      </c>
      <c r="AC30" s="13">
        <f t="shared" si="18"/>
        <v>36000</v>
      </c>
      <c r="AD30" s="13">
        <f t="shared" si="19"/>
        <v>20666.669999999998</v>
      </c>
      <c r="AE30" s="13">
        <f t="shared" si="20"/>
        <v>1080</v>
      </c>
      <c r="AF30" s="13">
        <f t="shared" si="21"/>
        <v>21746.67</v>
      </c>
      <c r="AG30" s="23">
        <f t="shared" si="22"/>
        <v>2083.3299999999981</v>
      </c>
      <c r="AH30" s="13">
        <f t="shared" si="23"/>
        <v>-11516.669999999998</v>
      </c>
      <c r="AI30" s="13">
        <f t="shared" si="24"/>
        <v>20833.359999999986</v>
      </c>
      <c r="AJ30" s="13">
        <f t="shared" si="25"/>
        <v>0</v>
      </c>
      <c r="AK30" s="13">
        <f t="shared" si="26"/>
        <v>300000</v>
      </c>
      <c r="AL30" s="13">
        <f t="shared" si="27"/>
        <v>0</v>
      </c>
      <c r="AM30" s="13">
        <f t="shared" si="28"/>
        <v>0</v>
      </c>
      <c r="AN30" s="13">
        <f t="shared" si="29"/>
        <v>0</v>
      </c>
      <c r="AO30" s="23">
        <f t="shared" si="30"/>
        <v>0</v>
      </c>
      <c r="AP30" s="13">
        <f t="shared" si="31"/>
        <v>0</v>
      </c>
      <c r="AQ30" s="13">
        <f t="shared" si="32"/>
        <v>0</v>
      </c>
      <c r="AR30" s="3" t="str">
        <f t="shared" si="33"/>
        <v>高选假设不成立</v>
      </c>
    </row>
    <row r="31" spans="1:44" x14ac:dyDescent="0.3">
      <c r="A31" s="30"/>
      <c r="B31" s="30">
        <f t="shared" si="0"/>
        <v>38</v>
      </c>
      <c r="C31" s="13">
        <f t="shared" si="1"/>
        <v>19000</v>
      </c>
      <c r="D31" s="13">
        <f t="shared" si="2"/>
        <v>228000</v>
      </c>
      <c r="E31" s="13">
        <f>F31*基础参数!$B$18</f>
        <v>152000</v>
      </c>
      <c r="F31" s="13">
        <f>F30+基础参数!$B$17</f>
        <v>380000</v>
      </c>
      <c r="G31" s="13">
        <f>基础参数!$B$1</f>
        <v>60000</v>
      </c>
      <c r="H31" s="13">
        <f>基础参数!$B$2</f>
        <v>36000</v>
      </c>
      <c r="I31" s="13">
        <f>ROUND(IF(F31/12&gt;基础参数!$B$5,基础参数!$B$5,IF(F31/12&lt;基础参数!$B$4,基础参数!$B$4,F31/12)),2)</f>
        <v>21396</v>
      </c>
      <c r="J31" s="13">
        <f>I31*12*基础参数!$B$3</f>
        <v>32094</v>
      </c>
      <c r="K31" s="13">
        <f>ROUND(IF($F31/12&gt;基础参数!$B$12,基础参数!$B$12,IF($F31/12&lt;基础参数!$B$11,基础参数!$B$11,$F31/12)),2)</f>
        <v>21396</v>
      </c>
      <c r="L31" s="13">
        <f>K31*12*基础参数!$B$10</f>
        <v>17972.640000000003</v>
      </c>
      <c r="M31" s="12">
        <f t="shared" si="3"/>
        <v>81933.36</v>
      </c>
      <c r="N31" s="13">
        <f t="shared" si="4"/>
        <v>152000</v>
      </c>
      <c r="O31" s="13">
        <f t="shared" si="5"/>
        <v>5673.34</v>
      </c>
      <c r="P31" s="13">
        <f t="shared" si="6"/>
        <v>28990</v>
      </c>
      <c r="Q31" s="17">
        <f t="shared" si="7"/>
        <v>34663.339999999997</v>
      </c>
      <c r="R31" s="13">
        <f t="shared" si="8"/>
        <v>89933.359999999986</v>
      </c>
      <c r="S31" s="18">
        <f t="shared" si="9"/>
        <v>144000</v>
      </c>
      <c r="T31" s="13">
        <f t="shared" si="10"/>
        <v>6473.34</v>
      </c>
      <c r="U31" s="13">
        <f t="shared" si="11"/>
        <v>14190</v>
      </c>
      <c r="V31" s="19">
        <f t="shared" si="12"/>
        <v>20663.34</v>
      </c>
      <c r="W31" s="13">
        <f t="shared" si="13"/>
        <v>13999.999999999996</v>
      </c>
      <c r="X31" s="13">
        <f t="shared" si="14"/>
        <v>9203.3299999999981</v>
      </c>
      <c r="Y31" s="13">
        <f t="shared" si="15"/>
        <v>233933.36</v>
      </c>
      <c r="Z31" s="22">
        <f t="shared" si="16"/>
        <v>29866.67</v>
      </c>
      <c r="AA31" s="13"/>
      <c r="AB31" s="13">
        <f t="shared" si="17"/>
        <v>197933.36</v>
      </c>
      <c r="AC31" s="13">
        <f t="shared" si="18"/>
        <v>36000</v>
      </c>
      <c r="AD31" s="13">
        <f t="shared" si="19"/>
        <v>22666.67</v>
      </c>
      <c r="AE31" s="13">
        <f t="shared" si="20"/>
        <v>1080</v>
      </c>
      <c r="AF31" s="13">
        <f t="shared" si="21"/>
        <v>23746.67</v>
      </c>
      <c r="AG31" s="23">
        <f t="shared" si="22"/>
        <v>3083.3299999999981</v>
      </c>
      <c r="AH31" s="13">
        <f t="shared" si="23"/>
        <v>-10916.669999999998</v>
      </c>
      <c r="AI31" s="13">
        <f t="shared" si="24"/>
        <v>30833.359999999986</v>
      </c>
      <c r="AJ31" s="13">
        <f t="shared" si="25"/>
        <v>0</v>
      </c>
      <c r="AK31" s="13">
        <f t="shared" si="26"/>
        <v>300000</v>
      </c>
      <c r="AL31" s="13">
        <f t="shared" si="27"/>
        <v>0</v>
      </c>
      <c r="AM31" s="13">
        <f t="shared" si="28"/>
        <v>0</v>
      </c>
      <c r="AN31" s="13">
        <f t="shared" si="29"/>
        <v>0</v>
      </c>
      <c r="AO31" s="23">
        <f t="shared" si="30"/>
        <v>0</v>
      </c>
      <c r="AP31" s="13">
        <f t="shared" si="31"/>
        <v>0</v>
      </c>
      <c r="AQ31" s="13">
        <f t="shared" si="32"/>
        <v>0</v>
      </c>
      <c r="AR31" s="3" t="str">
        <f t="shared" si="33"/>
        <v>高选假设不成立</v>
      </c>
    </row>
    <row r="32" spans="1:44" x14ac:dyDescent="0.3">
      <c r="A32" s="30"/>
      <c r="B32" s="30">
        <f t="shared" si="0"/>
        <v>39</v>
      </c>
      <c r="C32" s="13">
        <f t="shared" si="1"/>
        <v>19500</v>
      </c>
      <c r="D32" s="13">
        <f t="shared" si="2"/>
        <v>234000</v>
      </c>
      <c r="E32" s="13">
        <f>F32*基础参数!$B$18</f>
        <v>156000</v>
      </c>
      <c r="F32" s="13">
        <f>F31+基础参数!$B$17</f>
        <v>390000</v>
      </c>
      <c r="G32" s="13">
        <f>基础参数!$B$1</f>
        <v>60000</v>
      </c>
      <c r="H32" s="13">
        <f>基础参数!$B$2</f>
        <v>36000</v>
      </c>
      <c r="I32" s="13">
        <f>ROUND(IF(F32/12&gt;基础参数!$B$5,基础参数!$B$5,IF(F32/12&lt;基础参数!$B$4,基础参数!$B$4,F32/12)),2)</f>
        <v>21396</v>
      </c>
      <c r="J32" s="13">
        <f>I32*12*基础参数!$B$3</f>
        <v>32094</v>
      </c>
      <c r="K32" s="13">
        <f>ROUND(IF($F32/12&gt;基础参数!$B$12,基础参数!$B$12,IF($F32/12&lt;基础参数!$B$11,基础参数!$B$11,$F32/12)),2)</f>
        <v>21396</v>
      </c>
      <c r="L32" s="13">
        <f>K32*12*基础参数!$B$10</f>
        <v>17972.640000000003</v>
      </c>
      <c r="M32" s="12">
        <f t="shared" si="3"/>
        <v>87933.36</v>
      </c>
      <c r="N32" s="13">
        <f t="shared" si="4"/>
        <v>156000</v>
      </c>
      <c r="O32" s="13">
        <f t="shared" si="5"/>
        <v>6273.34</v>
      </c>
      <c r="P32" s="13">
        <f t="shared" si="6"/>
        <v>29790</v>
      </c>
      <c r="Q32" s="17">
        <f t="shared" si="7"/>
        <v>36063.339999999997</v>
      </c>
      <c r="R32" s="13">
        <f t="shared" si="8"/>
        <v>99933.359999999986</v>
      </c>
      <c r="S32" s="18">
        <f t="shared" si="9"/>
        <v>144000</v>
      </c>
      <c r="T32" s="13">
        <f t="shared" si="10"/>
        <v>7473.34</v>
      </c>
      <c r="U32" s="13">
        <f t="shared" si="11"/>
        <v>14190</v>
      </c>
      <c r="V32" s="19">
        <f t="shared" si="12"/>
        <v>21663.34</v>
      </c>
      <c r="W32" s="13">
        <f t="shared" si="13"/>
        <v>14399.999999999996</v>
      </c>
      <c r="X32" s="13">
        <f t="shared" si="14"/>
        <v>10203.329999999998</v>
      </c>
      <c r="Y32" s="13">
        <f t="shared" si="15"/>
        <v>243933.36</v>
      </c>
      <c r="Z32" s="22">
        <f t="shared" si="16"/>
        <v>31866.67</v>
      </c>
      <c r="AA32" s="13"/>
      <c r="AB32" s="13">
        <f t="shared" si="17"/>
        <v>207933.36</v>
      </c>
      <c r="AC32" s="13">
        <f t="shared" si="18"/>
        <v>36000</v>
      </c>
      <c r="AD32" s="13">
        <f t="shared" si="19"/>
        <v>24666.67</v>
      </c>
      <c r="AE32" s="13">
        <f t="shared" si="20"/>
        <v>1080</v>
      </c>
      <c r="AF32" s="13">
        <f t="shared" si="21"/>
        <v>25746.67</v>
      </c>
      <c r="AG32" s="23">
        <f t="shared" si="22"/>
        <v>4083.3299999999981</v>
      </c>
      <c r="AH32" s="13">
        <f t="shared" si="23"/>
        <v>-10316.669999999998</v>
      </c>
      <c r="AI32" s="13">
        <f t="shared" si="24"/>
        <v>40833.359999999986</v>
      </c>
      <c r="AJ32" s="13">
        <f t="shared" si="25"/>
        <v>0</v>
      </c>
      <c r="AK32" s="13">
        <f t="shared" si="26"/>
        <v>300000</v>
      </c>
      <c r="AL32" s="13">
        <f t="shared" si="27"/>
        <v>0</v>
      </c>
      <c r="AM32" s="13">
        <f t="shared" si="28"/>
        <v>0</v>
      </c>
      <c r="AN32" s="13">
        <f t="shared" si="29"/>
        <v>0</v>
      </c>
      <c r="AO32" s="23">
        <f t="shared" si="30"/>
        <v>0</v>
      </c>
      <c r="AP32" s="13">
        <f t="shared" si="31"/>
        <v>0</v>
      </c>
      <c r="AQ32" s="13">
        <f t="shared" si="32"/>
        <v>0</v>
      </c>
      <c r="AR32" s="3" t="str">
        <f t="shared" si="33"/>
        <v>高选假设不成立</v>
      </c>
    </row>
    <row r="33" spans="1:44" x14ac:dyDescent="0.3">
      <c r="A33" s="30"/>
      <c r="B33" s="30">
        <f t="shared" si="0"/>
        <v>40</v>
      </c>
      <c r="C33" s="13">
        <f t="shared" si="1"/>
        <v>20000</v>
      </c>
      <c r="D33" s="13">
        <f t="shared" si="2"/>
        <v>240000</v>
      </c>
      <c r="E33" s="13">
        <f>F33*基础参数!$B$18</f>
        <v>160000</v>
      </c>
      <c r="F33" s="13">
        <f>F32+基础参数!$B$17</f>
        <v>400000</v>
      </c>
      <c r="G33" s="13">
        <f>基础参数!$B$1</f>
        <v>60000</v>
      </c>
      <c r="H33" s="13">
        <f>基础参数!$B$2</f>
        <v>36000</v>
      </c>
      <c r="I33" s="13">
        <f>ROUND(IF(F33/12&gt;基础参数!$B$5,基础参数!$B$5,IF(F33/12&lt;基础参数!$B$4,基础参数!$B$4,F33/12)),2)</f>
        <v>21396</v>
      </c>
      <c r="J33" s="13">
        <f>I33*12*基础参数!$B$3</f>
        <v>32094</v>
      </c>
      <c r="K33" s="13">
        <f>ROUND(IF($F33/12&gt;基础参数!$B$12,基础参数!$B$12,IF($F33/12&lt;基础参数!$B$11,基础参数!$B$11,$F33/12)),2)</f>
        <v>21396</v>
      </c>
      <c r="L33" s="13">
        <f>K33*12*基础参数!$B$10</f>
        <v>17972.640000000003</v>
      </c>
      <c r="M33" s="12">
        <f t="shared" si="3"/>
        <v>93933.36</v>
      </c>
      <c r="N33" s="13">
        <f t="shared" si="4"/>
        <v>160000</v>
      </c>
      <c r="O33" s="13">
        <f t="shared" si="5"/>
        <v>6873.34</v>
      </c>
      <c r="P33" s="13">
        <f t="shared" si="6"/>
        <v>30590</v>
      </c>
      <c r="Q33" s="17">
        <f t="shared" si="7"/>
        <v>37463.339999999997</v>
      </c>
      <c r="R33" s="13">
        <f t="shared" si="8"/>
        <v>109933.35999999999</v>
      </c>
      <c r="S33" s="18">
        <f t="shared" si="9"/>
        <v>144000</v>
      </c>
      <c r="T33" s="13">
        <f t="shared" si="10"/>
        <v>8473.34</v>
      </c>
      <c r="U33" s="13">
        <f t="shared" si="11"/>
        <v>14190</v>
      </c>
      <c r="V33" s="19">
        <f t="shared" si="12"/>
        <v>22663.34</v>
      </c>
      <c r="W33" s="13">
        <f t="shared" si="13"/>
        <v>14799.999999999996</v>
      </c>
      <c r="X33" s="13">
        <f t="shared" si="14"/>
        <v>11203.329999999998</v>
      </c>
      <c r="Y33" s="13">
        <f t="shared" si="15"/>
        <v>253933.36</v>
      </c>
      <c r="Z33" s="22">
        <f t="shared" si="16"/>
        <v>33866.67</v>
      </c>
      <c r="AA33" s="13"/>
      <c r="AB33" s="13">
        <f t="shared" si="17"/>
        <v>217933.36</v>
      </c>
      <c r="AC33" s="13">
        <f t="shared" si="18"/>
        <v>36000</v>
      </c>
      <c r="AD33" s="13">
        <f t="shared" si="19"/>
        <v>26666.67</v>
      </c>
      <c r="AE33" s="13">
        <f t="shared" si="20"/>
        <v>1080</v>
      </c>
      <c r="AF33" s="13">
        <f t="shared" si="21"/>
        <v>27746.67</v>
      </c>
      <c r="AG33" s="23">
        <f t="shared" si="22"/>
        <v>5083.3299999999981</v>
      </c>
      <c r="AH33" s="13">
        <f t="shared" si="23"/>
        <v>-9716.6699999999983</v>
      </c>
      <c r="AI33" s="13">
        <f t="shared" si="24"/>
        <v>50833.359999999986</v>
      </c>
      <c r="AJ33" s="13">
        <f t="shared" si="25"/>
        <v>0</v>
      </c>
      <c r="AK33" s="13">
        <f t="shared" si="26"/>
        <v>300000</v>
      </c>
      <c r="AL33" s="13">
        <f t="shared" si="27"/>
        <v>0</v>
      </c>
      <c r="AM33" s="13">
        <f t="shared" si="28"/>
        <v>0</v>
      </c>
      <c r="AN33" s="13">
        <f t="shared" si="29"/>
        <v>0</v>
      </c>
      <c r="AO33" s="23">
        <f t="shared" si="30"/>
        <v>0</v>
      </c>
      <c r="AP33" s="13">
        <f t="shared" si="31"/>
        <v>0</v>
      </c>
      <c r="AQ33" s="13">
        <f t="shared" si="32"/>
        <v>0</v>
      </c>
      <c r="AR33" s="3" t="str">
        <f t="shared" si="33"/>
        <v>高选假设不成立</v>
      </c>
    </row>
    <row r="34" spans="1:44" x14ac:dyDescent="0.3">
      <c r="A34" s="30"/>
      <c r="B34" s="30">
        <f t="shared" si="0"/>
        <v>41</v>
      </c>
      <c r="C34" s="13">
        <f t="shared" si="1"/>
        <v>20500</v>
      </c>
      <c r="D34" s="13">
        <f t="shared" si="2"/>
        <v>246000</v>
      </c>
      <c r="E34" s="13">
        <f>F34*基础参数!$B$18</f>
        <v>164000</v>
      </c>
      <c r="F34" s="13">
        <f>F33+基础参数!$B$17</f>
        <v>410000</v>
      </c>
      <c r="G34" s="13">
        <f>基础参数!$B$1</f>
        <v>60000</v>
      </c>
      <c r="H34" s="13">
        <f>基础参数!$B$2</f>
        <v>36000</v>
      </c>
      <c r="I34" s="13">
        <f>ROUND(IF(F34/12&gt;基础参数!$B$5,基础参数!$B$5,IF(F34/12&lt;基础参数!$B$4,基础参数!$B$4,F34/12)),2)</f>
        <v>21396</v>
      </c>
      <c r="J34" s="13">
        <f>I34*12*基础参数!$B$3</f>
        <v>32094</v>
      </c>
      <c r="K34" s="13">
        <f>ROUND(IF($F34/12&gt;基础参数!$B$12,基础参数!$B$12,IF($F34/12&lt;基础参数!$B$11,基础参数!$B$11,$F34/12)),2)</f>
        <v>21396</v>
      </c>
      <c r="L34" s="13">
        <f>K34*12*基础参数!$B$10</f>
        <v>17972.640000000003</v>
      </c>
      <c r="M34" s="12">
        <f t="shared" si="3"/>
        <v>99933.36</v>
      </c>
      <c r="N34" s="13">
        <f t="shared" si="4"/>
        <v>164000</v>
      </c>
      <c r="O34" s="13">
        <f t="shared" si="5"/>
        <v>7473.34</v>
      </c>
      <c r="P34" s="13">
        <f t="shared" si="6"/>
        <v>31390</v>
      </c>
      <c r="Q34" s="17">
        <f t="shared" si="7"/>
        <v>38863.339999999997</v>
      </c>
      <c r="R34" s="13">
        <f t="shared" si="8"/>
        <v>119933.35999999999</v>
      </c>
      <c r="S34" s="18">
        <f t="shared" si="9"/>
        <v>144000</v>
      </c>
      <c r="T34" s="13">
        <f t="shared" si="10"/>
        <v>9473.34</v>
      </c>
      <c r="U34" s="13">
        <f t="shared" si="11"/>
        <v>14190</v>
      </c>
      <c r="V34" s="19">
        <f t="shared" si="12"/>
        <v>23663.34</v>
      </c>
      <c r="W34" s="13">
        <f t="shared" si="13"/>
        <v>15199.999999999996</v>
      </c>
      <c r="X34" s="13">
        <f t="shared" si="14"/>
        <v>12203.329999999998</v>
      </c>
      <c r="Y34" s="13">
        <f t="shared" si="15"/>
        <v>263933.36</v>
      </c>
      <c r="Z34" s="22">
        <f t="shared" si="16"/>
        <v>35866.67</v>
      </c>
      <c r="AA34" s="13"/>
      <c r="AB34" s="13">
        <f t="shared" si="17"/>
        <v>227933.36</v>
      </c>
      <c r="AC34" s="13">
        <f t="shared" si="18"/>
        <v>36000</v>
      </c>
      <c r="AD34" s="13">
        <f t="shared" si="19"/>
        <v>28666.67</v>
      </c>
      <c r="AE34" s="13">
        <f t="shared" si="20"/>
        <v>1080</v>
      </c>
      <c r="AF34" s="13">
        <f t="shared" si="21"/>
        <v>29746.67</v>
      </c>
      <c r="AG34" s="23">
        <f t="shared" si="22"/>
        <v>6083.3299999999981</v>
      </c>
      <c r="AH34" s="13">
        <f t="shared" si="23"/>
        <v>-9116.6699999999983</v>
      </c>
      <c r="AI34" s="13">
        <f t="shared" si="24"/>
        <v>60833.359999999986</v>
      </c>
      <c r="AJ34" s="13">
        <f t="shared" si="25"/>
        <v>0</v>
      </c>
      <c r="AK34" s="13">
        <f t="shared" si="26"/>
        <v>300000</v>
      </c>
      <c r="AL34" s="13">
        <f t="shared" si="27"/>
        <v>0</v>
      </c>
      <c r="AM34" s="13">
        <f t="shared" si="28"/>
        <v>0</v>
      </c>
      <c r="AN34" s="13">
        <f t="shared" si="29"/>
        <v>0</v>
      </c>
      <c r="AO34" s="23">
        <f t="shared" si="30"/>
        <v>0</v>
      </c>
      <c r="AP34" s="13">
        <f t="shared" si="31"/>
        <v>0</v>
      </c>
      <c r="AQ34" s="13">
        <f t="shared" si="32"/>
        <v>0</v>
      </c>
      <c r="AR34" s="3" t="str">
        <f t="shared" si="33"/>
        <v>高选假设不成立</v>
      </c>
    </row>
    <row r="35" spans="1:44" x14ac:dyDescent="0.3">
      <c r="A35" s="30"/>
      <c r="B35" s="30">
        <f t="shared" si="0"/>
        <v>42</v>
      </c>
      <c r="C35" s="13">
        <f t="shared" si="1"/>
        <v>21000</v>
      </c>
      <c r="D35" s="13">
        <f t="shared" si="2"/>
        <v>252000</v>
      </c>
      <c r="E35" s="13">
        <f>F35*基础参数!$B$18</f>
        <v>168000</v>
      </c>
      <c r="F35" s="13">
        <f>F34+基础参数!$B$17</f>
        <v>420000</v>
      </c>
      <c r="G35" s="13">
        <f>基础参数!$B$1</f>
        <v>60000</v>
      </c>
      <c r="H35" s="13">
        <f>基础参数!$B$2</f>
        <v>36000</v>
      </c>
      <c r="I35" s="13">
        <f>ROUND(IF(F35/12&gt;基础参数!$B$5,基础参数!$B$5,IF(F35/12&lt;基础参数!$B$4,基础参数!$B$4,F35/12)),2)</f>
        <v>21396</v>
      </c>
      <c r="J35" s="13">
        <f>I35*12*基础参数!$B$3</f>
        <v>32094</v>
      </c>
      <c r="K35" s="13">
        <f>ROUND(IF($F35/12&gt;基础参数!$B$12,基础参数!$B$12,IF($F35/12&lt;基础参数!$B$11,基础参数!$B$11,$F35/12)),2)</f>
        <v>21396</v>
      </c>
      <c r="L35" s="13">
        <f>K35*12*基础参数!$B$10</f>
        <v>17972.640000000003</v>
      </c>
      <c r="M35" s="12">
        <f t="shared" si="3"/>
        <v>105933.36</v>
      </c>
      <c r="N35" s="13">
        <f t="shared" si="4"/>
        <v>168000</v>
      </c>
      <c r="O35" s="13">
        <f t="shared" si="5"/>
        <v>8073.34</v>
      </c>
      <c r="P35" s="13">
        <f t="shared" si="6"/>
        <v>32190</v>
      </c>
      <c r="Q35" s="17">
        <f t="shared" si="7"/>
        <v>40263.339999999997</v>
      </c>
      <c r="R35" s="13">
        <f t="shared" si="8"/>
        <v>129933.35999999999</v>
      </c>
      <c r="S35" s="18">
        <f t="shared" si="9"/>
        <v>144000</v>
      </c>
      <c r="T35" s="13">
        <f t="shared" si="10"/>
        <v>10473.34</v>
      </c>
      <c r="U35" s="13">
        <f t="shared" si="11"/>
        <v>14190</v>
      </c>
      <c r="V35" s="19">
        <f t="shared" si="12"/>
        <v>24663.34</v>
      </c>
      <c r="W35" s="13">
        <f t="shared" si="13"/>
        <v>15599.999999999996</v>
      </c>
      <c r="X35" s="13">
        <f t="shared" si="14"/>
        <v>13203.329999999998</v>
      </c>
      <c r="Y35" s="13">
        <f t="shared" si="15"/>
        <v>273933.36</v>
      </c>
      <c r="Z35" s="22">
        <f t="shared" si="16"/>
        <v>37866.67</v>
      </c>
      <c r="AA35" s="13"/>
      <c r="AB35" s="13">
        <f t="shared" si="17"/>
        <v>237933.36</v>
      </c>
      <c r="AC35" s="13">
        <f t="shared" si="18"/>
        <v>36000</v>
      </c>
      <c r="AD35" s="13">
        <f t="shared" si="19"/>
        <v>30666.67</v>
      </c>
      <c r="AE35" s="13">
        <f t="shared" si="20"/>
        <v>1080</v>
      </c>
      <c r="AF35" s="13">
        <f t="shared" si="21"/>
        <v>31746.67</v>
      </c>
      <c r="AG35" s="23">
        <f t="shared" si="22"/>
        <v>7083.3299999999981</v>
      </c>
      <c r="AH35" s="13">
        <f t="shared" si="23"/>
        <v>-8516.6699999999983</v>
      </c>
      <c r="AI35" s="13">
        <f t="shared" si="24"/>
        <v>70833.359999999986</v>
      </c>
      <c r="AJ35" s="13">
        <f t="shared" si="25"/>
        <v>0</v>
      </c>
      <c r="AK35" s="13">
        <f t="shared" si="26"/>
        <v>300000</v>
      </c>
      <c r="AL35" s="13">
        <f t="shared" si="27"/>
        <v>0</v>
      </c>
      <c r="AM35" s="13">
        <f t="shared" si="28"/>
        <v>0</v>
      </c>
      <c r="AN35" s="13">
        <f t="shared" si="29"/>
        <v>0</v>
      </c>
      <c r="AO35" s="23">
        <f t="shared" si="30"/>
        <v>0</v>
      </c>
      <c r="AP35" s="13">
        <f t="shared" si="31"/>
        <v>0</v>
      </c>
      <c r="AQ35" s="13">
        <f t="shared" si="32"/>
        <v>0</v>
      </c>
      <c r="AR35" s="3" t="str">
        <f t="shared" si="33"/>
        <v>高选假设不成立</v>
      </c>
    </row>
    <row r="36" spans="1:44" x14ac:dyDescent="0.3">
      <c r="A36" s="30"/>
      <c r="B36" s="30">
        <f t="shared" si="0"/>
        <v>43</v>
      </c>
      <c r="C36" s="13">
        <f t="shared" si="1"/>
        <v>21500</v>
      </c>
      <c r="D36" s="13">
        <f t="shared" si="2"/>
        <v>258000</v>
      </c>
      <c r="E36" s="13">
        <f>F36*基础参数!$B$18</f>
        <v>172000</v>
      </c>
      <c r="F36" s="13">
        <f>F35+基础参数!$B$17</f>
        <v>430000</v>
      </c>
      <c r="G36" s="13">
        <f>基础参数!$B$1</f>
        <v>60000</v>
      </c>
      <c r="H36" s="13">
        <f>基础参数!$B$2</f>
        <v>36000</v>
      </c>
      <c r="I36" s="13">
        <f>ROUND(IF(F36/12&gt;基础参数!$B$5,基础参数!$B$5,IF(F36/12&lt;基础参数!$B$4,基础参数!$B$4,F36/12)),2)</f>
        <v>21396</v>
      </c>
      <c r="J36" s="13">
        <f>I36*12*基础参数!$B$3</f>
        <v>32094</v>
      </c>
      <c r="K36" s="13">
        <f>ROUND(IF($F36/12&gt;基础参数!$B$12,基础参数!$B$12,IF($F36/12&lt;基础参数!$B$11,基础参数!$B$11,$F36/12)),2)</f>
        <v>21396</v>
      </c>
      <c r="L36" s="13">
        <f>K36*12*基础参数!$B$10</f>
        <v>17972.640000000003</v>
      </c>
      <c r="M36" s="12">
        <f t="shared" si="3"/>
        <v>111933.36</v>
      </c>
      <c r="N36" s="13">
        <f t="shared" si="4"/>
        <v>172000</v>
      </c>
      <c r="O36" s="13">
        <f t="shared" si="5"/>
        <v>8673.34</v>
      </c>
      <c r="P36" s="13">
        <f t="shared" si="6"/>
        <v>32990</v>
      </c>
      <c r="Q36" s="17">
        <f t="shared" si="7"/>
        <v>41663.339999999997</v>
      </c>
      <c r="R36" s="13">
        <f t="shared" si="8"/>
        <v>139933.35999999999</v>
      </c>
      <c r="S36" s="18">
        <f t="shared" si="9"/>
        <v>144000</v>
      </c>
      <c r="T36" s="13">
        <f t="shared" si="10"/>
        <v>11473.34</v>
      </c>
      <c r="U36" s="13">
        <f t="shared" si="11"/>
        <v>14190</v>
      </c>
      <c r="V36" s="19">
        <f t="shared" si="12"/>
        <v>25663.34</v>
      </c>
      <c r="W36" s="13">
        <f t="shared" si="13"/>
        <v>15999.999999999996</v>
      </c>
      <c r="X36" s="13">
        <f t="shared" si="14"/>
        <v>14203.329999999998</v>
      </c>
      <c r="Y36" s="13">
        <f t="shared" si="15"/>
        <v>283933.36</v>
      </c>
      <c r="Z36" s="22">
        <f t="shared" si="16"/>
        <v>39866.67</v>
      </c>
      <c r="AA36" s="13"/>
      <c r="AB36" s="13">
        <f t="shared" si="17"/>
        <v>247933.36</v>
      </c>
      <c r="AC36" s="13">
        <f t="shared" si="18"/>
        <v>36000</v>
      </c>
      <c r="AD36" s="13">
        <f t="shared" si="19"/>
        <v>32666.67</v>
      </c>
      <c r="AE36" s="13">
        <f t="shared" si="20"/>
        <v>1080</v>
      </c>
      <c r="AF36" s="13">
        <f t="shared" si="21"/>
        <v>33746.67</v>
      </c>
      <c r="AG36" s="23">
        <f t="shared" si="22"/>
        <v>8083.3299999999981</v>
      </c>
      <c r="AH36" s="13">
        <f t="shared" si="23"/>
        <v>-7916.6699999999983</v>
      </c>
      <c r="AI36" s="13">
        <f t="shared" si="24"/>
        <v>80833.359999999986</v>
      </c>
      <c r="AJ36" s="13">
        <f t="shared" si="25"/>
        <v>0</v>
      </c>
      <c r="AK36" s="13">
        <f t="shared" si="26"/>
        <v>300000</v>
      </c>
      <c r="AL36" s="13">
        <f t="shared" si="27"/>
        <v>0</v>
      </c>
      <c r="AM36" s="13">
        <f t="shared" si="28"/>
        <v>0</v>
      </c>
      <c r="AN36" s="13">
        <f t="shared" si="29"/>
        <v>0</v>
      </c>
      <c r="AO36" s="23">
        <f t="shared" si="30"/>
        <v>0</v>
      </c>
      <c r="AP36" s="13">
        <f t="shared" si="31"/>
        <v>0</v>
      </c>
      <c r="AQ36" s="13">
        <f t="shared" si="32"/>
        <v>0</v>
      </c>
      <c r="AR36" s="3" t="str">
        <f t="shared" si="33"/>
        <v>高选假设不成立</v>
      </c>
    </row>
    <row r="37" spans="1:44" x14ac:dyDescent="0.3">
      <c r="A37" s="30"/>
      <c r="B37" s="30">
        <f t="shared" si="0"/>
        <v>44</v>
      </c>
      <c r="C37" s="13">
        <f t="shared" si="1"/>
        <v>22000</v>
      </c>
      <c r="D37" s="13">
        <f t="shared" si="2"/>
        <v>264000</v>
      </c>
      <c r="E37" s="13">
        <f>F37*基础参数!$B$18</f>
        <v>176000</v>
      </c>
      <c r="F37" s="13">
        <f>F36+基础参数!$B$17</f>
        <v>440000</v>
      </c>
      <c r="G37" s="13">
        <f>基础参数!$B$1</f>
        <v>60000</v>
      </c>
      <c r="H37" s="13">
        <f>基础参数!$B$2</f>
        <v>36000</v>
      </c>
      <c r="I37" s="13">
        <f>ROUND(IF(F37/12&gt;基础参数!$B$5,基础参数!$B$5,IF(F37/12&lt;基础参数!$B$4,基础参数!$B$4,F37/12)),2)</f>
        <v>21396</v>
      </c>
      <c r="J37" s="13">
        <f>I37*12*基础参数!$B$3</f>
        <v>32094</v>
      </c>
      <c r="K37" s="13">
        <f>ROUND(IF($F37/12&gt;基础参数!$B$12,基础参数!$B$12,IF($F37/12&lt;基础参数!$B$11,基础参数!$B$11,$F37/12)),2)</f>
        <v>21396</v>
      </c>
      <c r="L37" s="13">
        <f>K37*12*基础参数!$B$10</f>
        <v>17972.640000000003</v>
      </c>
      <c r="M37" s="12">
        <f t="shared" si="3"/>
        <v>117933.36</v>
      </c>
      <c r="N37" s="13">
        <f t="shared" si="4"/>
        <v>176000</v>
      </c>
      <c r="O37" s="13">
        <f t="shared" si="5"/>
        <v>9273.34</v>
      </c>
      <c r="P37" s="13">
        <f t="shared" si="6"/>
        <v>33790</v>
      </c>
      <c r="Q37" s="17">
        <f t="shared" si="7"/>
        <v>43063.34</v>
      </c>
      <c r="R37" s="13">
        <f t="shared" si="8"/>
        <v>149933.35999999999</v>
      </c>
      <c r="S37" s="18">
        <f t="shared" si="9"/>
        <v>144000</v>
      </c>
      <c r="T37" s="13">
        <f t="shared" si="10"/>
        <v>13066.67</v>
      </c>
      <c r="U37" s="13">
        <f t="shared" si="11"/>
        <v>14190</v>
      </c>
      <c r="V37" s="19">
        <f t="shared" si="12"/>
        <v>27256.67</v>
      </c>
      <c r="W37" s="13">
        <f t="shared" si="13"/>
        <v>15806.669999999998</v>
      </c>
      <c r="X37" s="13">
        <f t="shared" si="14"/>
        <v>14610</v>
      </c>
      <c r="Y37" s="13">
        <f t="shared" si="15"/>
        <v>293933.36</v>
      </c>
      <c r="Z37" s="22">
        <f t="shared" si="16"/>
        <v>41866.67</v>
      </c>
      <c r="AA37" s="13"/>
      <c r="AB37" s="13">
        <f t="shared" si="17"/>
        <v>257933.36</v>
      </c>
      <c r="AC37" s="13">
        <f t="shared" si="18"/>
        <v>36000</v>
      </c>
      <c r="AD37" s="13">
        <f t="shared" si="19"/>
        <v>34666.67</v>
      </c>
      <c r="AE37" s="13">
        <f t="shared" si="20"/>
        <v>1080</v>
      </c>
      <c r="AF37" s="13">
        <f t="shared" si="21"/>
        <v>35746.67</v>
      </c>
      <c r="AG37" s="23">
        <f t="shared" si="22"/>
        <v>8490</v>
      </c>
      <c r="AH37" s="13">
        <f t="shared" si="23"/>
        <v>-7316.6699999999983</v>
      </c>
      <c r="AI37" s="13">
        <f t="shared" si="24"/>
        <v>90833.359999999986</v>
      </c>
      <c r="AJ37" s="13">
        <f t="shared" si="25"/>
        <v>0</v>
      </c>
      <c r="AK37" s="13">
        <f t="shared" si="26"/>
        <v>300000</v>
      </c>
      <c r="AL37" s="13">
        <f t="shared" si="27"/>
        <v>0</v>
      </c>
      <c r="AM37" s="13">
        <f t="shared" si="28"/>
        <v>0</v>
      </c>
      <c r="AN37" s="13">
        <f t="shared" si="29"/>
        <v>0</v>
      </c>
      <c r="AO37" s="23">
        <f t="shared" si="30"/>
        <v>0</v>
      </c>
      <c r="AP37" s="13">
        <f t="shared" si="31"/>
        <v>0</v>
      </c>
      <c r="AQ37" s="13">
        <f t="shared" si="32"/>
        <v>0</v>
      </c>
      <c r="AR37" s="3" t="str">
        <f t="shared" si="33"/>
        <v>高选假设不成立</v>
      </c>
    </row>
    <row r="38" spans="1:44" x14ac:dyDescent="0.3">
      <c r="A38" s="30"/>
      <c r="B38" s="30">
        <f t="shared" si="0"/>
        <v>45</v>
      </c>
      <c r="C38" s="13">
        <f t="shared" si="1"/>
        <v>22500</v>
      </c>
      <c r="D38" s="13">
        <f t="shared" si="2"/>
        <v>270000</v>
      </c>
      <c r="E38" s="13">
        <f>F38*基础参数!$B$18</f>
        <v>180000</v>
      </c>
      <c r="F38" s="13">
        <f>F37+基础参数!$B$17</f>
        <v>450000</v>
      </c>
      <c r="G38" s="13">
        <f>基础参数!$B$1</f>
        <v>60000</v>
      </c>
      <c r="H38" s="13">
        <f>基础参数!$B$2</f>
        <v>36000</v>
      </c>
      <c r="I38" s="13">
        <f>ROUND(IF(F38/12&gt;基础参数!$B$5,基础参数!$B$5,IF(F38/12&lt;基础参数!$B$4,基础参数!$B$4,F38/12)),2)</f>
        <v>21396</v>
      </c>
      <c r="J38" s="13">
        <f>I38*12*基础参数!$B$3</f>
        <v>32094</v>
      </c>
      <c r="K38" s="13">
        <f>ROUND(IF($F38/12&gt;基础参数!$B$12,基础参数!$B$12,IF($F38/12&lt;基础参数!$B$11,基础参数!$B$11,$F38/12)),2)</f>
        <v>21396</v>
      </c>
      <c r="L38" s="13">
        <f>K38*12*基础参数!$B$10</f>
        <v>17972.640000000003</v>
      </c>
      <c r="M38" s="12">
        <f t="shared" si="3"/>
        <v>123933.36</v>
      </c>
      <c r="N38" s="13">
        <f t="shared" si="4"/>
        <v>180000</v>
      </c>
      <c r="O38" s="13">
        <f t="shared" si="5"/>
        <v>9873.34</v>
      </c>
      <c r="P38" s="13">
        <f t="shared" si="6"/>
        <v>34590</v>
      </c>
      <c r="Q38" s="17">
        <f t="shared" si="7"/>
        <v>44463.34</v>
      </c>
      <c r="R38" s="13">
        <f t="shared" si="8"/>
        <v>159933.35999999999</v>
      </c>
      <c r="S38" s="18">
        <f t="shared" si="9"/>
        <v>144000</v>
      </c>
      <c r="T38" s="13">
        <f t="shared" si="10"/>
        <v>15066.67</v>
      </c>
      <c r="U38" s="13">
        <f t="shared" si="11"/>
        <v>14190</v>
      </c>
      <c r="V38" s="19">
        <f t="shared" si="12"/>
        <v>29256.67</v>
      </c>
      <c r="W38" s="13">
        <f t="shared" si="13"/>
        <v>15206.669999999998</v>
      </c>
      <c r="X38" s="13">
        <f t="shared" si="14"/>
        <v>14806.669999999998</v>
      </c>
      <c r="Y38" s="13">
        <f t="shared" si="15"/>
        <v>303933.36</v>
      </c>
      <c r="Z38" s="22">
        <f t="shared" si="16"/>
        <v>44063.34</v>
      </c>
      <c r="AA38" s="13"/>
      <c r="AB38" s="13">
        <f t="shared" si="17"/>
        <v>267933.36</v>
      </c>
      <c r="AC38" s="13">
        <f t="shared" si="18"/>
        <v>36000</v>
      </c>
      <c r="AD38" s="13">
        <f t="shared" si="19"/>
        <v>36666.67</v>
      </c>
      <c r="AE38" s="13">
        <f t="shared" si="20"/>
        <v>1080</v>
      </c>
      <c r="AF38" s="13">
        <f t="shared" si="21"/>
        <v>37746.67</v>
      </c>
      <c r="AG38" s="23">
        <f t="shared" si="22"/>
        <v>8490</v>
      </c>
      <c r="AH38" s="13">
        <f t="shared" si="23"/>
        <v>-6716.6699999999983</v>
      </c>
      <c r="AI38" s="13">
        <f t="shared" si="24"/>
        <v>100833.35999999999</v>
      </c>
      <c r="AJ38" s="13">
        <f t="shared" si="25"/>
        <v>3933.359999999986</v>
      </c>
      <c r="AK38" s="13">
        <f t="shared" si="26"/>
        <v>300000</v>
      </c>
      <c r="AL38" s="13">
        <f t="shared" si="27"/>
        <v>118</v>
      </c>
      <c r="AM38" s="13">
        <f t="shared" si="28"/>
        <v>58590</v>
      </c>
      <c r="AN38" s="13">
        <f t="shared" si="29"/>
        <v>58708</v>
      </c>
      <c r="AO38" s="23">
        <f t="shared" si="30"/>
        <v>29451.33</v>
      </c>
      <c r="AP38" s="13">
        <f t="shared" si="31"/>
        <v>14244.660000000003</v>
      </c>
      <c r="AQ38" s="13">
        <f t="shared" si="32"/>
        <v>-368066.64</v>
      </c>
      <c r="AR38" s="3" t="str">
        <f t="shared" si="33"/>
        <v>Ok</v>
      </c>
    </row>
    <row r="39" spans="1:44" x14ac:dyDescent="0.3">
      <c r="A39" s="30"/>
      <c r="B39" s="30">
        <f t="shared" si="0"/>
        <v>46</v>
      </c>
      <c r="C39" s="13">
        <f t="shared" si="1"/>
        <v>23000</v>
      </c>
      <c r="D39" s="13">
        <f t="shared" si="2"/>
        <v>276000</v>
      </c>
      <c r="E39" s="13">
        <f>F39*基础参数!$B$18</f>
        <v>184000</v>
      </c>
      <c r="F39" s="13">
        <f>F38+基础参数!$B$17</f>
        <v>460000</v>
      </c>
      <c r="G39" s="13">
        <f>基础参数!$B$1</f>
        <v>60000</v>
      </c>
      <c r="H39" s="13">
        <f>基础参数!$B$2</f>
        <v>36000</v>
      </c>
      <c r="I39" s="13">
        <f>ROUND(IF(F39/12&gt;基础参数!$B$5,基础参数!$B$5,IF(F39/12&lt;基础参数!$B$4,基础参数!$B$4,F39/12)),2)</f>
        <v>21396</v>
      </c>
      <c r="J39" s="13">
        <f>I39*12*基础参数!$B$3</f>
        <v>32094</v>
      </c>
      <c r="K39" s="13">
        <f>ROUND(IF($F39/12&gt;基础参数!$B$12,基础参数!$B$12,IF($F39/12&lt;基础参数!$B$11,基础参数!$B$11,$F39/12)),2)</f>
        <v>21396</v>
      </c>
      <c r="L39" s="13">
        <f>K39*12*基础参数!$B$10</f>
        <v>17972.640000000003</v>
      </c>
      <c r="M39" s="12">
        <f t="shared" si="3"/>
        <v>129933.36</v>
      </c>
      <c r="N39" s="13">
        <f t="shared" si="4"/>
        <v>184000</v>
      </c>
      <c r="O39" s="13">
        <f t="shared" si="5"/>
        <v>10473.34</v>
      </c>
      <c r="P39" s="13">
        <f t="shared" si="6"/>
        <v>35390</v>
      </c>
      <c r="Q39" s="17">
        <f t="shared" si="7"/>
        <v>45863.34</v>
      </c>
      <c r="R39" s="13">
        <f t="shared" si="8"/>
        <v>169933.36</v>
      </c>
      <c r="S39" s="18">
        <f t="shared" si="9"/>
        <v>144000</v>
      </c>
      <c r="T39" s="13">
        <f t="shared" si="10"/>
        <v>17066.669999999998</v>
      </c>
      <c r="U39" s="13">
        <f t="shared" si="11"/>
        <v>14190</v>
      </c>
      <c r="V39" s="19">
        <f t="shared" si="12"/>
        <v>31256.67</v>
      </c>
      <c r="W39" s="13">
        <f t="shared" si="13"/>
        <v>14606.669999999998</v>
      </c>
      <c r="X39" s="13">
        <f t="shared" si="14"/>
        <v>15306.669999999998</v>
      </c>
      <c r="Y39" s="13">
        <f t="shared" si="15"/>
        <v>313933.36</v>
      </c>
      <c r="Z39" s="22">
        <f t="shared" si="16"/>
        <v>46563.34</v>
      </c>
      <c r="AA39" s="13"/>
      <c r="AB39" s="13">
        <f t="shared" si="17"/>
        <v>277933.36</v>
      </c>
      <c r="AC39" s="13">
        <f t="shared" si="18"/>
        <v>36000</v>
      </c>
      <c r="AD39" s="13">
        <f t="shared" si="19"/>
        <v>38666.67</v>
      </c>
      <c r="AE39" s="13">
        <f t="shared" si="20"/>
        <v>1080</v>
      </c>
      <c r="AF39" s="13">
        <f t="shared" si="21"/>
        <v>39746.67</v>
      </c>
      <c r="AG39" s="23">
        <f t="shared" si="22"/>
        <v>8490</v>
      </c>
      <c r="AH39" s="13">
        <f t="shared" si="23"/>
        <v>-6116.6699999999983</v>
      </c>
      <c r="AI39" s="13">
        <f t="shared" si="24"/>
        <v>110833.35999999999</v>
      </c>
      <c r="AJ39" s="13">
        <f t="shared" si="25"/>
        <v>13933.359999999986</v>
      </c>
      <c r="AK39" s="13">
        <f t="shared" si="26"/>
        <v>300000</v>
      </c>
      <c r="AL39" s="13">
        <f t="shared" si="27"/>
        <v>418</v>
      </c>
      <c r="AM39" s="13">
        <f t="shared" si="28"/>
        <v>58590</v>
      </c>
      <c r="AN39" s="13">
        <f t="shared" si="29"/>
        <v>59008</v>
      </c>
      <c r="AO39" s="23">
        <f t="shared" si="30"/>
        <v>27751.33</v>
      </c>
      <c r="AP39" s="13">
        <f t="shared" si="31"/>
        <v>13144.660000000003</v>
      </c>
      <c r="AQ39" s="13">
        <f t="shared" si="32"/>
        <v>-358066.64</v>
      </c>
      <c r="AR39" s="3" t="str">
        <f t="shared" si="33"/>
        <v>Ok</v>
      </c>
    </row>
    <row r="40" spans="1:44" x14ac:dyDescent="0.3">
      <c r="A40" s="30"/>
      <c r="B40" s="30">
        <f t="shared" si="0"/>
        <v>47</v>
      </c>
      <c r="C40" s="13">
        <f t="shared" si="1"/>
        <v>23500</v>
      </c>
      <c r="D40" s="13">
        <f t="shared" si="2"/>
        <v>282000</v>
      </c>
      <c r="E40" s="13">
        <f>F40*基础参数!$B$18</f>
        <v>188000</v>
      </c>
      <c r="F40" s="13">
        <f>F39+基础参数!$B$17</f>
        <v>470000</v>
      </c>
      <c r="G40" s="13">
        <f>基础参数!$B$1</f>
        <v>60000</v>
      </c>
      <c r="H40" s="13">
        <f>基础参数!$B$2</f>
        <v>36000</v>
      </c>
      <c r="I40" s="13">
        <f>ROUND(IF(F40/12&gt;基础参数!$B$5,基础参数!$B$5,IF(F40/12&lt;基础参数!$B$4,基础参数!$B$4,F40/12)),2)</f>
        <v>21396</v>
      </c>
      <c r="J40" s="13">
        <f>I40*12*基础参数!$B$3</f>
        <v>32094</v>
      </c>
      <c r="K40" s="13">
        <f>ROUND(IF($F40/12&gt;基础参数!$B$12,基础参数!$B$12,IF($F40/12&lt;基础参数!$B$11,基础参数!$B$11,$F40/12)),2)</f>
        <v>21396</v>
      </c>
      <c r="L40" s="13">
        <f>K40*12*基础参数!$B$10</f>
        <v>17972.640000000003</v>
      </c>
      <c r="M40" s="12">
        <f t="shared" si="3"/>
        <v>135933.35999999999</v>
      </c>
      <c r="N40" s="13">
        <f t="shared" si="4"/>
        <v>188000</v>
      </c>
      <c r="O40" s="13">
        <f t="shared" si="5"/>
        <v>11073.34</v>
      </c>
      <c r="P40" s="13">
        <f t="shared" si="6"/>
        <v>36190</v>
      </c>
      <c r="Q40" s="17">
        <f t="shared" si="7"/>
        <v>47263.34</v>
      </c>
      <c r="R40" s="13">
        <f t="shared" si="8"/>
        <v>179933.36</v>
      </c>
      <c r="S40" s="18">
        <f t="shared" si="9"/>
        <v>144000</v>
      </c>
      <c r="T40" s="13">
        <f t="shared" si="10"/>
        <v>19066.669999999998</v>
      </c>
      <c r="U40" s="13">
        <f t="shared" si="11"/>
        <v>14190</v>
      </c>
      <c r="V40" s="19">
        <f t="shared" si="12"/>
        <v>33256.67</v>
      </c>
      <c r="W40" s="13">
        <f t="shared" si="13"/>
        <v>14006.669999999998</v>
      </c>
      <c r="X40" s="13">
        <f t="shared" si="14"/>
        <v>15806.669999999998</v>
      </c>
      <c r="Y40" s="13">
        <f t="shared" si="15"/>
        <v>323933.36</v>
      </c>
      <c r="Z40" s="22">
        <f t="shared" si="16"/>
        <v>49063.34</v>
      </c>
      <c r="AA40" s="13"/>
      <c r="AB40" s="13">
        <f t="shared" si="17"/>
        <v>287933.36</v>
      </c>
      <c r="AC40" s="13">
        <f t="shared" si="18"/>
        <v>36000</v>
      </c>
      <c r="AD40" s="13">
        <f t="shared" si="19"/>
        <v>40666.67</v>
      </c>
      <c r="AE40" s="13">
        <f t="shared" si="20"/>
        <v>1080</v>
      </c>
      <c r="AF40" s="13">
        <f t="shared" si="21"/>
        <v>41746.67</v>
      </c>
      <c r="AG40" s="23">
        <f t="shared" si="22"/>
        <v>8490</v>
      </c>
      <c r="AH40" s="13">
        <f t="shared" si="23"/>
        <v>-5516.6699999999983</v>
      </c>
      <c r="AI40" s="13">
        <f t="shared" si="24"/>
        <v>120833.35999999999</v>
      </c>
      <c r="AJ40" s="13">
        <f t="shared" si="25"/>
        <v>23933.359999999986</v>
      </c>
      <c r="AK40" s="13">
        <f t="shared" si="26"/>
        <v>300000</v>
      </c>
      <c r="AL40" s="13">
        <f t="shared" si="27"/>
        <v>718</v>
      </c>
      <c r="AM40" s="13">
        <f t="shared" si="28"/>
        <v>58590</v>
      </c>
      <c r="AN40" s="13">
        <f t="shared" si="29"/>
        <v>59308</v>
      </c>
      <c r="AO40" s="23">
        <f t="shared" si="30"/>
        <v>26051.33</v>
      </c>
      <c r="AP40" s="13">
        <f t="shared" si="31"/>
        <v>12044.660000000003</v>
      </c>
      <c r="AQ40" s="13">
        <f t="shared" si="32"/>
        <v>-348066.64</v>
      </c>
      <c r="AR40" s="3" t="str">
        <f t="shared" si="33"/>
        <v>Ok</v>
      </c>
    </row>
    <row r="41" spans="1:44" x14ac:dyDescent="0.3">
      <c r="A41" s="30"/>
      <c r="B41" s="30">
        <f t="shared" si="0"/>
        <v>48</v>
      </c>
      <c r="C41" s="13">
        <f t="shared" si="1"/>
        <v>24000</v>
      </c>
      <c r="D41" s="13">
        <f t="shared" si="2"/>
        <v>288000</v>
      </c>
      <c r="E41" s="13">
        <f>F41*基础参数!$B$18</f>
        <v>192000</v>
      </c>
      <c r="F41" s="13">
        <f>F40+基础参数!$B$17</f>
        <v>480000</v>
      </c>
      <c r="G41" s="13">
        <f>基础参数!$B$1</f>
        <v>60000</v>
      </c>
      <c r="H41" s="13">
        <f>基础参数!$B$2</f>
        <v>36000</v>
      </c>
      <c r="I41" s="13">
        <f>ROUND(IF(F41/12&gt;基础参数!$B$5,基础参数!$B$5,IF(F41/12&lt;基础参数!$B$4,基础参数!$B$4,F41/12)),2)</f>
        <v>21396</v>
      </c>
      <c r="J41" s="13">
        <f>I41*12*基础参数!$B$3</f>
        <v>32094</v>
      </c>
      <c r="K41" s="13">
        <f>ROUND(IF($F41/12&gt;基础参数!$B$12,基础参数!$B$12,IF($F41/12&lt;基础参数!$B$11,基础参数!$B$11,$F41/12)),2)</f>
        <v>21396</v>
      </c>
      <c r="L41" s="13">
        <f>K41*12*基础参数!$B$10</f>
        <v>17972.640000000003</v>
      </c>
      <c r="M41" s="12">
        <f t="shared" si="3"/>
        <v>141933.35999999999</v>
      </c>
      <c r="N41" s="13">
        <f t="shared" si="4"/>
        <v>192000</v>
      </c>
      <c r="O41" s="13">
        <f t="shared" si="5"/>
        <v>11673.34</v>
      </c>
      <c r="P41" s="13">
        <f t="shared" si="6"/>
        <v>36990</v>
      </c>
      <c r="Q41" s="17">
        <f t="shared" si="7"/>
        <v>48663.34</v>
      </c>
      <c r="R41" s="13">
        <f t="shared" si="8"/>
        <v>189933.36</v>
      </c>
      <c r="S41" s="18">
        <f t="shared" si="9"/>
        <v>144000</v>
      </c>
      <c r="T41" s="13">
        <f t="shared" si="10"/>
        <v>21066.67</v>
      </c>
      <c r="U41" s="13">
        <f t="shared" si="11"/>
        <v>14190</v>
      </c>
      <c r="V41" s="19">
        <f t="shared" si="12"/>
        <v>35256.67</v>
      </c>
      <c r="W41" s="13">
        <f t="shared" si="13"/>
        <v>13406.669999999998</v>
      </c>
      <c r="X41" s="13">
        <f t="shared" si="14"/>
        <v>16306.669999999998</v>
      </c>
      <c r="Y41" s="13">
        <f t="shared" si="15"/>
        <v>333933.36</v>
      </c>
      <c r="Z41" s="22">
        <f t="shared" si="16"/>
        <v>51563.34</v>
      </c>
      <c r="AA41" s="13"/>
      <c r="AB41" s="13">
        <f t="shared" si="17"/>
        <v>297933.36</v>
      </c>
      <c r="AC41" s="13">
        <f t="shared" si="18"/>
        <v>36000</v>
      </c>
      <c r="AD41" s="13">
        <f t="shared" si="19"/>
        <v>42666.67</v>
      </c>
      <c r="AE41" s="13">
        <f t="shared" si="20"/>
        <v>1080</v>
      </c>
      <c r="AF41" s="13">
        <f t="shared" si="21"/>
        <v>43746.67</v>
      </c>
      <c r="AG41" s="23">
        <f t="shared" si="22"/>
        <v>8490</v>
      </c>
      <c r="AH41" s="13">
        <f t="shared" si="23"/>
        <v>-4916.6699999999983</v>
      </c>
      <c r="AI41" s="13">
        <f t="shared" si="24"/>
        <v>130833.35999999999</v>
      </c>
      <c r="AJ41" s="13">
        <f t="shared" si="25"/>
        <v>33933.359999999986</v>
      </c>
      <c r="AK41" s="13">
        <f t="shared" si="26"/>
        <v>300000</v>
      </c>
      <c r="AL41" s="13">
        <f t="shared" si="27"/>
        <v>1018</v>
      </c>
      <c r="AM41" s="13">
        <f t="shared" si="28"/>
        <v>58590</v>
      </c>
      <c r="AN41" s="13">
        <f t="shared" si="29"/>
        <v>59608</v>
      </c>
      <c r="AO41" s="23">
        <f t="shared" si="30"/>
        <v>24351.33</v>
      </c>
      <c r="AP41" s="13">
        <f t="shared" si="31"/>
        <v>10944.660000000003</v>
      </c>
      <c r="AQ41" s="13">
        <f t="shared" si="32"/>
        <v>-338066.64</v>
      </c>
      <c r="AR41" s="3" t="str">
        <f t="shared" si="33"/>
        <v>Ok</v>
      </c>
    </row>
    <row r="42" spans="1:44" x14ac:dyDescent="0.3">
      <c r="A42" s="30"/>
      <c r="B42" s="30">
        <f t="shared" si="0"/>
        <v>49</v>
      </c>
      <c r="C42" s="13">
        <f t="shared" si="1"/>
        <v>24500</v>
      </c>
      <c r="D42" s="13">
        <f t="shared" si="2"/>
        <v>294000</v>
      </c>
      <c r="E42" s="13">
        <f>F42*基础参数!$B$18</f>
        <v>196000</v>
      </c>
      <c r="F42" s="13">
        <f>F41+基础参数!$B$17</f>
        <v>490000</v>
      </c>
      <c r="G42" s="13">
        <f>基础参数!$B$1</f>
        <v>60000</v>
      </c>
      <c r="H42" s="13">
        <f>基础参数!$B$2</f>
        <v>36000</v>
      </c>
      <c r="I42" s="13">
        <f>ROUND(IF(F42/12&gt;基础参数!$B$5,基础参数!$B$5,IF(F42/12&lt;基础参数!$B$4,基础参数!$B$4,F42/12)),2)</f>
        <v>21396</v>
      </c>
      <c r="J42" s="13">
        <f>I42*12*基础参数!$B$3</f>
        <v>32094</v>
      </c>
      <c r="K42" s="13">
        <f>ROUND(IF($F42/12&gt;基础参数!$B$12,基础参数!$B$12,IF($F42/12&lt;基础参数!$B$11,基础参数!$B$11,$F42/12)),2)</f>
        <v>21396</v>
      </c>
      <c r="L42" s="13">
        <f>K42*12*基础参数!$B$10</f>
        <v>17972.640000000003</v>
      </c>
      <c r="M42" s="12">
        <f t="shared" si="3"/>
        <v>147933.35999999999</v>
      </c>
      <c r="N42" s="13">
        <f t="shared" si="4"/>
        <v>196000</v>
      </c>
      <c r="O42" s="13">
        <f t="shared" si="5"/>
        <v>12666.67</v>
      </c>
      <c r="P42" s="13">
        <f t="shared" si="6"/>
        <v>37790</v>
      </c>
      <c r="Q42" s="17">
        <f t="shared" si="7"/>
        <v>50456.67</v>
      </c>
      <c r="R42" s="13">
        <f t="shared" si="8"/>
        <v>199933.36</v>
      </c>
      <c r="S42" s="18">
        <f t="shared" si="9"/>
        <v>144000</v>
      </c>
      <c r="T42" s="13">
        <f t="shared" si="10"/>
        <v>23066.67</v>
      </c>
      <c r="U42" s="13">
        <f t="shared" si="11"/>
        <v>14190</v>
      </c>
      <c r="V42" s="19">
        <f t="shared" si="12"/>
        <v>37256.67</v>
      </c>
      <c r="W42" s="13">
        <f t="shared" si="13"/>
        <v>13200</v>
      </c>
      <c r="X42" s="13">
        <f t="shared" si="14"/>
        <v>16806.669999999998</v>
      </c>
      <c r="Y42" s="13">
        <f t="shared" si="15"/>
        <v>343933.36</v>
      </c>
      <c r="Z42" s="22">
        <f t="shared" si="16"/>
        <v>54063.34</v>
      </c>
      <c r="AA42" s="13"/>
      <c r="AB42" s="13">
        <f t="shared" si="17"/>
        <v>307933.36</v>
      </c>
      <c r="AC42" s="13">
        <f t="shared" si="18"/>
        <v>36000</v>
      </c>
      <c r="AD42" s="13">
        <f t="shared" si="19"/>
        <v>45063.34</v>
      </c>
      <c r="AE42" s="13">
        <f t="shared" si="20"/>
        <v>1080</v>
      </c>
      <c r="AF42" s="13">
        <f t="shared" si="21"/>
        <v>46143.34</v>
      </c>
      <c r="AG42" s="23">
        <f t="shared" si="22"/>
        <v>8886.6699999999983</v>
      </c>
      <c r="AH42" s="13">
        <f t="shared" si="23"/>
        <v>-4313.3300000000017</v>
      </c>
      <c r="AI42" s="13">
        <f t="shared" si="24"/>
        <v>140833.35999999999</v>
      </c>
      <c r="AJ42" s="13">
        <f t="shared" si="25"/>
        <v>43933.359999999986</v>
      </c>
      <c r="AK42" s="13">
        <f t="shared" si="26"/>
        <v>300000</v>
      </c>
      <c r="AL42" s="13">
        <f t="shared" si="27"/>
        <v>1873.34</v>
      </c>
      <c r="AM42" s="13">
        <f t="shared" si="28"/>
        <v>58590</v>
      </c>
      <c r="AN42" s="13">
        <f t="shared" si="29"/>
        <v>60463.34</v>
      </c>
      <c r="AO42" s="23">
        <f t="shared" si="30"/>
        <v>23206.67</v>
      </c>
      <c r="AP42" s="13">
        <f t="shared" si="31"/>
        <v>10006.669999999998</v>
      </c>
      <c r="AQ42" s="13">
        <f t="shared" si="32"/>
        <v>-328066.64</v>
      </c>
      <c r="AR42" s="3" t="str">
        <f t="shared" si="33"/>
        <v>Ok</v>
      </c>
    </row>
    <row r="43" spans="1:44" x14ac:dyDescent="0.3">
      <c r="A43" s="30"/>
      <c r="B43" s="30">
        <f t="shared" si="0"/>
        <v>50</v>
      </c>
      <c r="C43" s="13">
        <f t="shared" si="1"/>
        <v>25000</v>
      </c>
      <c r="D43" s="13">
        <f t="shared" si="2"/>
        <v>300000</v>
      </c>
      <c r="E43" s="13">
        <f>F43*基础参数!$B$18</f>
        <v>200000</v>
      </c>
      <c r="F43" s="13">
        <f>F42+基础参数!$B$17</f>
        <v>500000</v>
      </c>
      <c r="G43" s="13">
        <f>基础参数!$B$1</f>
        <v>60000</v>
      </c>
      <c r="H43" s="13">
        <f>基础参数!$B$2</f>
        <v>36000</v>
      </c>
      <c r="I43" s="13">
        <f>ROUND(IF(F43/12&gt;基础参数!$B$5,基础参数!$B$5,IF(F43/12&lt;基础参数!$B$4,基础参数!$B$4,F43/12)),2)</f>
        <v>21396</v>
      </c>
      <c r="J43" s="13">
        <f>I43*12*基础参数!$B$3</f>
        <v>32094</v>
      </c>
      <c r="K43" s="13">
        <f>ROUND(IF($F43/12&gt;基础参数!$B$12,基础参数!$B$12,IF($F43/12&lt;基础参数!$B$11,基础参数!$B$11,$F43/12)),2)</f>
        <v>21396</v>
      </c>
      <c r="L43" s="13">
        <f>K43*12*基础参数!$B$10</f>
        <v>17972.640000000003</v>
      </c>
      <c r="M43" s="12">
        <f t="shared" si="3"/>
        <v>153933.35999999999</v>
      </c>
      <c r="N43" s="13">
        <f t="shared" si="4"/>
        <v>200000</v>
      </c>
      <c r="O43" s="13">
        <f t="shared" si="5"/>
        <v>13866.67</v>
      </c>
      <c r="P43" s="13">
        <f t="shared" si="6"/>
        <v>38590</v>
      </c>
      <c r="Q43" s="17">
        <f t="shared" si="7"/>
        <v>52456.67</v>
      </c>
      <c r="R43" s="13">
        <f t="shared" si="8"/>
        <v>209933.36</v>
      </c>
      <c r="S43" s="18">
        <f t="shared" si="9"/>
        <v>144000</v>
      </c>
      <c r="T43" s="13">
        <f t="shared" si="10"/>
        <v>25066.67</v>
      </c>
      <c r="U43" s="13">
        <f t="shared" si="11"/>
        <v>14190</v>
      </c>
      <c r="V43" s="19">
        <f t="shared" si="12"/>
        <v>39256.67</v>
      </c>
      <c r="W43" s="13">
        <f t="shared" si="13"/>
        <v>13200</v>
      </c>
      <c r="X43" s="13">
        <f t="shared" si="14"/>
        <v>17306.669999999998</v>
      </c>
      <c r="Y43" s="13">
        <f t="shared" si="15"/>
        <v>353933.36</v>
      </c>
      <c r="Z43" s="22">
        <f t="shared" si="16"/>
        <v>56563.34</v>
      </c>
      <c r="AA43" s="13"/>
      <c r="AB43" s="13">
        <f t="shared" si="17"/>
        <v>317933.36</v>
      </c>
      <c r="AC43" s="13">
        <f t="shared" si="18"/>
        <v>36000</v>
      </c>
      <c r="AD43" s="13">
        <f t="shared" si="19"/>
        <v>47563.34</v>
      </c>
      <c r="AE43" s="13">
        <f t="shared" si="20"/>
        <v>1080</v>
      </c>
      <c r="AF43" s="13">
        <f t="shared" si="21"/>
        <v>48643.34</v>
      </c>
      <c r="AG43" s="23">
        <f t="shared" si="22"/>
        <v>9386.6699999999983</v>
      </c>
      <c r="AH43" s="13">
        <f t="shared" si="23"/>
        <v>-3813.3300000000017</v>
      </c>
      <c r="AI43" s="13">
        <f t="shared" si="24"/>
        <v>150833.35999999999</v>
      </c>
      <c r="AJ43" s="13">
        <f t="shared" si="25"/>
        <v>53933.359999999986</v>
      </c>
      <c r="AK43" s="13">
        <f t="shared" si="26"/>
        <v>300000</v>
      </c>
      <c r="AL43" s="13">
        <f t="shared" si="27"/>
        <v>2873.34</v>
      </c>
      <c r="AM43" s="13">
        <f t="shared" si="28"/>
        <v>58590</v>
      </c>
      <c r="AN43" s="13">
        <f t="shared" si="29"/>
        <v>61463.34</v>
      </c>
      <c r="AO43" s="23">
        <f t="shared" si="30"/>
        <v>22206.67</v>
      </c>
      <c r="AP43" s="13">
        <f t="shared" si="31"/>
        <v>9006.6699999999983</v>
      </c>
      <c r="AQ43" s="13">
        <f t="shared" si="32"/>
        <v>-318066.64</v>
      </c>
      <c r="AR43" s="3" t="str">
        <f t="shared" si="33"/>
        <v>Ok</v>
      </c>
    </row>
    <row r="44" spans="1:44" x14ac:dyDescent="0.3">
      <c r="A44" s="30"/>
      <c r="B44" s="30">
        <f t="shared" si="0"/>
        <v>51</v>
      </c>
      <c r="C44" s="13">
        <f t="shared" si="1"/>
        <v>25500</v>
      </c>
      <c r="D44" s="13">
        <f t="shared" si="2"/>
        <v>306000</v>
      </c>
      <c r="E44" s="13">
        <f>F44*基础参数!$B$18</f>
        <v>204000</v>
      </c>
      <c r="F44" s="13">
        <f>F43+基础参数!$B$17</f>
        <v>510000</v>
      </c>
      <c r="G44" s="13">
        <f>基础参数!$B$1</f>
        <v>60000</v>
      </c>
      <c r="H44" s="13">
        <f>基础参数!$B$2</f>
        <v>36000</v>
      </c>
      <c r="I44" s="13">
        <f>ROUND(IF(F44/12&gt;基础参数!$B$5,基础参数!$B$5,IF(F44/12&lt;基础参数!$B$4,基础参数!$B$4,F44/12)),2)</f>
        <v>21396</v>
      </c>
      <c r="J44" s="13">
        <f>I44*12*基础参数!$B$3</f>
        <v>32094</v>
      </c>
      <c r="K44" s="13">
        <f>ROUND(IF($F44/12&gt;基础参数!$B$12,基础参数!$B$12,IF($F44/12&lt;基础参数!$B$11,基础参数!$B$11,$F44/12)),2)</f>
        <v>21396</v>
      </c>
      <c r="L44" s="13">
        <f>K44*12*基础参数!$B$10</f>
        <v>17972.640000000003</v>
      </c>
      <c r="M44" s="12">
        <f t="shared" si="3"/>
        <v>159933.35999999999</v>
      </c>
      <c r="N44" s="13">
        <f t="shared" si="4"/>
        <v>204000</v>
      </c>
      <c r="O44" s="13">
        <f t="shared" si="5"/>
        <v>15066.67</v>
      </c>
      <c r="P44" s="13">
        <f t="shared" si="6"/>
        <v>39390</v>
      </c>
      <c r="Q44" s="17">
        <f t="shared" si="7"/>
        <v>54456.67</v>
      </c>
      <c r="R44" s="13">
        <f t="shared" si="8"/>
        <v>219933.36</v>
      </c>
      <c r="S44" s="18">
        <f t="shared" si="9"/>
        <v>144000</v>
      </c>
      <c r="T44" s="13">
        <f t="shared" si="10"/>
        <v>27066.67</v>
      </c>
      <c r="U44" s="13">
        <f t="shared" si="11"/>
        <v>14190</v>
      </c>
      <c r="V44" s="19">
        <f t="shared" si="12"/>
        <v>41256.67</v>
      </c>
      <c r="W44" s="13">
        <f t="shared" si="13"/>
        <v>13200</v>
      </c>
      <c r="X44" s="13">
        <f t="shared" si="14"/>
        <v>17806.669999999998</v>
      </c>
      <c r="Y44" s="13">
        <f t="shared" si="15"/>
        <v>363933.36</v>
      </c>
      <c r="Z44" s="22">
        <f t="shared" si="16"/>
        <v>59063.34</v>
      </c>
      <c r="AA44" s="13"/>
      <c r="AB44" s="13">
        <f t="shared" si="17"/>
        <v>327933.36</v>
      </c>
      <c r="AC44" s="13">
        <f t="shared" si="18"/>
        <v>36000</v>
      </c>
      <c r="AD44" s="13">
        <f t="shared" si="19"/>
        <v>50063.34</v>
      </c>
      <c r="AE44" s="13">
        <f t="shared" si="20"/>
        <v>1080</v>
      </c>
      <c r="AF44" s="13">
        <f t="shared" si="21"/>
        <v>51143.34</v>
      </c>
      <c r="AG44" s="23">
        <f t="shared" si="22"/>
        <v>9886.6699999999983</v>
      </c>
      <c r="AH44" s="13">
        <f t="shared" si="23"/>
        <v>-3313.3300000000017</v>
      </c>
      <c r="AI44" s="13">
        <f t="shared" si="24"/>
        <v>160833.35999999999</v>
      </c>
      <c r="AJ44" s="13">
        <f t="shared" si="25"/>
        <v>63933.359999999986</v>
      </c>
      <c r="AK44" s="13">
        <f t="shared" si="26"/>
        <v>300000</v>
      </c>
      <c r="AL44" s="13">
        <f t="shared" si="27"/>
        <v>3873.34</v>
      </c>
      <c r="AM44" s="13">
        <f t="shared" si="28"/>
        <v>58590</v>
      </c>
      <c r="AN44" s="13">
        <f t="shared" si="29"/>
        <v>62463.34</v>
      </c>
      <c r="AO44" s="23">
        <f t="shared" si="30"/>
        <v>21206.67</v>
      </c>
      <c r="AP44" s="13">
        <f t="shared" si="31"/>
        <v>8006.6699999999983</v>
      </c>
      <c r="AQ44" s="13">
        <f t="shared" si="32"/>
        <v>-308066.64</v>
      </c>
      <c r="AR44" s="3" t="str">
        <f t="shared" si="33"/>
        <v>Ok</v>
      </c>
    </row>
    <row r="45" spans="1:44" x14ac:dyDescent="0.3">
      <c r="A45" s="30"/>
      <c r="B45" s="30">
        <f t="shared" si="0"/>
        <v>52</v>
      </c>
      <c r="C45" s="13">
        <f t="shared" si="1"/>
        <v>26000</v>
      </c>
      <c r="D45" s="13">
        <f t="shared" si="2"/>
        <v>312000</v>
      </c>
      <c r="E45" s="13">
        <f>F45*基础参数!$B$18</f>
        <v>208000</v>
      </c>
      <c r="F45" s="13">
        <f>F44+基础参数!$B$17</f>
        <v>520000</v>
      </c>
      <c r="G45" s="13">
        <f>基础参数!$B$1</f>
        <v>60000</v>
      </c>
      <c r="H45" s="13">
        <f>基础参数!$B$2</f>
        <v>36000</v>
      </c>
      <c r="I45" s="13">
        <f>ROUND(IF(F45/12&gt;基础参数!$B$5,基础参数!$B$5,IF(F45/12&lt;基础参数!$B$4,基础参数!$B$4,F45/12)),2)</f>
        <v>21396</v>
      </c>
      <c r="J45" s="13">
        <f>I45*12*基础参数!$B$3</f>
        <v>32094</v>
      </c>
      <c r="K45" s="13">
        <f>ROUND(IF($F45/12&gt;基础参数!$B$12,基础参数!$B$12,IF($F45/12&lt;基础参数!$B$11,基础参数!$B$11,$F45/12)),2)</f>
        <v>21396</v>
      </c>
      <c r="L45" s="13">
        <f>K45*12*基础参数!$B$10</f>
        <v>17972.640000000003</v>
      </c>
      <c r="M45" s="12">
        <f t="shared" si="3"/>
        <v>165933.35999999999</v>
      </c>
      <c r="N45" s="13">
        <f t="shared" si="4"/>
        <v>208000</v>
      </c>
      <c r="O45" s="13">
        <f t="shared" si="5"/>
        <v>16266.67</v>
      </c>
      <c r="P45" s="13">
        <f t="shared" si="6"/>
        <v>40190</v>
      </c>
      <c r="Q45" s="17">
        <f t="shared" si="7"/>
        <v>56456.67</v>
      </c>
      <c r="R45" s="13">
        <f t="shared" si="8"/>
        <v>229933.36</v>
      </c>
      <c r="S45" s="18">
        <f t="shared" si="9"/>
        <v>144000</v>
      </c>
      <c r="T45" s="13">
        <f t="shared" si="10"/>
        <v>29066.67</v>
      </c>
      <c r="U45" s="13">
        <f t="shared" si="11"/>
        <v>14190</v>
      </c>
      <c r="V45" s="19">
        <f t="shared" si="12"/>
        <v>43256.67</v>
      </c>
      <c r="W45" s="13">
        <f t="shared" si="13"/>
        <v>13200</v>
      </c>
      <c r="X45" s="13">
        <f t="shared" si="14"/>
        <v>18306.669999999998</v>
      </c>
      <c r="Y45" s="13">
        <f t="shared" si="15"/>
        <v>373933.36</v>
      </c>
      <c r="Z45" s="22">
        <f t="shared" si="16"/>
        <v>61563.34</v>
      </c>
      <c r="AA45" s="13"/>
      <c r="AB45" s="13">
        <f t="shared" si="17"/>
        <v>337933.36</v>
      </c>
      <c r="AC45" s="13">
        <f t="shared" si="18"/>
        <v>36000</v>
      </c>
      <c r="AD45" s="13">
        <f t="shared" si="19"/>
        <v>52563.34</v>
      </c>
      <c r="AE45" s="13">
        <f t="shared" si="20"/>
        <v>1080</v>
      </c>
      <c r="AF45" s="13">
        <f t="shared" si="21"/>
        <v>53643.34</v>
      </c>
      <c r="AG45" s="23">
        <f t="shared" si="22"/>
        <v>10386.669999999998</v>
      </c>
      <c r="AH45" s="13">
        <f t="shared" si="23"/>
        <v>-2813.3300000000017</v>
      </c>
      <c r="AI45" s="13">
        <f t="shared" si="24"/>
        <v>170833.36</v>
      </c>
      <c r="AJ45" s="13">
        <f t="shared" si="25"/>
        <v>73933.359999999986</v>
      </c>
      <c r="AK45" s="13">
        <f t="shared" si="26"/>
        <v>300000</v>
      </c>
      <c r="AL45" s="13">
        <f t="shared" si="27"/>
        <v>4873.34</v>
      </c>
      <c r="AM45" s="13">
        <f t="shared" si="28"/>
        <v>58590</v>
      </c>
      <c r="AN45" s="13">
        <f t="shared" si="29"/>
        <v>63463.34</v>
      </c>
      <c r="AO45" s="23">
        <f t="shared" si="30"/>
        <v>20206.669999999998</v>
      </c>
      <c r="AP45" s="13">
        <f t="shared" si="31"/>
        <v>7006.6699999999983</v>
      </c>
      <c r="AQ45" s="13">
        <f t="shared" si="32"/>
        <v>-298066.64</v>
      </c>
      <c r="AR45" s="3" t="str">
        <f t="shared" si="33"/>
        <v>Ok</v>
      </c>
    </row>
    <row r="46" spans="1:44" x14ac:dyDescent="0.3">
      <c r="A46" s="30"/>
      <c r="B46" s="30">
        <f t="shared" si="0"/>
        <v>53</v>
      </c>
      <c r="C46" s="13">
        <f t="shared" si="1"/>
        <v>26500</v>
      </c>
      <c r="D46" s="13">
        <f t="shared" si="2"/>
        <v>318000</v>
      </c>
      <c r="E46" s="13">
        <f>F46*基础参数!$B$18</f>
        <v>212000</v>
      </c>
      <c r="F46" s="13">
        <f>F45+基础参数!$B$17</f>
        <v>530000</v>
      </c>
      <c r="G46" s="13">
        <f>基础参数!$B$1</f>
        <v>60000</v>
      </c>
      <c r="H46" s="13">
        <f>基础参数!$B$2</f>
        <v>36000</v>
      </c>
      <c r="I46" s="13">
        <f>ROUND(IF(F46/12&gt;基础参数!$B$5,基础参数!$B$5,IF(F46/12&lt;基础参数!$B$4,基础参数!$B$4,F46/12)),2)</f>
        <v>21396</v>
      </c>
      <c r="J46" s="13">
        <f>I46*12*基础参数!$B$3</f>
        <v>32094</v>
      </c>
      <c r="K46" s="13">
        <f>ROUND(IF($F46/12&gt;基础参数!$B$12,基础参数!$B$12,IF($F46/12&lt;基础参数!$B$11,基础参数!$B$11,$F46/12)),2)</f>
        <v>21396</v>
      </c>
      <c r="L46" s="13">
        <f>K46*12*基础参数!$B$10</f>
        <v>17972.640000000003</v>
      </c>
      <c r="M46" s="12">
        <f t="shared" si="3"/>
        <v>171933.36</v>
      </c>
      <c r="N46" s="13">
        <f t="shared" si="4"/>
        <v>212000</v>
      </c>
      <c r="O46" s="13">
        <f t="shared" si="5"/>
        <v>17466.669999999998</v>
      </c>
      <c r="P46" s="13">
        <f t="shared" si="6"/>
        <v>40990</v>
      </c>
      <c r="Q46" s="17">
        <f t="shared" si="7"/>
        <v>58456.67</v>
      </c>
      <c r="R46" s="13">
        <f t="shared" si="8"/>
        <v>239933.36</v>
      </c>
      <c r="S46" s="18">
        <f t="shared" si="9"/>
        <v>144000</v>
      </c>
      <c r="T46" s="13">
        <f t="shared" si="10"/>
        <v>31066.67</v>
      </c>
      <c r="U46" s="13">
        <f t="shared" si="11"/>
        <v>14190</v>
      </c>
      <c r="V46" s="19">
        <f t="shared" si="12"/>
        <v>45256.67</v>
      </c>
      <c r="W46" s="13">
        <f t="shared" si="13"/>
        <v>13200</v>
      </c>
      <c r="X46" s="13">
        <f t="shared" si="14"/>
        <v>18806.669999999998</v>
      </c>
      <c r="Y46" s="13">
        <f t="shared" si="15"/>
        <v>383933.36</v>
      </c>
      <c r="Z46" s="22">
        <f t="shared" si="16"/>
        <v>64063.34</v>
      </c>
      <c r="AA46" s="13"/>
      <c r="AB46" s="13">
        <f t="shared" si="17"/>
        <v>347933.36</v>
      </c>
      <c r="AC46" s="13">
        <f t="shared" si="18"/>
        <v>36000</v>
      </c>
      <c r="AD46" s="13">
        <f t="shared" si="19"/>
        <v>55063.34</v>
      </c>
      <c r="AE46" s="13">
        <f t="shared" si="20"/>
        <v>1080</v>
      </c>
      <c r="AF46" s="13">
        <f t="shared" si="21"/>
        <v>56143.34</v>
      </c>
      <c r="AG46" s="23">
        <f t="shared" si="22"/>
        <v>10886.669999999998</v>
      </c>
      <c r="AH46" s="13">
        <f t="shared" si="23"/>
        <v>-2313.3300000000017</v>
      </c>
      <c r="AI46" s="13">
        <f t="shared" si="24"/>
        <v>180833.36</v>
      </c>
      <c r="AJ46" s="13">
        <f t="shared" si="25"/>
        <v>83933.359999999986</v>
      </c>
      <c r="AK46" s="13">
        <f t="shared" si="26"/>
        <v>300000</v>
      </c>
      <c r="AL46" s="13">
        <f t="shared" si="27"/>
        <v>5873.34</v>
      </c>
      <c r="AM46" s="13">
        <f t="shared" si="28"/>
        <v>58590</v>
      </c>
      <c r="AN46" s="13">
        <f t="shared" si="29"/>
        <v>64463.34</v>
      </c>
      <c r="AO46" s="23">
        <f t="shared" si="30"/>
        <v>19206.669999999998</v>
      </c>
      <c r="AP46" s="13">
        <f t="shared" si="31"/>
        <v>6006.6699999999983</v>
      </c>
      <c r="AQ46" s="13">
        <f t="shared" si="32"/>
        <v>-288066.64</v>
      </c>
      <c r="AR46" s="3" t="str">
        <f t="shared" si="33"/>
        <v>Ok</v>
      </c>
    </row>
    <row r="47" spans="1:44" x14ac:dyDescent="0.3">
      <c r="A47" s="30"/>
      <c r="B47" s="30">
        <f t="shared" si="0"/>
        <v>54</v>
      </c>
      <c r="C47" s="13">
        <f t="shared" si="1"/>
        <v>27000</v>
      </c>
      <c r="D47" s="13">
        <f t="shared" si="2"/>
        <v>324000</v>
      </c>
      <c r="E47" s="13">
        <f>F47*基础参数!$B$18</f>
        <v>216000</v>
      </c>
      <c r="F47" s="13">
        <f>F46+基础参数!$B$17</f>
        <v>540000</v>
      </c>
      <c r="G47" s="13">
        <f>基础参数!$B$1</f>
        <v>60000</v>
      </c>
      <c r="H47" s="13">
        <f>基础参数!$B$2</f>
        <v>36000</v>
      </c>
      <c r="I47" s="13">
        <f>ROUND(IF(F47/12&gt;基础参数!$B$5,基础参数!$B$5,IF(F47/12&lt;基础参数!$B$4,基础参数!$B$4,F47/12)),2)</f>
        <v>21396</v>
      </c>
      <c r="J47" s="13">
        <f>I47*12*基础参数!$B$3</f>
        <v>32094</v>
      </c>
      <c r="K47" s="13">
        <f>ROUND(IF($F47/12&gt;基础参数!$B$12,基础参数!$B$12,IF($F47/12&lt;基础参数!$B$11,基础参数!$B$11,$F47/12)),2)</f>
        <v>21396</v>
      </c>
      <c r="L47" s="13">
        <f>K47*12*基础参数!$B$10</f>
        <v>17972.640000000003</v>
      </c>
      <c r="M47" s="12">
        <f t="shared" si="3"/>
        <v>177933.36</v>
      </c>
      <c r="N47" s="13">
        <f t="shared" si="4"/>
        <v>216000</v>
      </c>
      <c r="O47" s="13">
        <f t="shared" si="5"/>
        <v>18666.669999999998</v>
      </c>
      <c r="P47" s="13">
        <f t="shared" si="6"/>
        <v>41790</v>
      </c>
      <c r="Q47" s="17">
        <f t="shared" si="7"/>
        <v>60456.67</v>
      </c>
      <c r="R47" s="13">
        <f t="shared" si="8"/>
        <v>249933.36</v>
      </c>
      <c r="S47" s="18">
        <f t="shared" si="9"/>
        <v>144000</v>
      </c>
      <c r="T47" s="13">
        <f t="shared" si="10"/>
        <v>33066.67</v>
      </c>
      <c r="U47" s="13">
        <f t="shared" si="11"/>
        <v>14190</v>
      </c>
      <c r="V47" s="19">
        <f t="shared" si="12"/>
        <v>47256.67</v>
      </c>
      <c r="W47" s="13">
        <f t="shared" si="13"/>
        <v>13200</v>
      </c>
      <c r="X47" s="13">
        <f t="shared" si="14"/>
        <v>19306.669999999998</v>
      </c>
      <c r="Y47" s="13">
        <f t="shared" si="15"/>
        <v>393933.36</v>
      </c>
      <c r="Z47" s="22">
        <f t="shared" si="16"/>
        <v>66563.34</v>
      </c>
      <c r="AA47" s="13"/>
      <c r="AB47" s="13">
        <f t="shared" si="17"/>
        <v>357933.36</v>
      </c>
      <c r="AC47" s="13">
        <f t="shared" si="18"/>
        <v>36000</v>
      </c>
      <c r="AD47" s="13">
        <f t="shared" si="19"/>
        <v>57563.34</v>
      </c>
      <c r="AE47" s="13">
        <f t="shared" si="20"/>
        <v>1080</v>
      </c>
      <c r="AF47" s="13">
        <f t="shared" si="21"/>
        <v>58643.34</v>
      </c>
      <c r="AG47" s="23">
        <f t="shared" si="22"/>
        <v>11386.669999999998</v>
      </c>
      <c r="AH47" s="13">
        <f t="shared" si="23"/>
        <v>-1813.3300000000017</v>
      </c>
      <c r="AI47" s="13">
        <f t="shared" si="24"/>
        <v>190833.36</v>
      </c>
      <c r="AJ47" s="13">
        <f t="shared" si="25"/>
        <v>93933.359999999986</v>
      </c>
      <c r="AK47" s="13">
        <f t="shared" si="26"/>
        <v>300000</v>
      </c>
      <c r="AL47" s="13">
        <f t="shared" si="27"/>
        <v>6873.34</v>
      </c>
      <c r="AM47" s="13">
        <f t="shared" si="28"/>
        <v>58590</v>
      </c>
      <c r="AN47" s="13">
        <f t="shared" si="29"/>
        <v>65463.34</v>
      </c>
      <c r="AO47" s="23">
        <f t="shared" si="30"/>
        <v>18206.669999999998</v>
      </c>
      <c r="AP47" s="13">
        <f t="shared" si="31"/>
        <v>5006.6699999999983</v>
      </c>
      <c r="AQ47" s="13">
        <f t="shared" si="32"/>
        <v>-278066.64</v>
      </c>
      <c r="AR47" s="3" t="str">
        <f t="shared" si="33"/>
        <v>Ok</v>
      </c>
    </row>
    <row r="48" spans="1:44" x14ac:dyDescent="0.3">
      <c r="A48" s="30"/>
      <c r="B48" s="30">
        <f t="shared" si="0"/>
        <v>55</v>
      </c>
      <c r="C48" s="13">
        <f t="shared" si="1"/>
        <v>27500</v>
      </c>
      <c r="D48" s="13">
        <f t="shared" si="2"/>
        <v>330000</v>
      </c>
      <c r="E48" s="13">
        <f>F48*基础参数!$B$18</f>
        <v>220000</v>
      </c>
      <c r="F48" s="13">
        <f>F47+基础参数!$B$17</f>
        <v>550000</v>
      </c>
      <c r="G48" s="13">
        <f>基础参数!$B$1</f>
        <v>60000</v>
      </c>
      <c r="H48" s="13">
        <f>基础参数!$B$2</f>
        <v>36000</v>
      </c>
      <c r="I48" s="13">
        <f>ROUND(IF(F48/12&gt;基础参数!$B$5,基础参数!$B$5,IF(F48/12&lt;基础参数!$B$4,基础参数!$B$4,F48/12)),2)</f>
        <v>21396</v>
      </c>
      <c r="J48" s="13">
        <f>I48*12*基础参数!$B$3</f>
        <v>32094</v>
      </c>
      <c r="K48" s="13">
        <f>ROUND(IF($F48/12&gt;基础参数!$B$12,基础参数!$B$12,IF($F48/12&lt;基础参数!$B$11,基础参数!$B$11,$F48/12)),2)</f>
        <v>21396</v>
      </c>
      <c r="L48" s="13">
        <f>K48*12*基础参数!$B$10</f>
        <v>17972.640000000003</v>
      </c>
      <c r="M48" s="12">
        <f t="shared" si="3"/>
        <v>183933.36</v>
      </c>
      <c r="N48" s="13">
        <f t="shared" si="4"/>
        <v>220000</v>
      </c>
      <c r="O48" s="13">
        <f t="shared" si="5"/>
        <v>19866.669999999998</v>
      </c>
      <c r="P48" s="13">
        <f t="shared" si="6"/>
        <v>42590</v>
      </c>
      <c r="Q48" s="17">
        <f t="shared" si="7"/>
        <v>62456.67</v>
      </c>
      <c r="R48" s="13">
        <f t="shared" si="8"/>
        <v>259933.36</v>
      </c>
      <c r="S48" s="18">
        <f t="shared" si="9"/>
        <v>144000</v>
      </c>
      <c r="T48" s="13">
        <f t="shared" si="10"/>
        <v>35066.67</v>
      </c>
      <c r="U48" s="13">
        <f t="shared" si="11"/>
        <v>14190</v>
      </c>
      <c r="V48" s="19">
        <f t="shared" si="12"/>
        <v>49256.67</v>
      </c>
      <c r="W48" s="13">
        <f t="shared" si="13"/>
        <v>13200</v>
      </c>
      <c r="X48" s="13">
        <f t="shared" si="14"/>
        <v>19806.669999999998</v>
      </c>
      <c r="Y48" s="13">
        <f t="shared" si="15"/>
        <v>403933.36</v>
      </c>
      <c r="Z48" s="22">
        <f t="shared" si="16"/>
        <v>69063.34</v>
      </c>
      <c r="AA48" s="13"/>
      <c r="AB48" s="13">
        <f t="shared" si="17"/>
        <v>367933.36</v>
      </c>
      <c r="AC48" s="13">
        <f t="shared" si="18"/>
        <v>36000</v>
      </c>
      <c r="AD48" s="13">
        <f t="shared" si="19"/>
        <v>60063.34</v>
      </c>
      <c r="AE48" s="13">
        <f t="shared" si="20"/>
        <v>1080</v>
      </c>
      <c r="AF48" s="13">
        <f t="shared" si="21"/>
        <v>61143.34</v>
      </c>
      <c r="AG48" s="23">
        <f t="shared" si="22"/>
        <v>11886.669999999998</v>
      </c>
      <c r="AH48" s="13">
        <f t="shared" si="23"/>
        <v>-1313.3300000000017</v>
      </c>
      <c r="AI48" s="13">
        <f t="shared" si="24"/>
        <v>200833.36</v>
      </c>
      <c r="AJ48" s="13">
        <f t="shared" si="25"/>
        <v>103933.35999999999</v>
      </c>
      <c r="AK48" s="13">
        <f t="shared" si="26"/>
        <v>300000</v>
      </c>
      <c r="AL48" s="13">
        <f t="shared" si="27"/>
        <v>7873.34</v>
      </c>
      <c r="AM48" s="13">
        <f t="shared" si="28"/>
        <v>58590</v>
      </c>
      <c r="AN48" s="13">
        <f t="shared" si="29"/>
        <v>66463.34</v>
      </c>
      <c r="AO48" s="23">
        <f t="shared" si="30"/>
        <v>17206.669999999998</v>
      </c>
      <c r="AP48" s="13">
        <f t="shared" si="31"/>
        <v>4006.6699999999983</v>
      </c>
      <c r="AQ48" s="13">
        <f t="shared" si="32"/>
        <v>-268066.64</v>
      </c>
      <c r="AR48" s="3" t="str">
        <f t="shared" si="33"/>
        <v>Ok</v>
      </c>
    </row>
    <row r="49" spans="1:44" x14ac:dyDescent="0.3">
      <c r="A49" s="30"/>
      <c r="B49" s="30">
        <f t="shared" si="0"/>
        <v>56</v>
      </c>
      <c r="C49" s="13">
        <f t="shared" si="1"/>
        <v>28000</v>
      </c>
      <c r="D49" s="13">
        <f t="shared" si="2"/>
        <v>336000</v>
      </c>
      <c r="E49" s="13">
        <f>F49*基础参数!$B$18</f>
        <v>224000</v>
      </c>
      <c r="F49" s="13">
        <f>F48+基础参数!$B$17</f>
        <v>560000</v>
      </c>
      <c r="G49" s="13">
        <f>基础参数!$B$1</f>
        <v>60000</v>
      </c>
      <c r="H49" s="13">
        <f>基础参数!$B$2</f>
        <v>36000</v>
      </c>
      <c r="I49" s="13">
        <f>ROUND(IF(F49/12&gt;基础参数!$B$5,基础参数!$B$5,IF(F49/12&lt;基础参数!$B$4,基础参数!$B$4,F49/12)),2)</f>
        <v>21396</v>
      </c>
      <c r="J49" s="13">
        <f>I49*12*基础参数!$B$3</f>
        <v>32094</v>
      </c>
      <c r="K49" s="13">
        <f>ROUND(IF($F49/12&gt;基础参数!$B$12,基础参数!$B$12,IF($F49/12&lt;基础参数!$B$11,基础参数!$B$11,$F49/12)),2)</f>
        <v>21396</v>
      </c>
      <c r="L49" s="13">
        <f>K49*12*基础参数!$B$10</f>
        <v>17972.640000000003</v>
      </c>
      <c r="M49" s="12">
        <f t="shared" si="3"/>
        <v>189933.36</v>
      </c>
      <c r="N49" s="13">
        <f t="shared" si="4"/>
        <v>224000</v>
      </c>
      <c r="O49" s="13">
        <f t="shared" si="5"/>
        <v>21066.67</v>
      </c>
      <c r="P49" s="13">
        <f t="shared" si="6"/>
        <v>43390</v>
      </c>
      <c r="Q49" s="17">
        <f t="shared" si="7"/>
        <v>64456.67</v>
      </c>
      <c r="R49" s="13">
        <f t="shared" si="8"/>
        <v>269933.36</v>
      </c>
      <c r="S49" s="18">
        <f t="shared" si="9"/>
        <v>144000</v>
      </c>
      <c r="T49" s="13">
        <f t="shared" si="10"/>
        <v>37066.67</v>
      </c>
      <c r="U49" s="13">
        <f t="shared" si="11"/>
        <v>14190</v>
      </c>
      <c r="V49" s="19">
        <f t="shared" si="12"/>
        <v>51256.67</v>
      </c>
      <c r="W49" s="13">
        <f t="shared" si="13"/>
        <v>13200</v>
      </c>
      <c r="X49" s="13">
        <f t="shared" si="14"/>
        <v>20306.669999999998</v>
      </c>
      <c r="Y49" s="13">
        <f t="shared" si="15"/>
        <v>413933.36</v>
      </c>
      <c r="Z49" s="22">
        <f t="shared" si="16"/>
        <v>71563.34</v>
      </c>
      <c r="AA49" s="13"/>
      <c r="AB49" s="13">
        <f t="shared" si="17"/>
        <v>377933.36</v>
      </c>
      <c r="AC49" s="13">
        <f t="shared" si="18"/>
        <v>36000</v>
      </c>
      <c r="AD49" s="13">
        <f t="shared" si="19"/>
        <v>62563.34</v>
      </c>
      <c r="AE49" s="13">
        <f t="shared" si="20"/>
        <v>1080</v>
      </c>
      <c r="AF49" s="13">
        <f t="shared" si="21"/>
        <v>63643.34</v>
      </c>
      <c r="AG49" s="23">
        <f t="shared" si="22"/>
        <v>12386.669999999998</v>
      </c>
      <c r="AH49" s="13">
        <f t="shared" si="23"/>
        <v>-813.33000000000175</v>
      </c>
      <c r="AI49" s="13">
        <f t="shared" si="24"/>
        <v>210833.36</v>
      </c>
      <c r="AJ49" s="13">
        <f t="shared" si="25"/>
        <v>113933.35999999999</v>
      </c>
      <c r="AK49" s="13">
        <f t="shared" si="26"/>
        <v>300000</v>
      </c>
      <c r="AL49" s="13">
        <f t="shared" si="27"/>
        <v>8873.34</v>
      </c>
      <c r="AM49" s="13">
        <f t="shared" si="28"/>
        <v>58590</v>
      </c>
      <c r="AN49" s="13">
        <f t="shared" si="29"/>
        <v>67463.34</v>
      </c>
      <c r="AO49" s="23">
        <f t="shared" si="30"/>
        <v>16206.669999999998</v>
      </c>
      <c r="AP49" s="13">
        <f t="shared" si="31"/>
        <v>3006.6699999999983</v>
      </c>
      <c r="AQ49" s="13">
        <f t="shared" si="32"/>
        <v>-258066.64</v>
      </c>
      <c r="AR49" s="3" t="str">
        <f t="shared" si="33"/>
        <v>Ok</v>
      </c>
    </row>
    <row r="50" spans="1:44" x14ac:dyDescent="0.3">
      <c r="A50" s="30"/>
      <c r="B50" s="30">
        <f t="shared" si="0"/>
        <v>57</v>
      </c>
      <c r="C50" s="13">
        <f t="shared" si="1"/>
        <v>28500</v>
      </c>
      <c r="D50" s="13">
        <f t="shared" si="2"/>
        <v>342000</v>
      </c>
      <c r="E50" s="13">
        <f>F50*基础参数!$B$18</f>
        <v>228000</v>
      </c>
      <c r="F50" s="13">
        <f>F49+基础参数!$B$17</f>
        <v>570000</v>
      </c>
      <c r="G50" s="13">
        <f>基础参数!$B$1</f>
        <v>60000</v>
      </c>
      <c r="H50" s="13">
        <f>基础参数!$B$2</f>
        <v>36000</v>
      </c>
      <c r="I50" s="13">
        <f>ROUND(IF(F50/12&gt;基础参数!$B$5,基础参数!$B$5,IF(F50/12&lt;基础参数!$B$4,基础参数!$B$4,F50/12)),2)</f>
        <v>21396</v>
      </c>
      <c r="J50" s="13">
        <f>I50*12*基础参数!$B$3</f>
        <v>32094</v>
      </c>
      <c r="K50" s="13">
        <f>ROUND(IF($F50/12&gt;基础参数!$B$12,基础参数!$B$12,IF($F50/12&lt;基础参数!$B$11,基础参数!$B$11,$F50/12)),2)</f>
        <v>21396</v>
      </c>
      <c r="L50" s="13">
        <f>K50*12*基础参数!$B$10</f>
        <v>17972.640000000003</v>
      </c>
      <c r="M50" s="12">
        <f t="shared" si="3"/>
        <v>195933.36</v>
      </c>
      <c r="N50" s="13">
        <f t="shared" si="4"/>
        <v>228000</v>
      </c>
      <c r="O50" s="13">
        <f t="shared" si="5"/>
        <v>22266.67</v>
      </c>
      <c r="P50" s="13">
        <f t="shared" si="6"/>
        <v>44190</v>
      </c>
      <c r="Q50" s="17">
        <f t="shared" si="7"/>
        <v>66456.67</v>
      </c>
      <c r="R50" s="13">
        <f t="shared" si="8"/>
        <v>279933.36</v>
      </c>
      <c r="S50" s="18">
        <f t="shared" si="9"/>
        <v>144000</v>
      </c>
      <c r="T50" s="13">
        <f t="shared" si="10"/>
        <v>39066.67</v>
      </c>
      <c r="U50" s="13">
        <f t="shared" si="11"/>
        <v>14190</v>
      </c>
      <c r="V50" s="19">
        <f t="shared" si="12"/>
        <v>53256.67</v>
      </c>
      <c r="W50" s="13">
        <f t="shared" si="13"/>
        <v>13200</v>
      </c>
      <c r="X50" s="13">
        <f t="shared" si="14"/>
        <v>21003.339999999997</v>
      </c>
      <c r="Y50" s="13">
        <f t="shared" si="15"/>
        <v>423933.36</v>
      </c>
      <c r="Z50" s="22">
        <f t="shared" si="16"/>
        <v>74260.009999999995</v>
      </c>
      <c r="AA50" s="13"/>
      <c r="AB50" s="13">
        <f t="shared" si="17"/>
        <v>387933.36</v>
      </c>
      <c r="AC50" s="13">
        <f t="shared" si="18"/>
        <v>36000</v>
      </c>
      <c r="AD50" s="13">
        <f t="shared" si="19"/>
        <v>65063.34</v>
      </c>
      <c r="AE50" s="13">
        <f t="shared" si="20"/>
        <v>1080</v>
      </c>
      <c r="AF50" s="13">
        <f t="shared" si="21"/>
        <v>66143.34</v>
      </c>
      <c r="AG50" s="23">
        <f t="shared" si="22"/>
        <v>12886.669999999998</v>
      </c>
      <c r="AH50" s="13">
        <f t="shared" si="23"/>
        <v>-313.33000000000175</v>
      </c>
      <c r="AI50" s="13">
        <f t="shared" si="24"/>
        <v>220833.36</v>
      </c>
      <c r="AJ50" s="13">
        <f t="shared" si="25"/>
        <v>123933.35999999999</v>
      </c>
      <c r="AK50" s="13">
        <f t="shared" si="26"/>
        <v>300000</v>
      </c>
      <c r="AL50" s="13">
        <f t="shared" si="27"/>
        <v>9873.34</v>
      </c>
      <c r="AM50" s="13">
        <f t="shared" si="28"/>
        <v>58590</v>
      </c>
      <c r="AN50" s="13">
        <f t="shared" si="29"/>
        <v>68463.34</v>
      </c>
      <c r="AO50" s="23">
        <f t="shared" si="30"/>
        <v>15206.669999999998</v>
      </c>
      <c r="AP50" s="13">
        <f t="shared" si="31"/>
        <v>2006.6699999999983</v>
      </c>
      <c r="AQ50" s="13">
        <f t="shared" si="32"/>
        <v>-248066.64</v>
      </c>
      <c r="AR50" s="3" t="str">
        <f t="shared" si="33"/>
        <v>Ok</v>
      </c>
    </row>
    <row r="51" spans="1:44" x14ac:dyDescent="0.3">
      <c r="A51" s="30"/>
      <c r="B51" s="30">
        <f t="shared" si="0"/>
        <v>58</v>
      </c>
      <c r="C51" s="13">
        <f t="shared" si="1"/>
        <v>29000</v>
      </c>
      <c r="D51" s="13">
        <f t="shared" si="2"/>
        <v>348000</v>
      </c>
      <c r="E51" s="13">
        <f>F51*基础参数!$B$18</f>
        <v>232000</v>
      </c>
      <c r="F51" s="13">
        <f>F50+基础参数!$B$17</f>
        <v>580000</v>
      </c>
      <c r="G51" s="13">
        <f>基础参数!$B$1</f>
        <v>60000</v>
      </c>
      <c r="H51" s="13">
        <f>基础参数!$B$2</f>
        <v>36000</v>
      </c>
      <c r="I51" s="13">
        <f>ROUND(IF(F51/12&gt;基础参数!$B$5,基础参数!$B$5,IF(F51/12&lt;基础参数!$B$4,基础参数!$B$4,F51/12)),2)</f>
        <v>21396</v>
      </c>
      <c r="J51" s="13">
        <f>I51*12*基础参数!$B$3</f>
        <v>32094</v>
      </c>
      <c r="K51" s="13">
        <f>ROUND(IF($F51/12&gt;基础参数!$B$12,基础参数!$B$12,IF($F51/12&lt;基础参数!$B$11,基础参数!$B$11,$F51/12)),2)</f>
        <v>21396</v>
      </c>
      <c r="L51" s="13">
        <f>K51*12*基础参数!$B$10</f>
        <v>17972.640000000003</v>
      </c>
      <c r="M51" s="12">
        <f t="shared" si="3"/>
        <v>201933.36</v>
      </c>
      <c r="N51" s="13">
        <f t="shared" si="4"/>
        <v>232000</v>
      </c>
      <c r="O51" s="13">
        <f t="shared" si="5"/>
        <v>23466.67</v>
      </c>
      <c r="P51" s="13">
        <f t="shared" si="6"/>
        <v>44990</v>
      </c>
      <c r="Q51" s="17">
        <f t="shared" si="7"/>
        <v>68456.67</v>
      </c>
      <c r="R51" s="13">
        <f t="shared" si="8"/>
        <v>289933.36</v>
      </c>
      <c r="S51" s="18">
        <f t="shared" si="9"/>
        <v>144000</v>
      </c>
      <c r="T51" s="13">
        <f t="shared" si="10"/>
        <v>41066.67</v>
      </c>
      <c r="U51" s="13">
        <f t="shared" si="11"/>
        <v>14190</v>
      </c>
      <c r="V51" s="19">
        <f t="shared" si="12"/>
        <v>55256.67</v>
      </c>
      <c r="W51" s="13">
        <f t="shared" si="13"/>
        <v>13200</v>
      </c>
      <c r="X51" s="13">
        <f t="shared" si="14"/>
        <v>22003.339999999997</v>
      </c>
      <c r="Y51" s="13">
        <f t="shared" si="15"/>
        <v>433933.36</v>
      </c>
      <c r="Z51" s="22">
        <f t="shared" si="16"/>
        <v>77260.009999999995</v>
      </c>
      <c r="AA51" s="13"/>
      <c r="AB51" s="13">
        <f t="shared" si="17"/>
        <v>397933.36</v>
      </c>
      <c r="AC51" s="13">
        <f t="shared" si="18"/>
        <v>36000</v>
      </c>
      <c r="AD51" s="13">
        <f t="shared" si="19"/>
        <v>67563.34</v>
      </c>
      <c r="AE51" s="13">
        <f t="shared" si="20"/>
        <v>1080</v>
      </c>
      <c r="AF51" s="13">
        <f t="shared" si="21"/>
        <v>68643.34</v>
      </c>
      <c r="AG51" s="23">
        <f t="shared" si="22"/>
        <v>13386.669999999998</v>
      </c>
      <c r="AH51" s="13">
        <f t="shared" si="23"/>
        <v>186.66999999999825</v>
      </c>
      <c r="AI51" s="13">
        <f t="shared" si="24"/>
        <v>230833.36</v>
      </c>
      <c r="AJ51" s="13">
        <f t="shared" si="25"/>
        <v>133933.35999999999</v>
      </c>
      <c r="AK51" s="13">
        <f t="shared" si="26"/>
        <v>300000</v>
      </c>
      <c r="AL51" s="13">
        <f t="shared" si="27"/>
        <v>10873.34</v>
      </c>
      <c r="AM51" s="13">
        <f t="shared" si="28"/>
        <v>58590</v>
      </c>
      <c r="AN51" s="13">
        <f t="shared" si="29"/>
        <v>69463.34</v>
      </c>
      <c r="AO51" s="23">
        <f t="shared" si="30"/>
        <v>14206.669999999998</v>
      </c>
      <c r="AP51" s="13">
        <f t="shared" si="31"/>
        <v>1006.6699999999983</v>
      </c>
      <c r="AQ51" s="13">
        <f t="shared" si="32"/>
        <v>-238066.64</v>
      </c>
      <c r="AR51" s="3" t="str">
        <f t="shared" si="33"/>
        <v>Ok</v>
      </c>
    </row>
    <row r="52" spans="1:44" x14ac:dyDescent="0.3">
      <c r="A52" s="30"/>
      <c r="B52" s="30">
        <f t="shared" si="0"/>
        <v>59</v>
      </c>
      <c r="C52" s="13">
        <f t="shared" si="1"/>
        <v>29500</v>
      </c>
      <c r="D52" s="13">
        <f t="shared" si="2"/>
        <v>354000</v>
      </c>
      <c r="E52" s="13">
        <f>F52*基础参数!$B$18</f>
        <v>236000</v>
      </c>
      <c r="F52" s="13">
        <f>F51+基础参数!$B$17</f>
        <v>590000</v>
      </c>
      <c r="G52" s="13">
        <f>基础参数!$B$1</f>
        <v>60000</v>
      </c>
      <c r="H52" s="13">
        <f>基础参数!$B$2</f>
        <v>36000</v>
      </c>
      <c r="I52" s="13">
        <f>ROUND(IF(F52/12&gt;基础参数!$B$5,基础参数!$B$5,IF(F52/12&lt;基础参数!$B$4,基础参数!$B$4,F52/12)),2)</f>
        <v>21396</v>
      </c>
      <c r="J52" s="13">
        <f>I52*12*基础参数!$B$3</f>
        <v>32094</v>
      </c>
      <c r="K52" s="13">
        <f>ROUND(IF($F52/12&gt;基础参数!$B$12,基础参数!$B$12,IF($F52/12&lt;基础参数!$B$11,基础参数!$B$11,$F52/12)),2)</f>
        <v>21396</v>
      </c>
      <c r="L52" s="13">
        <f>K52*12*基础参数!$B$10</f>
        <v>17972.640000000003</v>
      </c>
      <c r="M52" s="12">
        <f t="shared" si="3"/>
        <v>207933.36</v>
      </c>
      <c r="N52" s="13">
        <f t="shared" si="4"/>
        <v>236000</v>
      </c>
      <c r="O52" s="13">
        <f t="shared" si="5"/>
        <v>24666.67</v>
      </c>
      <c r="P52" s="13">
        <f t="shared" si="6"/>
        <v>45790</v>
      </c>
      <c r="Q52" s="17">
        <f t="shared" si="7"/>
        <v>70456.67</v>
      </c>
      <c r="R52" s="13">
        <f t="shared" si="8"/>
        <v>299933.36</v>
      </c>
      <c r="S52" s="18">
        <f t="shared" si="9"/>
        <v>144000</v>
      </c>
      <c r="T52" s="13">
        <f t="shared" si="10"/>
        <v>43066.67</v>
      </c>
      <c r="U52" s="13">
        <f t="shared" si="11"/>
        <v>14190</v>
      </c>
      <c r="V52" s="19">
        <f t="shared" si="12"/>
        <v>57256.67</v>
      </c>
      <c r="W52" s="13">
        <f t="shared" si="13"/>
        <v>13200</v>
      </c>
      <c r="X52" s="13">
        <f t="shared" si="14"/>
        <v>23003.339999999997</v>
      </c>
      <c r="Y52" s="13">
        <f t="shared" si="15"/>
        <v>443933.36</v>
      </c>
      <c r="Z52" s="22">
        <f t="shared" si="16"/>
        <v>80260.009999999995</v>
      </c>
      <c r="AA52" s="13"/>
      <c r="AB52" s="13">
        <f t="shared" si="17"/>
        <v>407933.36</v>
      </c>
      <c r="AC52" s="13">
        <f t="shared" si="18"/>
        <v>36000</v>
      </c>
      <c r="AD52" s="13">
        <f t="shared" si="19"/>
        <v>70063.34</v>
      </c>
      <c r="AE52" s="13">
        <f t="shared" si="20"/>
        <v>1080</v>
      </c>
      <c r="AF52" s="13">
        <f t="shared" si="21"/>
        <v>71143.34</v>
      </c>
      <c r="AG52" s="23">
        <f t="shared" si="22"/>
        <v>13886.669999999998</v>
      </c>
      <c r="AH52" s="13">
        <f t="shared" si="23"/>
        <v>686.66999999999825</v>
      </c>
      <c r="AI52" s="13">
        <f t="shared" si="24"/>
        <v>240833.36</v>
      </c>
      <c r="AJ52" s="13">
        <f t="shared" si="25"/>
        <v>143933.35999999999</v>
      </c>
      <c r="AK52" s="13">
        <f t="shared" si="26"/>
        <v>300000</v>
      </c>
      <c r="AL52" s="13">
        <f t="shared" si="27"/>
        <v>11873.34</v>
      </c>
      <c r="AM52" s="13">
        <f t="shared" si="28"/>
        <v>58590</v>
      </c>
      <c r="AN52" s="13">
        <f t="shared" si="29"/>
        <v>70463.34</v>
      </c>
      <c r="AO52" s="23">
        <f t="shared" si="30"/>
        <v>13206.669999999998</v>
      </c>
      <c r="AP52" s="13">
        <f t="shared" si="31"/>
        <v>6.6699999999982538</v>
      </c>
      <c r="AQ52" s="13">
        <f t="shared" si="32"/>
        <v>-228066.64</v>
      </c>
      <c r="AR52" s="3" t="str">
        <f t="shared" si="33"/>
        <v>Ok</v>
      </c>
    </row>
    <row r="53" spans="1:44" x14ac:dyDescent="0.3">
      <c r="A53" s="30"/>
      <c r="B53" s="30">
        <f t="shared" si="0"/>
        <v>60</v>
      </c>
      <c r="C53" s="13">
        <f t="shared" si="1"/>
        <v>30000</v>
      </c>
      <c r="D53" s="13">
        <f t="shared" si="2"/>
        <v>360000</v>
      </c>
      <c r="E53" s="13">
        <f>F53*基础参数!$B$18</f>
        <v>240000</v>
      </c>
      <c r="F53" s="13">
        <f>F52+基础参数!$B$17</f>
        <v>600000</v>
      </c>
      <c r="G53" s="13">
        <f>基础参数!$B$1</f>
        <v>60000</v>
      </c>
      <c r="H53" s="13">
        <f>基础参数!$B$2</f>
        <v>36000</v>
      </c>
      <c r="I53" s="13">
        <f>ROUND(IF(F53/12&gt;基础参数!$B$5,基础参数!$B$5,IF(F53/12&lt;基础参数!$B$4,基础参数!$B$4,F53/12)),2)</f>
        <v>21396</v>
      </c>
      <c r="J53" s="13">
        <f>I53*12*基础参数!$B$3</f>
        <v>32094</v>
      </c>
      <c r="K53" s="13">
        <f>ROUND(IF($F53/12&gt;基础参数!$B$12,基础参数!$B$12,IF($F53/12&lt;基础参数!$B$11,基础参数!$B$11,$F53/12)),2)</f>
        <v>21396</v>
      </c>
      <c r="L53" s="13">
        <f>K53*12*基础参数!$B$10</f>
        <v>17972.640000000003</v>
      </c>
      <c r="M53" s="12">
        <f t="shared" si="3"/>
        <v>213933.36</v>
      </c>
      <c r="N53" s="13">
        <f t="shared" si="4"/>
        <v>240000</v>
      </c>
      <c r="O53" s="13">
        <f t="shared" si="5"/>
        <v>25866.67</v>
      </c>
      <c r="P53" s="13">
        <f t="shared" si="6"/>
        <v>46590</v>
      </c>
      <c r="Q53" s="17">
        <f t="shared" si="7"/>
        <v>72456.67</v>
      </c>
      <c r="R53" s="13">
        <f t="shared" si="8"/>
        <v>309933.36</v>
      </c>
      <c r="S53" s="18">
        <f t="shared" si="9"/>
        <v>144000</v>
      </c>
      <c r="T53" s="13">
        <f t="shared" si="10"/>
        <v>45563.34</v>
      </c>
      <c r="U53" s="13">
        <f t="shared" si="11"/>
        <v>14190</v>
      </c>
      <c r="V53" s="19">
        <f t="shared" si="12"/>
        <v>59753.34</v>
      </c>
      <c r="W53" s="13">
        <f t="shared" si="13"/>
        <v>12703.330000000002</v>
      </c>
      <c r="X53" s="13">
        <f t="shared" si="14"/>
        <v>23506.67</v>
      </c>
      <c r="Y53" s="13">
        <f t="shared" si="15"/>
        <v>453933.36</v>
      </c>
      <c r="Z53" s="22">
        <f t="shared" si="16"/>
        <v>83260.009999999995</v>
      </c>
      <c r="AA53" s="13"/>
      <c r="AB53" s="13">
        <f t="shared" si="17"/>
        <v>417933.36</v>
      </c>
      <c r="AC53" s="13">
        <f t="shared" si="18"/>
        <v>36000</v>
      </c>
      <c r="AD53" s="13">
        <f t="shared" si="19"/>
        <v>72563.34</v>
      </c>
      <c r="AE53" s="13">
        <f t="shared" si="20"/>
        <v>1080</v>
      </c>
      <c r="AF53" s="13">
        <f t="shared" si="21"/>
        <v>73643.34</v>
      </c>
      <c r="AG53" s="23">
        <f t="shared" si="22"/>
        <v>13890</v>
      </c>
      <c r="AH53" s="13">
        <f t="shared" si="23"/>
        <v>1186.6699999999983</v>
      </c>
      <c r="AI53" s="13">
        <f t="shared" si="24"/>
        <v>250833.36</v>
      </c>
      <c r="AJ53" s="13">
        <f t="shared" si="25"/>
        <v>153933.35999999999</v>
      </c>
      <c r="AK53" s="13">
        <f t="shared" si="26"/>
        <v>300000</v>
      </c>
      <c r="AL53" s="13">
        <f t="shared" si="27"/>
        <v>13866.67</v>
      </c>
      <c r="AM53" s="13">
        <f t="shared" si="28"/>
        <v>58590</v>
      </c>
      <c r="AN53" s="13">
        <f t="shared" si="29"/>
        <v>72456.67</v>
      </c>
      <c r="AO53" s="23">
        <f t="shared" si="30"/>
        <v>12703.330000000002</v>
      </c>
      <c r="AP53" s="13">
        <f t="shared" si="31"/>
        <v>0</v>
      </c>
      <c r="AQ53" s="13">
        <f t="shared" si="32"/>
        <v>-218066.64</v>
      </c>
      <c r="AR53" s="3" t="str">
        <f t="shared" si="33"/>
        <v>Ok</v>
      </c>
    </row>
    <row r="54" spans="1:44" x14ac:dyDescent="0.3">
      <c r="A54" s="30"/>
      <c r="B54" s="30">
        <f t="shared" si="0"/>
        <v>61</v>
      </c>
      <c r="C54" s="13">
        <f t="shared" si="1"/>
        <v>30500</v>
      </c>
      <c r="D54" s="13">
        <f t="shared" si="2"/>
        <v>366000</v>
      </c>
      <c r="E54" s="13">
        <f>F54*基础参数!$B$18</f>
        <v>244000</v>
      </c>
      <c r="F54" s="13">
        <f>F53+基础参数!$B$17</f>
        <v>610000</v>
      </c>
      <c r="G54" s="13">
        <f>基础参数!$B$1</f>
        <v>60000</v>
      </c>
      <c r="H54" s="13">
        <f>基础参数!$B$2</f>
        <v>36000</v>
      </c>
      <c r="I54" s="13">
        <f>ROUND(IF(F54/12&gt;基础参数!$B$5,基础参数!$B$5,IF(F54/12&lt;基础参数!$B$4,基础参数!$B$4,F54/12)),2)</f>
        <v>21396</v>
      </c>
      <c r="J54" s="13">
        <f>I54*12*基础参数!$B$3</f>
        <v>32094</v>
      </c>
      <c r="K54" s="13">
        <f>ROUND(IF($F54/12&gt;基础参数!$B$12,基础参数!$B$12,IF($F54/12&lt;基础参数!$B$11,基础参数!$B$11,$F54/12)),2)</f>
        <v>21396</v>
      </c>
      <c r="L54" s="13">
        <f>K54*12*基础参数!$B$10</f>
        <v>17972.640000000003</v>
      </c>
      <c r="M54" s="12">
        <f t="shared" si="3"/>
        <v>219933.36</v>
      </c>
      <c r="N54" s="13">
        <f t="shared" si="4"/>
        <v>244000</v>
      </c>
      <c r="O54" s="13">
        <f t="shared" si="5"/>
        <v>27066.67</v>
      </c>
      <c r="P54" s="13">
        <f t="shared" si="6"/>
        <v>47390</v>
      </c>
      <c r="Q54" s="17">
        <f t="shared" si="7"/>
        <v>74456.67</v>
      </c>
      <c r="R54" s="13">
        <f t="shared" si="8"/>
        <v>319933.36</v>
      </c>
      <c r="S54" s="18">
        <f t="shared" si="9"/>
        <v>144000</v>
      </c>
      <c r="T54" s="13">
        <f t="shared" si="10"/>
        <v>48063.34</v>
      </c>
      <c r="U54" s="13">
        <f t="shared" si="11"/>
        <v>14190</v>
      </c>
      <c r="V54" s="19">
        <f t="shared" si="12"/>
        <v>62253.34</v>
      </c>
      <c r="W54" s="13">
        <f t="shared" si="13"/>
        <v>12203.330000000002</v>
      </c>
      <c r="X54" s="13">
        <f t="shared" si="14"/>
        <v>24006.67</v>
      </c>
      <c r="Y54" s="13">
        <f t="shared" si="15"/>
        <v>463933.36</v>
      </c>
      <c r="Z54" s="22">
        <f t="shared" si="16"/>
        <v>86260.01</v>
      </c>
      <c r="AA54" s="13"/>
      <c r="AB54" s="13">
        <f t="shared" si="17"/>
        <v>427933.36</v>
      </c>
      <c r="AC54" s="13">
        <f t="shared" si="18"/>
        <v>36000</v>
      </c>
      <c r="AD54" s="13">
        <f t="shared" si="19"/>
        <v>75460.009999999995</v>
      </c>
      <c r="AE54" s="13">
        <f t="shared" si="20"/>
        <v>1080</v>
      </c>
      <c r="AF54" s="13">
        <f t="shared" si="21"/>
        <v>76540.009999999995</v>
      </c>
      <c r="AG54" s="23">
        <f t="shared" si="22"/>
        <v>14286.669999999998</v>
      </c>
      <c r="AH54" s="13">
        <f t="shared" si="23"/>
        <v>2083.3399999999965</v>
      </c>
      <c r="AI54" s="13">
        <f t="shared" si="24"/>
        <v>260833.36</v>
      </c>
      <c r="AJ54" s="13">
        <f t="shared" si="25"/>
        <v>163933.35999999999</v>
      </c>
      <c r="AK54" s="13">
        <f t="shared" si="26"/>
        <v>300000</v>
      </c>
      <c r="AL54" s="13">
        <f t="shared" si="27"/>
        <v>15866.67</v>
      </c>
      <c r="AM54" s="13">
        <f t="shared" si="28"/>
        <v>58590</v>
      </c>
      <c r="AN54" s="13">
        <f t="shared" si="29"/>
        <v>74456.67</v>
      </c>
      <c r="AO54" s="23">
        <f t="shared" si="30"/>
        <v>12203.330000000002</v>
      </c>
      <c r="AP54" s="13">
        <f t="shared" si="31"/>
        <v>0</v>
      </c>
      <c r="AQ54" s="13">
        <f t="shared" si="32"/>
        <v>-208066.64</v>
      </c>
      <c r="AR54" s="3" t="str">
        <f t="shared" si="33"/>
        <v>Ok</v>
      </c>
    </row>
    <row r="55" spans="1:44" x14ac:dyDescent="0.3">
      <c r="A55" s="30"/>
      <c r="B55" s="30">
        <f t="shared" si="0"/>
        <v>62</v>
      </c>
      <c r="C55" s="13">
        <f t="shared" si="1"/>
        <v>31000</v>
      </c>
      <c r="D55" s="13">
        <f t="shared" si="2"/>
        <v>372000</v>
      </c>
      <c r="E55" s="13">
        <f>F55*基础参数!$B$18</f>
        <v>248000</v>
      </c>
      <c r="F55" s="13">
        <f>F54+基础参数!$B$17</f>
        <v>620000</v>
      </c>
      <c r="G55" s="13">
        <f>基础参数!$B$1</f>
        <v>60000</v>
      </c>
      <c r="H55" s="13">
        <f>基础参数!$B$2</f>
        <v>36000</v>
      </c>
      <c r="I55" s="13">
        <f>ROUND(IF(F55/12&gt;基础参数!$B$5,基础参数!$B$5,IF(F55/12&lt;基础参数!$B$4,基础参数!$B$4,F55/12)),2)</f>
        <v>21396</v>
      </c>
      <c r="J55" s="13">
        <f>I55*12*基础参数!$B$3</f>
        <v>32094</v>
      </c>
      <c r="K55" s="13">
        <f>ROUND(IF($F55/12&gt;基础参数!$B$12,基础参数!$B$12,IF($F55/12&lt;基础参数!$B$11,基础参数!$B$11,$F55/12)),2)</f>
        <v>21396</v>
      </c>
      <c r="L55" s="13">
        <f>K55*12*基础参数!$B$10</f>
        <v>17972.640000000003</v>
      </c>
      <c r="M55" s="12">
        <f t="shared" si="3"/>
        <v>225933.36</v>
      </c>
      <c r="N55" s="13">
        <f t="shared" si="4"/>
        <v>248000</v>
      </c>
      <c r="O55" s="13">
        <f t="shared" si="5"/>
        <v>28266.67</v>
      </c>
      <c r="P55" s="13">
        <f t="shared" si="6"/>
        <v>48190</v>
      </c>
      <c r="Q55" s="17">
        <f t="shared" si="7"/>
        <v>76456.67</v>
      </c>
      <c r="R55" s="13">
        <f t="shared" si="8"/>
        <v>329933.36</v>
      </c>
      <c r="S55" s="18">
        <f t="shared" si="9"/>
        <v>144000</v>
      </c>
      <c r="T55" s="13">
        <f t="shared" si="10"/>
        <v>50563.34</v>
      </c>
      <c r="U55" s="13">
        <f t="shared" si="11"/>
        <v>14190</v>
      </c>
      <c r="V55" s="19">
        <f t="shared" si="12"/>
        <v>64753.34</v>
      </c>
      <c r="W55" s="13">
        <f t="shared" si="13"/>
        <v>11703.330000000002</v>
      </c>
      <c r="X55" s="13">
        <f t="shared" si="14"/>
        <v>24506.67</v>
      </c>
      <c r="Y55" s="13">
        <f t="shared" si="15"/>
        <v>473933.36</v>
      </c>
      <c r="Z55" s="22">
        <f t="shared" si="16"/>
        <v>89260.01</v>
      </c>
      <c r="AA55" s="13"/>
      <c r="AB55" s="13">
        <f t="shared" si="17"/>
        <v>437933.36</v>
      </c>
      <c r="AC55" s="13">
        <f t="shared" si="18"/>
        <v>36000</v>
      </c>
      <c r="AD55" s="13">
        <f t="shared" si="19"/>
        <v>78460.009999999995</v>
      </c>
      <c r="AE55" s="13">
        <f t="shared" si="20"/>
        <v>1080</v>
      </c>
      <c r="AF55" s="13">
        <f t="shared" si="21"/>
        <v>79540.009999999995</v>
      </c>
      <c r="AG55" s="23">
        <f t="shared" si="22"/>
        <v>14786.669999999998</v>
      </c>
      <c r="AH55" s="13">
        <f t="shared" si="23"/>
        <v>3083.3399999999965</v>
      </c>
      <c r="AI55" s="13">
        <f t="shared" si="24"/>
        <v>270833.36</v>
      </c>
      <c r="AJ55" s="13">
        <f t="shared" si="25"/>
        <v>173933.36</v>
      </c>
      <c r="AK55" s="13">
        <f t="shared" si="26"/>
        <v>300000</v>
      </c>
      <c r="AL55" s="13">
        <f t="shared" si="27"/>
        <v>17866.669999999998</v>
      </c>
      <c r="AM55" s="13">
        <f t="shared" si="28"/>
        <v>58590</v>
      </c>
      <c r="AN55" s="13">
        <f t="shared" si="29"/>
        <v>76456.67</v>
      </c>
      <c r="AO55" s="23">
        <f t="shared" si="30"/>
        <v>11703.330000000002</v>
      </c>
      <c r="AP55" s="13">
        <f t="shared" si="31"/>
        <v>0</v>
      </c>
      <c r="AQ55" s="13">
        <f t="shared" si="32"/>
        <v>-198066.64</v>
      </c>
      <c r="AR55" s="3" t="str">
        <f t="shared" si="33"/>
        <v>Ok</v>
      </c>
    </row>
    <row r="56" spans="1:44" x14ac:dyDescent="0.3">
      <c r="A56" s="30"/>
      <c r="B56" s="30">
        <f t="shared" si="0"/>
        <v>63</v>
      </c>
      <c r="C56" s="13">
        <f t="shared" si="1"/>
        <v>31500</v>
      </c>
      <c r="D56" s="13">
        <f t="shared" si="2"/>
        <v>378000</v>
      </c>
      <c r="E56" s="13">
        <f>F56*基础参数!$B$18</f>
        <v>252000</v>
      </c>
      <c r="F56" s="13">
        <f>F55+基础参数!$B$17</f>
        <v>630000</v>
      </c>
      <c r="G56" s="13">
        <f>基础参数!$B$1</f>
        <v>60000</v>
      </c>
      <c r="H56" s="13">
        <f>基础参数!$B$2</f>
        <v>36000</v>
      </c>
      <c r="I56" s="13">
        <f>ROUND(IF(F56/12&gt;基础参数!$B$5,基础参数!$B$5,IF(F56/12&lt;基础参数!$B$4,基础参数!$B$4,F56/12)),2)</f>
        <v>21396</v>
      </c>
      <c r="J56" s="13">
        <f>I56*12*基础参数!$B$3</f>
        <v>32094</v>
      </c>
      <c r="K56" s="13">
        <f>ROUND(IF($F56/12&gt;基础参数!$B$12,基础参数!$B$12,IF($F56/12&lt;基础参数!$B$11,基础参数!$B$11,$F56/12)),2)</f>
        <v>21396</v>
      </c>
      <c r="L56" s="13">
        <f>K56*12*基础参数!$B$10</f>
        <v>17972.640000000003</v>
      </c>
      <c r="M56" s="12">
        <f t="shared" si="3"/>
        <v>231933.36</v>
      </c>
      <c r="N56" s="13">
        <f t="shared" si="4"/>
        <v>252000</v>
      </c>
      <c r="O56" s="13">
        <f t="shared" si="5"/>
        <v>29466.67</v>
      </c>
      <c r="P56" s="13">
        <f t="shared" si="6"/>
        <v>48990</v>
      </c>
      <c r="Q56" s="17">
        <f t="shared" si="7"/>
        <v>78456.67</v>
      </c>
      <c r="R56" s="13">
        <f t="shared" si="8"/>
        <v>339933.36</v>
      </c>
      <c r="S56" s="18">
        <f t="shared" si="9"/>
        <v>144000</v>
      </c>
      <c r="T56" s="13">
        <f t="shared" si="10"/>
        <v>53063.34</v>
      </c>
      <c r="U56" s="13">
        <f t="shared" si="11"/>
        <v>14190</v>
      </c>
      <c r="V56" s="19">
        <f t="shared" si="12"/>
        <v>67253.34</v>
      </c>
      <c r="W56" s="13">
        <f t="shared" si="13"/>
        <v>11203.330000000002</v>
      </c>
      <c r="X56" s="13">
        <f t="shared" si="14"/>
        <v>25006.67</v>
      </c>
      <c r="Y56" s="13">
        <f t="shared" si="15"/>
        <v>483933.36</v>
      </c>
      <c r="Z56" s="22">
        <f t="shared" si="16"/>
        <v>92260.01</v>
      </c>
      <c r="AA56" s="13"/>
      <c r="AB56" s="13">
        <f t="shared" si="17"/>
        <v>447933.36</v>
      </c>
      <c r="AC56" s="13">
        <f t="shared" si="18"/>
        <v>36000</v>
      </c>
      <c r="AD56" s="13">
        <f t="shared" si="19"/>
        <v>81460.009999999995</v>
      </c>
      <c r="AE56" s="13">
        <f t="shared" si="20"/>
        <v>1080</v>
      </c>
      <c r="AF56" s="13">
        <f t="shared" si="21"/>
        <v>82540.009999999995</v>
      </c>
      <c r="AG56" s="23">
        <f t="shared" si="22"/>
        <v>15286.669999999998</v>
      </c>
      <c r="AH56" s="13">
        <f t="shared" si="23"/>
        <v>4083.3399999999965</v>
      </c>
      <c r="AI56" s="13">
        <f t="shared" si="24"/>
        <v>280833.36</v>
      </c>
      <c r="AJ56" s="13">
        <f t="shared" si="25"/>
        <v>183933.36</v>
      </c>
      <c r="AK56" s="13">
        <f t="shared" si="26"/>
        <v>300000</v>
      </c>
      <c r="AL56" s="13">
        <f t="shared" si="27"/>
        <v>19866.669999999998</v>
      </c>
      <c r="AM56" s="13">
        <f t="shared" si="28"/>
        <v>58590</v>
      </c>
      <c r="AN56" s="13">
        <f t="shared" si="29"/>
        <v>78456.67</v>
      </c>
      <c r="AO56" s="23">
        <f t="shared" si="30"/>
        <v>11203.330000000002</v>
      </c>
      <c r="AP56" s="13">
        <f t="shared" si="31"/>
        <v>0</v>
      </c>
      <c r="AQ56" s="13">
        <f t="shared" si="32"/>
        <v>-188066.64</v>
      </c>
      <c r="AR56" s="3" t="str">
        <f t="shared" si="33"/>
        <v>Ok</v>
      </c>
    </row>
    <row r="57" spans="1:44" x14ac:dyDescent="0.3">
      <c r="A57" s="30"/>
      <c r="B57" s="30">
        <f t="shared" si="0"/>
        <v>64</v>
      </c>
      <c r="C57" s="13">
        <f t="shared" si="1"/>
        <v>32000</v>
      </c>
      <c r="D57" s="13">
        <f t="shared" si="2"/>
        <v>384000</v>
      </c>
      <c r="E57" s="13">
        <f>F57*基础参数!$B$18</f>
        <v>256000</v>
      </c>
      <c r="F57" s="13">
        <f>F56+基础参数!$B$17</f>
        <v>640000</v>
      </c>
      <c r="G57" s="13">
        <f>基础参数!$B$1</f>
        <v>60000</v>
      </c>
      <c r="H57" s="13">
        <f>基础参数!$B$2</f>
        <v>36000</v>
      </c>
      <c r="I57" s="13">
        <f>ROUND(IF(F57/12&gt;基础参数!$B$5,基础参数!$B$5,IF(F57/12&lt;基础参数!$B$4,基础参数!$B$4,F57/12)),2)</f>
        <v>21396</v>
      </c>
      <c r="J57" s="13">
        <f>I57*12*基础参数!$B$3</f>
        <v>32094</v>
      </c>
      <c r="K57" s="13">
        <f>ROUND(IF($F57/12&gt;基础参数!$B$12,基础参数!$B$12,IF($F57/12&lt;基础参数!$B$11,基础参数!$B$11,$F57/12)),2)</f>
        <v>21396</v>
      </c>
      <c r="L57" s="13">
        <f>K57*12*基础参数!$B$10</f>
        <v>17972.640000000003</v>
      </c>
      <c r="M57" s="12">
        <f t="shared" si="3"/>
        <v>237933.36</v>
      </c>
      <c r="N57" s="13">
        <f t="shared" si="4"/>
        <v>256000</v>
      </c>
      <c r="O57" s="13">
        <f t="shared" si="5"/>
        <v>30666.67</v>
      </c>
      <c r="P57" s="13">
        <f t="shared" si="6"/>
        <v>49790</v>
      </c>
      <c r="Q57" s="17">
        <f t="shared" si="7"/>
        <v>80456.67</v>
      </c>
      <c r="R57" s="13">
        <f t="shared" si="8"/>
        <v>349933.36</v>
      </c>
      <c r="S57" s="18">
        <f t="shared" si="9"/>
        <v>144000</v>
      </c>
      <c r="T57" s="13">
        <f t="shared" si="10"/>
        <v>55563.34</v>
      </c>
      <c r="U57" s="13">
        <f t="shared" si="11"/>
        <v>14190</v>
      </c>
      <c r="V57" s="19">
        <f t="shared" si="12"/>
        <v>69753.34</v>
      </c>
      <c r="W57" s="13">
        <f t="shared" si="13"/>
        <v>10703.330000000002</v>
      </c>
      <c r="X57" s="13">
        <f t="shared" si="14"/>
        <v>25506.67</v>
      </c>
      <c r="Y57" s="13">
        <f t="shared" si="15"/>
        <v>493933.36</v>
      </c>
      <c r="Z57" s="22">
        <f t="shared" si="16"/>
        <v>95260.01</v>
      </c>
      <c r="AA57" s="13"/>
      <c r="AB57" s="13">
        <f t="shared" si="17"/>
        <v>457933.36</v>
      </c>
      <c r="AC57" s="13">
        <f t="shared" si="18"/>
        <v>36000</v>
      </c>
      <c r="AD57" s="13">
        <f t="shared" si="19"/>
        <v>84460.01</v>
      </c>
      <c r="AE57" s="13">
        <f t="shared" si="20"/>
        <v>1080</v>
      </c>
      <c r="AF57" s="13">
        <f t="shared" si="21"/>
        <v>85540.01</v>
      </c>
      <c r="AG57" s="23">
        <f t="shared" si="22"/>
        <v>15786.669999999998</v>
      </c>
      <c r="AH57" s="13">
        <f t="shared" si="23"/>
        <v>5083.3399999999965</v>
      </c>
      <c r="AI57" s="13">
        <f t="shared" si="24"/>
        <v>290833.36</v>
      </c>
      <c r="AJ57" s="13">
        <f t="shared" si="25"/>
        <v>193933.36</v>
      </c>
      <c r="AK57" s="13">
        <f t="shared" si="26"/>
        <v>300000</v>
      </c>
      <c r="AL57" s="13">
        <f t="shared" si="27"/>
        <v>21866.67</v>
      </c>
      <c r="AM57" s="13">
        <f t="shared" si="28"/>
        <v>58590</v>
      </c>
      <c r="AN57" s="13">
        <f t="shared" si="29"/>
        <v>80456.67</v>
      </c>
      <c r="AO57" s="23">
        <f t="shared" si="30"/>
        <v>10703.330000000002</v>
      </c>
      <c r="AP57" s="13">
        <f t="shared" si="31"/>
        <v>0</v>
      </c>
      <c r="AQ57" s="13">
        <f t="shared" si="32"/>
        <v>-178066.64</v>
      </c>
      <c r="AR57" s="3" t="str">
        <f t="shared" si="33"/>
        <v>Ok</v>
      </c>
    </row>
    <row r="58" spans="1:44" x14ac:dyDescent="0.3">
      <c r="A58" s="30"/>
      <c r="B58" s="30">
        <f t="shared" si="0"/>
        <v>65</v>
      </c>
      <c r="C58" s="13">
        <f t="shared" si="1"/>
        <v>32500</v>
      </c>
      <c r="D58" s="13">
        <f t="shared" si="2"/>
        <v>390000</v>
      </c>
      <c r="E58" s="13">
        <f>F58*基础参数!$B$18</f>
        <v>260000</v>
      </c>
      <c r="F58" s="13">
        <f>F57+基础参数!$B$17</f>
        <v>650000</v>
      </c>
      <c r="G58" s="13">
        <f>基础参数!$B$1</f>
        <v>60000</v>
      </c>
      <c r="H58" s="13">
        <f>基础参数!$B$2</f>
        <v>36000</v>
      </c>
      <c r="I58" s="13">
        <f>ROUND(IF(F58/12&gt;基础参数!$B$5,基础参数!$B$5,IF(F58/12&lt;基础参数!$B$4,基础参数!$B$4,F58/12)),2)</f>
        <v>21396</v>
      </c>
      <c r="J58" s="13">
        <f>I58*12*基础参数!$B$3</f>
        <v>32094</v>
      </c>
      <c r="K58" s="13">
        <f>ROUND(IF($F58/12&gt;基础参数!$B$12,基础参数!$B$12,IF($F58/12&lt;基础参数!$B$11,基础参数!$B$11,$F58/12)),2)</f>
        <v>21396</v>
      </c>
      <c r="L58" s="13">
        <f>K58*12*基础参数!$B$10</f>
        <v>17972.640000000003</v>
      </c>
      <c r="M58" s="12">
        <f t="shared" si="3"/>
        <v>243933.36</v>
      </c>
      <c r="N58" s="13">
        <f t="shared" si="4"/>
        <v>260000</v>
      </c>
      <c r="O58" s="13">
        <f t="shared" si="5"/>
        <v>31866.67</v>
      </c>
      <c r="P58" s="13">
        <f t="shared" si="6"/>
        <v>50590</v>
      </c>
      <c r="Q58" s="17">
        <f t="shared" si="7"/>
        <v>82456.67</v>
      </c>
      <c r="R58" s="13">
        <f t="shared" si="8"/>
        <v>359933.36</v>
      </c>
      <c r="S58" s="18">
        <f t="shared" si="9"/>
        <v>144000</v>
      </c>
      <c r="T58" s="13">
        <f t="shared" si="10"/>
        <v>58063.34</v>
      </c>
      <c r="U58" s="13">
        <f t="shared" si="11"/>
        <v>14190</v>
      </c>
      <c r="V58" s="19">
        <f t="shared" si="12"/>
        <v>72253.34</v>
      </c>
      <c r="W58" s="13">
        <f t="shared" si="13"/>
        <v>10203.330000000002</v>
      </c>
      <c r="X58" s="13">
        <f t="shared" si="14"/>
        <v>26006.67</v>
      </c>
      <c r="Y58" s="13">
        <f t="shared" si="15"/>
        <v>503933.36</v>
      </c>
      <c r="Z58" s="22">
        <f t="shared" si="16"/>
        <v>98260.01</v>
      </c>
      <c r="AA58" s="13"/>
      <c r="AB58" s="13">
        <f t="shared" si="17"/>
        <v>467933.36</v>
      </c>
      <c r="AC58" s="13">
        <f t="shared" si="18"/>
        <v>36000</v>
      </c>
      <c r="AD58" s="13">
        <f t="shared" si="19"/>
        <v>87460.01</v>
      </c>
      <c r="AE58" s="13">
        <f t="shared" si="20"/>
        <v>1080</v>
      </c>
      <c r="AF58" s="13">
        <f t="shared" si="21"/>
        <v>88540.01</v>
      </c>
      <c r="AG58" s="23">
        <f t="shared" si="22"/>
        <v>16286.669999999998</v>
      </c>
      <c r="AH58" s="13">
        <f t="shared" si="23"/>
        <v>6083.3399999999965</v>
      </c>
      <c r="AI58" s="13">
        <f t="shared" si="24"/>
        <v>300833.36</v>
      </c>
      <c r="AJ58" s="13">
        <f t="shared" si="25"/>
        <v>203933.36</v>
      </c>
      <c r="AK58" s="13">
        <f t="shared" si="26"/>
        <v>300000</v>
      </c>
      <c r="AL58" s="13">
        <f t="shared" si="27"/>
        <v>23866.67</v>
      </c>
      <c r="AM58" s="13">
        <f t="shared" si="28"/>
        <v>58590</v>
      </c>
      <c r="AN58" s="13">
        <f t="shared" si="29"/>
        <v>82456.67</v>
      </c>
      <c r="AO58" s="23">
        <f t="shared" si="30"/>
        <v>10203.330000000002</v>
      </c>
      <c r="AP58" s="13">
        <f t="shared" si="31"/>
        <v>0</v>
      </c>
      <c r="AQ58" s="13">
        <f t="shared" si="32"/>
        <v>-168066.64</v>
      </c>
      <c r="AR58" s="3" t="str">
        <f t="shared" si="33"/>
        <v>Ok</v>
      </c>
    </row>
    <row r="59" spans="1:44" x14ac:dyDescent="0.3">
      <c r="A59" s="30"/>
      <c r="B59" s="30">
        <f t="shared" si="0"/>
        <v>66</v>
      </c>
      <c r="C59" s="13">
        <f t="shared" si="1"/>
        <v>33000</v>
      </c>
      <c r="D59" s="13">
        <f t="shared" si="2"/>
        <v>396000</v>
      </c>
      <c r="E59" s="13">
        <f>F59*基础参数!$B$18</f>
        <v>264000</v>
      </c>
      <c r="F59" s="13">
        <f>F58+基础参数!$B$17</f>
        <v>660000</v>
      </c>
      <c r="G59" s="13">
        <f>基础参数!$B$1</f>
        <v>60000</v>
      </c>
      <c r="H59" s="13">
        <f>基础参数!$B$2</f>
        <v>36000</v>
      </c>
      <c r="I59" s="13">
        <f>ROUND(IF(F59/12&gt;基础参数!$B$5,基础参数!$B$5,IF(F59/12&lt;基础参数!$B$4,基础参数!$B$4,F59/12)),2)</f>
        <v>21396</v>
      </c>
      <c r="J59" s="13">
        <f>I59*12*基础参数!$B$3</f>
        <v>32094</v>
      </c>
      <c r="K59" s="13">
        <f>ROUND(IF($F59/12&gt;基础参数!$B$12,基础参数!$B$12,IF($F59/12&lt;基础参数!$B$11,基础参数!$B$11,$F59/12)),2)</f>
        <v>21396</v>
      </c>
      <c r="L59" s="13">
        <f>K59*12*基础参数!$B$10</f>
        <v>17972.640000000003</v>
      </c>
      <c r="M59" s="12">
        <f t="shared" si="3"/>
        <v>249933.36</v>
      </c>
      <c r="N59" s="13">
        <f t="shared" si="4"/>
        <v>264000</v>
      </c>
      <c r="O59" s="13">
        <f t="shared" si="5"/>
        <v>33066.67</v>
      </c>
      <c r="P59" s="13">
        <f t="shared" si="6"/>
        <v>51390</v>
      </c>
      <c r="Q59" s="17">
        <f t="shared" si="7"/>
        <v>84456.67</v>
      </c>
      <c r="R59" s="13">
        <f t="shared" si="8"/>
        <v>369933.36</v>
      </c>
      <c r="S59" s="18">
        <f t="shared" si="9"/>
        <v>144000</v>
      </c>
      <c r="T59" s="13">
        <f t="shared" si="10"/>
        <v>60563.34</v>
      </c>
      <c r="U59" s="13">
        <f t="shared" si="11"/>
        <v>14190</v>
      </c>
      <c r="V59" s="19">
        <f t="shared" si="12"/>
        <v>74753.34</v>
      </c>
      <c r="W59" s="13">
        <f t="shared" si="13"/>
        <v>9703.3300000000017</v>
      </c>
      <c r="X59" s="13">
        <f t="shared" si="14"/>
        <v>26506.67</v>
      </c>
      <c r="Y59" s="13">
        <f t="shared" si="15"/>
        <v>513933.36</v>
      </c>
      <c r="Z59" s="22">
        <f t="shared" si="16"/>
        <v>101260.01</v>
      </c>
      <c r="AA59" s="13"/>
      <c r="AB59" s="13">
        <f t="shared" si="17"/>
        <v>477933.36</v>
      </c>
      <c r="AC59" s="13">
        <f t="shared" si="18"/>
        <v>36000</v>
      </c>
      <c r="AD59" s="13">
        <f t="shared" si="19"/>
        <v>90460.01</v>
      </c>
      <c r="AE59" s="13">
        <f t="shared" si="20"/>
        <v>1080</v>
      </c>
      <c r="AF59" s="13">
        <f t="shared" si="21"/>
        <v>91540.01</v>
      </c>
      <c r="AG59" s="23">
        <f t="shared" si="22"/>
        <v>16786.669999999998</v>
      </c>
      <c r="AH59" s="13">
        <f t="shared" si="23"/>
        <v>7083.3399999999965</v>
      </c>
      <c r="AI59" s="13">
        <f t="shared" si="24"/>
        <v>310833.36</v>
      </c>
      <c r="AJ59" s="13">
        <f t="shared" si="25"/>
        <v>213933.36</v>
      </c>
      <c r="AK59" s="13">
        <f t="shared" si="26"/>
        <v>300000</v>
      </c>
      <c r="AL59" s="13">
        <f t="shared" si="27"/>
        <v>25866.67</v>
      </c>
      <c r="AM59" s="13">
        <f t="shared" si="28"/>
        <v>58590</v>
      </c>
      <c r="AN59" s="13">
        <f t="shared" si="29"/>
        <v>84456.67</v>
      </c>
      <c r="AO59" s="23">
        <f t="shared" si="30"/>
        <v>9703.3300000000017</v>
      </c>
      <c r="AP59" s="13">
        <f t="shared" si="31"/>
        <v>0</v>
      </c>
      <c r="AQ59" s="13">
        <f t="shared" si="32"/>
        <v>-158066.64000000001</v>
      </c>
      <c r="AR59" s="3" t="str">
        <f t="shared" si="33"/>
        <v>Ok</v>
      </c>
    </row>
    <row r="60" spans="1:44" x14ac:dyDescent="0.3">
      <c r="A60" s="30"/>
      <c r="B60" s="30">
        <f t="shared" si="0"/>
        <v>67</v>
      </c>
      <c r="C60" s="13">
        <f t="shared" si="1"/>
        <v>33500</v>
      </c>
      <c r="D60" s="13">
        <f t="shared" si="2"/>
        <v>402000</v>
      </c>
      <c r="E60" s="13">
        <f>F60*基础参数!$B$18</f>
        <v>268000</v>
      </c>
      <c r="F60" s="13">
        <f>F59+基础参数!$B$17</f>
        <v>670000</v>
      </c>
      <c r="G60" s="13">
        <f>基础参数!$B$1</f>
        <v>60000</v>
      </c>
      <c r="H60" s="13">
        <f>基础参数!$B$2</f>
        <v>36000</v>
      </c>
      <c r="I60" s="13">
        <f>ROUND(IF(F60/12&gt;基础参数!$B$5,基础参数!$B$5,IF(F60/12&lt;基础参数!$B$4,基础参数!$B$4,F60/12)),2)</f>
        <v>21396</v>
      </c>
      <c r="J60" s="13">
        <f>I60*12*基础参数!$B$3</f>
        <v>32094</v>
      </c>
      <c r="K60" s="13">
        <f>ROUND(IF($F60/12&gt;基础参数!$B$12,基础参数!$B$12,IF($F60/12&lt;基础参数!$B$11,基础参数!$B$11,$F60/12)),2)</f>
        <v>21396</v>
      </c>
      <c r="L60" s="13">
        <f>K60*12*基础参数!$B$10</f>
        <v>17972.640000000003</v>
      </c>
      <c r="M60" s="12">
        <f t="shared" si="3"/>
        <v>255933.36</v>
      </c>
      <c r="N60" s="13">
        <f t="shared" si="4"/>
        <v>268000</v>
      </c>
      <c r="O60" s="13">
        <f t="shared" si="5"/>
        <v>34266.67</v>
      </c>
      <c r="P60" s="13">
        <f t="shared" si="6"/>
        <v>52190</v>
      </c>
      <c r="Q60" s="17">
        <f t="shared" si="7"/>
        <v>86456.67</v>
      </c>
      <c r="R60" s="13">
        <f t="shared" si="8"/>
        <v>379933.36</v>
      </c>
      <c r="S60" s="18">
        <f t="shared" si="9"/>
        <v>144000</v>
      </c>
      <c r="T60" s="13">
        <f t="shared" si="10"/>
        <v>63063.34</v>
      </c>
      <c r="U60" s="13">
        <f t="shared" si="11"/>
        <v>14190</v>
      </c>
      <c r="V60" s="19">
        <f t="shared" si="12"/>
        <v>77253.34</v>
      </c>
      <c r="W60" s="13">
        <f t="shared" si="13"/>
        <v>9203.3300000000017</v>
      </c>
      <c r="X60" s="13">
        <f t="shared" si="14"/>
        <v>27006.67</v>
      </c>
      <c r="Y60" s="13">
        <f t="shared" si="15"/>
        <v>523933.36</v>
      </c>
      <c r="Z60" s="22">
        <f t="shared" si="16"/>
        <v>104260.01</v>
      </c>
      <c r="AA60" s="13"/>
      <c r="AB60" s="13">
        <f t="shared" si="17"/>
        <v>487933.36</v>
      </c>
      <c r="AC60" s="13">
        <f t="shared" si="18"/>
        <v>36000</v>
      </c>
      <c r="AD60" s="13">
        <f t="shared" si="19"/>
        <v>93460.01</v>
      </c>
      <c r="AE60" s="13">
        <f t="shared" si="20"/>
        <v>1080</v>
      </c>
      <c r="AF60" s="13">
        <f t="shared" si="21"/>
        <v>94540.01</v>
      </c>
      <c r="AG60" s="23">
        <f t="shared" si="22"/>
        <v>17286.669999999998</v>
      </c>
      <c r="AH60" s="13">
        <f t="shared" si="23"/>
        <v>8083.3399999999965</v>
      </c>
      <c r="AI60" s="13">
        <f t="shared" si="24"/>
        <v>320833.36</v>
      </c>
      <c r="AJ60" s="13">
        <f t="shared" si="25"/>
        <v>223933.36</v>
      </c>
      <c r="AK60" s="13">
        <f t="shared" si="26"/>
        <v>300000</v>
      </c>
      <c r="AL60" s="13">
        <f t="shared" si="27"/>
        <v>27866.67</v>
      </c>
      <c r="AM60" s="13">
        <f t="shared" si="28"/>
        <v>58590</v>
      </c>
      <c r="AN60" s="13">
        <f t="shared" si="29"/>
        <v>86456.67</v>
      </c>
      <c r="AO60" s="23">
        <f t="shared" si="30"/>
        <v>9203.3300000000017</v>
      </c>
      <c r="AP60" s="13">
        <f t="shared" si="31"/>
        <v>0</v>
      </c>
      <c r="AQ60" s="13">
        <f t="shared" si="32"/>
        <v>-148066.64000000001</v>
      </c>
      <c r="AR60" s="3" t="str">
        <f t="shared" si="33"/>
        <v>Ok</v>
      </c>
    </row>
    <row r="61" spans="1:44" x14ac:dyDescent="0.3">
      <c r="A61" s="30"/>
      <c r="B61" s="30">
        <f t="shared" si="0"/>
        <v>68</v>
      </c>
      <c r="C61" s="13">
        <f t="shared" si="1"/>
        <v>34000</v>
      </c>
      <c r="D61" s="13">
        <f t="shared" si="2"/>
        <v>408000</v>
      </c>
      <c r="E61" s="13">
        <f>F61*基础参数!$B$18</f>
        <v>272000</v>
      </c>
      <c r="F61" s="13">
        <f>F60+基础参数!$B$17</f>
        <v>680000</v>
      </c>
      <c r="G61" s="13">
        <f>基础参数!$B$1</f>
        <v>60000</v>
      </c>
      <c r="H61" s="13">
        <f>基础参数!$B$2</f>
        <v>36000</v>
      </c>
      <c r="I61" s="13">
        <f>ROUND(IF(F61/12&gt;基础参数!$B$5,基础参数!$B$5,IF(F61/12&lt;基础参数!$B$4,基础参数!$B$4,F61/12)),2)</f>
        <v>21396</v>
      </c>
      <c r="J61" s="13">
        <f>I61*12*基础参数!$B$3</f>
        <v>32094</v>
      </c>
      <c r="K61" s="13">
        <f>ROUND(IF($F61/12&gt;基础参数!$B$12,基础参数!$B$12,IF($F61/12&lt;基础参数!$B$11,基础参数!$B$11,$F61/12)),2)</f>
        <v>21396</v>
      </c>
      <c r="L61" s="13">
        <f>K61*12*基础参数!$B$10</f>
        <v>17972.640000000003</v>
      </c>
      <c r="M61" s="12">
        <f t="shared" si="3"/>
        <v>261933.36</v>
      </c>
      <c r="N61" s="13">
        <f t="shared" si="4"/>
        <v>272000</v>
      </c>
      <c r="O61" s="13">
        <f t="shared" si="5"/>
        <v>35466.67</v>
      </c>
      <c r="P61" s="13">
        <f t="shared" si="6"/>
        <v>52990</v>
      </c>
      <c r="Q61" s="17">
        <f t="shared" si="7"/>
        <v>88456.67</v>
      </c>
      <c r="R61" s="13">
        <f t="shared" si="8"/>
        <v>389933.36</v>
      </c>
      <c r="S61" s="18">
        <f t="shared" si="9"/>
        <v>144000</v>
      </c>
      <c r="T61" s="13">
        <f t="shared" si="10"/>
        <v>65563.34</v>
      </c>
      <c r="U61" s="13">
        <f t="shared" si="11"/>
        <v>14190</v>
      </c>
      <c r="V61" s="19">
        <f t="shared" si="12"/>
        <v>79753.34</v>
      </c>
      <c r="W61" s="13">
        <f t="shared" si="13"/>
        <v>8703.3300000000017</v>
      </c>
      <c r="X61" s="13">
        <f t="shared" si="14"/>
        <v>27506.67</v>
      </c>
      <c r="Y61" s="13">
        <f t="shared" si="15"/>
        <v>533933.36</v>
      </c>
      <c r="Z61" s="22">
        <f t="shared" si="16"/>
        <v>107260.01</v>
      </c>
      <c r="AA61" s="13"/>
      <c r="AB61" s="13">
        <f t="shared" si="17"/>
        <v>497933.36</v>
      </c>
      <c r="AC61" s="13">
        <f t="shared" si="18"/>
        <v>36000</v>
      </c>
      <c r="AD61" s="13">
        <f t="shared" si="19"/>
        <v>96460.01</v>
      </c>
      <c r="AE61" s="13">
        <f t="shared" si="20"/>
        <v>1080</v>
      </c>
      <c r="AF61" s="13">
        <f t="shared" si="21"/>
        <v>97540.01</v>
      </c>
      <c r="AG61" s="23">
        <f t="shared" si="22"/>
        <v>17786.669999999998</v>
      </c>
      <c r="AH61" s="13">
        <f t="shared" si="23"/>
        <v>9083.3399999999965</v>
      </c>
      <c r="AI61" s="13">
        <f t="shared" si="24"/>
        <v>330833.36</v>
      </c>
      <c r="AJ61" s="13">
        <f t="shared" si="25"/>
        <v>233933.36</v>
      </c>
      <c r="AK61" s="13">
        <f t="shared" si="26"/>
        <v>300000</v>
      </c>
      <c r="AL61" s="13">
        <f t="shared" si="27"/>
        <v>29866.67</v>
      </c>
      <c r="AM61" s="13">
        <f t="shared" si="28"/>
        <v>58590</v>
      </c>
      <c r="AN61" s="13">
        <f t="shared" si="29"/>
        <v>88456.67</v>
      </c>
      <c r="AO61" s="23">
        <f t="shared" si="30"/>
        <v>8703.3300000000017</v>
      </c>
      <c r="AP61" s="13">
        <f t="shared" si="31"/>
        <v>0</v>
      </c>
      <c r="AQ61" s="13">
        <f t="shared" si="32"/>
        <v>-138066.64000000001</v>
      </c>
      <c r="AR61" s="3" t="str">
        <f t="shared" si="33"/>
        <v>Ok</v>
      </c>
    </row>
    <row r="62" spans="1:44" x14ac:dyDescent="0.3">
      <c r="A62" s="30"/>
      <c r="B62" s="30">
        <f t="shared" si="0"/>
        <v>69</v>
      </c>
      <c r="C62" s="13">
        <f t="shared" si="1"/>
        <v>34500</v>
      </c>
      <c r="D62" s="13">
        <f t="shared" si="2"/>
        <v>414000</v>
      </c>
      <c r="E62" s="13">
        <f>F62*基础参数!$B$18</f>
        <v>276000</v>
      </c>
      <c r="F62" s="13">
        <f>F61+基础参数!$B$17</f>
        <v>690000</v>
      </c>
      <c r="G62" s="13">
        <f>基础参数!$B$1</f>
        <v>60000</v>
      </c>
      <c r="H62" s="13">
        <f>基础参数!$B$2</f>
        <v>36000</v>
      </c>
      <c r="I62" s="13">
        <f>ROUND(IF(F62/12&gt;基础参数!$B$5,基础参数!$B$5,IF(F62/12&lt;基础参数!$B$4,基础参数!$B$4,F62/12)),2)</f>
        <v>21396</v>
      </c>
      <c r="J62" s="13">
        <f>I62*12*基础参数!$B$3</f>
        <v>32094</v>
      </c>
      <c r="K62" s="13">
        <f>ROUND(IF($F62/12&gt;基础参数!$B$12,基础参数!$B$12,IF($F62/12&lt;基础参数!$B$11,基础参数!$B$11,$F62/12)),2)</f>
        <v>21396</v>
      </c>
      <c r="L62" s="13">
        <f>K62*12*基础参数!$B$10</f>
        <v>17972.640000000003</v>
      </c>
      <c r="M62" s="12">
        <f t="shared" si="3"/>
        <v>267933.36</v>
      </c>
      <c r="N62" s="13">
        <f t="shared" si="4"/>
        <v>276000</v>
      </c>
      <c r="O62" s="13">
        <f t="shared" si="5"/>
        <v>36666.67</v>
      </c>
      <c r="P62" s="13">
        <f t="shared" si="6"/>
        <v>53790</v>
      </c>
      <c r="Q62" s="17">
        <f t="shared" si="7"/>
        <v>90456.67</v>
      </c>
      <c r="R62" s="13">
        <f t="shared" si="8"/>
        <v>399933.36</v>
      </c>
      <c r="S62" s="18">
        <f t="shared" si="9"/>
        <v>144000</v>
      </c>
      <c r="T62" s="13">
        <f t="shared" si="10"/>
        <v>68063.34</v>
      </c>
      <c r="U62" s="13">
        <f t="shared" si="11"/>
        <v>14190</v>
      </c>
      <c r="V62" s="19">
        <f t="shared" si="12"/>
        <v>82253.34</v>
      </c>
      <c r="W62" s="13">
        <f t="shared" si="13"/>
        <v>8203.3300000000017</v>
      </c>
      <c r="X62" s="13">
        <f t="shared" si="14"/>
        <v>28006.67</v>
      </c>
      <c r="Y62" s="13">
        <f t="shared" si="15"/>
        <v>543933.36</v>
      </c>
      <c r="Z62" s="22">
        <f t="shared" si="16"/>
        <v>110260.01</v>
      </c>
      <c r="AA62" s="13"/>
      <c r="AB62" s="13">
        <f t="shared" si="17"/>
        <v>507933.36</v>
      </c>
      <c r="AC62" s="13">
        <f t="shared" si="18"/>
        <v>36000</v>
      </c>
      <c r="AD62" s="13">
        <f t="shared" si="19"/>
        <v>99460.01</v>
      </c>
      <c r="AE62" s="13">
        <f t="shared" si="20"/>
        <v>1080</v>
      </c>
      <c r="AF62" s="13">
        <f t="shared" si="21"/>
        <v>100540.01</v>
      </c>
      <c r="AG62" s="23">
        <f t="shared" si="22"/>
        <v>18286.669999999998</v>
      </c>
      <c r="AH62" s="13">
        <f t="shared" si="23"/>
        <v>10083.339999999997</v>
      </c>
      <c r="AI62" s="13">
        <f t="shared" si="24"/>
        <v>340833.36</v>
      </c>
      <c r="AJ62" s="13">
        <f t="shared" si="25"/>
        <v>243933.36</v>
      </c>
      <c r="AK62" s="13">
        <f t="shared" si="26"/>
        <v>300000</v>
      </c>
      <c r="AL62" s="13">
        <f t="shared" si="27"/>
        <v>31866.67</v>
      </c>
      <c r="AM62" s="13">
        <f t="shared" si="28"/>
        <v>58590</v>
      </c>
      <c r="AN62" s="13">
        <f t="shared" si="29"/>
        <v>90456.67</v>
      </c>
      <c r="AO62" s="23">
        <f t="shared" si="30"/>
        <v>8203.3300000000017</v>
      </c>
      <c r="AP62" s="13">
        <f t="shared" si="31"/>
        <v>0</v>
      </c>
      <c r="AQ62" s="13">
        <f t="shared" si="32"/>
        <v>-128066.64000000001</v>
      </c>
      <c r="AR62" s="3" t="str">
        <f t="shared" si="33"/>
        <v>Ok</v>
      </c>
    </row>
    <row r="63" spans="1:44" x14ac:dyDescent="0.3">
      <c r="A63" s="30"/>
      <c r="B63" s="30">
        <f t="shared" si="0"/>
        <v>70</v>
      </c>
      <c r="C63" s="13">
        <f t="shared" si="1"/>
        <v>35000</v>
      </c>
      <c r="D63" s="13">
        <f t="shared" si="2"/>
        <v>420000</v>
      </c>
      <c r="E63" s="13">
        <f>F63*基础参数!$B$18</f>
        <v>280000</v>
      </c>
      <c r="F63" s="13">
        <f>F62+基础参数!$B$17</f>
        <v>700000</v>
      </c>
      <c r="G63" s="13">
        <f>基础参数!$B$1</f>
        <v>60000</v>
      </c>
      <c r="H63" s="13">
        <f>基础参数!$B$2</f>
        <v>36000</v>
      </c>
      <c r="I63" s="13">
        <f>ROUND(IF(F63/12&gt;基础参数!$B$5,基础参数!$B$5,IF(F63/12&lt;基础参数!$B$4,基础参数!$B$4,F63/12)),2)</f>
        <v>21396</v>
      </c>
      <c r="J63" s="13">
        <f>I63*12*基础参数!$B$3</f>
        <v>32094</v>
      </c>
      <c r="K63" s="13">
        <f>ROUND(IF($F63/12&gt;基础参数!$B$12,基础参数!$B$12,IF($F63/12&lt;基础参数!$B$11,基础参数!$B$11,$F63/12)),2)</f>
        <v>21396</v>
      </c>
      <c r="L63" s="13">
        <f>K63*12*基础参数!$B$10</f>
        <v>17972.640000000003</v>
      </c>
      <c r="M63" s="12">
        <f t="shared" si="3"/>
        <v>273933.36</v>
      </c>
      <c r="N63" s="13">
        <f t="shared" si="4"/>
        <v>280000</v>
      </c>
      <c r="O63" s="13">
        <f t="shared" si="5"/>
        <v>37866.67</v>
      </c>
      <c r="P63" s="13">
        <f t="shared" si="6"/>
        <v>54590</v>
      </c>
      <c r="Q63" s="17">
        <f t="shared" si="7"/>
        <v>92456.67</v>
      </c>
      <c r="R63" s="13">
        <f t="shared" si="8"/>
        <v>409933.36</v>
      </c>
      <c r="S63" s="18">
        <f t="shared" si="9"/>
        <v>144000</v>
      </c>
      <c r="T63" s="13">
        <f t="shared" si="10"/>
        <v>70563.34</v>
      </c>
      <c r="U63" s="13">
        <f t="shared" si="11"/>
        <v>14190</v>
      </c>
      <c r="V63" s="19">
        <f t="shared" si="12"/>
        <v>84753.34</v>
      </c>
      <c r="W63" s="13">
        <f t="shared" si="13"/>
        <v>7703.3300000000017</v>
      </c>
      <c r="X63" s="13">
        <f t="shared" si="14"/>
        <v>28506.67</v>
      </c>
      <c r="Y63" s="13">
        <f t="shared" si="15"/>
        <v>553933.36</v>
      </c>
      <c r="Z63" s="22">
        <f t="shared" si="16"/>
        <v>113260.01</v>
      </c>
      <c r="AA63" s="13"/>
      <c r="AB63" s="13">
        <f t="shared" si="17"/>
        <v>517933.36</v>
      </c>
      <c r="AC63" s="13">
        <f t="shared" si="18"/>
        <v>36000</v>
      </c>
      <c r="AD63" s="13">
        <f t="shared" si="19"/>
        <v>102460.01</v>
      </c>
      <c r="AE63" s="13">
        <f t="shared" si="20"/>
        <v>1080</v>
      </c>
      <c r="AF63" s="13">
        <f t="shared" si="21"/>
        <v>103540.01</v>
      </c>
      <c r="AG63" s="23">
        <f t="shared" si="22"/>
        <v>18786.669999999998</v>
      </c>
      <c r="AH63" s="13">
        <f t="shared" si="23"/>
        <v>11083.339999999997</v>
      </c>
      <c r="AI63" s="13">
        <f t="shared" si="24"/>
        <v>350833.36</v>
      </c>
      <c r="AJ63" s="13">
        <f t="shared" si="25"/>
        <v>253933.36</v>
      </c>
      <c r="AK63" s="13">
        <f t="shared" si="26"/>
        <v>300000</v>
      </c>
      <c r="AL63" s="13">
        <f t="shared" si="27"/>
        <v>33866.67</v>
      </c>
      <c r="AM63" s="13">
        <f t="shared" si="28"/>
        <v>58590</v>
      </c>
      <c r="AN63" s="13">
        <f t="shared" si="29"/>
        <v>92456.67</v>
      </c>
      <c r="AO63" s="23">
        <f t="shared" si="30"/>
        <v>7703.3300000000017</v>
      </c>
      <c r="AP63" s="13">
        <f t="shared" si="31"/>
        <v>0</v>
      </c>
      <c r="AQ63" s="13">
        <f t="shared" si="32"/>
        <v>-118066.64000000001</v>
      </c>
      <c r="AR63" s="3" t="str">
        <f t="shared" si="33"/>
        <v>Ok</v>
      </c>
    </row>
    <row r="64" spans="1:44" x14ac:dyDescent="0.3">
      <c r="A64" s="30"/>
      <c r="B64" s="30">
        <f t="shared" si="0"/>
        <v>71</v>
      </c>
      <c r="C64" s="13">
        <f t="shared" si="1"/>
        <v>35500</v>
      </c>
      <c r="D64" s="13">
        <f t="shared" si="2"/>
        <v>426000</v>
      </c>
      <c r="E64" s="13">
        <f>F64*基础参数!$B$18</f>
        <v>284000</v>
      </c>
      <c r="F64" s="13">
        <f>F63+基础参数!$B$17</f>
        <v>710000</v>
      </c>
      <c r="G64" s="13">
        <f>基础参数!$B$1</f>
        <v>60000</v>
      </c>
      <c r="H64" s="13">
        <f>基础参数!$B$2</f>
        <v>36000</v>
      </c>
      <c r="I64" s="13">
        <f>ROUND(IF(F64/12&gt;基础参数!$B$5,基础参数!$B$5,IF(F64/12&lt;基础参数!$B$4,基础参数!$B$4,F64/12)),2)</f>
        <v>21396</v>
      </c>
      <c r="J64" s="13">
        <f>I64*12*基础参数!$B$3</f>
        <v>32094</v>
      </c>
      <c r="K64" s="13">
        <f>ROUND(IF($F64/12&gt;基础参数!$B$12,基础参数!$B$12,IF($F64/12&lt;基础参数!$B$11,基础参数!$B$11,$F64/12)),2)</f>
        <v>21396</v>
      </c>
      <c r="L64" s="13">
        <f>K64*12*基础参数!$B$10</f>
        <v>17972.640000000003</v>
      </c>
      <c r="M64" s="12">
        <f t="shared" si="3"/>
        <v>279933.36</v>
      </c>
      <c r="N64" s="13">
        <f t="shared" si="4"/>
        <v>284000</v>
      </c>
      <c r="O64" s="13">
        <f t="shared" si="5"/>
        <v>39066.67</v>
      </c>
      <c r="P64" s="13">
        <f t="shared" si="6"/>
        <v>55390</v>
      </c>
      <c r="Q64" s="17">
        <f t="shared" si="7"/>
        <v>94456.67</v>
      </c>
      <c r="R64" s="13">
        <f t="shared" si="8"/>
        <v>419933.36</v>
      </c>
      <c r="S64" s="18">
        <f t="shared" si="9"/>
        <v>144000</v>
      </c>
      <c r="T64" s="13">
        <f t="shared" si="10"/>
        <v>73063.34</v>
      </c>
      <c r="U64" s="13">
        <f t="shared" si="11"/>
        <v>14190</v>
      </c>
      <c r="V64" s="19">
        <f t="shared" si="12"/>
        <v>87253.34</v>
      </c>
      <c r="W64" s="13">
        <f t="shared" si="13"/>
        <v>7203.3300000000017</v>
      </c>
      <c r="X64" s="13">
        <f t="shared" si="14"/>
        <v>29006.67</v>
      </c>
      <c r="Y64" s="13">
        <f t="shared" si="15"/>
        <v>563933.36</v>
      </c>
      <c r="Z64" s="22">
        <f t="shared" si="16"/>
        <v>116260.01</v>
      </c>
      <c r="AA64" s="13"/>
      <c r="AB64" s="13">
        <f t="shared" si="17"/>
        <v>527933.36</v>
      </c>
      <c r="AC64" s="13">
        <f t="shared" si="18"/>
        <v>36000</v>
      </c>
      <c r="AD64" s="13">
        <f t="shared" si="19"/>
        <v>105460.01</v>
      </c>
      <c r="AE64" s="13">
        <f t="shared" si="20"/>
        <v>1080</v>
      </c>
      <c r="AF64" s="13">
        <f t="shared" si="21"/>
        <v>106540.01</v>
      </c>
      <c r="AG64" s="23">
        <f t="shared" si="22"/>
        <v>19286.669999999998</v>
      </c>
      <c r="AH64" s="13">
        <f t="shared" si="23"/>
        <v>12083.339999999997</v>
      </c>
      <c r="AI64" s="13">
        <f t="shared" si="24"/>
        <v>360833.36</v>
      </c>
      <c r="AJ64" s="13">
        <f t="shared" si="25"/>
        <v>263933.36</v>
      </c>
      <c r="AK64" s="13">
        <f t="shared" si="26"/>
        <v>300000</v>
      </c>
      <c r="AL64" s="13">
        <f t="shared" si="27"/>
        <v>35866.67</v>
      </c>
      <c r="AM64" s="13">
        <f t="shared" si="28"/>
        <v>58590</v>
      </c>
      <c r="AN64" s="13">
        <f t="shared" si="29"/>
        <v>94456.67</v>
      </c>
      <c r="AO64" s="23">
        <f t="shared" si="30"/>
        <v>7203.3300000000017</v>
      </c>
      <c r="AP64" s="13">
        <f t="shared" si="31"/>
        <v>0</v>
      </c>
      <c r="AQ64" s="13">
        <f t="shared" si="32"/>
        <v>-108066.64000000001</v>
      </c>
      <c r="AR64" s="3" t="str">
        <f t="shared" si="33"/>
        <v>Ok</v>
      </c>
    </row>
    <row r="65" spans="1:44" x14ac:dyDescent="0.3">
      <c r="A65" s="30"/>
      <c r="B65" s="30">
        <f t="shared" si="0"/>
        <v>72</v>
      </c>
      <c r="C65" s="13">
        <f t="shared" si="1"/>
        <v>36000</v>
      </c>
      <c r="D65" s="13">
        <f t="shared" si="2"/>
        <v>432000</v>
      </c>
      <c r="E65" s="13">
        <f>F65*基础参数!$B$18</f>
        <v>288000</v>
      </c>
      <c r="F65" s="13">
        <f>F64+基础参数!$B$17</f>
        <v>720000</v>
      </c>
      <c r="G65" s="13">
        <f>基础参数!$B$1</f>
        <v>60000</v>
      </c>
      <c r="H65" s="13">
        <f>基础参数!$B$2</f>
        <v>36000</v>
      </c>
      <c r="I65" s="13">
        <f>ROUND(IF(F65/12&gt;基础参数!$B$5,基础参数!$B$5,IF(F65/12&lt;基础参数!$B$4,基础参数!$B$4,F65/12)),2)</f>
        <v>21396</v>
      </c>
      <c r="J65" s="13">
        <f>I65*12*基础参数!$B$3</f>
        <v>32094</v>
      </c>
      <c r="K65" s="13">
        <f>ROUND(IF($F65/12&gt;基础参数!$B$12,基础参数!$B$12,IF($F65/12&lt;基础参数!$B$11,基础参数!$B$11,$F65/12)),2)</f>
        <v>21396</v>
      </c>
      <c r="L65" s="13">
        <f>K65*12*基础参数!$B$10</f>
        <v>17972.640000000003</v>
      </c>
      <c r="M65" s="12">
        <f t="shared" si="3"/>
        <v>285933.36</v>
      </c>
      <c r="N65" s="13">
        <f t="shared" si="4"/>
        <v>288000</v>
      </c>
      <c r="O65" s="13">
        <f t="shared" si="5"/>
        <v>40266.67</v>
      </c>
      <c r="P65" s="13">
        <f t="shared" si="6"/>
        <v>56190</v>
      </c>
      <c r="Q65" s="17">
        <f t="shared" si="7"/>
        <v>96456.67</v>
      </c>
      <c r="R65" s="13">
        <f t="shared" si="8"/>
        <v>429933.36</v>
      </c>
      <c r="S65" s="18">
        <f t="shared" si="9"/>
        <v>144000</v>
      </c>
      <c r="T65" s="13">
        <f t="shared" si="10"/>
        <v>76060.009999999995</v>
      </c>
      <c r="U65" s="13">
        <f t="shared" si="11"/>
        <v>14190</v>
      </c>
      <c r="V65" s="19">
        <f t="shared" si="12"/>
        <v>90250.01</v>
      </c>
      <c r="W65" s="13">
        <f t="shared" si="13"/>
        <v>6206.6600000000035</v>
      </c>
      <c r="X65" s="13">
        <f t="shared" si="14"/>
        <v>29010</v>
      </c>
      <c r="Y65" s="13">
        <f t="shared" si="15"/>
        <v>573933.36</v>
      </c>
      <c r="Z65" s="22">
        <f t="shared" si="16"/>
        <v>119260.01</v>
      </c>
      <c r="AA65" s="13"/>
      <c r="AB65" s="13">
        <f t="shared" si="17"/>
        <v>537933.36</v>
      </c>
      <c r="AC65" s="13">
        <f t="shared" si="18"/>
        <v>36000</v>
      </c>
      <c r="AD65" s="13">
        <f t="shared" si="19"/>
        <v>108460.01</v>
      </c>
      <c r="AE65" s="13">
        <f t="shared" si="20"/>
        <v>1080</v>
      </c>
      <c r="AF65" s="13">
        <f t="shared" si="21"/>
        <v>109540.01</v>
      </c>
      <c r="AG65" s="23">
        <f t="shared" si="22"/>
        <v>19290</v>
      </c>
      <c r="AH65" s="13">
        <f t="shared" si="23"/>
        <v>13083.339999999997</v>
      </c>
      <c r="AI65" s="13">
        <f t="shared" si="24"/>
        <v>370833.36</v>
      </c>
      <c r="AJ65" s="13">
        <f t="shared" si="25"/>
        <v>273933.36</v>
      </c>
      <c r="AK65" s="13">
        <f t="shared" si="26"/>
        <v>300000</v>
      </c>
      <c r="AL65" s="13">
        <f t="shared" si="27"/>
        <v>37866.67</v>
      </c>
      <c r="AM65" s="13">
        <f t="shared" si="28"/>
        <v>58590</v>
      </c>
      <c r="AN65" s="13">
        <f t="shared" si="29"/>
        <v>96456.67</v>
      </c>
      <c r="AO65" s="23">
        <f t="shared" si="30"/>
        <v>6206.6600000000035</v>
      </c>
      <c r="AP65" s="13">
        <f t="shared" si="31"/>
        <v>0</v>
      </c>
      <c r="AQ65" s="13">
        <f t="shared" si="32"/>
        <v>-98066.640000000014</v>
      </c>
      <c r="AR65" s="3" t="str">
        <f t="shared" si="33"/>
        <v>Ok</v>
      </c>
    </row>
    <row r="66" spans="1:44" x14ac:dyDescent="0.3">
      <c r="A66" s="30"/>
      <c r="B66" s="30">
        <f t="shared" si="0"/>
        <v>73</v>
      </c>
      <c r="C66" s="13">
        <f t="shared" si="1"/>
        <v>36500</v>
      </c>
      <c r="D66" s="13">
        <f t="shared" si="2"/>
        <v>438000</v>
      </c>
      <c r="E66" s="13">
        <f>F66*基础参数!$B$18</f>
        <v>292000</v>
      </c>
      <c r="F66" s="13">
        <f>F65+基础参数!$B$17</f>
        <v>730000</v>
      </c>
      <c r="G66" s="13">
        <f>基础参数!$B$1</f>
        <v>60000</v>
      </c>
      <c r="H66" s="13">
        <f>基础参数!$B$2</f>
        <v>36000</v>
      </c>
      <c r="I66" s="13">
        <f>ROUND(IF(F66/12&gt;基础参数!$B$5,基础参数!$B$5,IF(F66/12&lt;基础参数!$B$4,基础参数!$B$4,F66/12)),2)</f>
        <v>21396</v>
      </c>
      <c r="J66" s="13">
        <f>I66*12*基础参数!$B$3</f>
        <v>32094</v>
      </c>
      <c r="K66" s="13">
        <f>ROUND(IF($F66/12&gt;基础参数!$B$12,基础参数!$B$12,IF($F66/12&lt;基础参数!$B$11,基础参数!$B$11,$F66/12)),2)</f>
        <v>21396</v>
      </c>
      <c r="L66" s="13">
        <f>K66*12*基础参数!$B$10</f>
        <v>17972.640000000003</v>
      </c>
      <c r="M66" s="12">
        <f t="shared" si="3"/>
        <v>291933.36</v>
      </c>
      <c r="N66" s="13">
        <f t="shared" si="4"/>
        <v>292000</v>
      </c>
      <c r="O66" s="13">
        <f t="shared" si="5"/>
        <v>41466.67</v>
      </c>
      <c r="P66" s="13">
        <f t="shared" si="6"/>
        <v>56990</v>
      </c>
      <c r="Q66" s="17">
        <f t="shared" si="7"/>
        <v>98456.67</v>
      </c>
      <c r="R66" s="13">
        <f t="shared" si="8"/>
        <v>439933.36</v>
      </c>
      <c r="S66" s="18">
        <f t="shared" si="9"/>
        <v>144000</v>
      </c>
      <c r="T66" s="13">
        <f t="shared" si="10"/>
        <v>79060.009999999995</v>
      </c>
      <c r="U66" s="13">
        <f t="shared" si="11"/>
        <v>14190</v>
      </c>
      <c r="V66" s="19">
        <f t="shared" si="12"/>
        <v>93250.01</v>
      </c>
      <c r="W66" s="13">
        <f t="shared" si="13"/>
        <v>5206.6600000000035</v>
      </c>
      <c r="X66" s="13">
        <f t="shared" si="14"/>
        <v>29010</v>
      </c>
      <c r="Y66" s="13">
        <f t="shared" si="15"/>
        <v>583933.36</v>
      </c>
      <c r="Z66" s="22">
        <f t="shared" si="16"/>
        <v>122260.01</v>
      </c>
      <c r="AA66" s="13"/>
      <c r="AB66" s="13">
        <f t="shared" si="17"/>
        <v>547933.36</v>
      </c>
      <c r="AC66" s="13">
        <f t="shared" si="18"/>
        <v>36000</v>
      </c>
      <c r="AD66" s="13">
        <f t="shared" si="19"/>
        <v>111460.01</v>
      </c>
      <c r="AE66" s="13">
        <f t="shared" si="20"/>
        <v>1080</v>
      </c>
      <c r="AF66" s="13">
        <f t="shared" si="21"/>
        <v>112540.01</v>
      </c>
      <c r="AG66" s="23">
        <f t="shared" si="22"/>
        <v>19290</v>
      </c>
      <c r="AH66" s="13">
        <f t="shared" si="23"/>
        <v>14083.339999999997</v>
      </c>
      <c r="AI66" s="13">
        <f t="shared" si="24"/>
        <v>380833.36</v>
      </c>
      <c r="AJ66" s="13">
        <f t="shared" si="25"/>
        <v>283933.36</v>
      </c>
      <c r="AK66" s="13">
        <f t="shared" si="26"/>
        <v>300000</v>
      </c>
      <c r="AL66" s="13">
        <f t="shared" si="27"/>
        <v>39866.67</v>
      </c>
      <c r="AM66" s="13">
        <f t="shared" si="28"/>
        <v>58590</v>
      </c>
      <c r="AN66" s="13">
        <f t="shared" si="29"/>
        <v>98456.67</v>
      </c>
      <c r="AO66" s="23">
        <f t="shared" si="30"/>
        <v>5206.6600000000035</v>
      </c>
      <c r="AP66" s="13">
        <f t="shared" si="31"/>
        <v>0</v>
      </c>
      <c r="AQ66" s="13">
        <f t="shared" si="32"/>
        <v>-88066.640000000014</v>
      </c>
      <c r="AR66" s="3" t="str">
        <f t="shared" si="33"/>
        <v>Ok</v>
      </c>
    </row>
    <row r="67" spans="1:44" x14ac:dyDescent="0.3">
      <c r="A67" s="30"/>
      <c r="B67" s="30">
        <f t="shared" ref="B67:B130" si="34">F67/10000</f>
        <v>74</v>
      </c>
      <c r="C67" s="13">
        <f t="shared" si="1"/>
        <v>37000</v>
      </c>
      <c r="D67" s="13">
        <f t="shared" si="2"/>
        <v>444000</v>
      </c>
      <c r="E67" s="13">
        <f>F67*基础参数!$B$18</f>
        <v>296000</v>
      </c>
      <c r="F67" s="13">
        <f>F66+基础参数!$B$17</f>
        <v>740000</v>
      </c>
      <c r="G67" s="13">
        <f>基础参数!$B$1</f>
        <v>60000</v>
      </c>
      <c r="H67" s="13">
        <f>基础参数!$B$2</f>
        <v>36000</v>
      </c>
      <c r="I67" s="13">
        <f>ROUND(IF(F67/12&gt;基础参数!$B$5,基础参数!$B$5,IF(F67/12&lt;基础参数!$B$4,基础参数!$B$4,F67/12)),2)</f>
        <v>21396</v>
      </c>
      <c r="J67" s="13">
        <f>I67*12*基础参数!$B$3</f>
        <v>32094</v>
      </c>
      <c r="K67" s="13">
        <f>ROUND(IF($F67/12&gt;基础参数!$B$12,基础参数!$B$12,IF($F67/12&lt;基础参数!$B$11,基础参数!$B$11,$F67/12)),2)</f>
        <v>21396</v>
      </c>
      <c r="L67" s="13">
        <f>K67*12*基础参数!$B$10</f>
        <v>17972.640000000003</v>
      </c>
      <c r="M67" s="12">
        <f t="shared" si="3"/>
        <v>297933.36</v>
      </c>
      <c r="N67" s="13">
        <f t="shared" si="4"/>
        <v>296000</v>
      </c>
      <c r="O67" s="13">
        <f t="shared" si="5"/>
        <v>42666.67</v>
      </c>
      <c r="P67" s="13">
        <f t="shared" si="6"/>
        <v>57790</v>
      </c>
      <c r="Q67" s="17">
        <f t="shared" si="7"/>
        <v>100456.67</v>
      </c>
      <c r="R67" s="13">
        <f t="shared" si="8"/>
        <v>449933.36</v>
      </c>
      <c r="S67" s="18">
        <f t="shared" si="9"/>
        <v>144000</v>
      </c>
      <c r="T67" s="13">
        <f t="shared" si="10"/>
        <v>82060.009999999995</v>
      </c>
      <c r="U67" s="13">
        <f t="shared" si="11"/>
        <v>14190</v>
      </c>
      <c r="V67" s="19">
        <f t="shared" si="12"/>
        <v>96250.01</v>
      </c>
      <c r="W67" s="13">
        <f t="shared" si="13"/>
        <v>4206.6600000000035</v>
      </c>
      <c r="X67" s="13">
        <f t="shared" si="14"/>
        <v>29010</v>
      </c>
      <c r="Y67" s="13">
        <f t="shared" si="15"/>
        <v>593933.36</v>
      </c>
      <c r="Z67" s="22">
        <f t="shared" si="16"/>
        <v>125260.01</v>
      </c>
      <c r="AA67" s="13"/>
      <c r="AB67" s="13">
        <f t="shared" si="17"/>
        <v>557933.36</v>
      </c>
      <c r="AC67" s="13">
        <f t="shared" si="18"/>
        <v>36000</v>
      </c>
      <c r="AD67" s="13">
        <f t="shared" si="19"/>
        <v>114460.01</v>
      </c>
      <c r="AE67" s="13">
        <f t="shared" si="20"/>
        <v>1080</v>
      </c>
      <c r="AF67" s="13">
        <f t="shared" si="21"/>
        <v>115540.01</v>
      </c>
      <c r="AG67" s="23">
        <f t="shared" si="22"/>
        <v>19290</v>
      </c>
      <c r="AH67" s="13">
        <f t="shared" si="23"/>
        <v>15083.339999999997</v>
      </c>
      <c r="AI67" s="13">
        <f t="shared" si="24"/>
        <v>390833.36</v>
      </c>
      <c r="AJ67" s="13">
        <f t="shared" si="25"/>
        <v>293933.36</v>
      </c>
      <c r="AK67" s="13">
        <f t="shared" si="26"/>
        <v>300000</v>
      </c>
      <c r="AL67" s="13">
        <f t="shared" si="27"/>
        <v>41866.67</v>
      </c>
      <c r="AM67" s="13">
        <f t="shared" si="28"/>
        <v>58590</v>
      </c>
      <c r="AN67" s="13">
        <f t="shared" si="29"/>
        <v>100456.67</v>
      </c>
      <c r="AO67" s="23">
        <f t="shared" si="30"/>
        <v>4206.6600000000035</v>
      </c>
      <c r="AP67" s="13">
        <f t="shared" si="31"/>
        <v>0</v>
      </c>
      <c r="AQ67" s="13">
        <f t="shared" si="32"/>
        <v>-78066.640000000014</v>
      </c>
      <c r="AR67" s="3" t="str">
        <f t="shared" si="33"/>
        <v>Ok</v>
      </c>
    </row>
    <row r="68" spans="1:44" x14ac:dyDescent="0.3">
      <c r="A68" s="30"/>
      <c r="B68" s="30">
        <f t="shared" si="34"/>
        <v>75</v>
      </c>
      <c r="C68" s="13">
        <f t="shared" ref="C68:C131" si="35">ROUND(D68/12,2)</f>
        <v>37500</v>
      </c>
      <c r="D68" s="13">
        <f t="shared" ref="D68:D131" si="36">F68-E68</f>
        <v>450000</v>
      </c>
      <c r="E68" s="13">
        <f>F68*基础参数!$B$18</f>
        <v>300000</v>
      </c>
      <c r="F68" s="13">
        <f>F67+基础参数!$B$17</f>
        <v>750000</v>
      </c>
      <c r="G68" s="13">
        <f>基础参数!$B$1</f>
        <v>60000</v>
      </c>
      <c r="H68" s="13">
        <f>基础参数!$B$2</f>
        <v>36000</v>
      </c>
      <c r="I68" s="13">
        <f>ROUND(IF(F68/12&gt;基础参数!$B$5,基础参数!$B$5,IF(F68/12&lt;基础参数!$B$4,基础参数!$B$4,F68/12)),2)</f>
        <v>21396</v>
      </c>
      <c r="J68" s="13">
        <f>I68*12*基础参数!$B$3</f>
        <v>32094</v>
      </c>
      <c r="K68" s="13">
        <f>ROUND(IF($F68/12&gt;基础参数!$B$12,基础参数!$B$12,IF($F68/12&lt;基础参数!$B$11,基础参数!$B$11,$F68/12)),2)</f>
        <v>21396</v>
      </c>
      <c r="L68" s="13">
        <f>K68*12*基础参数!$B$10</f>
        <v>17972.640000000003</v>
      </c>
      <c r="M68" s="12">
        <f t="shared" ref="M68:M131" si="37">IF(D68-G68-H68-J68-L68&gt;0,D68-G68-H68-J68-L68,0)</f>
        <v>303933.36</v>
      </c>
      <c r="N68" s="13">
        <f t="shared" ref="N68:N131" si="38">E68</f>
        <v>300000</v>
      </c>
      <c r="O68" s="13">
        <f t="shared" ref="O68:O131" si="39">ROUND(IF(M68&gt;36000,IF(M68&gt;144000,IF(M68&gt;300000,IF(M68&gt;420000,IF(M68&gt;660000,IF(M68&gt;960000,IF(M68&gt;960000.0001,(M68*0.45-181920)),(M68*0.35-85920)),(M68*0.3-52920)),(M68*0.25-31920)),(M68*0.2-16920)),(M68*0.1-2520)),(M68*0.03)),2)</f>
        <v>44063.34</v>
      </c>
      <c r="P68" s="13">
        <f t="shared" ref="P68:P131" si="40">ROUND(IF(N68/12&gt;3000,IF(N68/12&gt;12000,IF(N68/12&gt;25000,IF(N68/12&gt;35000,IF(N68/12&gt;55000,IF(N68/12&gt;80000,IF(N68/12&gt;80000.0001,(N68*0.45-15160)),(N68*0.35-7160)),(N68*0.3-4410)),(N68*0.25-2660)),(N68*0.2-1410)),(N68*0.1-210)),(N68*0.03)),2)</f>
        <v>58590</v>
      </c>
      <c r="Q68" s="17">
        <f t="shared" ref="Q68:Q131" si="41">O68+P68</f>
        <v>102653.34</v>
      </c>
      <c r="R68" s="13">
        <f t="shared" ref="R68:R131" si="42">Y68-S68</f>
        <v>459933.36</v>
      </c>
      <c r="S68" s="18">
        <f t="shared" ref="S68:S131" si="43">IF(Y68&gt;1452500,660000,IF(Y68&gt;1277500,420000,IF(Y68&gt;672000,300000,IF(Y68&gt;203100,144000,IF(Y68&gt;36000,36000,0)))))</f>
        <v>144000</v>
      </c>
      <c r="T68" s="13">
        <f t="shared" ref="T68:T131" si="44">ROUND(IF(R68&gt;36000,IF(R68&gt;144000,IF(R68&gt;300000,IF(R68&gt;420000,IF(R68&gt;660000,IF(R68&gt;960000,IF(R68&gt;960000.0001,(R68*0.45-181920)),(R68*0.35-85920)),(R68*0.3-52920)),(R68*0.25-31920)),(R68*0.2-16920)),(R68*0.1-2520)),(R68*0.03)),2)</f>
        <v>85060.01</v>
      </c>
      <c r="U68" s="13">
        <f t="shared" ref="U68:U131" si="45">ROUND(IF(S68/12&gt;3000,IF(S68/12&gt;12000,IF(S68/12&gt;25000,IF(S68/12&gt;35000,IF(S68/12&gt;55000,IF(S68/12&gt;80000,IF(S68/12&gt;80000.0001,(S68*0.45-15160)),(S68*0.35-7160)),(S68*0.3-4410)),(S68*0.25-2660)),(S68*0.2-1410)),(S68*0.1-210)),(S68*0.03)),2)</f>
        <v>14190</v>
      </c>
      <c r="V68" s="19">
        <f t="shared" ref="V68:V131" si="46">T68+U68</f>
        <v>99250.01</v>
      </c>
      <c r="W68" s="13">
        <f t="shared" ref="W68:W131" si="47">Q68-V68</f>
        <v>3403.3300000000017</v>
      </c>
      <c r="X68" s="13">
        <f t="shared" ref="X68:X131" si="48">Z68-V68</f>
        <v>29010</v>
      </c>
      <c r="Y68" s="13">
        <f t="shared" ref="Y68:Y131" si="49">IF(F68-G68-H68-J68-L68&gt;0,F68-G68-H68-J68-L68,0)</f>
        <v>603933.36</v>
      </c>
      <c r="Z68" s="22">
        <f t="shared" ref="Z68:Z131" si="50">ROUND(IF(Y68&gt;36000,IF(Y68&gt;144000,IF(Y68&gt;300000,IF(Y68&gt;420000,IF(Y68&gt;660000,IF(Y68&gt;960000,IF(Y68&gt;960000.0001,(Y68*0.45-181920)),(Y68*0.35-85920)),(Y68*0.3-52920)),(Y68*0.25-31920)),(Y68*0.2-16920)),(Y68*0.1-2520)),(Y68*0.03)),2)</f>
        <v>128260.01</v>
      </c>
      <c r="AA68" s="13"/>
      <c r="AB68" s="13">
        <f t="shared" ref="AB68:AB131" si="51">Y68-AC68</f>
        <v>567933.36</v>
      </c>
      <c r="AC68" s="13">
        <f t="shared" ref="AC68:AC131" si="52">IF($S68=0,0,IF($S68=36000,0,IF($S68=144000,36000,IF($S68=300000,144000,IF($S68=420000,300000,IF($S68=660000,420000))))))</f>
        <v>36000</v>
      </c>
      <c r="AD68" s="13">
        <f t="shared" ref="AD68:AD131" si="53">ROUND(IF(AB68&gt;36000,IF(AB68&gt;144000,IF(AB68&gt;300000,IF(AB68&gt;420000,IF(AB68&gt;660000,IF(AB68&gt;960000,IF(AB68&gt;960000.0001,(AB68*0.45-181920)),(AB68*0.35-85920)),(AB68*0.3-52920)),(AB68*0.25-31920)),(AB68*0.2-16920)),(AB68*0.1-2520)),(AB68*0.03)),2)</f>
        <v>117460.01</v>
      </c>
      <c r="AE68" s="13">
        <f t="shared" ref="AE68:AE131" si="54">ROUND(IF(AC68/12&gt;3000,IF(AC68/12&gt;12000,IF(AC68/12&gt;25000,IF(AC68/12&gt;35000,IF(AC68/12&gt;55000,IF(AC68/12&gt;80000,IF(AC68/12&gt;80000.0001,(AC68*0.45-15160)),(AC68*0.35-7160)),(AC68*0.3-4410)),(AC68*0.25-2660)),(AC68*0.2-1410)),(AC68*0.1-210)),(AC68*0.03)),2)</f>
        <v>1080</v>
      </c>
      <c r="AF68" s="13">
        <f t="shared" ref="AF68:AF131" si="55">AD68+AE68</f>
        <v>118540.01</v>
      </c>
      <c r="AG68" s="23">
        <f t="shared" ref="AG68:AG131" si="56">AF68-$V68</f>
        <v>19290</v>
      </c>
      <c r="AH68" s="13">
        <f t="shared" ref="AH68:AH131" si="57">AF68-$Q68</f>
        <v>15886.669999999998</v>
      </c>
      <c r="AI68" s="13">
        <f t="shared" ref="AI68:AI131" si="58">IF($S68=0,0,IF($S68=36000,Y68-36000,IF($S68=144000,Y68-203100,IF($S68=300000,Y68-672000,IF($S68=420000,Y68-1277500,IF($S68=660000,Y68-1452500))))))</f>
        <v>400833.36</v>
      </c>
      <c r="AJ68" s="13">
        <f t="shared" ref="AJ68:AJ131" si="59">IF(AK68&gt;Y68,0,Y68-AK68)</f>
        <v>303933.36</v>
      </c>
      <c r="AK68" s="13">
        <f t="shared" ref="AK68:AK131" si="60">IF($S68=0,36000,IF($S68=36000,144000,IF($S68=144000,300000,IF($S68=300000,420000,IF($S68=420000,660000,IF($S68=660000,660000))))))</f>
        <v>300000</v>
      </c>
      <c r="AL68" s="13">
        <f t="shared" ref="AL68:AL131" si="61">IF(AK68&gt;Y68,0,ROUND(IF(AJ68&gt;36000,IF(AJ68&gt;144000,IF(AJ68&gt;300000,IF(AJ68&gt;420000,IF(AJ68&gt;660000,IF(AJ68&gt;960000,IF(AJ68&gt;960000.0001,(AJ68*0.45-181920)),(AJ68*0.35-85920)),(AJ68*0.3-52920)),(AJ68*0.25-31920)),(AJ68*0.2-16920)),(AJ68*0.1-2520)),(AJ68*0.03)),2))</f>
        <v>44063.34</v>
      </c>
      <c r="AM68" s="13">
        <f t="shared" ref="AM68:AM131" si="62">IF(AK68&gt;Y68,0,ROUND(IF(AK68/12&gt;3000,IF(AK68/12&gt;12000,IF(AK68/12&gt;25000,IF(AK68/12&gt;35000,IF(AK68/12&gt;55000,IF(AK68/12&gt;80000,IF(AK68/12&gt;80000.0001,(AK68*0.45-15160)),(AK68*0.35-7160)),(AK68*0.3-4410)),(AK68*0.25-2660)),(AK68*0.2-1410)),(AK68*0.1-210)),(AK68*0.03)),2))</f>
        <v>58590</v>
      </c>
      <c r="AN68" s="13">
        <f t="shared" ref="AN68:AN131" si="63">AL68+AM68</f>
        <v>102653.34</v>
      </c>
      <c r="AO68" s="23">
        <f t="shared" ref="AO68:AO131" si="64">IF(AK68&gt;Y68,0,AN68-$V68)</f>
        <v>3403.3300000000017</v>
      </c>
      <c r="AP68" s="13">
        <f t="shared" ref="AP68:AP131" si="65">IF(AK68&gt;Y68,0,AN68-$Q68)</f>
        <v>0</v>
      </c>
      <c r="AQ68" s="13">
        <f t="shared" ref="AQ68:AQ131" si="66">IF(AK68&gt;Y68,0,IF($S68=0,Y68-36000,IF($S68=36000,Y68-203100,IF($S68=144000,Y68-672000,IF($S68=300000,Y68-1277500,IF($S68=420000,Y68-1452500,IF($S68=660000,0)))))))</f>
        <v>-68066.640000000014</v>
      </c>
      <c r="AR68" s="3" t="str">
        <f t="shared" ref="AR68:AR131" si="67">IF(AK68&gt;Y68,"高选假设不成立","Ok")</f>
        <v>Ok</v>
      </c>
    </row>
    <row r="69" spans="1:44" x14ac:dyDescent="0.3">
      <c r="A69" s="30"/>
      <c r="B69" s="30">
        <f t="shared" si="34"/>
        <v>76</v>
      </c>
      <c r="C69" s="13">
        <f t="shared" si="35"/>
        <v>38000</v>
      </c>
      <c r="D69" s="13">
        <f t="shared" si="36"/>
        <v>456000</v>
      </c>
      <c r="E69" s="13">
        <f>F69*基础参数!$B$18</f>
        <v>304000</v>
      </c>
      <c r="F69" s="13">
        <f>F68+基础参数!$B$17</f>
        <v>760000</v>
      </c>
      <c r="G69" s="13">
        <f>基础参数!$B$1</f>
        <v>60000</v>
      </c>
      <c r="H69" s="13">
        <f>基础参数!$B$2</f>
        <v>36000</v>
      </c>
      <c r="I69" s="13">
        <f>ROUND(IF(F69/12&gt;基础参数!$B$5,基础参数!$B$5,IF(F69/12&lt;基础参数!$B$4,基础参数!$B$4,F69/12)),2)</f>
        <v>21396</v>
      </c>
      <c r="J69" s="13">
        <f>I69*12*基础参数!$B$3</f>
        <v>32094</v>
      </c>
      <c r="K69" s="13">
        <f>ROUND(IF($F69/12&gt;基础参数!$B$12,基础参数!$B$12,IF($F69/12&lt;基础参数!$B$11,基础参数!$B$11,$F69/12)),2)</f>
        <v>21396</v>
      </c>
      <c r="L69" s="13">
        <f>K69*12*基础参数!$B$10</f>
        <v>17972.640000000003</v>
      </c>
      <c r="M69" s="12">
        <f t="shared" si="37"/>
        <v>309933.36</v>
      </c>
      <c r="N69" s="13">
        <f t="shared" si="38"/>
        <v>304000</v>
      </c>
      <c r="O69" s="13">
        <f t="shared" si="39"/>
        <v>45563.34</v>
      </c>
      <c r="P69" s="13">
        <f t="shared" si="40"/>
        <v>73340</v>
      </c>
      <c r="Q69" s="17">
        <f t="shared" si="41"/>
        <v>118903.34</v>
      </c>
      <c r="R69" s="13">
        <f t="shared" si="42"/>
        <v>469933.36</v>
      </c>
      <c r="S69" s="18">
        <f t="shared" si="43"/>
        <v>144000</v>
      </c>
      <c r="T69" s="13">
        <f t="shared" si="44"/>
        <v>88060.01</v>
      </c>
      <c r="U69" s="13">
        <f t="shared" si="45"/>
        <v>14190</v>
      </c>
      <c r="V69" s="19">
        <f t="shared" si="46"/>
        <v>102250.01</v>
      </c>
      <c r="W69" s="13">
        <f t="shared" si="47"/>
        <v>16653.330000000002</v>
      </c>
      <c r="X69" s="13">
        <f t="shared" si="48"/>
        <v>29010.000000000015</v>
      </c>
      <c r="Y69" s="13">
        <f t="shared" si="49"/>
        <v>613933.36</v>
      </c>
      <c r="Z69" s="22">
        <f t="shared" si="50"/>
        <v>131260.01</v>
      </c>
      <c r="AA69" s="13"/>
      <c r="AB69" s="13">
        <f t="shared" si="51"/>
        <v>577933.36</v>
      </c>
      <c r="AC69" s="13">
        <f t="shared" si="52"/>
        <v>36000</v>
      </c>
      <c r="AD69" s="13">
        <f t="shared" si="53"/>
        <v>120460.01</v>
      </c>
      <c r="AE69" s="13">
        <f t="shared" si="54"/>
        <v>1080</v>
      </c>
      <c r="AF69" s="13">
        <f t="shared" si="55"/>
        <v>121540.01</v>
      </c>
      <c r="AG69" s="23">
        <f t="shared" si="56"/>
        <v>19290</v>
      </c>
      <c r="AH69" s="13">
        <f t="shared" si="57"/>
        <v>2636.6699999999983</v>
      </c>
      <c r="AI69" s="13">
        <f t="shared" si="58"/>
        <v>410833.36</v>
      </c>
      <c r="AJ69" s="13">
        <f t="shared" si="59"/>
        <v>313933.36</v>
      </c>
      <c r="AK69" s="13">
        <f t="shared" si="60"/>
        <v>300000</v>
      </c>
      <c r="AL69" s="13">
        <f t="shared" si="61"/>
        <v>46563.34</v>
      </c>
      <c r="AM69" s="13">
        <f t="shared" si="62"/>
        <v>58590</v>
      </c>
      <c r="AN69" s="13">
        <f t="shared" si="63"/>
        <v>105153.34</v>
      </c>
      <c r="AO69" s="23">
        <f t="shared" si="64"/>
        <v>2903.3300000000017</v>
      </c>
      <c r="AP69" s="13">
        <f t="shared" si="65"/>
        <v>-13750</v>
      </c>
      <c r="AQ69" s="13">
        <f t="shared" si="66"/>
        <v>-58066.640000000014</v>
      </c>
      <c r="AR69" s="3" t="str">
        <f t="shared" si="67"/>
        <v>Ok</v>
      </c>
    </row>
    <row r="70" spans="1:44" x14ac:dyDescent="0.3">
      <c r="A70" s="30"/>
      <c r="B70" s="30">
        <f t="shared" si="34"/>
        <v>77</v>
      </c>
      <c r="C70" s="13">
        <f t="shared" si="35"/>
        <v>38500</v>
      </c>
      <c r="D70" s="13">
        <f t="shared" si="36"/>
        <v>462000</v>
      </c>
      <c r="E70" s="13">
        <f>F70*基础参数!$B$18</f>
        <v>308000</v>
      </c>
      <c r="F70" s="13">
        <f>F69+基础参数!$B$17</f>
        <v>770000</v>
      </c>
      <c r="G70" s="13">
        <f>基础参数!$B$1</f>
        <v>60000</v>
      </c>
      <c r="H70" s="13">
        <f>基础参数!$B$2</f>
        <v>36000</v>
      </c>
      <c r="I70" s="13">
        <f>ROUND(IF(F70/12&gt;基础参数!$B$5,基础参数!$B$5,IF(F70/12&lt;基础参数!$B$4,基础参数!$B$4,F70/12)),2)</f>
        <v>21396</v>
      </c>
      <c r="J70" s="13">
        <f>I70*12*基础参数!$B$3</f>
        <v>32094</v>
      </c>
      <c r="K70" s="13">
        <f>ROUND(IF($F70/12&gt;基础参数!$B$12,基础参数!$B$12,IF($F70/12&lt;基础参数!$B$11,基础参数!$B$11,$F70/12)),2)</f>
        <v>21396</v>
      </c>
      <c r="L70" s="13">
        <f>K70*12*基础参数!$B$10</f>
        <v>17972.640000000003</v>
      </c>
      <c r="M70" s="12">
        <f t="shared" si="37"/>
        <v>315933.36</v>
      </c>
      <c r="N70" s="13">
        <f t="shared" si="38"/>
        <v>308000</v>
      </c>
      <c r="O70" s="13">
        <f t="shared" si="39"/>
        <v>47063.34</v>
      </c>
      <c r="P70" s="13">
        <f t="shared" si="40"/>
        <v>74340</v>
      </c>
      <c r="Q70" s="17">
        <f t="shared" si="41"/>
        <v>121403.34</v>
      </c>
      <c r="R70" s="13">
        <f t="shared" si="42"/>
        <v>479933.36</v>
      </c>
      <c r="S70" s="18">
        <f t="shared" si="43"/>
        <v>144000</v>
      </c>
      <c r="T70" s="13">
        <f t="shared" si="44"/>
        <v>91060.01</v>
      </c>
      <c r="U70" s="13">
        <f t="shared" si="45"/>
        <v>14190</v>
      </c>
      <c r="V70" s="19">
        <f t="shared" si="46"/>
        <v>105250.01</v>
      </c>
      <c r="W70" s="13">
        <f t="shared" si="47"/>
        <v>16153.330000000002</v>
      </c>
      <c r="X70" s="13">
        <f t="shared" si="48"/>
        <v>29010.000000000015</v>
      </c>
      <c r="Y70" s="13">
        <f t="shared" si="49"/>
        <v>623933.36</v>
      </c>
      <c r="Z70" s="22">
        <f t="shared" si="50"/>
        <v>134260.01</v>
      </c>
      <c r="AA70" s="13"/>
      <c r="AB70" s="13">
        <f t="shared" si="51"/>
        <v>587933.36</v>
      </c>
      <c r="AC70" s="13">
        <f t="shared" si="52"/>
        <v>36000</v>
      </c>
      <c r="AD70" s="13">
        <f t="shared" si="53"/>
        <v>123460.01</v>
      </c>
      <c r="AE70" s="13">
        <f t="shared" si="54"/>
        <v>1080</v>
      </c>
      <c r="AF70" s="13">
        <f t="shared" si="55"/>
        <v>124540.01</v>
      </c>
      <c r="AG70" s="23">
        <f t="shared" si="56"/>
        <v>19290</v>
      </c>
      <c r="AH70" s="13">
        <f t="shared" si="57"/>
        <v>3136.6699999999983</v>
      </c>
      <c r="AI70" s="13">
        <f t="shared" si="58"/>
        <v>420833.36</v>
      </c>
      <c r="AJ70" s="13">
        <f t="shared" si="59"/>
        <v>323933.36</v>
      </c>
      <c r="AK70" s="13">
        <f t="shared" si="60"/>
        <v>300000</v>
      </c>
      <c r="AL70" s="13">
        <f t="shared" si="61"/>
        <v>49063.34</v>
      </c>
      <c r="AM70" s="13">
        <f t="shared" si="62"/>
        <v>58590</v>
      </c>
      <c r="AN70" s="13">
        <f t="shared" si="63"/>
        <v>107653.34</v>
      </c>
      <c r="AO70" s="23">
        <f t="shared" si="64"/>
        <v>2403.3300000000017</v>
      </c>
      <c r="AP70" s="13">
        <f t="shared" si="65"/>
        <v>-13750</v>
      </c>
      <c r="AQ70" s="13">
        <f t="shared" si="66"/>
        <v>-48066.640000000014</v>
      </c>
      <c r="AR70" s="3" t="str">
        <f t="shared" si="67"/>
        <v>Ok</v>
      </c>
    </row>
    <row r="71" spans="1:44" x14ac:dyDescent="0.3">
      <c r="A71" s="30"/>
      <c r="B71" s="30">
        <f t="shared" si="34"/>
        <v>78</v>
      </c>
      <c r="C71" s="13">
        <f t="shared" si="35"/>
        <v>39000</v>
      </c>
      <c r="D71" s="13">
        <f t="shared" si="36"/>
        <v>468000</v>
      </c>
      <c r="E71" s="13">
        <f>F71*基础参数!$B$18</f>
        <v>312000</v>
      </c>
      <c r="F71" s="13">
        <f>F70+基础参数!$B$17</f>
        <v>780000</v>
      </c>
      <c r="G71" s="13">
        <f>基础参数!$B$1</f>
        <v>60000</v>
      </c>
      <c r="H71" s="13">
        <f>基础参数!$B$2</f>
        <v>36000</v>
      </c>
      <c r="I71" s="13">
        <f>ROUND(IF(F71/12&gt;基础参数!$B$5,基础参数!$B$5,IF(F71/12&lt;基础参数!$B$4,基础参数!$B$4,F71/12)),2)</f>
        <v>21396</v>
      </c>
      <c r="J71" s="13">
        <f>I71*12*基础参数!$B$3</f>
        <v>32094</v>
      </c>
      <c r="K71" s="13">
        <f>ROUND(IF($F71/12&gt;基础参数!$B$12,基础参数!$B$12,IF($F71/12&lt;基础参数!$B$11,基础参数!$B$11,$F71/12)),2)</f>
        <v>21396</v>
      </c>
      <c r="L71" s="13">
        <f>K71*12*基础参数!$B$10</f>
        <v>17972.640000000003</v>
      </c>
      <c r="M71" s="12">
        <f t="shared" si="37"/>
        <v>321933.36</v>
      </c>
      <c r="N71" s="13">
        <f t="shared" si="38"/>
        <v>312000</v>
      </c>
      <c r="O71" s="13">
        <f t="shared" si="39"/>
        <v>48563.34</v>
      </c>
      <c r="P71" s="13">
        <f t="shared" si="40"/>
        <v>75340</v>
      </c>
      <c r="Q71" s="17">
        <f t="shared" si="41"/>
        <v>123903.34</v>
      </c>
      <c r="R71" s="13">
        <f t="shared" si="42"/>
        <v>489933.36</v>
      </c>
      <c r="S71" s="18">
        <f t="shared" si="43"/>
        <v>144000</v>
      </c>
      <c r="T71" s="13">
        <f t="shared" si="44"/>
        <v>94060.01</v>
      </c>
      <c r="U71" s="13">
        <f t="shared" si="45"/>
        <v>14190</v>
      </c>
      <c r="V71" s="19">
        <f t="shared" si="46"/>
        <v>108250.01</v>
      </c>
      <c r="W71" s="13">
        <f t="shared" si="47"/>
        <v>15653.330000000002</v>
      </c>
      <c r="X71" s="13">
        <f t="shared" si="48"/>
        <v>29010.000000000015</v>
      </c>
      <c r="Y71" s="13">
        <f t="shared" si="49"/>
        <v>633933.36</v>
      </c>
      <c r="Z71" s="22">
        <f t="shared" si="50"/>
        <v>137260.01</v>
      </c>
      <c r="AA71" s="13"/>
      <c r="AB71" s="13">
        <f t="shared" si="51"/>
        <v>597933.36</v>
      </c>
      <c r="AC71" s="13">
        <f t="shared" si="52"/>
        <v>36000</v>
      </c>
      <c r="AD71" s="13">
        <f t="shared" si="53"/>
        <v>126460.01</v>
      </c>
      <c r="AE71" s="13">
        <f t="shared" si="54"/>
        <v>1080</v>
      </c>
      <c r="AF71" s="13">
        <f t="shared" si="55"/>
        <v>127540.01</v>
      </c>
      <c r="AG71" s="23">
        <f t="shared" si="56"/>
        <v>19290</v>
      </c>
      <c r="AH71" s="13">
        <f t="shared" si="57"/>
        <v>3636.6699999999983</v>
      </c>
      <c r="AI71" s="13">
        <f t="shared" si="58"/>
        <v>430833.36</v>
      </c>
      <c r="AJ71" s="13">
        <f t="shared" si="59"/>
        <v>333933.36</v>
      </c>
      <c r="AK71" s="13">
        <f t="shared" si="60"/>
        <v>300000</v>
      </c>
      <c r="AL71" s="13">
        <f t="shared" si="61"/>
        <v>51563.34</v>
      </c>
      <c r="AM71" s="13">
        <f t="shared" si="62"/>
        <v>58590</v>
      </c>
      <c r="AN71" s="13">
        <f t="shared" si="63"/>
        <v>110153.34</v>
      </c>
      <c r="AO71" s="23">
        <f t="shared" si="64"/>
        <v>1903.3300000000017</v>
      </c>
      <c r="AP71" s="13">
        <f t="shared" si="65"/>
        <v>-13750</v>
      </c>
      <c r="AQ71" s="13">
        <f t="shared" si="66"/>
        <v>-38066.640000000014</v>
      </c>
      <c r="AR71" s="3" t="str">
        <f t="shared" si="67"/>
        <v>Ok</v>
      </c>
    </row>
    <row r="72" spans="1:44" x14ac:dyDescent="0.3">
      <c r="A72" s="30"/>
      <c r="B72" s="30">
        <f t="shared" si="34"/>
        <v>79</v>
      </c>
      <c r="C72" s="13">
        <f t="shared" si="35"/>
        <v>39500</v>
      </c>
      <c r="D72" s="13">
        <f t="shared" si="36"/>
        <v>474000</v>
      </c>
      <c r="E72" s="13">
        <f>F72*基础参数!$B$18</f>
        <v>316000</v>
      </c>
      <c r="F72" s="13">
        <f>F71+基础参数!$B$17</f>
        <v>790000</v>
      </c>
      <c r="G72" s="13">
        <f>基础参数!$B$1</f>
        <v>60000</v>
      </c>
      <c r="H72" s="13">
        <f>基础参数!$B$2</f>
        <v>36000</v>
      </c>
      <c r="I72" s="13">
        <f>ROUND(IF(F72/12&gt;基础参数!$B$5,基础参数!$B$5,IF(F72/12&lt;基础参数!$B$4,基础参数!$B$4,F72/12)),2)</f>
        <v>21396</v>
      </c>
      <c r="J72" s="13">
        <f>I72*12*基础参数!$B$3</f>
        <v>32094</v>
      </c>
      <c r="K72" s="13">
        <f>ROUND(IF($F72/12&gt;基础参数!$B$12,基础参数!$B$12,IF($F72/12&lt;基础参数!$B$11,基础参数!$B$11,$F72/12)),2)</f>
        <v>21396</v>
      </c>
      <c r="L72" s="13">
        <f>K72*12*基础参数!$B$10</f>
        <v>17972.640000000003</v>
      </c>
      <c r="M72" s="12">
        <f t="shared" si="37"/>
        <v>327933.36</v>
      </c>
      <c r="N72" s="13">
        <f t="shared" si="38"/>
        <v>316000</v>
      </c>
      <c r="O72" s="13">
        <f t="shared" si="39"/>
        <v>50063.34</v>
      </c>
      <c r="P72" s="13">
        <f t="shared" si="40"/>
        <v>76340</v>
      </c>
      <c r="Q72" s="17">
        <f t="shared" si="41"/>
        <v>126403.34</v>
      </c>
      <c r="R72" s="13">
        <f t="shared" si="42"/>
        <v>499933.36</v>
      </c>
      <c r="S72" s="18">
        <f t="shared" si="43"/>
        <v>144000</v>
      </c>
      <c r="T72" s="13">
        <f t="shared" si="44"/>
        <v>97060.01</v>
      </c>
      <c r="U72" s="13">
        <f t="shared" si="45"/>
        <v>14190</v>
      </c>
      <c r="V72" s="19">
        <f t="shared" si="46"/>
        <v>111250.01</v>
      </c>
      <c r="W72" s="13">
        <f t="shared" si="47"/>
        <v>15153.330000000002</v>
      </c>
      <c r="X72" s="13">
        <f t="shared" si="48"/>
        <v>29010.000000000015</v>
      </c>
      <c r="Y72" s="13">
        <f t="shared" si="49"/>
        <v>643933.36</v>
      </c>
      <c r="Z72" s="22">
        <f t="shared" si="50"/>
        <v>140260.01</v>
      </c>
      <c r="AA72" s="13"/>
      <c r="AB72" s="13">
        <f t="shared" si="51"/>
        <v>607933.36</v>
      </c>
      <c r="AC72" s="13">
        <f t="shared" si="52"/>
        <v>36000</v>
      </c>
      <c r="AD72" s="13">
        <f t="shared" si="53"/>
        <v>129460.01</v>
      </c>
      <c r="AE72" s="13">
        <f t="shared" si="54"/>
        <v>1080</v>
      </c>
      <c r="AF72" s="13">
        <f t="shared" si="55"/>
        <v>130540.01</v>
      </c>
      <c r="AG72" s="23">
        <f t="shared" si="56"/>
        <v>19290</v>
      </c>
      <c r="AH72" s="13">
        <f t="shared" si="57"/>
        <v>4136.6699999999983</v>
      </c>
      <c r="AI72" s="13">
        <f t="shared" si="58"/>
        <v>440833.36</v>
      </c>
      <c r="AJ72" s="13">
        <f t="shared" si="59"/>
        <v>343933.36</v>
      </c>
      <c r="AK72" s="13">
        <f t="shared" si="60"/>
        <v>300000</v>
      </c>
      <c r="AL72" s="13">
        <f t="shared" si="61"/>
        <v>54063.34</v>
      </c>
      <c r="AM72" s="13">
        <f t="shared" si="62"/>
        <v>58590</v>
      </c>
      <c r="AN72" s="13">
        <f t="shared" si="63"/>
        <v>112653.34</v>
      </c>
      <c r="AO72" s="23">
        <f t="shared" si="64"/>
        <v>1403.3300000000017</v>
      </c>
      <c r="AP72" s="13">
        <f t="shared" si="65"/>
        <v>-13750</v>
      </c>
      <c r="AQ72" s="13">
        <f t="shared" si="66"/>
        <v>-28066.640000000014</v>
      </c>
      <c r="AR72" s="3" t="str">
        <f t="shared" si="67"/>
        <v>Ok</v>
      </c>
    </row>
    <row r="73" spans="1:44" x14ac:dyDescent="0.3">
      <c r="A73" s="30"/>
      <c r="B73" s="30">
        <f t="shared" si="34"/>
        <v>80</v>
      </c>
      <c r="C73" s="13">
        <f t="shared" si="35"/>
        <v>40000</v>
      </c>
      <c r="D73" s="13">
        <f t="shared" si="36"/>
        <v>480000</v>
      </c>
      <c r="E73" s="13">
        <f>F73*基础参数!$B$18</f>
        <v>320000</v>
      </c>
      <c r="F73" s="13">
        <f>F72+基础参数!$B$17</f>
        <v>800000</v>
      </c>
      <c r="G73" s="13">
        <f>基础参数!$B$1</f>
        <v>60000</v>
      </c>
      <c r="H73" s="13">
        <f>基础参数!$B$2</f>
        <v>36000</v>
      </c>
      <c r="I73" s="13">
        <f>ROUND(IF(F73/12&gt;基础参数!$B$5,基础参数!$B$5,IF(F73/12&lt;基础参数!$B$4,基础参数!$B$4,F73/12)),2)</f>
        <v>21396</v>
      </c>
      <c r="J73" s="13">
        <f>I73*12*基础参数!$B$3</f>
        <v>32094</v>
      </c>
      <c r="K73" s="13">
        <f>ROUND(IF($F73/12&gt;基础参数!$B$12,基础参数!$B$12,IF($F73/12&lt;基础参数!$B$11,基础参数!$B$11,$F73/12)),2)</f>
        <v>21396</v>
      </c>
      <c r="L73" s="13">
        <f>K73*12*基础参数!$B$10</f>
        <v>17972.640000000003</v>
      </c>
      <c r="M73" s="12">
        <f t="shared" si="37"/>
        <v>333933.36</v>
      </c>
      <c r="N73" s="13">
        <f t="shared" si="38"/>
        <v>320000</v>
      </c>
      <c r="O73" s="13">
        <f t="shared" si="39"/>
        <v>51563.34</v>
      </c>
      <c r="P73" s="13">
        <f t="shared" si="40"/>
        <v>77340</v>
      </c>
      <c r="Q73" s="17">
        <f t="shared" si="41"/>
        <v>128903.34</v>
      </c>
      <c r="R73" s="13">
        <f t="shared" si="42"/>
        <v>509933.36</v>
      </c>
      <c r="S73" s="18">
        <f t="shared" si="43"/>
        <v>144000</v>
      </c>
      <c r="T73" s="13">
        <f t="shared" si="44"/>
        <v>100060.01</v>
      </c>
      <c r="U73" s="13">
        <f t="shared" si="45"/>
        <v>14190</v>
      </c>
      <c r="V73" s="19">
        <f t="shared" si="46"/>
        <v>114250.01</v>
      </c>
      <c r="W73" s="13">
        <f t="shared" si="47"/>
        <v>14653.330000000002</v>
      </c>
      <c r="X73" s="13">
        <f t="shared" si="48"/>
        <v>29010.000000000015</v>
      </c>
      <c r="Y73" s="13">
        <f t="shared" si="49"/>
        <v>653933.36</v>
      </c>
      <c r="Z73" s="22">
        <f t="shared" si="50"/>
        <v>143260.01</v>
      </c>
      <c r="AA73" s="13"/>
      <c r="AB73" s="13">
        <f t="shared" si="51"/>
        <v>617933.36</v>
      </c>
      <c r="AC73" s="13">
        <f t="shared" si="52"/>
        <v>36000</v>
      </c>
      <c r="AD73" s="13">
        <f t="shared" si="53"/>
        <v>132460.01</v>
      </c>
      <c r="AE73" s="13">
        <f t="shared" si="54"/>
        <v>1080</v>
      </c>
      <c r="AF73" s="13">
        <f t="shared" si="55"/>
        <v>133540.01</v>
      </c>
      <c r="AG73" s="23">
        <f t="shared" si="56"/>
        <v>19290.000000000015</v>
      </c>
      <c r="AH73" s="13">
        <f t="shared" si="57"/>
        <v>4636.6700000000128</v>
      </c>
      <c r="AI73" s="13">
        <f t="shared" si="58"/>
        <v>450833.36</v>
      </c>
      <c r="AJ73" s="13">
        <f t="shared" si="59"/>
        <v>353933.36</v>
      </c>
      <c r="AK73" s="13">
        <f t="shared" si="60"/>
        <v>300000</v>
      </c>
      <c r="AL73" s="13">
        <f t="shared" si="61"/>
        <v>56563.34</v>
      </c>
      <c r="AM73" s="13">
        <f t="shared" si="62"/>
        <v>58590</v>
      </c>
      <c r="AN73" s="13">
        <f t="shared" si="63"/>
        <v>115153.34</v>
      </c>
      <c r="AO73" s="23">
        <f t="shared" si="64"/>
        <v>903.33000000000175</v>
      </c>
      <c r="AP73" s="13">
        <f t="shared" si="65"/>
        <v>-13750</v>
      </c>
      <c r="AQ73" s="13">
        <f t="shared" si="66"/>
        <v>-18066.640000000014</v>
      </c>
      <c r="AR73" s="3" t="str">
        <f t="shared" si="67"/>
        <v>Ok</v>
      </c>
    </row>
    <row r="74" spans="1:44" x14ac:dyDescent="0.3">
      <c r="A74" s="30"/>
      <c r="B74" s="30">
        <f t="shared" si="34"/>
        <v>81</v>
      </c>
      <c r="C74" s="13">
        <f t="shared" si="35"/>
        <v>40500</v>
      </c>
      <c r="D74" s="13">
        <f t="shared" si="36"/>
        <v>486000</v>
      </c>
      <c r="E74" s="13">
        <f>F74*基础参数!$B$18</f>
        <v>324000</v>
      </c>
      <c r="F74" s="13">
        <f>F73+基础参数!$B$17</f>
        <v>810000</v>
      </c>
      <c r="G74" s="13">
        <f>基础参数!$B$1</f>
        <v>60000</v>
      </c>
      <c r="H74" s="13">
        <f>基础参数!$B$2</f>
        <v>36000</v>
      </c>
      <c r="I74" s="13">
        <f>ROUND(IF(F74/12&gt;基础参数!$B$5,基础参数!$B$5,IF(F74/12&lt;基础参数!$B$4,基础参数!$B$4,F74/12)),2)</f>
        <v>21396</v>
      </c>
      <c r="J74" s="13">
        <f>I74*12*基础参数!$B$3</f>
        <v>32094</v>
      </c>
      <c r="K74" s="13">
        <f>ROUND(IF($F74/12&gt;基础参数!$B$12,基础参数!$B$12,IF($F74/12&lt;基础参数!$B$11,基础参数!$B$11,$F74/12)),2)</f>
        <v>21396</v>
      </c>
      <c r="L74" s="13">
        <f>K74*12*基础参数!$B$10</f>
        <v>17972.640000000003</v>
      </c>
      <c r="M74" s="12">
        <f t="shared" si="37"/>
        <v>339933.36</v>
      </c>
      <c r="N74" s="13">
        <f t="shared" si="38"/>
        <v>324000</v>
      </c>
      <c r="O74" s="13">
        <f t="shared" si="39"/>
        <v>53063.34</v>
      </c>
      <c r="P74" s="13">
        <f t="shared" si="40"/>
        <v>78340</v>
      </c>
      <c r="Q74" s="17">
        <f t="shared" si="41"/>
        <v>131403.34</v>
      </c>
      <c r="R74" s="13">
        <f t="shared" si="42"/>
        <v>519933.36</v>
      </c>
      <c r="S74" s="18">
        <f t="shared" si="43"/>
        <v>144000</v>
      </c>
      <c r="T74" s="13">
        <f t="shared" si="44"/>
        <v>103060.01</v>
      </c>
      <c r="U74" s="13">
        <f t="shared" si="45"/>
        <v>14190</v>
      </c>
      <c r="V74" s="19">
        <f t="shared" si="46"/>
        <v>117250.01</v>
      </c>
      <c r="W74" s="13">
        <f t="shared" si="47"/>
        <v>14153.330000000002</v>
      </c>
      <c r="X74" s="13">
        <f t="shared" si="48"/>
        <v>29206.67</v>
      </c>
      <c r="Y74" s="13">
        <f t="shared" si="49"/>
        <v>663933.36</v>
      </c>
      <c r="Z74" s="22">
        <f t="shared" si="50"/>
        <v>146456.68</v>
      </c>
      <c r="AA74" s="13"/>
      <c r="AB74" s="13">
        <f t="shared" si="51"/>
        <v>627933.36</v>
      </c>
      <c r="AC74" s="13">
        <f t="shared" si="52"/>
        <v>36000</v>
      </c>
      <c r="AD74" s="13">
        <f t="shared" si="53"/>
        <v>135460.01</v>
      </c>
      <c r="AE74" s="13">
        <f t="shared" si="54"/>
        <v>1080</v>
      </c>
      <c r="AF74" s="13">
        <f t="shared" si="55"/>
        <v>136540.01</v>
      </c>
      <c r="AG74" s="23">
        <f t="shared" si="56"/>
        <v>19290.000000000015</v>
      </c>
      <c r="AH74" s="13">
        <f t="shared" si="57"/>
        <v>5136.6700000000128</v>
      </c>
      <c r="AI74" s="13">
        <f t="shared" si="58"/>
        <v>460833.36</v>
      </c>
      <c r="AJ74" s="13">
        <f t="shared" si="59"/>
        <v>363933.36</v>
      </c>
      <c r="AK74" s="13">
        <f t="shared" si="60"/>
        <v>300000</v>
      </c>
      <c r="AL74" s="13">
        <f t="shared" si="61"/>
        <v>59063.34</v>
      </c>
      <c r="AM74" s="13">
        <f t="shared" si="62"/>
        <v>58590</v>
      </c>
      <c r="AN74" s="13">
        <f t="shared" si="63"/>
        <v>117653.34</v>
      </c>
      <c r="AO74" s="23">
        <f t="shared" si="64"/>
        <v>403.33000000000175</v>
      </c>
      <c r="AP74" s="13">
        <f t="shared" si="65"/>
        <v>-13750</v>
      </c>
      <c r="AQ74" s="13">
        <f t="shared" si="66"/>
        <v>-8066.640000000014</v>
      </c>
      <c r="AR74" s="3" t="str">
        <f t="shared" si="67"/>
        <v>Ok</v>
      </c>
    </row>
    <row r="75" spans="1:44" x14ac:dyDescent="0.3">
      <c r="A75" s="30"/>
      <c r="B75" s="30">
        <f t="shared" si="34"/>
        <v>82</v>
      </c>
      <c r="C75" s="13">
        <f t="shared" si="35"/>
        <v>41000</v>
      </c>
      <c r="D75" s="13">
        <f t="shared" si="36"/>
        <v>492000</v>
      </c>
      <c r="E75" s="13">
        <f>F75*基础参数!$B$18</f>
        <v>328000</v>
      </c>
      <c r="F75" s="13">
        <f>F74+基础参数!$B$17</f>
        <v>820000</v>
      </c>
      <c r="G75" s="13">
        <f>基础参数!$B$1</f>
        <v>60000</v>
      </c>
      <c r="H75" s="13">
        <f>基础参数!$B$2</f>
        <v>36000</v>
      </c>
      <c r="I75" s="13">
        <f>ROUND(IF(F75/12&gt;基础参数!$B$5,基础参数!$B$5,IF(F75/12&lt;基础参数!$B$4,基础参数!$B$4,F75/12)),2)</f>
        <v>21396</v>
      </c>
      <c r="J75" s="13">
        <f>I75*12*基础参数!$B$3</f>
        <v>32094</v>
      </c>
      <c r="K75" s="13">
        <f>ROUND(IF($F75/12&gt;基础参数!$B$12,基础参数!$B$12,IF($F75/12&lt;基础参数!$B$11,基础参数!$B$11,$F75/12)),2)</f>
        <v>21396</v>
      </c>
      <c r="L75" s="13">
        <f>K75*12*基础参数!$B$10</f>
        <v>17972.640000000003</v>
      </c>
      <c r="M75" s="12">
        <f t="shared" si="37"/>
        <v>345933.36</v>
      </c>
      <c r="N75" s="13">
        <f t="shared" si="38"/>
        <v>328000</v>
      </c>
      <c r="O75" s="13">
        <f t="shared" si="39"/>
        <v>54563.34</v>
      </c>
      <c r="P75" s="13">
        <f t="shared" si="40"/>
        <v>79340</v>
      </c>
      <c r="Q75" s="17">
        <f t="shared" si="41"/>
        <v>133903.34</v>
      </c>
      <c r="R75" s="13">
        <f t="shared" si="42"/>
        <v>373933.36</v>
      </c>
      <c r="S75" s="18">
        <f t="shared" si="43"/>
        <v>300000</v>
      </c>
      <c r="T75" s="13">
        <f t="shared" si="44"/>
        <v>61563.34</v>
      </c>
      <c r="U75" s="13">
        <f t="shared" si="45"/>
        <v>58590</v>
      </c>
      <c r="V75" s="19">
        <f t="shared" si="46"/>
        <v>120153.34</v>
      </c>
      <c r="W75" s="13">
        <f t="shared" si="47"/>
        <v>13750</v>
      </c>
      <c r="X75" s="13">
        <f t="shared" si="48"/>
        <v>29803.339999999997</v>
      </c>
      <c r="Y75" s="13">
        <f t="shared" si="49"/>
        <v>673933.36</v>
      </c>
      <c r="Z75" s="22">
        <f t="shared" si="50"/>
        <v>149956.68</v>
      </c>
      <c r="AA75" s="13"/>
      <c r="AB75" s="13">
        <f t="shared" si="51"/>
        <v>529933.36</v>
      </c>
      <c r="AC75" s="13">
        <f t="shared" si="52"/>
        <v>144000</v>
      </c>
      <c r="AD75" s="13">
        <f t="shared" si="53"/>
        <v>106060.01</v>
      </c>
      <c r="AE75" s="13">
        <f t="shared" si="54"/>
        <v>14190</v>
      </c>
      <c r="AF75" s="13">
        <f t="shared" si="55"/>
        <v>120250.01</v>
      </c>
      <c r="AG75" s="23">
        <f t="shared" si="56"/>
        <v>96.669999999998254</v>
      </c>
      <c r="AH75" s="13">
        <f t="shared" si="57"/>
        <v>-13653.330000000002</v>
      </c>
      <c r="AI75" s="13">
        <f t="shared" si="58"/>
        <v>1933.359999999986</v>
      </c>
      <c r="AJ75" s="13">
        <f t="shared" si="59"/>
        <v>253933.36</v>
      </c>
      <c r="AK75" s="13">
        <f t="shared" si="60"/>
        <v>420000</v>
      </c>
      <c r="AL75" s="13">
        <f t="shared" si="61"/>
        <v>33866.67</v>
      </c>
      <c r="AM75" s="13">
        <f t="shared" si="62"/>
        <v>102340</v>
      </c>
      <c r="AN75" s="13">
        <f t="shared" si="63"/>
        <v>136206.66999999998</v>
      </c>
      <c r="AO75" s="23">
        <f t="shared" si="64"/>
        <v>16053.329999999987</v>
      </c>
      <c r="AP75" s="13">
        <f t="shared" si="65"/>
        <v>2303.3299999999872</v>
      </c>
      <c r="AQ75" s="13">
        <f t="shared" si="66"/>
        <v>-603566.64</v>
      </c>
      <c r="AR75" s="3" t="str">
        <f t="shared" si="67"/>
        <v>Ok</v>
      </c>
    </row>
    <row r="76" spans="1:44" x14ac:dyDescent="0.3">
      <c r="A76" s="30"/>
      <c r="B76" s="30">
        <f t="shared" si="34"/>
        <v>83</v>
      </c>
      <c r="C76" s="13">
        <f t="shared" si="35"/>
        <v>41500</v>
      </c>
      <c r="D76" s="13">
        <f t="shared" si="36"/>
        <v>498000</v>
      </c>
      <c r="E76" s="13">
        <f>F76*基础参数!$B$18</f>
        <v>332000</v>
      </c>
      <c r="F76" s="13">
        <f>F75+基础参数!$B$17</f>
        <v>830000</v>
      </c>
      <c r="G76" s="13">
        <f>基础参数!$B$1</f>
        <v>60000</v>
      </c>
      <c r="H76" s="13">
        <f>基础参数!$B$2</f>
        <v>36000</v>
      </c>
      <c r="I76" s="13">
        <f>ROUND(IF(F76/12&gt;基础参数!$B$5,基础参数!$B$5,IF(F76/12&lt;基础参数!$B$4,基础参数!$B$4,F76/12)),2)</f>
        <v>21396</v>
      </c>
      <c r="J76" s="13">
        <f>I76*12*基础参数!$B$3</f>
        <v>32094</v>
      </c>
      <c r="K76" s="13">
        <f>ROUND(IF($F76/12&gt;基础参数!$B$12,基础参数!$B$12,IF($F76/12&lt;基础参数!$B$11,基础参数!$B$11,$F76/12)),2)</f>
        <v>21396</v>
      </c>
      <c r="L76" s="13">
        <f>K76*12*基础参数!$B$10</f>
        <v>17972.640000000003</v>
      </c>
      <c r="M76" s="12">
        <f t="shared" si="37"/>
        <v>351933.36</v>
      </c>
      <c r="N76" s="13">
        <f t="shared" si="38"/>
        <v>332000</v>
      </c>
      <c r="O76" s="13">
        <f t="shared" si="39"/>
        <v>56063.34</v>
      </c>
      <c r="P76" s="13">
        <f t="shared" si="40"/>
        <v>80340</v>
      </c>
      <c r="Q76" s="17">
        <f t="shared" si="41"/>
        <v>136403.34</v>
      </c>
      <c r="R76" s="13">
        <f t="shared" si="42"/>
        <v>383933.36</v>
      </c>
      <c r="S76" s="18">
        <f t="shared" si="43"/>
        <v>300000</v>
      </c>
      <c r="T76" s="13">
        <f t="shared" si="44"/>
        <v>64063.34</v>
      </c>
      <c r="U76" s="13">
        <f t="shared" si="45"/>
        <v>58590</v>
      </c>
      <c r="V76" s="19">
        <f t="shared" si="46"/>
        <v>122653.34</v>
      </c>
      <c r="W76" s="13">
        <f t="shared" si="47"/>
        <v>13750</v>
      </c>
      <c r="X76" s="13">
        <f t="shared" si="48"/>
        <v>30803.339999999997</v>
      </c>
      <c r="Y76" s="13">
        <f t="shared" si="49"/>
        <v>683933.36</v>
      </c>
      <c r="Z76" s="22">
        <f t="shared" si="50"/>
        <v>153456.68</v>
      </c>
      <c r="AA76" s="13"/>
      <c r="AB76" s="13">
        <f t="shared" si="51"/>
        <v>539933.36</v>
      </c>
      <c r="AC76" s="13">
        <f t="shared" si="52"/>
        <v>144000</v>
      </c>
      <c r="AD76" s="13">
        <f t="shared" si="53"/>
        <v>109060.01</v>
      </c>
      <c r="AE76" s="13">
        <f t="shared" si="54"/>
        <v>14190</v>
      </c>
      <c r="AF76" s="13">
        <f t="shared" si="55"/>
        <v>123250.01</v>
      </c>
      <c r="AG76" s="23">
        <f t="shared" si="56"/>
        <v>596.66999999999825</v>
      </c>
      <c r="AH76" s="13">
        <f t="shared" si="57"/>
        <v>-13153.330000000002</v>
      </c>
      <c r="AI76" s="13">
        <f t="shared" si="58"/>
        <v>11933.359999999986</v>
      </c>
      <c r="AJ76" s="13">
        <f t="shared" si="59"/>
        <v>263933.36</v>
      </c>
      <c r="AK76" s="13">
        <f t="shared" si="60"/>
        <v>420000</v>
      </c>
      <c r="AL76" s="13">
        <f t="shared" si="61"/>
        <v>35866.67</v>
      </c>
      <c r="AM76" s="13">
        <f t="shared" si="62"/>
        <v>102340</v>
      </c>
      <c r="AN76" s="13">
        <f t="shared" si="63"/>
        <v>138206.66999999998</v>
      </c>
      <c r="AO76" s="23">
        <f t="shared" si="64"/>
        <v>15553.329999999987</v>
      </c>
      <c r="AP76" s="13">
        <f t="shared" si="65"/>
        <v>1803.3299999999872</v>
      </c>
      <c r="AQ76" s="13">
        <f t="shared" si="66"/>
        <v>-593566.64</v>
      </c>
      <c r="AR76" s="3" t="str">
        <f t="shared" si="67"/>
        <v>Ok</v>
      </c>
    </row>
    <row r="77" spans="1:44" x14ac:dyDescent="0.3">
      <c r="A77" s="30"/>
      <c r="B77" s="30">
        <f t="shared" si="34"/>
        <v>84</v>
      </c>
      <c r="C77" s="13">
        <f t="shared" si="35"/>
        <v>42000</v>
      </c>
      <c r="D77" s="13">
        <f t="shared" si="36"/>
        <v>504000</v>
      </c>
      <c r="E77" s="13">
        <f>F77*基础参数!$B$18</f>
        <v>336000</v>
      </c>
      <c r="F77" s="13">
        <f>F76+基础参数!$B$17</f>
        <v>840000</v>
      </c>
      <c r="G77" s="13">
        <f>基础参数!$B$1</f>
        <v>60000</v>
      </c>
      <c r="H77" s="13">
        <f>基础参数!$B$2</f>
        <v>36000</v>
      </c>
      <c r="I77" s="13">
        <f>ROUND(IF(F77/12&gt;基础参数!$B$5,基础参数!$B$5,IF(F77/12&lt;基础参数!$B$4,基础参数!$B$4,F77/12)),2)</f>
        <v>21396</v>
      </c>
      <c r="J77" s="13">
        <f>I77*12*基础参数!$B$3</f>
        <v>32094</v>
      </c>
      <c r="K77" s="13">
        <f>ROUND(IF($F77/12&gt;基础参数!$B$12,基础参数!$B$12,IF($F77/12&lt;基础参数!$B$11,基础参数!$B$11,$F77/12)),2)</f>
        <v>21396</v>
      </c>
      <c r="L77" s="13">
        <f>K77*12*基础参数!$B$10</f>
        <v>17972.640000000003</v>
      </c>
      <c r="M77" s="12">
        <f t="shared" si="37"/>
        <v>357933.36</v>
      </c>
      <c r="N77" s="13">
        <f t="shared" si="38"/>
        <v>336000</v>
      </c>
      <c r="O77" s="13">
        <f t="shared" si="39"/>
        <v>57563.34</v>
      </c>
      <c r="P77" s="13">
        <f t="shared" si="40"/>
        <v>81340</v>
      </c>
      <c r="Q77" s="17">
        <f t="shared" si="41"/>
        <v>138903.34</v>
      </c>
      <c r="R77" s="13">
        <f t="shared" si="42"/>
        <v>393933.36</v>
      </c>
      <c r="S77" s="18">
        <f t="shared" si="43"/>
        <v>300000</v>
      </c>
      <c r="T77" s="13">
        <f t="shared" si="44"/>
        <v>66563.34</v>
      </c>
      <c r="U77" s="13">
        <f t="shared" si="45"/>
        <v>58590</v>
      </c>
      <c r="V77" s="19">
        <f t="shared" si="46"/>
        <v>125153.34</v>
      </c>
      <c r="W77" s="13">
        <f t="shared" si="47"/>
        <v>13750</v>
      </c>
      <c r="X77" s="13">
        <f t="shared" si="48"/>
        <v>31803.339999999997</v>
      </c>
      <c r="Y77" s="13">
        <f t="shared" si="49"/>
        <v>693933.36</v>
      </c>
      <c r="Z77" s="22">
        <f t="shared" si="50"/>
        <v>156956.68</v>
      </c>
      <c r="AA77" s="13"/>
      <c r="AB77" s="13">
        <f t="shared" si="51"/>
        <v>549933.36</v>
      </c>
      <c r="AC77" s="13">
        <f t="shared" si="52"/>
        <v>144000</v>
      </c>
      <c r="AD77" s="13">
        <f t="shared" si="53"/>
        <v>112060.01</v>
      </c>
      <c r="AE77" s="13">
        <f t="shared" si="54"/>
        <v>14190</v>
      </c>
      <c r="AF77" s="13">
        <f t="shared" si="55"/>
        <v>126250.01</v>
      </c>
      <c r="AG77" s="23">
        <f t="shared" si="56"/>
        <v>1096.6699999999983</v>
      </c>
      <c r="AH77" s="13">
        <f t="shared" si="57"/>
        <v>-12653.330000000002</v>
      </c>
      <c r="AI77" s="13">
        <f t="shared" si="58"/>
        <v>21933.359999999986</v>
      </c>
      <c r="AJ77" s="13">
        <f t="shared" si="59"/>
        <v>273933.36</v>
      </c>
      <c r="AK77" s="13">
        <f t="shared" si="60"/>
        <v>420000</v>
      </c>
      <c r="AL77" s="13">
        <f t="shared" si="61"/>
        <v>37866.67</v>
      </c>
      <c r="AM77" s="13">
        <f t="shared" si="62"/>
        <v>102340</v>
      </c>
      <c r="AN77" s="13">
        <f t="shared" si="63"/>
        <v>140206.66999999998</v>
      </c>
      <c r="AO77" s="23">
        <f t="shared" si="64"/>
        <v>15053.329999999987</v>
      </c>
      <c r="AP77" s="13">
        <f t="shared" si="65"/>
        <v>1303.3299999999872</v>
      </c>
      <c r="AQ77" s="13">
        <f t="shared" si="66"/>
        <v>-583566.64</v>
      </c>
      <c r="AR77" s="3" t="str">
        <f t="shared" si="67"/>
        <v>Ok</v>
      </c>
    </row>
    <row r="78" spans="1:44" x14ac:dyDescent="0.3">
      <c r="A78" s="30"/>
      <c r="B78" s="30">
        <f t="shared" si="34"/>
        <v>85</v>
      </c>
      <c r="C78" s="13">
        <f t="shared" si="35"/>
        <v>42500</v>
      </c>
      <c r="D78" s="13">
        <f t="shared" si="36"/>
        <v>510000</v>
      </c>
      <c r="E78" s="13">
        <f>F78*基础参数!$B$18</f>
        <v>340000</v>
      </c>
      <c r="F78" s="13">
        <f>F77+基础参数!$B$17</f>
        <v>850000</v>
      </c>
      <c r="G78" s="13">
        <f>基础参数!$B$1</f>
        <v>60000</v>
      </c>
      <c r="H78" s="13">
        <f>基础参数!$B$2</f>
        <v>36000</v>
      </c>
      <c r="I78" s="13">
        <f>ROUND(IF(F78/12&gt;基础参数!$B$5,基础参数!$B$5,IF(F78/12&lt;基础参数!$B$4,基础参数!$B$4,F78/12)),2)</f>
        <v>21396</v>
      </c>
      <c r="J78" s="13">
        <f>I78*12*基础参数!$B$3</f>
        <v>32094</v>
      </c>
      <c r="K78" s="13">
        <f>ROUND(IF($F78/12&gt;基础参数!$B$12,基础参数!$B$12,IF($F78/12&lt;基础参数!$B$11,基础参数!$B$11,$F78/12)),2)</f>
        <v>21396</v>
      </c>
      <c r="L78" s="13">
        <f>K78*12*基础参数!$B$10</f>
        <v>17972.640000000003</v>
      </c>
      <c r="M78" s="12">
        <f t="shared" si="37"/>
        <v>363933.36</v>
      </c>
      <c r="N78" s="13">
        <f t="shared" si="38"/>
        <v>340000</v>
      </c>
      <c r="O78" s="13">
        <f t="shared" si="39"/>
        <v>59063.34</v>
      </c>
      <c r="P78" s="13">
        <f t="shared" si="40"/>
        <v>82340</v>
      </c>
      <c r="Q78" s="17">
        <f t="shared" si="41"/>
        <v>141403.34</v>
      </c>
      <c r="R78" s="13">
        <f t="shared" si="42"/>
        <v>403933.36</v>
      </c>
      <c r="S78" s="18">
        <f t="shared" si="43"/>
        <v>300000</v>
      </c>
      <c r="T78" s="13">
        <f t="shared" si="44"/>
        <v>69063.34</v>
      </c>
      <c r="U78" s="13">
        <f t="shared" si="45"/>
        <v>58590</v>
      </c>
      <c r="V78" s="19">
        <f t="shared" si="46"/>
        <v>127653.34</v>
      </c>
      <c r="W78" s="13">
        <f t="shared" si="47"/>
        <v>13750</v>
      </c>
      <c r="X78" s="13">
        <f t="shared" si="48"/>
        <v>32803.339999999997</v>
      </c>
      <c r="Y78" s="13">
        <f t="shared" si="49"/>
        <v>703933.36</v>
      </c>
      <c r="Z78" s="22">
        <f t="shared" si="50"/>
        <v>160456.68</v>
      </c>
      <c r="AA78" s="13"/>
      <c r="AB78" s="13">
        <f t="shared" si="51"/>
        <v>559933.36</v>
      </c>
      <c r="AC78" s="13">
        <f t="shared" si="52"/>
        <v>144000</v>
      </c>
      <c r="AD78" s="13">
        <f t="shared" si="53"/>
        <v>115060.01</v>
      </c>
      <c r="AE78" s="13">
        <f t="shared" si="54"/>
        <v>14190</v>
      </c>
      <c r="AF78" s="13">
        <f t="shared" si="55"/>
        <v>129250.01</v>
      </c>
      <c r="AG78" s="23">
        <f t="shared" si="56"/>
        <v>1596.6699999999983</v>
      </c>
      <c r="AH78" s="13">
        <f t="shared" si="57"/>
        <v>-12153.330000000002</v>
      </c>
      <c r="AI78" s="13">
        <f t="shared" si="58"/>
        <v>31933.359999999986</v>
      </c>
      <c r="AJ78" s="13">
        <f t="shared" si="59"/>
        <v>283933.36</v>
      </c>
      <c r="AK78" s="13">
        <f t="shared" si="60"/>
        <v>420000</v>
      </c>
      <c r="AL78" s="13">
        <f t="shared" si="61"/>
        <v>39866.67</v>
      </c>
      <c r="AM78" s="13">
        <f t="shared" si="62"/>
        <v>102340</v>
      </c>
      <c r="AN78" s="13">
        <f t="shared" si="63"/>
        <v>142206.66999999998</v>
      </c>
      <c r="AO78" s="23">
        <f t="shared" si="64"/>
        <v>14553.329999999987</v>
      </c>
      <c r="AP78" s="13">
        <f t="shared" si="65"/>
        <v>803.32999999998719</v>
      </c>
      <c r="AQ78" s="13">
        <f t="shared" si="66"/>
        <v>-573566.64</v>
      </c>
      <c r="AR78" s="3" t="str">
        <f t="shared" si="67"/>
        <v>Ok</v>
      </c>
    </row>
    <row r="79" spans="1:44" x14ac:dyDescent="0.3">
      <c r="A79" s="30"/>
      <c r="B79" s="30">
        <f t="shared" si="34"/>
        <v>86</v>
      </c>
      <c r="C79" s="13">
        <f t="shared" si="35"/>
        <v>43000</v>
      </c>
      <c r="D79" s="13">
        <f t="shared" si="36"/>
        <v>516000</v>
      </c>
      <c r="E79" s="13">
        <f>F79*基础参数!$B$18</f>
        <v>344000</v>
      </c>
      <c r="F79" s="13">
        <f>F78+基础参数!$B$17</f>
        <v>860000</v>
      </c>
      <c r="G79" s="13">
        <f>基础参数!$B$1</f>
        <v>60000</v>
      </c>
      <c r="H79" s="13">
        <f>基础参数!$B$2</f>
        <v>36000</v>
      </c>
      <c r="I79" s="13">
        <f>ROUND(IF(F79/12&gt;基础参数!$B$5,基础参数!$B$5,IF(F79/12&lt;基础参数!$B$4,基础参数!$B$4,F79/12)),2)</f>
        <v>21396</v>
      </c>
      <c r="J79" s="13">
        <f>I79*12*基础参数!$B$3</f>
        <v>32094</v>
      </c>
      <c r="K79" s="13">
        <f>ROUND(IF($F79/12&gt;基础参数!$B$12,基础参数!$B$12,IF($F79/12&lt;基础参数!$B$11,基础参数!$B$11,$F79/12)),2)</f>
        <v>21396</v>
      </c>
      <c r="L79" s="13">
        <f>K79*12*基础参数!$B$10</f>
        <v>17972.640000000003</v>
      </c>
      <c r="M79" s="12">
        <f t="shared" si="37"/>
        <v>369933.36</v>
      </c>
      <c r="N79" s="13">
        <f t="shared" si="38"/>
        <v>344000</v>
      </c>
      <c r="O79" s="13">
        <f t="shared" si="39"/>
        <v>60563.34</v>
      </c>
      <c r="P79" s="13">
        <f t="shared" si="40"/>
        <v>83340</v>
      </c>
      <c r="Q79" s="17">
        <f t="shared" si="41"/>
        <v>143903.34</v>
      </c>
      <c r="R79" s="13">
        <f t="shared" si="42"/>
        <v>413933.36</v>
      </c>
      <c r="S79" s="18">
        <f t="shared" si="43"/>
        <v>300000</v>
      </c>
      <c r="T79" s="13">
        <f t="shared" si="44"/>
        <v>71563.34</v>
      </c>
      <c r="U79" s="13">
        <f t="shared" si="45"/>
        <v>58590</v>
      </c>
      <c r="V79" s="19">
        <f t="shared" si="46"/>
        <v>130153.34</v>
      </c>
      <c r="W79" s="13">
        <f t="shared" si="47"/>
        <v>13750</v>
      </c>
      <c r="X79" s="13">
        <f t="shared" si="48"/>
        <v>33803.339999999997</v>
      </c>
      <c r="Y79" s="13">
        <f t="shared" si="49"/>
        <v>713933.36</v>
      </c>
      <c r="Z79" s="22">
        <f t="shared" si="50"/>
        <v>163956.68</v>
      </c>
      <c r="AA79" s="13"/>
      <c r="AB79" s="13">
        <f t="shared" si="51"/>
        <v>569933.36</v>
      </c>
      <c r="AC79" s="13">
        <f t="shared" si="52"/>
        <v>144000</v>
      </c>
      <c r="AD79" s="13">
        <f t="shared" si="53"/>
        <v>118060.01</v>
      </c>
      <c r="AE79" s="13">
        <f t="shared" si="54"/>
        <v>14190</v>
      </c>
      <c r="AF79" s="13">
        <f t="shared" si="55"/>
        <v>132250.01</v>
      </c>
      <c r="AG79" s="23">
        <f t="shared" si="56"/>
        <v>2096.6700000000128</v>
      </c>
      <c r="AH79" s="13">
        <f t="shared" si="57"/>
        <v>-11653.329999999987</v>
      </c>
      <c r="AI79" s="13">
        <f t="shared" si="58"/>
        <v>41933.359999999986</v>
      </c>
      <c r="AJ79" s="13">
        <f t="shared" si="59"/>
        <v>293933.36</v>
      </c>
      <c r="AK79" s="13">
        <f t="shared" si="60"/>
        <v>420000</v>
      </c>
      <c r="AL79" s="13">
        <f t="shared" si="61"/>
        <v>41866.67</v>
      </c>
      <c r="AM79" s="13">
        <f t="shared" si="62"/>
        <v>102340</v>
      </c>
      <c r="AN79" s="13">
        <f t="shared" si="63"/>
        <v>144206.66999999998</v>
      </c>
      <c r="AO79" s="23">
        <f t="shared" si="64"/>
        <v>14053.329999999987</v>
      </c>
      <c r="AP79" s="13">
        <f t="shared" si="65"/>
        <v>303.32999999998719</v>
      </c>
      <c r="AQ79" s="13">
        <f t="shared" si="66"/>
        <v>-563566.64</v>
      </c>
      <c r="AR79" s="3" t="str">
        <f t="shared" si="67"/>
        <v>Ok</v>
      </c>
    </row>
    <row r="80" spans="1:44" x14ac:dyDescent="0.3">
      <c r="A80" s="30"/>
      <c r="B80" s="30">
        <f t="shared" si="34"/>
        <v>87</v>
      </c>
      <c r="C80" s="13">
        <f t="shared" si="35"/>
        <v>43500</v>
      </c>
      <c r="D80" s="13">
        <f t="shared" si="36"/>
        <v>522000</v>
      </c>
      <c r="E80" s="13">
        <f>F80*基础参数!$B$18</f>
        <v>348000</v>
      </c>
      <c r="F80" s="13">
        <f>F79+基础参数!$B$17</f>
        <v>870000</v>
      </c>
      <c r="G80" s="13">
        <f>基础参数!$B$1</f>
        <v>60000</v>
      </c>
      <c r="H80" s="13">
        <f>基础参数!$B$2</f>
        <v>36000</v>
      </c>
      <c r="I80" s="13">
        <f>ROUND(IF(F80/12&gt;基础参数!$B$5,基础参数!$B$5,IF(F80/12&lt;基础参数!$B$4,基础参数!$B$4,F80/12)),2)</f>
        <v>21396</v>
      </c>
      <c r="J80" s="13">
        <f>I80*12*基础参数!$B$3</f>
        <v>32094</v>
      </c>
      <c r="K80" s="13">
        <f>ROUND(IF($F80/12&gt;基础参数!$B$12,基础参数!$B$12,IF($F80/12&lt;基础参数!$B$11,基础参数!$B$11,$F80/12)),2)</f>
        <v>21396</v>
      </c>
      <c r="L80" s="13">
        <f>K80*12*基础参数!$B$10</f>
        <v>17972.640000000003</v>
      </c>
      <c r="M80" s="12">
        <f t="shared" si="37"/>
        <v>375933.36</v>
      </c>
      <c r="N80" s="13">
        <f t="shared" si="38"/>
        <v>348000</v>
      </c>
      <c r="O80" s="13">
        <f t="shared" si="39"/>
        <v>62063.34</v>
      </c>
      <c r="P80" s="13">
        <f t="shared" si="40"/>
        <v>84340</v>
      </c>
      <c r="Q80" s="17">
        <f t="shared" si="41"/>
        <v>146403.34</v>
      </c>
      <c r="R80" s="13">
        <f t="shared" si="42"/>
        <v>423933.36</v>
      </c>
      <c r="S80" s="18">
        <f t="shared" si="43"/>
        <v>300000</v>
      </c>
      <c r="T80" s="13">
        <f t="shared" si="44"/>
        <v>74260.009999999995</v>
      </c>
      <c r="U80" s="13">
        <f t="shared" si="45"/>
        <v>58590</v>
      </c>
      <c r="V80" s="19">
        <f t="shared" si="46"/>
        <v>132850.01</v>
      </c>
      <c r="W80" s="13">
        <f t="shared" si="47"/>
        <v>13553.329999999987</v>
      </c>
      <c r="X80" s="13">
        <f t="shared" si="48"/>
        <v>34606.669999999984</v>
      </c>
      <c r="Y80" s="13">
        <f t="shared" si="49"/>
        <v>723933.36</v>
      </c>
      <c r="Z80" s="22">
        <f t="shared" si="50"/>
        <v>167456.68</v>
      </c>
      <c r="AA80" s="13"/>
      <c r="AB80" s="13">
        <f t="shared" si="51"/>
        <v>579933.36</v>
      </c>
      <c r="AC80" s="13">
        <f t="shared" si="52"/>
        <v>144000</v>
      </c>
      <c r="AD80" s="13">
        <f t="shared" si="53"/>
        <v>121060.01</v>
      </c>
      <c r="AE80" s="13">
        <f t="shared" si="54"/>
        <v>14190</v>
      </c>
      <c r="AF80" s="13">
        <f t="shared" si="55"/>
        <v>135250.01</v>
      </c>
      <c r="AG80" s="23">
        <f t="shared" si="56"/>
        <v>2400</v>
      </c>
      <c r="AH80" s="13">
        <f t="shared" si="57"/>
        <v>-11153.329999999987</v>
      </c>
      <c r="AI80" s="13">
        <f t="shared" si="58"/>
        <v>51933.359999999986</v>
      </c>
      <c r="AJ80" s="13">
        <f t="shared" si="59"/>
        <v>303933.36</v>
      </c>
      <c r="AK80" s="13">
        <f t="shared" si="60"/>
        <v>420000</v>
      </c>
      <c r="AL80" s="13">
        <f t="shared" si="61"/>
        <v>44063.34</v>
      </c>
      <c r="AM80" s="13">
        <f t="shared" si="62"/>
        <v>102340</v>
      </c>
      <c r="AN80" s="13">
        <f t="shared" si="63"/>
        <v>146403.34</v>
      </c>
      <c r="AO80" s="23">
        <f t="shared" si="64"/>
        <v>13553.329999999987</v>
      </c>
      <c r="AP80" s="13">
        <f t="shared" si="65"/>
        <v>0</v>
      </c>
      <c r="AQ80" s="13">
        <f t="shared" si="66"/>
        <v>-553566.64</v>
      </c>
      <c r="AR80" s="3" t="str">
        <f t="shared" si="67"/>
        <v>Ok</v>
      </c>
    </row>
    <row r="81" spans="1:44" x14ac:dyDescent="0.3">
      <c r="A81" s="30"/>
      <c r="B81" s="30">
        <f t="shared" si="34"/>
        <v>88</v>
      </c>
      <c r="C81" s="13">
        <f t="shared" si="35"/>
        <v>44000</v>
      </c>
      <c r="D81" s="13">
        <f t="shared" si="36"/>
        <v>528000</v>
      </c>
      <c r="E81" s="13">
        <f>F81*基础参数!$B$18</f>
        <v>352000</v>
      </c>
      <c r="F81" s="13">
        <f>F80+基础参数!$B$17</f>
        <v>880000</v>
      </c>
      <c r="G81" s="13">
        <f>基础参数!$B$1</f>
        <v>60000</v>
      </c>
      <c r="H81" s="13">
        <f>基础参数!$B$2</f>
        <v>36000</v>
      </c>
      <c r="I81" s="13">
        <f>ROUND(IF(F81/12&gt;基础参数!$B$5,基础参数!$B$5,IF(F81/12&lt;基础参数!$B$4,基础参数!$B$4,F81/12)),2)</f>
        <v>21396</v>
      </c>
      <c r="J81" s="13">
        <f>I81*12*基础参数!$B$3</f>
        <v>32094</v>
      </c>
      <c r="K81" s="13">
        <f>ROUND(IF($F81/12&gt;基础参数!$B$12,基础参数!$B$12,IF($F81/12&lt;基础参数!$B$11,基础参数!$B$11,$F81/12)),2)</f>
        <v>21396</v>
      </c>
      <c r="L81" s="13">
        <f>K81*12*基础参数!$B$10</f>
        <v>17972.640000000003</v>
      </c>
      <c r="M81" s="12">
        <f t="shared" si="37"/>
        <v>381933.36</v>
      </c>
      <c r="N81" s="13">
        <f t="shared" si="38"/>
        <v>352000</v>
      </c>
      <c r="O81" s="13">
        <f t="shared" si="39"/>
        <v>63563.34</v>
      </c>
      <c r="P81" s="13">
        <f t="shared" si="40"/>
        <v>85340</v>
      </c>
      <c r="Q81" s="17">
        <f t="shared" si="41"/>
        <v>148903.34</v>
      </c>
      <c r="R81" s="13">
        <f t="shared" si="42"/>
        <v>433933.36</v>
      </c>
      <c r="S81" s="18">
        <f t="shared" si="43"/>
        <v>300000</v>
      </c>
      <c r="T81" s="13">
        <f t="shared" si="44"/>
        <v>77260.009999999995</v>
      </c>
      <c r="U81" s="13">
        <f t="shared" si="45"/>
        <v>58590</v>
      </c>
      <c r="V81" s="19">
        <f t="shared" si="46"/>
        <v>135850.01</v>
      </c>
      <c r="W81" s="13">
        <f t="shared" si="47"/>
        <v>13053.329999999987</v>
      </c>
      <c r="X81" s="13">
        <f t="shared" si="48"/>
        <v>35106.669999999984</v>
      </c>
      <c r="Y81" s="13">
        <f t="shared" si="49"/>
        <v>733933.36</v>
      </c>
      <c r="Z81" s="22">
        <f t="shared" si="50"/>
        <v>170956.68</v>
      </c>
      <c r="AA81" s="13"/>
      <c r="AB81" s="13">
        <f t="shared" si="51"/>
        <v>589933.36</v>
      </c>
      <c r="AC81" s="13">
        <f t="shared" si="52"/>
        <v>144000</v>
      </c>
      <c r="AD81" s="13">
        <f t="shared" si="53"/>
        <v>124060.01</v>
      </c>
      <c r="AE81" s="13">
        <f t="shared" si="54"/>
        <v>14190</v>
      </c>
      <c r="AF81" s="13">
        <f t="shared" si="55"/>
        <v>138250.01</v>
      </c>
      <c r="AG81" s="23">
        <f t="shared" si="56"/>
        <v>2400</v>
      </c>
      <c r="AH81" s="13">
        <f t="shared" si="57"/>
        <v>-10653.329999999987</v>
      </c>
      <c r="AI81" s="13">
        <f t="shared" si="58"/>
        <v>61933.359999999986</v>
      </c>
      <c r="AJ81" s="13">
        <f t="shared" si="59"/>
        <v>313933.36</v>
      </c>
      <c r="AK81" s="13">
        <f t="shared" si="60"/>
        <v>420000</v>
      </c>
      <c r="AL81" s="13">
        <f t="shared" si="61"/>
        <v>46563.34</v>
      </c>
      <c r="AM81" s="13">
        <f t="shared" si="62"/>
        <v>102340</v>
      </c>
      <c r="AN81" s="13">
        <f t="shared" si="63"/>
        <v>148903.34</v>
      </c>
      <c r="AO81" s="23">
        <f t="shared" si="64"/>
        <v>13053.329999999987</v>
      </c>
      <c r="AP81" s="13">
        <f t="shared" si="65"/>
        <v>0</v>
      </c>
      <c r="AQ81" s="13">
        <f t="shared" si="66"/>
        <v>-543566.64</v>
      </c>
      <c r="AR81" s="3" t="str">
        <f t="shared" si="67"/>
        <v>Ok</v>
      </c>
    </row>
    <row r="82" spans="1:44" x14ac:dyDescent="0.3">
      <c r="A82" s="30"/>
      <c r="B82" s="30">
        <f t="shared" si="34"/>
        <v>89</v>
      </c>
      <c r="C82" s="13">
        <f t="shared" si="35"/>
        <v>44500</v>
      </c>
      <c r="D82" s="13">
        <f t="shared" si="36"/>
        <v>534000</v>
      </c>
      <c r="E82" s="13">
        <f>F82*基础参数!$B$18</f>
        <v>356000</v>
      </c>
      <c r="F82" s="13">
        <f>F81+基础参数!$B$17</f>
        <v>890000</v>
      </c>
      <c r="G82" s="13">
        <f>基础参数!$B$1</f>
        <v>60000</v>
      </c>
      <c r="H82" s="13">
        <f>基础参数!$B$2</f>
        <v>36000</v>
      </c>
      <c r="I82" s="13">
        <f>ROUND(IF(F82/12&gt;基础参数!$B$5,基础参数!$B$5,IF(F82/12&lt;基础参数!$B$4,基础参数!$B$4,F82/12)),2)</f>
        <v>21396</v>
      </c>
      <c r="J82" s="13">
        <f>I82*12*基础参数!$B$3</f>
        <v>32094</v>
      </c>
      <c r="K82" s="13">
        <f>ROUND(IF($F82/12&gt;基础参数!$B$12,基础参数!$B$12,IF($F82/12&lt;基础参数!$B$11,基础参数!$B$11,$F82/12)),2)</f>
        <v>21396</v>
      </c>
      <c r="L82" s="13">
        <f>K82*12*基础参数!$B$10</f>
        <v>17972.640000000003</v>
      </c>
      <c r="M82" s="12">
        <f t="shared" si="37"/>
        <v>387933.36</v>
      </c>
      <c r="N82" s="13">
        <f t="shared" si="38"/>
        <v>356000</v>
      </c>
      <c r="O82" s="13">
        <f t="shared" si="39"/>
        <v>65063.34</v>
      </c>
      <c r="P82" s="13">
        <f t="shared" si="40"/>
        <v>86340</v>
      </c>
      <c r="Q82" s="17">
        <f t="shared" si="41"/>
        <v>151403.34</v>
      </c>
      <c r="R82" s="13">
        <f t="shared" si="42"/>
        <v>443933.36</v>
      </c>
      <c r="S82" s="18">
        <f t="shared" si="43"/>
        <v>300000</v>
      </c>
      <c r="T82" s="13">
        <f t="shared" si="44"/>
        <v>80260.009999999995</v>
      </c>
      <c r="U82" s="13">
        <f t="shared" si="45"/>
        <v>58590</v>
      </c>
      <c r="V82" s="19">
        <f t="shared" si="46"/>
        <v>138850.01</v>
      </c>
      <c r="W82" s="13">
        <f t="shared" si="47"/>
        <v>12553.329999999987</v>
      </c>
      <c r="X82" s="13">
        <f t="shared" si="48"/>
        <v>35606.669999999984</v>
      </c>
      <c r="Y82" s="13">
        <f t="shared" si="49"/>
        <v>743933.36</v>
      </c>
      <c r="Z82" s="22">
        <f t="shared" si="50"/>
        <v>174456.68</v>
      </c>
      <c r="AA82" s="13"/>
      <c r="AB82" s="13">
        <f t="shared" si="51"/>
        <v>599933.36</v>
      </c>
      <c r="AC82" s="13">
        <f t="shared" si="52"/>
        <v>144000</v>
      </c>
      <c r="AD82" s="13">
        <f t="shared" si="53"/>
        <v>127060.01</v>
      </c>
      <c r="AE82" s="13">
        <f t="shared" si="54"/>
        <v>14190</v>
      </c>
      <c r="AF82" s="13">
        <f t="shared" si="55"/>
        <v>141250.01</v>
      </c>
      <c r="AG82" s="23">
        <f t="shared" si="56"/>
        <v>2400</v>
      </c>
      <c r="AH82" s="13">
        <f t="shared" si="57"/>
        <v>-10153.329999999987</v>
      </c>
      <c r="AI82" s="13">
        <f t="shared" si="58"/>
        <v>71933.359999999986</v>
      </c>
      <c r="AJ82" s="13">
        <f t="shared" si="59"/>
        <v>323933.36</v>
      </c>
      <c r="AK82" s="13">
        <f t="shared" si="60"/>
        <v>420000</v>
      </c>
      <c r="AL82" s="13">
        <f t="shared" si="61"/>
        <v>49063.34</v>
      </c>
      <c r="AM82" s="13">
        <f t="shared" si="62"/>
        <v>102340</v>
      </c>
      <c r="AN82" s="13">
        <f t="shared" si="63"/>
        <v>151403.34</v>
      </c>
      <c r="AO82" s="23">
        <f t="shared" si="64"/>
        <v>12553.329999999987</v>
      </c>
      <c r="AP82" s="13">
        <f t="shared" si="65"/>
        <v>0</v>
      </c>
      <c r="AQ82" s="13">
        <f t="shared" si="66"/>
        <v>-533566.64</v>
      </c>
      <c r="AR82" s="3" t="str">
        <f t="shared" si="67"/>
        <v>Ok</v>
      </c>
    </row>
    <row r="83" spans="1:44" x14ac:dyDescent="0.3">
      <c r="A83" s="30"/>
      <c r="B83" s="30">
        <f t="shared" si="34"/>
        <v>90</v>
      </c>
      <c r="C83" s="13">
        <f t="shared" si="35"/>
        <v>45000</v>
      </c>
      <c r="D83" s="13">
        <f t="shared" si="36"/>
        <v>540000</v>
      </c>
      <c r="E83" s="13">
        <f>F83*基础参数!$B$18</f>
        <v>360000</v>
      </c>
      <c r="F83" s="13">
        <f>F82+基础参数!$B$17</f>
        <v>900000</v>
      </c>
      <c r="G83" s="13">
        <f>基础参数!$B$1</f>
        <v>60000</v>
      </c>
      <c r="H83" s="13">
        <f>基础参数!$B$2</f>
        <v>36000</v>
      </c>
      <c r="I83" s="13">
        <f>ROUND(IF(F83/12&gt;基础参数!$B$5,基础参数!$B$5,IF(F83/12&lt;基础参数!$B$4,基础参数!$B$4,F83/12)),2)</f>
        <v>21396</v>
      </c>
      <c r="J83" s="13">
        <f>I83*12*基础参数!$B$3</f>
        <v>32094</v>
      </c>
      <c r="K83" s="13">
        <f>ROUND(IF($F83/12&gt;基础参数!$B$12,基础参数!$B$12,IF($F83/12&lt;基础参数!$B$11,基础参数!$B$11,$F83/12)),2)</f>
        <v>21396</v>
      </c>
      <c r="L83" s="13">
        <f>K83*12*基础参数!$B$10</f>
        <v>17972.640000000003</v>
      </c>
      <c r="M83" s="12">
        <f t="shared" si="37"/>
        <v>393933.36</v>
      </c>
      <c r="N83" s="13">
        <f t="shared" si="38"/>
        <v>360000</v>
      </c>
      <c r="O83" s="13">
        <f t="shared" si="39"/>
        <v>66563.34</v>
      </c>
      <c r="P83" s="13">
        <f t="shared" si="40"/>
        <v>87340</v>
      </c>
      <c r="Q83" s="17">
        <f t="shared" si="41"/>
        <v>153903.34</v>
      </c>
      <c r="R83" s="13">
        <f t="shared" si="42"/>
        <v>453933.36</v>
      </c>
      <c r="S83" s="18">
        <f t="shared" si="43"/>
        <v>300000</v>
      </c>
      <c r="T83" s="13">
        <f t="shared" si="44"/>
        <v>83260.009999999995</v>
      </c>
      <c r="U83" s="13">
        <f t="shared" si="45"/>
        <v>58590</v>
      </c>
      <c r="V83" s="19">
        <f t="shared" si="46"/>
        <v>141850.01</v>
      </c>
      <c r="W83" s="13">
        <f t="shared" si="47"/>
        <v>12053.329999999987</v>
      </c>
      <c r="X83" s="13">
        <f t="shared" si="48"/>
        <v>36106.669999999984</v>
      </c>
      <c r="Y83" s="13">
        <f t="shared" si="49"/>
        <v>753933.36</v>
      </c>
      <c r="Z83" s="22">
        <f t="shared" si="50"/>
        <v>177956.68</v>
      </c>
      <c r="AA83" s="13"/>
      <c r="AB83" s="13">
        <f t="shared" si="51"/>
        <v>609933.36</v>
      </c>
      <c r="AC83" s="13">
        <f t="shared" si="52"/>
        <v>144000</v>
      </c>
      <c r="AD83" s="13">
        <f t="shared" si="53"/>
        <v>130060.01</v>
      </c>
      <c r="AE83" s="13">
        <f t="shared" si="54"/>
        <v>14190</v>
      </c>
      <c r="AF83" s="13">
        <f t="shared" si="55"/>
        <v>144250.01</v>
      </c>
      <c r="AG83" s="23">
        <f t="shared" si="56"/>
        <v>2400</v>
      </c>
      <c r="AH83" s="13">
        <f t="shared" si="57"/>
        <v>-9653.3299999999872</v>
      </c>
      <c r="AI83" s="13">
        <f t="shared" si="58"/>
        <v>81933.359999999986</v>
      </c>
      <c r="AJ83" s="13">
        <f t="shared" si="59"/>
        <v>333933.36</v>
      </c>
      <c r="AK83" s="13">
        <f t="shared" si="60"/>
        <v>420000</v>
      </c>
      <c r="AL83" s="13">
        <f t="shared" si="61"/>
        <v>51563.34</v>
      </c>
      <c r="AM83" s="13">
        <f t="shared" si="62"/>
        <v>102340</v>
      </c>
      <c r="AN83" s="13">
        <f t="shared" si="63"/>
        <v>153903.34</v>
      </c>
      <c r="AO83" s="23">
        <f t="shared" si="64"/>
        <v>12053.329999999987</v>
      </c>
      <c r="AP83" s="13">
        <f t="shared" si="65"/>
        <v>0</v>
      </c>
      <c r="AQ83" s="13">
        <f t="shared" si="66"/>
        <v>-523566.64</v>
      </c>
      <c r="AR83" s="3" t="str">
        <f t="shared" si="67"/>
        <v>Ok</v>
      </c>
    </row>
    <row r="84" spans="1:44" x14ac:dyDescent="0.3">
      <c r="A84" s="30"/>
      <c r="B84" s="30">
        <f t="shared" si="34"/>
        <v>91</v>
      </c>
      <c r="C84" s="13">
        <f t="shared" si="35"/>
        <v>45500</v>
      </c>
      <c r="D84" s="13">
        <f t="shared" si="36"/>
        <v>546000</v>
      </c>
      <c r="E84" s="13">
        <f>F84*基础参数!$B$18</f>
        <v>364000</v>
      </c>
      <c r="F84" s="13">
        <f>F83+基础参数!$B$17</f>
        <v>910000</v>
      </c>
      <c r="G84" s="13">
        <f>基础参数!$B$1</f>
        <v>60000</v>
      </c>
      <c r="H84" s="13">
        <f>基础参数!$B$2</f>
        <v>36000</v>
      </c>
      <c r="I84" s="13">
        <f>ROUND(IF(F84/12&gt;基础参数!$B$5,基础参数!$B$5,IF(F84/12&lt;基础参数!$B$4,基础参数!$B$4,F84/12)),2)</f>
        <v>21396</v>
      </c>
      <c r="J84" s="13">
        <f>I84*12*基础参数!$B$3</f>
        <v>32094</v>
      </c>
      <c r="K84" s="13">
        <f>ROUND(IF($F84/12&gt;基础参数!$B$12,基础参数!$B$12,IF($F84/12&lt;基础参数!$B$11,基础参数!$B$11,$F84/12)),2)</f>
        <v>21396</v>
      </c>
      <c r="L84" s="13">
        <f>K84*12*基础参数!$B$10</f>
        <v>17972.640000000003</v>
      </c>
      <c r="M84" s="12">
        <f t="shared" si="37"/>
        <v>399933.36</v>
      </c>
      <c r="N84" s="13">
        <f t="shared" si="38"/>
        <v>364000</v>
      </c>
      <c r="O84" s="13">
        <f t="shared" si="39"/>
        <v>68063.34</v>
      </c>
      <c r="P84" s="13">
        <f t="shared" si="40"/>
        <v>88340</v>
      </c>
      <c r="Q84" s="17">
        <f t="shared" si="41"/>
        <v>156403.34</v>
      </c>
      <c r="R84" s="13">
        <f t="shared" si="42"/>
        <v>463933.36</v>
      </c>
      <c r="S84" s="18">
        <f t="shared" si="43"/>
        <v>300000</v>
      </c>
      <c r="T84" s="13">
        <f t="shared" si="44"/>
        <v>86260.01</v>
      </c>
      <c r="U84" s="13">
        <f t="shared" si="45"/>
        <v>58590</v>
      </c>
      <c r="V84" s="19">
        <f t="shared" si="46"/>
        <v>144850.01</v>
      </c>
      <c r="W84" s="13">
        <f t="shared" si="47"/>
        <v>11553.329999999987</v>
      </c>
      <c r="X84" s="13">
        <f t="shared" si="48"/>
        <v>36606.669999999984</v>
      </c>
      <c r="Y84" s="13">
        <f t="shared" si="49"/>
        <v>763933.36</v>
      </c>
      <c r="Z84" s="22">
        <f t="shared" si="50"/>
        <v>181456.68</v>
      </c>
      <c r="AA84" s="13"/>
      <c r="AB84" s="13">
        <f t="shared" si="51"/>
        <v>619933.36</v>
      </c>
      <c r="AC84" s="13">
        <f t="shared" si="52"/>
        <v>144000</v>
      </c>
      <c r="AD84" s="13">
        <f t="shared" si="53"/>
        <v>133060.01</v>
      </c>
      <c r="AE84" s="13">
        <f t="shared" si="54"/>
        <v>14190</v>
      </c>
      <c r="AF84" s="13">
        <f t="shared" si="55"/>
        <v>147250.01</v>
      </c>
      <c r="AG84" s="23">
        <f t="shared" si="56"/>
        <v>2400</v>
      </c>
      <c r="AH84" s="13">
        <f t="shared" si="57"/>
        <v>-9153.3299999999872</v>
      </c>
      <c r="AI84" s="13">
        <f t="shared" si="58"/>
        <v>91933.359999999986</v>
      </c>
      <c r="AJ84" s="13">
        <f t="shared" si="59"/>
        <v>343933.36</v>
      </c>
      <c r="AK84" s="13">
        <f t="shared" si="60"/>
        <v>420000</v>
      </c>
      <c r="AL84" s="13">
        <f t="shared" si="61"/>
        <v>54063.34</v>
      </c>
      <c r="AM84" s="13">
        <f t="shared" si="62"/>
        <v>102340</v>
      </c>
      <c r="AN84" s="13">
        <f t="shared" si="63"/>
        <v>156403.34</v>
      </c>
      <c r="AO84" s="23">
        <f t="shared" si="64"/>
        <v>11553.329999999987</v>
      </c>
      <c r="AP84" s="13">
        <f t="shared" si="65"/>
        <v>0</v>
      </c>
      <c r="AQ84" s="13">
        <f t="shared" si="66"/>
        <v>-513566.64</v>
      </c>
      <c r="AR84" s="3" t="str">
        <f t="shared" si="67"/>
        <v>Ok</v>
      </c>
    </row>
    <row r="85" spans="1:44" x14ac:dyDescent="0.3">
      <c r="A85" s="30"/>
      <c r="B85" s="30">
        <f t="shared" si="34"/>
        <v>92</v>
      </c>
      <c r="C85" s="13">
        <f t="shared" si="35"/>
        <v>46000</v>
      </c>
      <c r="D85" s="13">
        <f t="shared" si="36"/>
        <v>552000</v>
      </c>
      <c r="E85" s="13">
        <f>F85*基础参数!$B$18</f>
        <v>368000</v>
      </c>
      <c r="F85" s="13">
        <f>F84+基础参数!$B$17</f>
        <v>920000</v>
      </c>
      <c r="G85" s="13">
        <f>基础参数!$B$1</f>
        <v>60000</v>
      </c>
      <c r="H85" s="13">
        <f>基础参数!$B$2</f>
        <v>36000</v>
      </c>
      <c r="I85" s="13">
        <f>ROUND(IF(F85/12&gt;基础参数!$B$5,基础参数!$B$5,IF(F85/12&lt;基础参数!$B$4,基础参数!$B$4,F85/12)),2)</f>
        <v>21396</v>
      </c>
      <c r="J85" s="13">
        <f>I85*12*基础参数!$B$3</f>
        <v>32094</v>
      </c>
      <c r="K85" s="13">
        <f>ROUND(IF($F85/12&gt;基础参数!$B$12,基础参数!$B$12,IF($F85/12&lt;基础参数!$B$11,基础参数!$B$11,$F85/12)),2)</f>
        <v>21396</v>
      </c>
      <c r="L85" s="13">
        <f>K85*12*基础参数!$B$10</f>
        <v>17972.640000000003</v>
      </c>
      <c r="M85" s="12">
        <f t="shared" si="37"/>
        <v>405933.36</v>
      </c>
      <c r="N85" s="13">
        <f t="shared" si="38"/>
        <v>368000</v>
      </c>
      <c r="O85" s="13">
        <f t="shared" si="39"/>
        <v>69563.34</v>
      </c>
      <c r="P85" s="13">
        <f t="shared" si="40"/>
        <v>89340</v>
      </c>
      <c r="Q85" s="17">
        <f t="shared" si="41"/>
        <v>158903.34</v>
      </c>
      <c r="R85" s="13">
        <f t="shared" si="42"/>
        <v>473933.36</v>
      </c>
      <c r="S85" s="18">
        <f t="shared" si="43"/>
        <v>300000</v>
      </c>
      <c r="T85" s="13">
        <f t="shared" si="44"/>
        <v>89260.01</v>
      </c>
      <c r="U85" s="13">
        <f t="shared" si="45"/>
        <v>58590</v>
      </c>
      <c r="V85" s="19">
        <f t="shared" si="46"/>
        <v>147850.01</v>
      </c>
      <c r="W85" s="13">
        <f t="shared" si="47"/>
        <v>11053.329999999987</v>
      </c>
      <c r="X85" s="13">
        <f t="shared" si="48"/>
        <v>37106.669999999984</v>
      </c>
      <c r="Y85" s="13">
        <f t="shared" si="49"/>
        <v>773933.36</v>
      </c>
      <c r="Z85" s="22">
        <f t="shared" si="50"/>
        <v>184956.68</v>
      </c>
      <c r="AA85" s="13"/>
      <c r="AB85" s="13">
        <f t="shared" si="51"/>
        <v>629933.36</v>
      </c>
      <c r="AC85" s="13">
        <f t="shared" si="52"/>
        <v>144000</v>
      </c>
      <c r="AD85" s="13">
        <f t="shared" si="53"/>
        <v>136060.01</v>
      </c>
      <c r="AE85" s="13">
        <f t="shared" si="54"/>
        <v>14190</v>
      </c>
      <c r="AF85" s="13">
        <f t="shared" si="55"/>
        <v>150250.01</v>
      </c>
      <c r="AG85" s="23">
        <f t="shared" si="56"/>
        <v>2400</v>
      </c>
      <c r="AH85" s="13">
        <f t="shared" si="57"/>
        <v>-8653.3299999999872</v>
      </c>
      <c r="AI85" s="13">
        <f t="shared" si="58"/>
        <v>101933.35999999999</v>
      </c>
      <c r="AJ85" s="13">
        <f t="shared" si="59"/>
        <v>353933.36</v>
      </c>
      <c r="AK85" s="13">
        <f t="shared" si="60"/>
        <v>420000</v>
      </c>
      <c r="AL85" s="13">
        <f t="shared" si="61"/>
        <v>56563.34</v>
      </c>
      <c r="AM85" s="13">
        <f t="shared" si="62"/>
        <v>102340</v>
      </c>
      <c r="AN85" s="13">
        <f t="shared" si="63"/>
        <v>158903.34</v>
      </c>
      <c r="AO85" s="23">
        <f t="shared" si="64"/>
        <v>11053.329999999987</v>
      </c>
      <c r="AP85" s="13">
        <f t="shared" si="65"/>
        <v>0</v>
      </c>
      <c r="AQ85" s="13">
        <f t="shared" si="66"/>
        <v>-503566.64</v>
      </c>
      <c r="AR85" s="3" t="str">
        <f t="shared" si="67"/>
        <v>Ok</v>
      </c>
    </row>
    <row r="86" spans="1:44" x14ac:dyDescent="0.3">
      <c r="A86" s="30"/>
      <c r="B86" s="30">
        <f t="shared" si="34"/>
        <v>93</v>
      </c>
      <c r="C86" s="13">
        <f t="shared" si="35"/>
        <v>46500</v>
      </c>
      <c r="D86" s="13">
        <f t="shared" si="36"/>
        <v>558000</v>
      </c>
      <c r="E86" s="13">
        <f>F86*基础参数!$B$18</f>
        <v>372000</v>
      </c>
      <c r="F86" s="13">
        <f>F85+基础参数!$B$17</f>
        <v>930000</v>
      </c>
      <c r="G86" s="13">
        <f>基础参数!$B$1</f>
        <v>60000</v>
      </c>
      <c r="H86" s="13">
        <f>基础参数!$B$2</f>
        <v>36000</v>
      </c>
      <c r="I86" s="13">
        <f>ROUND(IF(F86/12&gt;基础参数!$B$5,基础参数!$B$5,IF(F86/12&lt;基础参数!$B$4,基础参数!$B$4,F86/12)),2)</f>
        <v>21396</v>
      </c>
      <c r="J86" s="13">
        <f>I86*12*基础参数!$B$3</f>
        <v>32094</v>
      </c>
      <c r="K86" s="13">
        <f>ROUND(IF($F86/12&gt;基础参数!$B$12,基础参数!$B$12,IF($F86/12&lt;基础参数!$B$11,基础参数!$B$11,$F86/12)),2)</f>
        <v>21396</v>
      </c>
      <c r="L86" s="13">
        <f>K86*12*基础参数!$B$10</f>
        <v>17972.640000000003</v>
      </c>
      <c r="M86" s="12">
        <f t="shared" si="37"/>
        <v>411933.36</v>
      </c>
      <c r="N86" s="13">
        <f t="shared" si="38"/>
        <v>372000</v>
      </c>
      <c r="O86" s="13">
        <f t="shared" si="39"/>
        <v>71063.34</v>
      </c>
      <c r="P86" s="13">
        <f t="shared" si="40"/>
        <v>90340</v>
      </c>
      <c r="Q86" s="17">
        <f t="shared" si="41"/>
        <v>161403.34</v>
      </c>
      <c r="R86" s="13">
        <f t="shared" si="42"/>
        <v>483933.36</v>
      </c>
      <c r="S86" s="18">
        <f t="shared" si="43"/>
        <v>300000</v>
      </c>
      <c r="T86" s="13">
        <f t="shared" si="44"/>
        <v>92260.01</v>
      </c>
      <c r="U86" s="13">
        <f t="shared" si="45"/>
        <v>58590</v>
      </c>
      <c r="V86" s="19">
        <f t="shared" si="46"/>
        <v>150850.01</v>
      </c>
      <c r="W86" s="13">
        <f t="shared" si="47"/>
        <v>10553.329999999987</v>
      </c>
      <c r="X86" s="13">
        <f t="shared" si="48"/>
        <v>37606.669999999984</v>
      </c>
      <c r="Y86" s="13">
        <f t="shared" si="49"/>
        <v>783933.36</v>
      </c>
      <c r="Z86" s="22">
        <f t="shared" si="50"/>
        <v>188456.68</v>
      </c>
      <c r="AA86" s="13"/>
      <c r="AB86" s="13">
        <f t="shared" si="51"/>
        <v>639933.36</v>
      </c>
      <c r="AC86" s="13">
        <f t="shared" si="52"/>
        <v>144000</v>
      </c>
      <c r="AD86" s="13">
        <f t="shared" si="53"/>
        <v>139060.01</v>
      </c>
      <c r="AE86" s="13">
        <f t="shared" si="54"/>
        <v>14190</v>
      </c>
      <c r="AF86" s="13">
        <f t="shared" si="55"/>
        <v>153250.01</v>
      </c>
      <c r="AG86" s="23">
        <f t="shared" si="56"/>
        <v>2400</v>
      </c>
      <c r="AH86" s="13">
        <f t="shared" si="57"/>
        <v>-8153.3299999999872</v>
      </c>
      <c r="AI86" s="13">
        <f t="shared" si="58"/>
        <v>111933.35999999999</v>
      </c>
      <c r="AJ86" s="13">
        <f t="shared" si="59"/>
        <v>363933.36</v>
      </c>
      <c r="AK86" s="13">
        <f t="shared" si="60"/>
        <v>420000</v>
      </c>
      <c r="AL86" s="13">
        <f t="shared" si="61"/>
        <v>59063.34</v>
      </c>
      <c r="AM86" s="13">
        <f t="shared" si="62"/>
        <v>102340</v>
      </c>
      <c r="AN86" s="13">
        <f t="shared" si="63"/>
        <v>161403.34</v>
      </c>
      <c r="AO86" s="23">
        <f t="shared" si="64"/>
        <v>10553.329999999987</v>
      </c>
      <c r="AP86" s="13">
        <f t="shared" si="65"/>
        <v>0</v>
      </c>
      <c r="AQ86" s="13">
        <f t="shared" si="66"/>
        <v>-493566.64</v>
      </c>
      <c r="AR86" s="3" t="str">
        <f t="shared" si="67"/>
        <v>Ok</v>
      </c>
    </row>
    <row r="87" spans="1:44" x14ac:dyDescent="0.3">
      <c r="A87" s="30"/>
      <c r="B87" s="30">
        <f t="shared" si="34"/>
        <v>94</v>
      </c>
      <c r="C87" s="13">
        <f t="shared" si="35"/>
        <v>47000</v>
      </c>
      <c r="D87" s="13">
        <f t="shared" si="36"/>
        <v>564000</v>
      </c>
      <c r="E87" s="13">
        <f>F87*基础参数!$B$18</f>
        <v>376000</v>
      </c>
      <c r="F87" s="13">
        <f>F86+基础参数!$B$17</f>
        <v>940000</v>
      </c>
      <c r="G87" s="13">
        <f>基础参数!$B$1</f>
        <v>60000</v>
      </c>
      <c r="H87" s="13">
        <f>基础参数!$B$2</f>
        <v>36000</v>
      </c>
      <c r="I87" s="13">
        <f>ROUND(IF(F87/12&gt;基础参数!$B$5,基础参数!$B$5,IF(F87/12&lt;基础参数!$B$4,基础参数!$B$4,F87/12)),2)</f>
        <v>21396</v>
      </c>
      <c r="J87" s="13">
        <f>I87*12*基础参数!$B$3</f>
        <v>32094</v>
      </c>
      <c r="K87" s="13">
        <f>ROUND(IF($F87/12&gt;基础参数!$B$12,基础参数!$B$12,IF($F87/12&lt;基础参数!$B$11,基础参数!$B$11,$F87/12)),2)</f>
        <v>21396</v>
      </c>
      <c r="L87" s="13">
        <f>K87*12*基础参数!$B$10</f>
        <v>17972.640000000003</v>
      </c>
      <c r="M87" s="12">
        <f t="shared" si="37"/>
        <v>417933.36</v>
      </c>
      <c r="N87" s="13">
        <f t="shared" si="38"/>
        <v>376000</v>
      </c>
      <c r="O87" s="13">
        <f t="shared" si="39"/>
        <v>72563.34</v>
      </c>
      <c r="P87" s="13">
        <f t="shared" si="40"/>
        <v>91340</v>
      </c>
      <c r="Q87" s="17">
        <f t="shared" si="41"/>
        <v>163903.34</v>
      </c>
      <c r="R87" s="13">
        <f t="shared" si="42"/>
        <v>493933.36</v>
      </c>
      <c r="S87" s="18">
        <f t="shared" si="43"/>
        <v>300000</v>
      </c>
      <c r="T87" s="13">
        <f t="shared" si="44"/>
        <v>95260.01</v>
      </c>
      <c r="U87" s="13">
        <f t="shared" si="45"/>
        <v>58590</v>
      </c>
      <c r="V87" s="19">
        <f t="shared" si="46"/>
        <v>153850.01</v>
      </c>
      <c r="W87" s="13">
        <f t="shared" si="47"/>
        <v>10053.329999999987</v>
      </c>
      <c r="X87" s="13">
        <f t="shared" si="48"/>
        <v>38106.669999999984</v>
      </c>
      <c r="Y87" s="13">
        <f t="shared" si="49"/>
        <v>793933.36</v>
      </c>
      <c r="Z87" s="22">
        <f t="shared" si="50"/>
        <v>191956.68</v>
      </c>
      <c r="AA87" s="13"/>
      <c r="AB87" s="13">
        <f t="shared" si="51"/>
        <v>649933.36</v>
      </c>
      <c r="AC87" s="13">
        <f t="shared" si="52"/>
        <v>144000</v>
      </c>
      <c r="AD87" s="13">
        <f t="shared" si="53"/>
        <v>142060.01</v>
      </c>
      <c r="AE87" s="13">
        <f t="shared" si="54"/>
        <v>14190</v>
      </c>
      <c r="AF87" s="13">
        <f t="shared" si="55"/>
        <v>156250.01</v>
      </c>
      <c r="AG87" s="23">
        <f t="shared" si="56"/>
        <v>2400</v>
      </c>
      <c r="AH87" s="13">
        <f t="shared" si="57"/>
        <v>-7653.3299999999872</v>
      </c>
      <c r="AI87" s="13">
        <f t="shared" si="58"/>
        <v>121933.35999999999</v>
      </c>
      <c r="AJ87" s="13">
        <f t="shared" si="59"/>
        <v>373933.36</v>
      </c>
      <c r="AK87" s="13">
        <f t="shared" si="60"/>
        <v>420000</v>
      </c>
      <c r="AL87" s="13">
        <f t="shared" si="61"/>
        <v>61563.34</v>
      </c>
      <c r="AM87" s="13">
        <f t="shared" si="62"/>
        <v>102340</v>
      </c>
      <c r="AN87" s="13">
        <f t="shared" si="63"/>
        <v>163903.34</v>
      </c>
      <c r="AO87" s="23">
        <f t="shared" si="64"/>
        <v>10053.329999999987</v>
      </c>
      <c r="AP87" s="13">
        <f t="shared" si="65"/>
        <v>0</v>
      </c>
      <c r="AQ87" s="13">
        <f t="shared" si="66"/>
        <v>-483566.64</v>
      </c>
      <c r="AR87" s="3" t="str">
        <f t="shared" si="67"/>
        <v>Ok</v>
      </c>
    </row>
    <row r="88" spans="1:44" x14ac:dyDescent="0.3">
      <c r="A88" s="30"/>
      <c r="B88" s="30">
        <f t="shared" si="34"/>
        <v>95</v>
      </c>
      <c r="C88" s="13">
        <f t="shared" si="35"/>
        <v>47500</v>
      </c>
      <c r="D88" s="13">
        <f t="shared" si="36"/>
        <v>570000</v>
      </c>
      <c r="E88" s="13">
        <f>F88*基础参数!$B$18</f>
        <v>380000</v>
      </c>
      <c r="F88" s="13">
        <f>F87+基础参数!$B$17</f>
        <v>950000</v>
      </c>
      <c r="G88" s="13">
        <f>基础参数!$B$1</f>
        <v>60000</v>
      </c>
      <c r="H88" s="13">
        <f>基础参数!$B$2</f>
        <v>36000</v>
      </c>
      <c r="I88" s="13">
        <f>ROUND(IF(F88/12&gt;基础参数!$B$5,基础参数!$B$5,IF(F88/12&lt;基础参数!$B$4,基础参数!$B$4,F88/12)),2)</f>
        <v>21396</v>
      </c>
      <c r="J88" s="13">
        <f>I88*12*基础参数!$B$3</f>
        <v>32094</v>
      </c>
      <c r="K88" s="13">
        <f>ROUND(IF($F88/12&gt;基础参数!$B$12,基础参数!$B$12,IF($F88/12&lt;基础参数!$B$11,基础参数!$B$11,$F88/12)),2)</f>
        <v>21396</v>
      </c>
      <c r="L88" s="13">
        <f>K88*12*基础参数!$B$10</f>
        <v>17972.640000000003</v>
      </c>
      <c r="M88" s="12">
        <f t="shared" si="37"/>
        <v>423933.36</v>
      </c>
      <c r="N88" s="13">
        <f t="shared" si="38"/>
        <v>380000</v>
      </c>
      <c r="O88" s="13">
        <f t="shared" si="39"/>
        <v>74260.009999999995</v>
      </c>
      <c r="P88" s="13">
        <f t="shared" si="40"/>
        <v>92340</v>
      </c>
      <c r="Q88" s="17">
        <f t="shared" si="41"/>
        <v>166600.01</v>
      </c>
      <c r="R88" s="13">
        <f t="shared" si="42"/>
        <v>503933.36</v>
      </c>
      <c r="S88" s="18">
        <f t="shared" si="43"/>
        <v>300000</v>
      </c>
      <c r="T88" s="13">
        <f t="shared" si="44"/>
        <v>98260.01</v>
      </c>
      <c r="U88" s="13">
        <f t="shared" si="45"/>
        <v>58590</v>
      </c>
      <c r="V88" s="19">
        <f t="shared" si="46"/>
        <v>156850.01</v>
      </c>
      <c r="W88" s="13">
        <f t="shared" si="47"/>
        <v>9750</v>
      </c>
      <c r="X88" s="13">
        <f t="shared" si="48"/>
        <v>38606.669999999984</v>
      </c>
      <c r="Y88" s="13">
        <f t="shared" si="49"/>
        <v>803933.36</v>
      </c>
      <c r="Z88" s="22">
        <f t="shared" si="50"/>
        <v>195456.68</v>
      </c>
      <c r="AA88" s="13"/>
      <c r="AB88" s="13">
        <f t="shared" si="51"/>
        <v>659933.36</v>
      </c>
      <c r="AC88" s="13">
        <f t="shared" si="52"/>
        <v>144000</v>
      </c>
      <c r="AD88" s="13">
        <f t="shared" si="53"/>
        <v>145060.01</v>
      </c>
      <c r="AE88" s="13">
        <f t="shared" si="54"/>
        <v>14190</v>
      </c>
      <c r="AF88" s="13">
        <f t="shared" si="55"/>
        <v>159250.01</v>
      </c>
      <c r="AG88" s="23">
        <f t="shared" si="56"/>
        <v>2400</v>
      </c>
      <c r="AH88" s="13">
        <f t="shared" si="57"/>
        <v>-7350</v>
      </c>
      <c r="AI88" s="13">
        <f t="shared" si="58"/>
        <v>131933.35999999999</v>
      </c>
      <c r="AJ88" s="13">
        <f t="shared" si="59"/>
        <v>383933.36</v>
      </c>
      <c r="AK88" s="13">
        <f t="shared" si="60"/>
        <v>420000</v>
      </c>
      <c r="AL88" s="13">
        <f t="shared" si="61"/>
        <v>64063.34</v>
      </c>
      <c r="AM88" s="13">
        <f t="shared" si="62"/>
        <v>102340</v>
      </c>
      <c r="AN88" s="13">
        <f t="shared" si="63"/>
        <v>166403.34</v>
      </c>
      <c r="AO88" s="23">
        <f t="shared" si="64"/>
        <v>9553.3299999999872</v>
      </c>
      <c r="AP88" s="13">
        <f t="shared" si="65"/>
        <v>-196.67000000001281</v>
      </c>
      <c r="AQ88" s="13">
        <f t="shared" si="66"/>
        <v>-473566.64</v>
      </c>
      <c r="AR88" s="3" t="str">
        <f t="shared" si="67"/>
        <v>Ok</v>
      </c>
    </row>
    <row r="89" spans="1:44" x14ac:dyDescent="0.3">
      <c r="A89" s="30"/>
      <c r="B89" s="30">
        <f t="shared" si="34"/>
        <v>96</v>
      </c>
      <c r="C89" s="13">
        <f t="shared" si="35"/>
        <v>48000</v>
      </c>
      <c r="D89" s="13">
        <f t="shared" si="36"/>
        <v>576000</v>
      </c>
      <c r="E89" s="13">
        <f>F89*基础参数!$B$18</f>
        <v>384000</v>
      </c>
      <c r="F89" s="13">
        <f>F88+基础参数!$B$17</f>
        <v>960000</v>
      </c>
      <c r="G89" s="13">
        <f>基础参数!$B$1</f>
        <v>60000</v>
      </c>
      <c r="H89" s="13">
        <f>基础参数!$B$2</f>
        <v>36000</v>
      </c>
      <c r="I89" s="13">
        <f>ROUND(IF(F89/12&gt;基础参数!$B$5,基础参数!$B$5,IF(F89/12&lt;基础参数!$B$4,基础参数!$B$4,F89/12)),2)</f>
        <v>21396</v>
      </c>
      <c r="J89" s="13">
        <f>I89*12*基础参数!$B$3</f>
        <v>32094</v>
      </c>
      <c r="K89" s="13">
        <f>ROUND(IF($F89/12&gt;基础参数!$B$12,基础参数!$B$12,IF($F89/12&lt;基础参数!$B$11,基础参数!$B$11,$F89/12)),2)</f>
        <v>21396</v>
      </c>
      <c r="L89" s="13">
        <f>K89*12*基础参数!$B$10</f>
        <v>17972.640000000003</v>
      </c>
      <c r="M89" s="12">
        <f t="shared" si="37"/>
        <v>429933.36</v>
      </c>
      <c r="N89" s="13">
        <f t="shared" si="38"/>
        <v>384000</v>
      </c>
      <c r="O89" s="13">
        <f t="shared" si="39"/>
        <v>76060.009999999995</v>
      </c>
      <c r="P89" s="13">
        <f t="shared" si="40"/>
        <v>93340</v>
      </c>
      <c r="Q89" s="17">
        <f t="shared" si="41"/>
        <v>169400.01</v>
      </c>
      <c r="R89" s="13">
        <f t="shared" si="42"/>
        <v>513933.36</v>
      </c>
      <c r="S89" s="18">
        <f t="shared" si="43"/>
        <v>300000</v>
      </c>
      <c r="T89" s="13">
        <f t="shared" si="44"/>
        <v>101260.01</v>
      </c>
      <c r="U89" s="13">
        <f t="shared" si="45"/>
        <v>58590</v>
      </c>
      <c r="V89" s="19">
        <f t="shared" si="46"/>
        <v>159850.01</v>
      </c>
      <c r="W89" s="13">
        <f t="shared" si="47"/>
        <v>9550</v>
      </c>
      <c r="X89" s="13">
        <f t="shared" si="48"/>
        <v>39106.669999999984</v>
      </c>
      <c r="Y89" s="13">
        <f t="shared" si="49"/>
        <v>813933.36</v>
      </c>
      <c r="Z89" s="22">
        <f t="shared" si="50"/>
        <v>198956.68</v>
      </c>
      <c r="AA89" s="13"/>
      <c r="AB89" s="13">
        <f t="shared" si="51"/>
        <v>669933.36</v>
      </c>
      <c r="AC89" s="13">
        <f t="shared" si="52"/>
        <v>144000</v>
      </c>
      <c r="AD89" s="13">
        <f t="shared" si="53"/>
        <v>148556.68</v>
      </c>
      <c r="AE89" s="13">
        <f t="shared" si="54"/>
        <v>14190</v>
      </c>
      <c r="AF89" s="13">
        <f t="shared" si="55"/>
        <v>162746.68</v>
      </c>
      <c r="AG89" s="23">
        <f t="shared" si="56"/>
        <v>2896.6699999999837</v>
      </c>
      <c r="AH89" s="13">
        <f t="shared" si="57"/>
        <v>-6653.3300000000163</v>
      </c>
      <c r="AI89" s="13">
        <f t="shared" si="58"/>
        <v>141933.35999999999</v>
      </c>
      <c r="AJ89" s="13">
        <f t="shared" si="59"/>
        <v>393933.36</v>
      </c>
      <c r="AK89" s="13">
        <f t="shared" si="60"/>
        <v>420000</v>
      </c>
      <c r="AL89" s="13">
        <f t="shared" si="61"/>
        <v>66563.34</v>
      </c>
      <c r="AM89" s="13">
        <f t="shared" si="62"/>
        <v>102340</v>
      </c>
      <c r="AN89" s="13">
        <f t="shared" si="63"/>
        <v>168903.34</v>
      </c>
      <c r="AO89" s="23">
        <f t="shared" si="64"/>
        <v>9053.3299999999872</v>
      </c>
      <c r="AP89" s="13">
        <f t="shared" si="65"/>
        <v>-496.67000000001281</v>
      </c>
      <c r="AQ89" s="13">
        <f t="shared" si="66"/>
        <v>-463566.64</v>
      </c>
      <c r="AR89" s="3" t="str">
        <f t="shared" si="67"/>
        <v>Ok</v>
      </c>
    </row>
    <row r="90" spans="1:44" x14ac:dyDescent="0.3">
      <c r="A90" s="30"/>
      <c r="B90" s="30">
        <f t="shared" si="34"/>
        <v>97</v>
      </c>
      <c r="C90" s="13">
        <f t="shared" si="35"/>
        <v>48500</v>
      </c>
      <c r="D90" s="13">
        <f t="shared" si="36"/>
        <v>582000</v>
      </c>
      <c r="E90" s="13">
        <f>F90*基础参数!$B$18</f>
        <v>388000</v>
      </c>
      <c r="F90" s="13">
        <f>F89+基础参数!$B$17</f>
        <v>970000</v>
      </c>
      <c r="G90" s="13">
        <f>基础参数!$B$1</f>
        <v>60000</v>
      </c>
      <c r="H90" s="13">
        <f>基础参数!$B$2</f>
        <v>36000</v>
      </c>
      <c r="I90" s="13">
        <f>ROUND(IF(F90/12&gt;基础参数!$B$5,基础参数!$B$5,IF(F90/12&lt;基础参数!$B$4,基础参数!$B$4,F90/12)),2)</f>
        <v>21396</v>
      </c>
      <c r="J90" s="13">
        <f>I90*12*基础参数!$B$3</f>
        <v>32094</v>
      </c>
      <c r="K90" s="13">
        <f>ROUND(IF($F90/12&gt;基础参数!$B$12,基础参数!$B$12,IF($F90/12&lt;基础参数!$B$11,基础参数!$B$11,$F90/12)),2)</f>
        <v>21396</v>
      </c>
      <c r="L90" s="13">
        <f>K90*12*基础参数!$B$10</f>
        <v>17972.640000000003</v>
      </c>
      <c r="M90" s="12">
        <f t="shared" si="37"/>
        <v>435933.36</v>
      </c>
      <c r="N90" s="13">
        <f t="shared" si="38"/>
        <v>388000</v>
      </c>
      <c r="O90" s="13">
        <f t="shared" si="39"/>
        <v>77860.009999999995</v>
      </c>
      <c r="P90" s="13">
        <f t="shared" si="40"/>
        <v>94340</v>
      </c>
      <c r="Q90" s="17">
        <f t="shared" si="41"/>
        <v>172200.01</v>
      </c>
      <c r="R90" s="13">
        <f t="shared" si="42"/>
        <v>523933.36</v>
      </c>
      <c r="S90" s="18">
        <f t="shared" si="43"/>
        <v>300000</v>
      </c>
      <c r="T90" s="13">
        <f t="shared" si="44"/>
        <v>104260.01</v>
      </c>
      <c r="U90" s="13">
        <f t="shared" si="45"/>
        <v>58590</v>
      </c>
      <c r="V90" s="19">
        <f t="shared" si="46"/>
        <v>162850.01</v>
      </c>
      <c r="W90" s="13">
        <f t="shared" si="47"/>
        <v>9350</v>
      </c>
      <c r="X90" s="13">
        <f t="shared" si="48"/>
        <v>39606.669999999984</v>
      </c>
      <c r="Y90" s="13">
        <f t="shared" si="49"/>
        <v>823933.36</v>
      </c>
      <c r="Z90" s="22">
        <f t="shared" si="50"/>
        <v>202456.68</v>
      </c>
      <c r="AA90" s="13"/>
      <c r="AB90" s="13">
        <f t="shared" si="51"/>
        <v>679933.36</v>
      </c>
      <c r="AC90" s="13">
        <f t="shared" si="52"/>
        <v>144000</v>
      </c>
      <c r="AD90" s="13">
        <f t="shared" si="53"/>
        <v>152056.68</v>
      </c>
      <c r="AE90" s="13">
        <f t="shared" si="54"/>
        <v>14190</v>
      </c>
      <c r="AF90" s="13">
        <f t="shared" si="55"/>
        <v>166246.68</v>
      </c>
      <c r="AG90" s="23">
        <f t="shared" si="56"/>
        <v>3396.6699999999837</v>
      </c>
      <c r="AH90" s="13">
        <f t="shared" si="57"/>
        <v>-5953.3300000000163</v>
      </c>
      <c r="AI90" s="13">
        <f t="shared" si="58"/>
        <v>151933.35999999999</v>
      </c>
      <c r="AJ90" s="13">
        <f t="shared" si="59"/>
        <v>403933.36</v>
      </c>
      <c r="AK90" s="13">
        <f t="shared" si="60"/>
        <v>420000</v>
      </c>
      <c r="AL90" s="13">
        <f t="shared" si="61"/>
        <v>69063.34</v>
      </c>
      <c r="AM90" s="13">
        <f t="shared" si="62"/>
        <v>102340</v>
      </c>
      <c r="AN90" s="13">
        <f t="shared" si="63"/>
        <v>171403.34</v>
      </c>
      <c r="AO90" s="23">
        <f t="shared" si="64"/>
        <v>8553.3299999999872</v>
      </c>
      <c r="AP90" s="13">
        <f t="shared" si="65"/>
        <v>-796.67000000001281</v>
      </c>
      <c r="AQ90" s="13">
        <f t="shared" si="66"/>
        <v>-453566.64</v>
      </c>
      <c r="AR90" s="3" t="str">
        <f t="shared" si="67"/>
        <v>Ok</v>
      </c>
    </row>
    <row r="91" spans="1:44" x14ac:dyDescent="0.3">
      <c r="A91" s="30"/>
      <c r="B91" s="30">
        <f t="shared" si="34"/>
        <v>98</v>
      </c>
      <c r="C91" s="13">
        <f t="shared" si="35"/>
        <v>49000</v>
      </c>
      <c r="D91" s="13">
        <f t="shared" si="36"/>
        <v>588000</v>
      </c>
      <c r="E91" s="13">
        <f>F91*基础参数!$B$18</f>
        <v>392000</v>
      </c>
      <c r="F91" s="13">
        <f>F90+基础参数!$B$17</f>
        <v>980000</v>
      </c>
      <c r="G91" s="13">
        <f>基础参数!$B$1</f>
        <v>60000</v>
      </c>
      <c r="H91" s="13">
        <f>基础参数!$B$2</f>
        <v>36000</v>
      </c>
      <c r="I91" s="13">
        <f>ROUND(IF(F91/12&gt;基础参数!$B$5,基础参数!$B$5,IF(F91/12&lt;基础参数!$B$4,基础参数!$B$4,F91/12)),2)</f>
        <v>21396</v>
      </c>
      <c r="J91" s="13">
        <f>I91*12*基础参数!$B$3</f>
        <v>32094</v>
      </c>
      <c r="K91" s="13">
        <f>ROUND(IF($F91/12&gt;基础参数!$B$12,基础参数!$B$12,IF($F91/12&lt;基础参数!$B$11,基础参数!$B$11,$F91/12)),2)</f>
        <v>21396</v>
      </c>
      <c r="L91" s="13">
        <f>K91*12*基础参数!$B$10</f>
        <v>17972.640000000003</v>
      </c>
      <c r="M91" s="12">
        <f t="shared" si="37"/>
        <v>441933.36</v>
      </c>
      <c r="N91" s="13">
        <f t="shared" si="38"/>
        <v>392000</v>
      </c>
      <c r="O91" s="13">
        <f t="shared" si="39"/>
        <v>79660.009999999995</v>
      </c>
      <c r="P91" s="13">
        <f t="shared" si="40"/>
        <v>95340</v>
      </c>
      <c r="Q91" s="17">
        <f t="shared" si="41"/>
        <v>175000.01</v>
      </c>
      <c r="R91" s="13">
        <f t="shared" si="42"/>
        <v>533933.36</v>
      </c>
      <c r="S91" s="18">
        <f t="shared" si="43"/>
        <v>300000</v>
      </c>
      <c r="T91" s="13">
        <f t="shared" si="44"/>
        <v>107260.01</v>
      </c>
      <c r="U91" s="13">
        <f t="shared" si="45"/>
        <v>58590</v>
      </c>
      <c r="V91" s="19">
        <f t="shared" si="46"/>
        <v>165850.01</v>
      </c>
      <c r="W91" s="13">
        <f t="shared" si="47"/>
        <v>9150</v>
      </c>
      <c r="X91" s="13">
        <f t="shared" si="48"/>
        <v>40106.669999999984</v>
      </c>
      <c r="Y91" s="13">
        <f t="shared" si="49"/>
        <v>833933.36</v>
      </c>
      <c r="Z91" s="22">
        <f t="shared" si="50"/>
        <v>205956.68</v>
      </c>
      <c r="AA91" s="13"/>
      <c r="AB91" s="13">
        <f t="shared" si="51"/>
        <v>689933.36</v>
      </c>
      <c r="AC91" s="13">
        <f t="shared" si="52"/>
        <v>144000</v>
      </c>
      <c r="AD91" s="13">
        <f t="shared" si="53"/>
        <v>155556.68</v>
      </c>
      <c r="AE91" s="13">
        <f t="shared" si="54"/>
        <v>14190</v>
      </c>
      <c r="AF91" s="13">
        <f t="shared" si="55"/>
        <v>169746.68</v>
      </c>
      <c r="AG91" s="23">
        <f t="shared" si="56"/>
        <v>3896.6699999999837</v>
      </c>
      <c r="AH91" s="13">
        <f t="shared" si="57"/>
        <v>-5253.3300000000163</v>
      </c>
      <c r="AI91" s="13">
        <f t="shared" si="58"/>
        <v>161933.35999999999</v>
      </c>
      <c r="AJ91" s="13">
        <f t="shared" si="59"/>
        <v>413933.36</v>
      </c>
      <c r="AK91" s="13">
        <f t="shared" si="60"/>
        <v>420000</v>
      </c>
      <c r="AL91" s="13">
        <f t="shared" si="61"/>
        <v>71563.34</v>
      </c>
      <c r="AM91" s="13">
        <f t="shared" si="62"/>
        <v>102340</v>
      </c>
      <c r="AN91" s="13">
        <f t="shared" si="63"/>
        <v>173903.34</v>
      </c>
      <c r="AO91" s="23">
        <f t="shared" si="64"/>
        <v>8053.3299999999872</v>
      </c>
      <c r="AP91" s="13">
        <f t="shared" si="65"/>
        <v>-1096.6700000000128</v>
      </c>
      <c r="AQ91" s="13">
        <f t="shared" si="66"/>
        <v>-443566.64</v>
      </c>
      <c r="AR91" s="3" t="str">
        <f t="shared" si="67"/>
        <v>Ok</v>
      </c>
    </row>
    <row r="92" spans="1:44" x14ac:dyDescent="0.3">
      <c r="A92" s="30"/>
      <c r="B92" s="30">
        <f t="shared" si="34"/>
        <v>99</v>
      </c>
      <c r="C92" s="13">
        <f t="shared" si="35"/>
        <v>49500</v>
      </c>
      <c r="D92" s="13">
        <f t="shared" si="36"/>
        <v>594000</v>
      </c>
      <c r="E92" s="13">
        <f>F92*基础参数!$B$18</f>
        <v>396000</v>
      </c>
      <c r="F92" s="13">
        <f>F91+基础参数!$B$17</f>
        <v>990000</v>
      </c>
      <c r="G92" s="13">
        <f>基础参数!$B$1</f>
        <v>60000</v>
      </c>
      <c r="H92" s="13">
        <f>基础参数!$B$2</f>
        <v>36000</v>
      </c>
      <c r="I92" s="13">
        <f>ROUND(IF(F92/12&gt;基础参数!$B$5,基础参数!$B$5,IF(F92/12&lt;基础参数!$B$4,基础参数!$B$4,F92/12)),2)</f>
        <v>21396</v>
      </c>
      <c r="J92" s="13">
        <f>I92*12*基础参数!$B$3</f>
        <v>32094</v>
      </c>
      <c r="K92" s="13">
        <f>ROUND(IF($F92/12&gt;基础参数!$B$12,基础参数!$B$12,IF($F92/12&lt;基础参数!$B$11,基础参数!$B$11,$F92/12)),2)</f>
        <v>21396</v>
      </c>
      <c r="L92" s="13">
        <f>K92*12*基础参数!$B$10</f>
        <v>17972.640000000003</v>
      </c>
      <c r="M92" s="12">
        <f t="shared" si="37"/>
        <v>447933.36</v>
      </c>
      <c r="N92" s="13">
        <f t="shared" si="38"/>
        <v>396000</v>
      </c>
      <c r="O92" s="13">
        <f t="shared" si="39"/>
        <v>81460.009999999995</v>
      </c>
      <c r="P92" s="13">
        <f t="shared" si="40"/>
        <v>96340</v>
      </c>
      <c r="Q92" s="17">
        <f t="shared" si="41"/>
        <v>177800.01</v>
      </c>
      <c r="R92" s="13">
        <f t="shared" si="42"/>
        <v>543933.36</v>
      </c>
      <c r="S92" s="18">
        <f t="shared" si="43"/>
        <v>300000</v>
      </c>
      <c r="T92" s="13">
        <f t="shared" si="44"/>
        <v>110260.01</v>
      </c>
      <c r="U92" s="13">
        <f t="shared" si="45"/>
        <v>58590</v>
      </c>
      <c r="V92" s="19">
        <f t="shared" si="46"/>
        <v>168850.01</v>
      </c>
      <c r="W92" s="13">
        <f t="shared" si="47"/>
        <v>8950</v>
      </c>
      <c r="X92" s="13">
        <f t="shared" si="48"/>
        <v>40606.669999999984</v>
      </c>
      <c r="Y92" s="13">
        <f t="shared" si="49"/>
        <v>843933.36</v>
      </c>
      <c r="Z92" s="22">
        <f t="shared" si="50"/>
        <v>209456.68</v>
      </c>
      <c r="AA92" s="13"/>
      <c r="AB92" s="13">
        <f t="shared" si="51"/>
        <v>699933.36</v>
      </c>
      <c r="AC92" s="13">
        <f t="shared" si="52"/>
        <v>144000</v>
      </c>
      <c r="AD92" s="13">
        <f t="shared" si="53"/>
        <v>159056.68</v>
      </c>
      <c r="AE92" s="13">
        <f t="shared" si="54"/>
        <v>14190</v>
      </c>
      <c r="AF92" s="13">
        <f t="shared" si="55"/>
        <v>173246.68</v>
      </c>
      <c r="AG92" s="23">
        <f t="shared" si="56"/>
        <v>4396.6699999999837</v>
      </c>
      <c r="AH92" s="13">
        <f t="shared" si="57"/>
        <v>-4553.3300000000163</v>
      </c>
      <c r="AI92" s="13">
        <f t="shared" si="58"/>
        <v>171933.36</v>
      </c>
      <c r="AJ92" s="13">
        <f t="shared" si="59"/>
        <v>423933.36</v>
      </c>
      <c r="AK92" s="13">
        <f t="shared" si="60"/>
        <v>420000</v>
      </c>
      <c r="AL92" s="13">
        <f t="shared" si="61"/>
        <v>74260.009999999995</v>
      </c>
      <c r="AM92" s="13">
        <f t="shared" si="62"/>
        <v>102340</v>
      </c>
      <c r="AN92" s="13">
        <f t="shared" si="63"/>
        <v>176600.01</v>
      </c>
      <c r="AO92" s="23">
        <f t="shared" si="64"/>
        <v>7750</v>
      </c>
      <c r="AP92" s="13">
        <f t="shared" si="65"/>
        <v>-1200</v>
      </c>
      <c r="AQ92" s="13">
        <f t="shared" si="66"/>
        <v>-433566.64</v>
      </c>
      <c r="AR92" s="3" t="str">
        <f t="shared" si="67"/>
        <v>Ok</v>
      </c>
    </row>
    <row r="93" spans="1:44" x14ac:dyDescent="0.3">
      <c r="A93" s="30"/>
      <c r="B93" s="30">
        <f t="shared" si="34"/>
        <v>100</v>
      </c>
      <c r="C93" s="13">
        <f t="shared" si="35"/>
        <v>50000</v>
      </c>
      <c r="D93" s="13">
        <f t="shared" si="36"/>
        <v>600000</v>
      </c>
      <c r="E93" s="13">
        <f>F93*基础参数!$B$18</f>
        <v>400000</v>
      </c>
      <c r="F93" s="13">
        <f>F92+基础参数!$B$17</f>
        <v>1000000</v>
      </c>
      <c r="G93" s="13">
        <f>基础参数!$B$1</f>
        <v>60000</v>
      </c>
      <c r="H93" s="13">
        <f>基础参数!$B$2</f>
        <v>36000</v>
      </c>
      <c r="I93" s="13">
        <f>ROUND(IF(F93/12&gt;基础参数!$B$5,基础参数!$B$5,IF(F93/12&lt;基础参数!$B$4,基础参数!$B$4,F93/12)),2)</f>
        <v>21396</v>
      </c>
      <c r="J93" s="13">
        <f>I93*12*基础参数!$B$3</f>
        <v>32094</v>
      </c>
      <c r="K93" s="13">
        <f>ROUND(IF($F93/12&gt;基础参数!$B$12,基础参数!$B$12,IF($F93/12&lt;基础参数!$B$11,基础参数!$B$11,$F93/12)),2)</f>
        <v>21396</v>
      </c>
      <c r="L93" s="13">
        <f>K93*12*基础参数!$B$10</f>
        <v>17972.640000000003</v>
      </c>
      <c r="M93" s="12">
        <f t="shared" si="37"/>
        <v>453933.36</v>
      </c>
      <c r="N93" s="13">
        <f t="shared" si="38"/>
        <v>400000</v>
      </c>
      <c r="O93" s="13">
        <f t="shared" si="39"/>
        <v>83260.009999999995</v>
      </c>
      <c r="P93" s="13">
        <f t="shared" si="40"/>
        <v>97340</v>
      </c>
      <c r="Q93" s="17">
        <f t="shared" si="41"/>
        <v>180600.01</v>
      </c>
      <c r="R93" s="13">
        <f t="shared" si="42"/>
        <v>553933.36</v>
      </c>
      <c r="S93" s="18">
        <f t="shared" si="43"/>
        <v>300000</v>
      </c>
      <c r="T93" s="13">
        <f t="shared" si="44"/>
        <v>113260.01</v>
      </c>
      <c r="U93" s="13">
        <f t="shared" si="45"/>
        <v>58590</v>
      </c>
      <c r="V93" s="19">
        <f t="shared" si="46"/>
        <v>171850.01</v>
      </c>
      <c r="W93" s="13">
        <f t="shared" si="47"/>
        <v>8750</v>
      </c>
      <c r="X93" s="13">
        <f t="shared" si="48"/>
        <v>41106.669999999984</v>
      </c>
      <c r="Y93" s="13">
        <f t="shared" si="49"/>
        <v>853933.36</v>
      </c>
      <c r="Z93" s="22">
        <f t="shared" si="50"/>
        <v>212956.68</v>
      </c>
      <c r="AA93" s="13"/>
      <c r="AB93" s="13">
        <f t="shared" si="51"/>
        <v>709933.36</v>
      </c>
      <c r="AC93" s="13">
        <f t="shared" si="52"/>
        <v>144000</v>
      </c>
      <c r="AD93" s="13">
        <f t="shared" si="53"/>
        <v>162556.68</v>
      </c>
      <c r="AE93" s="13">
        <f t="shared" si="54"/>
        <v>14190</v>
      </c>
      <c r="AF93" s="13">
        <f t="shared" si="55"/>
        <v>176746.68</v>
      </c>
      <c r="AG93" s="23">
        <f t="shared" si="56"/>
        <v>4896.6699999999837</v>
      </c>
      <c r="AH93" s="13">
        <f t="shared" si="57"/>
        <v>-3853.3300000000163</v>
      </c>
      <c r="AI93" s="13">
        <f t="shared" si="58"/>
        <v>181933.36</v>
      </c>
      <c r="AJ93" s="13">
        <f t="shared" si="59"/>
        <v>433933.36</v>
      </c>
      <c r="AK93" s="13">
        <f t="shared" si="60"/>
        <v>420000</v>
      </c>
      <c r="AL93" s="13">
        <f t="shared" si="61"/>
        <v>77260.009999999995</v>
      </c>
      <c r="AM93" s="13">
        <f t="shared" si="62"/>
        <v>102340</v>
      </c>
      <c r="AN93" s="13">
        <f t="shared" si="63"/>
        <v>179600.01</v>
      </c>
      <c r="AO93" s="23">
        <f t="shared" si="64"/>
        <v>7750</v>
      </c>
      <c r="AP93" s="13">
        <f t="shared" si="65"/>
        <v>-1000</v>
      </c>
      <c r="AQ93" s="13">
        <f t="shared" si="66"/>
        <v>-423566.64</v>
      </c>
      <c r="AR93" s="3" t="str">
        <f t="shared" si="67"/>
        <v>Ok</v>
      </c>
    </row>
    <row r="94" spans="1:44" x14ac:dyDescent="0.3">
      <c r="A94" s="30"/>
      <c r="B94" s="30">
        <f t="shared" si="34"/>
        <v>101</v>
      </c>
      <c r="C94" s="13">
        <f t="shared" si="35"/>
        <v>50500</v>
      </c>
      <c r="D94" s="13">
        <f t="shared" si="36"/>
        <v>606000</v>
      </c>
      <c r="E94" s="13">
        <f>F94*基础参数!$B$18</f>
        <v>404000</v>
      </c>
      <c r="F94" s="13">
        <f>F93+基础参数!$B$17</f>
        <v>1010000</v>
      </c>
      <c r="G94" s="13">
        <f>基础参数!$B$1</f>
        <v>60000</v>
      </c>
      <c r="H94" s="13">
        <f>基础参数!$B$2</f>
        <v>36000</v>
      </c>
      <c r="I94" s="13">
        <f>ROUND(IF(F94/12&gt;基础参数!$B$5,基础参数!$B$5,IF(F94/12&lt;基础参数!$B$4,基础参数!$B$4,F94/12)),2)</f>
        <v>21396</v>
      </c>
      <c r="J94" s="13">
        <f>I94*12*基础参数!$B$3</f>
        <v>32094</v>
      </c>
      <c r="K94" s="13">
        <f>ROUND(IF($F94/12&gt;基础参数!$B$12,基础参数!$B$12,IF($F94/12&lt;基础参数!$B$11,基础参数!$B$11,$F94/12)),2)</f>
        <v>21396</v>
      </c>
      <c r="L94" s="13">
        <f>K94*12*基础参数!$B$10</f>
        <v>17972.640000000003</v>
      </c>
      <c r="M94" s="12">
        <f t="shared" si="37"/>
        <v>459933.36</v>
      </c>
      <c r="N94" s="13">
        <f t="shared" si="38"/>
        <v>404000</v>
      </c>
      <c r="O94" s="13">
        <f t="shared" si="39"/>
        <v>85060.01</v>
      </c>
      <c r="P94" s="13">
        <f t="shared" si="40"/>
        <v>98340</v>
      </c>
      <c r="Q94" s="17">
        <f t="shared" si="41"/>
        <v>183400.01</v>
      </c>
      <c r="R94" s="13">
        <f t="shared" si="42"/>
        <v>563933.36</v>
      </c>
      <c r="S94" s="18">
        <f t="shared" si="43"/>
        <v>300000</v>
      </c>
      <c r="T94" s="13">
        <f t="shared" si="44"/>
        <v>116260.01</v>
      </c>
      <c r="U94" s="13">
        <f t="shared" si="45"/>
        <v>58590</v>
      </c>
      <c r="V94" s="19">
        <f t="shared" si="46"/>
        <v>174850.01</v>
      </c>
      <c r="W94" s="13">
        <f t="shared" si="47"/>
        <v>8550</v>
      </c>
      <c r="X94" s="13">
        <f t="shared" si="48"/>
        <v>41606.669999999984</v>
      </c>
      <c r="Y94" s="13">
        <f t="shared" si="49"/>
        <v>863933.36</v>
      </c>
      <c r="Z94" s="22">
        <f t="shared" si="50"/>
        <v>216456.68</v>
      </c>
      <c r="AA94" s="13"/>
      <c r="AB94" s="13">
        <f t="shared" si="51"/>
        <v>719933.36</v>
      </c>
      <c r="AC94" s="13">
        <f t="shared" si="52"/>
        <v>144000</v>
      </c>
      <c r="AD94" s="13">
        <f t="shared" si="53"/>
        <v>166056.68</v>
      </c>
      <c r="AE94" s="13">
        <f t="shared" si="54"/>
        <v>14190</v>
      </c>
      <c r="AF94" s="13">
        <f t="shared" si="55"/>
        <v>180246.68</v>
      </c>
      <c r="AG94" s="23">
        <f t="shared" si="56"/>
        <v>5396.6699999999837</v>
      </c>
      <c r="AH94" s="13">
        <f t="shared" si="57"/>
        <v>-3153.3300000000163</v>
      </c>
      <c r="AI94" s="13">
        <f t="shared" si="58"/>
        <v>191933.36</v>
      </c>
      <c r="AJ94" s="13">
        <f t="shared" si="59"/>
        <v>443933.36</v>
      </c>
      <c r="AK94" s="13">
        <f t="shared" si="60"/>
        <v>420000</v>
      </c>
      <c r="AL94" s="13">
        <f t="shared" si="61"/>
        <v>80260.009999999995</v>
      </c>
      <c r="AM94" s="13">
        <f t="shared" si="62"/>
        <v>102340</v>
      </c>
      <c r="AN94" s="13">
        <f t="shared" si="63"/>
        <v>182600.01</v>
      </c>
      <c r="AO94" s="23">
        <f t="shared" si="64"/>
        <v>7750</v>
      </c>
      <c r="AP94" s="13">
        <f t="shared" si="65"/>
        <v>-800</v>
      </c>
      <c r="AQ94" s="13">
        <f t="shared" si="66"/>
        <v>-413566.64</v>
      </c>
      <c r="AR94" s="3" t="str">
        <f t="shared" si="67"/>
        <v>Ok</v>
      </c>
    </row>
    <row r="95" spans="1:44" x14ac:dyDescent="0.3">
      <c r="A95" s="30"/>
      <c r="B95" s="30">
        <f t="shared" si="34"/>
        <v>102</v>
      </c>
      <c r="C95" s="13">
        <f t="shared" si="35"/>
        <v>51000</v>
      </c>
      <c r="D95" s="13">
        <f t="shared" si="36"/>
        <v>612000</v>
      </c>
      <c r="E95" s="13">
        <f>F95*基础参数!$B$18</f>
        <v>408000</v>
      </c>
      <c r="F95" s="13">
        <f>F94+基础参数!$B$17</f>
        <v>1020000</v>
      </c>
      <c r="G95" s="13">
        <f>基础参数!$B$1</f>
        <v>60000</v>
      </c>
      <c r="H95" s="13">
        <f>基础参数!$B$2</f>
        <v>36000</v>
      </c>
      <c r="I95" s="13">
        <f>ROUND(IF(F95/12&gt;基础参数!$B$5,基础参数!$B$5,IF(F95/12&lt;基础参数!$B$4,基础参数!$B$4,F95/12)),2)</f>
        <v>21396</v>
      </c>
      <c r="J95" s="13">
        <f>I95*12*基础参数!$B$3</f>
        <v>32094</v>
      </c>
      <c r="K95" s="13">
        <f>ROUND(IF($F95/12&gt;基础参数!$B$12,基础参数!$B$12,IF($F95/12&lt;基础参数!$B$11,基础参数!$B$11,$F95/12)),2)</f>
        <v>21396</v>
      </c>
      <c r="L95" s="13">
        <f>K95*12*基础参数!$B$10</f>
        <v>17972.640000000003</v>
      </c>
      <c r="M95" s="12">
        <f t="shared" si="37"/>
        <v>465933.36</v>
      </c>
      <c r="N95" s="13">
        <f t="shared" si="38"/>
        <v>408000</v>
      </c>
      <c r="O95" s="13">
        <f t="shared" si="39"/>
        <v>86860.01</v>
      </c>
      <c r="P95" s="13">
        <f t="shared" si="40"/>
        <v>99340</v>
      </c>
      <c r="Q95" s="17">
        <f t="shared" si="41"/>
        <v>186200.01</v>
      </c>
      <c r="R95" s="13">
        <f t="shared" si="42"/>
        <v>573933.36</v>
      </c>
      <c r="S95" s="18">
        <f t="shared" si="43"/>
        <v>300000</v>
      </c>
      <c r="T95" s="13">
        <f t="shared" si="44"/>
        <v>119260.01</v>
      </c>
      <c r="U95" s="13">
        <f t="shared" si="45"/>
        <v>58590</v>
      </c>
      <c r="V95" s="19">
        <f t="shared" si="46"/>
        <v>177850.01</v>
      </c>
      <c r="W95" s="13">
        <f t="shared" si="47"/>
        <v>8350</v>
      </c>
      <c r="X95" s="13">
        <f t="shared" si="48"/>
        <v>42106.669999999984</v>
      </c>
      <c r="Y95" s="13">
        <f t="shared" si="49"/>
        <v>873933.36</v>
      </c>
      <c r="Z95" s="22">
        <f t="shared" si="50"/>
        <v>219956.68</v>
      </c>
      <c r="AA95" s="13"/>
      <c r="AB95" s="13">
        <f t="shared" si="51"/>
        <v>729933.36</v>
      </c>
      <c r="AC95" s="13">
        <f t="shared" si="52"/>
        <v>144000</v>
      </c>
      <c r="AD95" s="13">
        <f t="shared" si="53"/>
        <v>169556.68</v>
      </c>
      <c r="AE95" s="13">
        <f t="shared" si="54"/>
        <v>14190</v>
      </c>
      <c r="AF95" s="13">
        <f t="shared" si="55"/>
        <v>183746.68</v>
      </c>
      <c r="AG95" s="23">
        <f t="shared" si="56"/>
        <v>5896.6699999999837</v>
      </c>
      <c r="AH95" s="13">
        <f t="shared" si="57"/>
        <v>-2453.3300000000163</v>
      </c>
      <c r="AI95" s="13">
        <f t="shared" si="58"/>
        <v>201933.36</v>
      </c>
      <c r="AJ95" s="13">
        <f t="shared" si="59"/>
        <v>453933.36</v>
      </c>
      <c r="AK95" s="13">
        <f t="shared" si="60"/>
        <v>420000</v>
      </c>
      <c r="AL95" s="13">
        <f t="shared" si="61"/>
        <v>83260.009999999995</v>
      </c>
      <c r="AM95" s="13">
        <f t="shared" si="62"/>
        <v>102340</v>
      </c>
      <c r="AN95" s="13">
        <f t="shared" si="63"/>
        <v>185600.01</v>
      </c>
      <c r="AO95" s="23">
        <f t="shared" si="64"/>
        <v>7750</v>
      </c>
      <c r="AP95" s="13">
        <f t="shared" si="65"/>
        <v>-600</v>
      </c>
      <c r="AQ95" s="13">
        <f t="shared" si="66"/>
        <v>-403566.64</v>
      </c>
      <c r="AR95" s="3" t="str">
        <f t="shared" si="67"/>
        <v>Ok</v>
      </c>
    </row>
    <row r="96" spans="1:44" x14ac:dyDescent="0.3">
      <c r="A96" s="30"/>
      <c r="B96" s="30">
        <f t="shared" si="34"/>
        <v>103</v>
      </c>
      <c r="C96" s="13">
        <f t="shared" si="35"/>
        <v>51500</v>
      </c>
      <c r="D96" s="13">
        <f t="shared" si="36"/>
        <v>618000</v>
      </c>
      <c r="E96" s="13">
        <f>F96*基础参数!$B$18</f>
        <v>412000</v>
      </c>
      <c r="F96" s="13">
        <f>F95+基础参数!$B$17</f>
        <v>1030000</v>
      </c>
      <c r="G96" s="13">
        <f>基础参数!$B$1</f>
        <v>60000</v>
      </c>
      <c r="H96" s="13">
        <f>基础参数!$B$2</f>
        <v>36000</v>
      </c>
      <c r="I96" s="13">
        <f>ROUND(IF(F96/12&gt;基础参数!$B$5,基础参数!$B$5,IF(F96/12&lt;基础参数!$B$4,基础参数!$B$4,F96/12)),2)</f>
        <v>21396</v>
      </c>
      <c r="J96" s="13">
        <f>I96*12*基础参数!$B$3</f>
        <v>32094</v>
      </c>
      <c r="K96" s="13">
        <f>ROUND(IF($F96/12&gt;基础参数!$B$12,基础参数!$B$12,IF($F96/12&lt;基础参数!$B$11,基础参数!$B$11,$F96/12)),2)</f>
        <v>21396</v>
      </c>
      <c r="L96" s="13">
        <f>K96*12*基础参数!$B$10</f>
        <v>17972.640000000003</v>
      </c>
      <c r="M96" s="12">
        <f t="shared" si="37"/>
        <v>471933.36</v>
      </c>
      <c r="N96" s="13">
        <f t="shared" si="38"/>
        <v>412000</v>
      </c>
      <c r="O96" s="13">
        <f t="shared" si="39"/>
        <v>88660.01</v>
      </c>
      <c r="P96" s="13">
        <f t="shared" si="40"/>
        <v>100340</v>
      </c>
      <c r="Q96" s="17">
        <f t="shared" si="41"/>
        <v>189000.01</v>
      </c>
      <c r="R96" s="13">
        <f t="shared" si="42"/>
        <v>583933.36</v>
      </c>
      <c r="S96" s="18">
        <f t="shared" si="43"/>
        <v>300000</v>
      </c>
      <c r="T96" s="13">
        <f t="shared" si="44"/>
        <v>122260.01</v>
      </c>
      <c r="U96" s="13">
        <f t="shared" si="45"/>
        <v>58590</v>
      </c>
      <c r="V96" s="19">
        <f t="shared" si="46"/>
        <v>180850.01</v>
      </c>
      <c r="W96" s="13">
        <f t="shared" si="47"/>
        <v>8150</v>
      </c>
      <c r="X96" s="13">
        <f t="shared" si="48"/>
        <v>42606.669999999984</v>
      </c>
      <c r="Y96" s="13">
        <f t="shared" si="49"/>
        <v>883933.36</v>
      </c>
      <c r="Z96" s="22">
        <f t="shared" si="50"/>
        <v>223456.68</v>
      </c>
      <c r="AA96" s="13"/>
      <c r="AB96" s="13">
        <f t="shared" si="51"/>
        <v>739933.36</v>
      </c>
      <c r="AC96" s="13">
        <f t="shared" si="52"/>
        <v>144000</v>
      </c>
      <c r="AD96" s="13">
        <f t="shared" si="53"/>
        <v>173056.68</v>
      </c>
      <c r="AE96" s="13">
        <f t="shared" si="54"/>
        <v>14190</v>
      </c>
      <c r="AF96" s="13">
        <f t="shared" si="55"/>
        <v>187246.68</v>
      </c>
      <c r="AG96" s="23">
        <f t="shared" si="56"/>
        <v>6396.6699999999837</v>
      </c>
      <c r="AH96" s="13">
        <f t="shared" si="57"/>
        <v>-1753.3300000000163</v>
      </c>
      <c r="AI96" s="13">
        <f t="shared" si="58"/>
        <v>211933.36</v>
      </c>
      <c r="AJ96" s="13">
        <f t="shared" si="59"/>
        <v>463933.36</v>
      </c>
      <c r="AK96" s="13">
        <f t="shared" si="60"/>
        <v>420000</v>
      </c>
      <c r="AL96" s="13">
        <f t="shared" si="61"/>
        <v>86260.01</v>
      </c>
      <c r="AM96" s="13">
        <f t="shared" si="62"/>
        <v>102340</v>
      </c>
      <c r="AN96" s="13">
        <f t="shared" si="63"/>
        <v>188600.01</v>
      </c>
      <c r="AO96" s="23">
        <f t="shared" si="64"/>
        <v>7750</v>
      </c>
      <c r="AP96" s="13">
        <f t="shared" si="65"/>
        <v>-400</v>
      </c>
      <c r="AQ96" s="13">
        <f t="shared" si="66"/>
        <v>-393566.64</v>
      </c>
      <c r="AR96" s="3" t="str">
        <f t="shared" si="67"/>
        <v>Ok</v>
      </c>
    </row>
    <row r="97" spans="1:44" x14ac:dyDescent="0.3">
      <c r="A97" s="30"/>
      <c r="B97" s="30">
        <f t="shared" si="34"/>
        <v>104</v>
      </c>
      <c r="C97" s="13">
        <f t="shared" si="35"/>
        <v>52000</v>
      </c>
      <c r="D97" s="13">
        <f t="shared" si="36"/>
        <v>624000</v>
      </c>
      <c r="E97" s="13">
        <f>F97*基础参数!$B$18</f>
        <v>416000</v>
      </c>
      <c r="F97" s="13">
        <f>F96+基础参数!$B$17</f>
        <v>1040000</v>
      </c>
      <c r="G97" s="13">
        <f>基础参数!$B$1</f>
        <v>60000</v>
      </c>
      <c r="H97" s="13">
        <f>基础参数!$B$2</f>
        <v>36000</v>
      </c>
      <c r="I97" s="13">
        <f>ROUND(IF(F97/12&gt;基础参数!$B$5,基础参数!$B$5,IF(F97/12&lt;基础参数!$B$4,基础参数!$B$4,F97/12)),2)</f>
        <v>21396</v>
      </c>
      <c r="J97" s="13">
        <f>I97*12*基础参数!$B$3</f>
        <v>32094</v>
      </c>
      <c r="K97" s="13">
        <f>ROUND(IF($F97/12&gt;基础参数!$B$12,基础参数!$B$12,IF($F97/12&lt;基础参数!$B$11,基础参数!$B$11,$F97/12)),2)</f>
        <v>21396</v>
      </c>
      <c r="L97" s="13">
        <f>K97*12*基础参数!$B$10</f>
        <v>17972.640000000003</v>
      </c>
      <c r="M97" s="12">
        <f t="shared" si="37"/>
        <v>477933.36</v>
      </c>
      <c r="N97" s="13">
        <f t="shared" si="38"/>
        <v>416000</v>
      </c>
      <c r="O97" s="13">
        <f t="shared" si="39"/>
        <v>90460.01</v>
      </c>
      <c r="P97" s="13">
        <f t="shared" si="40"/>
        <v>101340</v>
      </c>
      <c r="Q97" s="17">
        <f t="shared" si="41"/>
        <v>191800.01</v>
      </c>
      <c r="R97" s="13">
        <f t="shared" si="42"/>
        <v>593933.36</v>
      </c>
      <c r="S97" s="18">
        <f t="shared" si="43"/>
        <v>300000</v>
      </c>
      <c r="T97" s="13">
        <f t="shared" si="44"/>
        <v>125260.01</v>
      </c>
      <c r="U97" s="13">
        <f t="shared" si="45"/>
        <v>58590</v>
      </c>
      <c r="V97" s="19">
        <f t="shared" si="46"/>
        <v>183850.01</v>
      </c>
      <c r="W97" s="13">
        <f t="shared" si="47"/>
        <v>7950</v>
      </c>
      <c r="X97" s="13">
        <f t="shared" si="48"/>
        <v>43106.669999999984</v>
      </c>
      <c r="Y97" s="13">
        <f t="shared" si="49"/>
        <v>893933.36</v>
      </c>
      <c r="Z97" s="22">
        <f t="shared" si="50"/>
        <v>226956.68</v>
      </c>
      <c r="AA97" s="13"/>
      <c r="AB97" s="13">
        <f t="shared" si="51"/>
        <v>749933.36</v>
      </c>
      <c r="AC97" s="13">
        <f t="shared" si="52"/>
        <v>144000</v>
      </c>
      <c r="AD97" s="13">
        <f t="shared" si="53"/>
        <v>176556.68</v>
      </c>
      <c r="AE97" s="13">
        <f t="shared" si="54"/>
        <v>14190</v>
      </c>
      <c r="AF97" s="13">
        <f t="shared" si="55"/>
        <v>190746.68</v>
      </c>
      <c r="AG97" s="23">
        <f t="shared" si="56"/>
        <v>6896.6699999999837</v>
      </c>
      <c r="AH97" s="13">
        <f t="shared" si="57"/>
        <v>-1053.3300000000163</v>
      </c>
      <c r="AI97" s="13">
        <f t="shared" si="58"/>
        <v>221933.36</v>
      </c>
      <c r="AJ97" s="13">
        <f t="shared" si="59"/>
        <v>473933.36</v>
      </c>
      <c r="AK97" s="13">
        <f t="shared" si="60"/>
        <v>420000</v>
      </c>
      <c r="AL97" s="13">
        <f t="shared" si="61"/>
        <v>89260.01</v>
      </c>
      <c r="AM97" s="13">
        <f t="shared" si="62"/>
        <v>102340</v>
      </c>
      <c r="AN97" s="13">
        <f t="shared" si="63"/>
        <v>191600.01</v>
      </c>
      <c r="AO97" s="23">
        <f t="shared" si="64"/>
        <v>7750</v>
      </c>
      <c r="AP97" s="13">
        <f t="shared" si="65"/>
        <v>-200</v>
      </c>
      <c r="AQ97" s="13">
        <f t="shared" si="66"/>
        <v>-383566.64</v>
      </c>
      <c r="AR97" s="3" t="str">
        <f t="shared" si="67"/>
        <v>Ok</v>
      </c>
    </row>
    <row r="98" spans="1:44" x14ac:dyDescent="0.3">
      <c r="A98" s="30"/>
      <c r="B98" s="30">
        <f t="shared" si="34"/>
        <v>105</v>
      </c>
      <c r="C98" s="13">
        <f t="shared" si="35"/>
        <v>52500</v>
      </c>
      <c r="D98" s="13">
        <f t="shared" si="36"/>
        <v>630000</v>
      </c>
      <c r="E98" s="13">
        <f>F98*基础参数!$B$18</f>
        <v>420000</v>
      </c>
      <c r="F98" s="13">
        <f>F97+基础参数!$B$17</f>
        <v>1050000</v>
      </c>
      <c r="G98" s="13">
        <f>基础参数!$B$1</f>
        <v>60000</v>
      </c>
      <c r="H98" s="13">
        <f>基础参数!$B$2</f>
        <v>36000</v>
      </c>
      <c r="I98" s="13">
        <f>ROUND(IF(F98/12&gt;基础参数!$B$5,基础参数!$B$5,IF(F98/12&lt;基础参数!$B$4,基础参数!$B$4,F98/12)),2)</f>
        <v>21396</v>
      </c>
      <c r="J98" s="13">
        <f>I98*12*基础参数!$B$3</f>
        <v>32094</v>
      </c>
      <c r="K98" s="13">
        <f>ROUND(IF($F98/12&gt;基础参数!$B$12,基础参数!$B$12,IF($F98/12&lt;基础参数!$B$11,基础参数!$B$11,$F98/12)),2)</f>
        <v>21396</v>
      </c>
      <c r="L98" s="13">
        <f>K98*12*基础参数!$B$10</f>
        <v>17972.640000000003</v>
      </c>
      <c r="M98" s="12">
        <f t="shared" si="37"/>
        <v>483933.36</v>
      </c>
      <c r="N98" s="13">
        <f t="shared" si="38"/>
        <v>420000</v>
      </c>
      <c r="O98" s="13">
        <f t="shared" si="39"/>
        <v>92260.01</v>
      </c>
      <c r="P98" s="13">
        <f t="shared" si="40"/>
        <v>102340</v>
      </c>
      <c r="Q98" s="17">
        <f t="shared" si="41"/>
        <v>194600.01</v>
      </c>
      <c r="R98" s="13">
        <f t="shared" si="42"/>
        <v>603933.36</v>
      </c>
      <c r="S98" s="18">
        <f t="shared" si="43"/>
        <v>300000</v>
      </c>
      <c r="T98" s="13">
        <f t="shared" si="44"/>
        <v>128260.01</v>
      </c>
      <c r="U98" s="13">
        <f t="shared" si="45"/>
        <v>58590</v>
      </c>
      <c r="V98" s="19">
        <f t="shared" si="46"/>
        <v>186850.01</v>
      </c>
      <c r="W98" s="13">
        <f t="shared" si="47"/>
        <v>7750</v>
      </c>
      <c r="X98" s="13">
        <f t="shared" si="48"/>
        <v>43606.669999999984</v>
      </c>
      <c r="Y98" s="13">
        <f t="shared" si="49"/>
        <v>903933.36</v>
      </c>
      <c r="Z98" s="22">
        <f t="shared" si="50"/>
        <v>230456.68</v>
      </c>
      <c r="AA98" s="13"/>
      <c r="AB98" s="13">
        <f t="shared" si="51"/>
        <v>759933.36</v>
      </c>
      <c r="AC98" s="13">
        <f t="shared" si="52"/>
        <v>144000</v>
      </c>
      <c r="AD98" s="13">
        <f t="shared" si="53"/>
        <v>180056.68</v>
      </c>
      <c r="AE98" s="13">
        <f t="shared" si="54"/>
        <v>14190</v>
      </c>
      <c r="AF98" s="13">
        <f t="shared" si="55"/>
        <v>194246.68</v>
      </c>
      <c r="AG98" s="23">
        <f t="shared" si="56"/>
        <v>7396.6699999999837</v>
      </c>
      <c r="AH98" s="13">
        <f t="shared" si="57"/>
        <v>-353.3300000000163</v>
      </c>
      <c r="AI98" s="13">
        <f t="shared" si="58"/>
        <v>231933.36</v>
      </c>
      <c r="AJ98" s="13">
        <f t="shared" si="59"/>
        <v>483933.36</v>
      </c>
      <c r="AK98" s="13">
        <f t="shared" si="60"/>
        <v>420000</v>
      </c>
      <c r="AL98" s="13">
        <f t="shared" si="61"/>
        <v>92260.01</v>
      </c>
      <c r="AM98" s="13">
        <f t="shared" si="62"/>
        <v>102340</v>
      </c>
      <c r="AN98" s="13">
        <f t="shared" si="63"/>
        <v>194600.01</v>
      </c>
      <c r="AO98" s="23">
        <f t="shared" si="64"/>
        <v>7750</v>
      </c>
      <c r="AP98" s="13">
        <f t="shared" si="65"/>
        <v>0</v>
      </c>
      <c r="AQ98" s="13">
        <f t="shared" si="66"/>
        <v>-373566.64</v>
      </c>
      <c r="AR98" s="3" t="str">
        <f t="shared" si="67"/>
        <v>Ok</v>
      </c>
    </row>
    <row r="99" spans="1:44" x14ac:dyDescent="0.3">
      <c r="A99" s="30"/>
      <c r="B99" s="30">
        <f t="shared" si="34"/>
        <v>106</v>
      </c>
      <c r="C99" s="13">
        <f t="shared" si="35"/>
        <v>53000</v>
      </c>
      <c r="D99" s="13">
        <f t="shared" si="36"/>
        <v>636000</v>
      </c>
      <c r="E99" s="13">
        <f>F99*基础参数!$B$18</f>
        <v>424000</v>
      </c>
      <c r="F99" s="13">
        <f>F98+基础参数!$B$17</f>
        <v>1060000</v>
      </c>
      <c r="G99" s="13">
        <f>基础参数!$B$1</f>
        <v>60000</v>
      </c>
      <c r="H99" s="13">
        <f>基础参数!$B$2</f>
        <v>36000</v>
      </c>
      <c r="I99" s="13">
        <f>ROUND(IF(F99/12&gt;基础参数!$B$5,基础参数!$B$5,IF(F99/12&lt;基础参数!$B$4,基础参数!$B$4,F99/12)),2)</f>
        <v>21396</v>
      </c>
      <c r="J99" s="13">
        <f>I99*12*基础参数!$B$3</f>
        <v>32094</v>
      </c>
      <c r="K99" s="13">
        <f>ROUND(IF($F99/12&gt;基础参数!$B$12,基础参数!$B$12,IF($F99/12&lt;基础参数!$B$11,基础参数!$B$11,$F99/12)),2)</f>
        <v>21396</v>
      </c>
      <c r="L99" s="13">
        <f>K99*12*基础参数!$B$10</f>
        <v>17972.640000000003</v>
      </c>
      <c r="M99" s="12">
        <f t="shared" si="37"/>
        <v>489933.36</v>
      </c>
      <c r="N99" s="13">
        <f t="shared" si="38"/>
        <v>424000</v>
      </c>
      <c r="O99" s="13">
        <f t="shared" si="39"/>
        <v>94060.01</v>
      </c>
      <c r="P99" s="13">
        <f t="shared" si="40"/>
        <v>122790</v>
      </c>
      <c r="Q99" s="17">
        <f t="shared" si="41"/>
        <v>216850.01</v>
      </c>
      <c r="R99" s="13">
        <f t="shared" si="42"/>
        <v>613933.36</v>
      </c>
      <c r="S99" s="18">
        <f t="shared" si="43"/>
        <v>300000</v>
      </c>
      <c r="T99" s="13">
        <f t="shared" si="44"/>
        <v>131260.01</v>
      </c>
      <c r="U99" s="13">
        <f t="shared" si="45"/>
        <v>58590</v>
      </c>
      <c r="V99" s="19">
        <f t="shared" si="46"/>
        <v>189850.01</v>
      </c>
      <c r="W99" s="13">
        <f t="shared" si="47"/>
        <v>27000</v>
      </c>
      <c r="X99" s="13">
        <f t="shared" si="48"/>
        <v>44106.669999999984</v>
      </c>
      <c r="Y99" s="13">
        <f t="shared" si="49"/>
        <v>913933.36</v>
      </c>
      <c r="Z99" s="22">
        <f t="shared" si="50"/>
        <v>233956.68</v>
      </c>
      <c r="AA99" s="13"/>
      <c r="AB99" s="13">
        <f t="shared" si="51"/>
        <v>769933.36</v>
      </c>
      <c r="AC99" s="13">
        <f t="shared" si="52"/>
        <v>144000</v>
      </c>
      <c r="AD99" s="13">
        <f t="shared" si="53"/>
        <v>183556.68</v>
      </c>
      <c r="AE99" s="13">
        <f t="shared" si="54"/>
        <v>14190</v>
      </c>
      <c r="AF99" s="13">
        <f t="shared" si="55"/>
        <v>197746.68</v>
      </c>
      <c r="AG99" s="23">
        <f t="shared" si="56"/>
        <v>7896.6699999999837</v>
      </c>
      <c r="AH99" s="13">
        <f t="shared" si="57"/>
        <v>-19103.330000000016</v>
      </c>
      <c r="AI99" s="13">
        <f t="shared" si="58"/>
        <v>241933.36</v>
      </c>
      <c r="AJ99" s="13">
        <f t="shared" si="59"/>
        <v>493933.36</v>
      </c>
      <c r="AK99" s="13">
        <f t="shared" si="60"/>
        <v>420000</v>
      </c>
      <c r="AL99" s="13">
        <f t="shared" si="61"/>
        <v>95260.01</v>
      </c>
      <c r="AM99" s="13">
        <f t="shared" si="62"/>
        <v>102340</v>
      </c>
      <c r="AN99" s="13">
        <f t="shared" si="63"/>
        <v>197600.01</v>
      </c>
      <c r="AO99" s="23">
        <f t="shared" si="64"/>
        <v>7750</v>
      </c>
      <c r="AP99" s="13">
        <f t="shared" si="65"/>
        <v>-19250</v>
      </c>
      <c r="AQ99" s="13">
        <f t="shared" si="66"/>
        <v>-363566.64</v>
      </c>
      <c r="AR99" s="3" t="str">
        <f t="shared" si="67"/>
        <v>Ok</v>
      </c>
    </row>
    <row r="100" spans="1:44" x14ac:dyDescent="0.3">
      <c r="A100" s="30"/>
      <c r="B100" s="30">
        <f t="shared" si="34"/>
        <v>107</v>
      </c>
      <c r="C100" s="13">
        <f t="shared" si="35"/>
        <v>53500</v>
      </c>
      <c r="D100" s="13">
        <f t="shared" si="36"/>
        <v>642000</v>
      </c>
      <c r="E100" s="13">
        <f>F100*基础参数!$B$18</f>
        <v>428000</v>
      </c>
      <c r="F100" s="13">
        <f>F99+基础参数!$B$17</f>
        <v>1070000</v>
      </c>
      <c r="G100" s="13">
        <f>基础参数!$B$1</f>
        <v>60000</v>
      </c>
      <c r="H100" s="13">
        <f>基础参数!$B$2</f>
        <v>36000</v>
      </c>
      <c r="I100" s="13">
        <f>ROUND(IF(F100/12&gt;基础参数!$B$5,基础参数!$B$5,IF(F100/12&lt;基础参数!$B$4,基础参数!$B$4,F100/12)),2)</f>
        <v>21396</v>
      </c>
      <c r="J100" s="13">
        <f>I100*12*基础参数!$B$3</f>
        <v>32094</v>
      </c>
      <c r="K100" s="13">
        <f>ROUND(IF($F100/12&gt;基础参数!$B$12,基础参数!$B$12,IF($F100/12&lt;基础参数!$B$11,基础参数!$B$11,$F100/12)),2)</f>
        <v>21396</v>
      </c>
      <c r="L100" s="13">
        <f>K100*12*基础参数!$B$10</f>
        <v>17972.640000000003</v>
      </c>
      <c r="M100" s="12">
        <f t="shared" si="37"/>
        <v>495933.36</v>
      </c>
      <c r="N100" s="13">
        <f t="shared" si="38"/>
        <v>428000</v>
      </c>
      <c r="O100" s="13">
        <f t="shared" si="39"/>
        <v>95860.01</v>
      </c>
      <c r="P100" s="13">
        <f t="shared" si="40"/>
        <v>123990</v>
      </c>
      <c r="Q100" s="17">
        <f t="shared" si="41"/>
        <v>219850.01</v>
      </c>
      <c r="R100" s="13">
        <f t="shared" si="42"/>
        <v>623933.36</v>
      </c>
      <c r="S100" s="18">
        <f t="shared" si="43"/>
        <v>300000</v>
      </c>
      <c r="T100" s="13">
        <f t="shared" si="44"/>
        <v>134260.01</v>
      </c>
      <c r="U100" s="13">
        <f t="shared" si="45"/>
        <v>58590</v>
      </c>
      <c r="V100" s="19">
        <f t="shared" si="46"/>
        <v>192850.01</v>
      </c>
      <c r="W100" s="13">
        <f t="shared" si="47"/>
        <v>27000</v>
      </c>
      <c r="X100" s="13">
        <f t="shared" si="48"/>
        <v>44606.669999999984</v>
      </c>
      <c r="Y100" s="13">
        <f t="shared" si="49"/>
        <v>923933.36</v>
      </c>
      <c r="Z100" s="22">
        <f t="shared" si="50"/>
        <v>237456.68</v>
      </c>
      <c r="AA100" s="13"/>
      <c r="AB100" s="13">
        <f t="shared" si="51"/>
        <v>779933.36</v>
      </c>
      <c r="AC100" s="13">
        <f t="shared" si="52"/>
        <v>144000</v>
      </c>
      <c r="AD100" s="13">
        <f t="shared" si="53"/>
        <v>187056.68</v>
      </c>
      <c r="AE100" s="13">
        <f t="shared" si="54"/>
        <v>14190</v>
      </c>
      <c r="AF100" s="13">
        <f t="shared" si="55"/>
        <v>201246.68</v>
      </c>
      <c r="AG100" s="23">
        <f t="shared" si="56"/>
        <v>8396.6699999999837</v>
      </c>
      <c r="AH100" s="13">
        <f t="shared" si="57"/>
        <v>-18603.330000000016</v>
      </c>
      <c r="AI100" s="13">
        <f t="shared" si="58"/>
        <v>251933.36</v>
      </c>
      <c r="AJ100" s="13">
        <f t="shared" si="59"/>
        <v>503933.36</v>
      </c>
      <c r="AK100" s="13">
        <f t="shared" si="60"/>
        <v>420000</v>
      </c>
      <c r="AL100" s="13">
        <f t="shared" si="61"/>
        <v>98260.01</v>
      </c>
      <c r="AM100" s="13">
        <f t="shared" si="62"/>
        <v>102340</v>
      </c>
      <c r="AN100" s="13">
        <f t="shared" si="63"/>
        <v>200600.01</v>
      </c>
      <c r="AO100" s="23">
        <f t="shared" si="64"/>
        <v>7750</v>
      </c>
      <c r="AP100" s="13">
        <f t="shared" si="65"/>
        <v>-19250</v>
      </c>
      <c r="AQ100" s="13">
        <f t="shared" si="66"/>
        <v>-353566.64</v>
      </c>
      <c r="AR100" s="3" t="str">
        <f t="shared" si="67"/>
        <v>Ok</v>
      </c>
    </row>
    <row r="101" spans="1:44" x14ac:dyDescent="0.3">
      <c r="A101" s="30"/>
      <c r="B101" s="30">
        <f t="shared" si="34"/>
        <v>108</v>
      </c>
      <c r="C101" s="13">
        <f t="shared" si="35"/>
        <v>54000</v>
      </c>
      <c r="D101" s="13">
        <f t="shared" si="36"/>
        <v>648000</v>
      </c>
      <c r="E101" s="13">
        <f>F101*基础参数!$B$18</f>
        <v>432000</v>
      </c>
      <c r="F101" s="13">
        <f>F100+基础参数!$B$17</f>
        <v>1080000</v>
      </c>
      <c r="G101" s="13">
        <f>基础参数!$B$1</f>
        <v>60000</v>
      </c>
      <c r="H101" s="13">
        <f>基础参数!$B$2</f>
        <v>36000</v>
      </c>
      <c r="I101" s="13">
        <f>ROUND(IF(F101/12&gt;基础参数!$B$5,基础参数!$B$5,IF(F101/12&lt;基础参数!$B$4,基础参数!$B$4,F101/12)),2)</f>
        <v>21396</v>
      </c>
      <c r="J101" s="13">
        <f>I101*12*基础参数!$B$3</f>
        <v>32094</v>
      </c>
      <c r="K101" s="13">
        <f>ROUND(IF($F101/12&gt;基础参数!$B$12,基础参数!$B$12,IF($F101/12&lt;基础参数!$B$11,基础参数!$B$11,$F101/12)),2)</f>
        <v>21396</v>
      </c>
      <c r="L101" s="13">
        <f>K101*12*基础参数!$B$10</f>
        <v>17972.640000000003</v>
      </c>
      <c r="M101" s="12">
        <f t="shared" si="37"/>
        <v>501933.36</v>
      </c>
      <c r="N101" s="13">
        <f t="shared" si="38"/>
        <v>432000</v>
      </c>
      <c r="O101" s="13">
        <f t="shared" si="39"/>
        <v>97660.01</v>
      </c>
      <c r="P101" s="13">
        <f t="shared" si="40"/>
        <v>125190</v>
      </c>
      <c r="Q101" s="17">
        <f t="shared" si="41"/>
        <v>222850.01</v>
      </c>
      <c r="R101" s="13">
        <f t="shared" si="42"/>
        <v>633933.36</v>
      </c>
      <c r="S101" s="18">
        <f t="shared" si="43"/>
        <v>300000</v>
      </c>
      <c r="T101" s="13">
        <f t="shared" si="44"/>
        <v>137260.01</v>
      </c>
      <c r="U101" s="13">
        <f t="shared" si="45"/>
        <v>58590</v>
      </c>
      <c r="V101" s="19">
        <f t="shared" si="46"/>
        <v>195850.01</v>
      </c>
      <c r="W101" s="13">
        <f t="shared" si="47"/>
        <v>27000</v>
      </c>
      <c r="X101" s="13">
        <f t="shared" si="48"/>
        <v>45106.669999999984</v>
      </c>
      <c r="Y101" s="13">
        <f t="shared" si="49"/>
        <v>933933.36</v>
      </c>
      <c r="Z101" s="22">
        <f t="shared" si="50"/>
        <v>240956.68</v>
      </c>
      <c r="AA101" s="13"/>
      <c r="AB101" s="13">
        <f t="shared" si="51"/>
        <v>789933.36</v>
      </c>
      <c r="AC101" s="13">
        <f t="shared" si="52"/>
        <v>144000</v>
      </c>
      <c r="AD101" s="13">
        <f t="shared" si="53"/>
        <v>190556.68</v>
      </c>
      <c r="AE101" s="13">
        <f t="shared" si="54"/>
        <v>14190</v>
      </c>
      <c r="AF101" s="13">
        <f t="shared" si="55"/>
        <v>204746.68</v>
      </c>
      <c r="AG101" s="23">
        <f t="shared" si="56"/>
        <v>8896.6699999999837</v>
      </c>
      <c r="AH101" s="13">
        <f t="shared" si="57"/>
        <v>-18103.330000000016</v>
      </c>
      <c r="AI101" s="13">
        <f t="shared" si="58"/>
        <v>261933.36</v>
      </c>
      <c r="AJ101" s="13">
        <f t="shared" si="59"/>
        <v>513933.36</v>
      </c>
      <c r="AK101" s="13">
        <f t="shared" si="60"/>
        <v>420000</v>
      </c>
      <c r="AL101" s="13">
        <f t="shared" si="61"/>
        <v>101260.01</v>
      </c>
      <c r="AM101" s="13">
        <f t="shared" si="62"/>
        <v>102340</v>
      </c>
      <c r="AN101" s="13">
        <f t="shared" si="63"/>
        <v>203600.01</v>
      </c>
      <c r="AO101" s="23">
        <f t="shared" si="64"/>
        <v>7750</v>
      </c>
      <c r="AP101" s="13">
        <f t="shared" si="65"/>
        <v>-19250</v>
      </c>
      <c r="AQ101" s="13">
        <f t="shared" si="66"/>
        <v>-343566.64</v>
      </c>
      <c r="AR101" s="3" t="str">
        <f t="shared" si="67"/>
        <v>Ok</v>
      </c>
    </row>
    <row r="102" spans="1:44" x14ac:dyDescent="0.3">
      <c r="A102" s="30"/>
      <c r="B102" s="30">
        <f t="shared" si="34"/>
        <v>109</v>
      </c>
      <c r="C102" s="13">
        <f t="shared" si="35"/>
        <v>54500</v>
      </c>
      <c r="D102" s="13">
        <f t="shared" si="36"/>
        <v>654000</v>
      </c>
      <c r="E102" s="13">
        <f>F102*基础参数!$B$18</f>
        <v>436000</v>
      </c>
      <c r="F102" s="13">
        <f>F101+基础参数!$B$17</f>
        <v>1090000</v>
      </c>
      <c r="G102" s="13">
        <f>基础参数!$B$1</f>
        <v>60000</v>
      </c>
      <c r="H102" s="13">
        <f>基础参数!$B$2</f>
        <v>36000</v>
      </c>
      <c r="I102" s="13">
        <f>ROUND(IF(F102/12&gt;基础参数!$B$5,基础参数!$B$5,IF(F102/12&lt;基础参数!$B$4,基础参数!$B$4,F102/12)),2)</f>
        <v>21396</v>
      </c>
      <c r="J102" s="13">
        <f>I102*12*基础参数!$B$3</f>
        <v>32094</v>
      </c>
      <c r="K102" s="13">
        <f>ROUND(IF($F102/12&gt;基础参数!$B$12,基础参数!$B$12,IF($F102/12&lt;基础参数!$B$11,基础参数!$B$11,$F102/12)),2)</f>
        <v>21396</v>
      </c>
      <c r="L102" s="13">
        <f>K102*12*基础参数!$B$10</f>
        <v>17972.640000000003</v>
      </c>
      <c r="M102" s="12">
        <f t="shared" si="37"/>
        <v>507933.36</v>
      </c>
      <c r="N102" s="13">
        <f t="shared" si="38"/>
        <v>436000</v>
      </c>
      <c r="O102" s="13">
        <f t="shared" si="39"/>
        <v>99460.01</v>
      </c>
      <c r="P102" s="13">
        <f t="shared" si="40"/>
        <v>126390</v>
      </c>
      <c r="Q102" s="17">
        <f t="shared" si="41"/>
        <v>225850.01</v>
      </c>
      <c r="R102" s="13">
        <f t="shared" si="42"/>
        <v>643933.36</v>
      </c>
      <c r="S102" s="18">
        <f t="shared" si="43"/>
        <v>300000</v>
      </c>
      <c r="T102" s="13">
        <f t="shared" si="44"/>
        <v>140260.01</v>
      </c>
      <c r="U102" s="13">
        <f t="shared" si="45"/>
        <v>58590</v>
      </c>
      <c r="V102" s="19">
        <f t="shared" si="46"/>
        <v>198850.01</v>
      </c>
      <c r="W102" s="13">
        <f t="shared" si="47"/>
        <v>27000</v>
      </c>
      <c r="X102" s="13">
        <f t="shared" si="48"/>
        <v>45606.669999999984</v>
      </c>
      <c r="Y102" s="13">
        <f t="shared" si="49"/>
        <v>943933.36</v>
      </c>
      <c r="Z102" s="22">
        <f t="shared" si="50"/>
        <v>244456.68</v>
      </c>
      <c r="AA102" s="13"/>
      <c r="AB102" s="13">
        <f t="shared" si="51"/>
        <v>799933.36</v>
      </c>
      <c r="AC102" s="13">
        <f t="shared" si="52"/>
        <v>144000</v>
      </c>
      <c r="AD102" s="13">
        <f t="shared" si="53"/>
        <v>194056.68</v>
      </c>
      <c r="AE102" s="13">
        <f t="shared" si="54"/>
        <v>14190</v>
      </c>
      <c r="AF102" s="13">
        <f t="shared" si="55"/>
        <v>208246.68</v>
      </c>
      <c r="AG102" s="23">
        <f t="shared" si="56"/>
        <v>9396.6699999999837</v>
      </c>
      <c r="AH102" s="13">
        <f t="shared" si="57"/>
        <v>-17603.330000000016</v>
      </c>
      <c r="AI102" s="13">
        <f t="shared" si="58"/>
        <v>271933.36</v>
      </c>
      <c r="AJ102" s="13">
        <f t="shared" si="59"/>
        <v>523933.36</v>
      </c>
      <c r="AK102" s="13">
        <f t="shared" si="60"/>
        <v>420000</v>
      </c>
      <c r="AL102" s="13">
        <f t="shared" si="61"/>
        <v>104260.01</v>
      </c>
      <c r="AM102" s="13">
        <f t="shared" si="62"/>
        <v>102340</v>
      </c>
      <c r="AN102" s="13">
        <f t="shared" si="63"/>
        <v>206600.01</v>
      </c>
      <c r="AO102" s="23">
        <f t="shared" si="64"/>
        <v>7750</v>
      </c>
      <c r="AP102" s="13">
        <f t="shared" si="65"/>
        <v>-19250</v>
      </c>
      <c r="AQ102" s="13">
        <f t="shared" si="66"/>
        <v>-333566.64</v>
      </c>
      <c r="AR102" s="3" t="str">
        <f t="shared" si="67"/>
        <v>Ok</v>
      </c>
    </row>
    <row r="103" spans="1:44" x14ac:dyDescent="0.3">
      <c r="A103" s="30"/>
      <c r="B103" s="30">
        <f t="shared" si="34"/>
        <v>110</v>
      </c>
      <c r="C103" s="13">
        <f t="shared" si="35"/>
        <v>55000</v>
      </c>
      <c r="D103" s="13">
        <f t="shared" si="36"/>
        <v>660000</v>
      </c>
      <c r="E103" s="13">
        <f>F103*基础参数!$B$18</f>
        <v>440000</v>
      </c>
      <c r="F103" s="13">
        <f>F102+基础参数!$B$17</f>
        <v>1100000</v>
      </c>
      <c r="G103" s="13">
        <f>基础参数!$B$1</f>
        <v>60000</v>
      </c>
      <c r="H103" s="13">
        <f>基础参数!$B$2</f>
        <v>36000</v>
      </c>
      <c r="I103" s="13">
        <f>ROUND(IF(F103/12&gt;基础参数!$B$5,基础参数!$B$5,IF(F103/12&lt;基础参数!$B$4,基础参数!$B$4,F103/12)),2)</f>
        <v>21396</v>
      </c>
      <c r="J103" s="13">
        <f>I103*12*基础参数!$B$3</f>
        <v>32094</v>
      </c>
      <c r="K103" s="13">
        <f>ROUND(IF($F103/12&gt;基础参数!$B$12,基础参数!$B$12,IF($F103/12&lt;基础参数!$B$11,基础参数!$B$11,$F103/12)),2)</f>
        <v>21396</v>
      </c>
      <c r="L103" s="13">
        <f>K103*12*基础参数!$B$10</f>
        <v>17972.640000000003</v>
      </c>
      <c r="M103" s="12">
        <f t="shared" si="37"/>
        <v>513933.36</v>
      </c>
      <c r="N103" s="13">
        <f t="shared" si="38"/>
        <v>440000</v>
      </c>
      <c r="O103" s="13">
        <f t="shared" si="39"/>
        <v>101260.01</v>
      </c>
      <c r="P103" s="13">
        <f t="shared" si="40"/>
        <v>127590</v>
      </c>
      <c r="Q103" s="17">
        <f t="shared" si="41"/>
        <v>228850.01</v>
      </c>
      <c r="R103" s="13">
        <f t="shared" si="42"/>
        <v>653933.36</v>
      </c>
      <c r="S103" s="18">
        <f t="shared" si="43"/>
        <v>300000</v>
      </c>
      <c r="T103" s="13">
        <f t="shared" si="44"/>
        <v>143260.01</v>
      </c>
      <c r="U103" s="13">
        <f t="shared" si="45"/>
        <v>58590</v>
      </c>
      <c r="V103" s="19">
        <f t="shared" si="46"/>
        <v>201850.01</v>
      </c>
      <c r="W103" s="13">
        <f t="shared" si="47"/>
        <v>27000</v>
      </c>
      <c r="X103" s="13">
        <f t="shared" si="48"/>
        <v>46106.669999999984</v>
      </c>
      <c r="Y103" s="13">
        <f t="shared" si="49"/>
        <v>953933.36</v>
      </c>
      <c r="Z103" s="22">
        <f t="shared" si="50"/>
        <v>247956.68</v>
      </c>
      <c r="AA103" s="13"/>
      <c r="AB103" s="13">
        <f t="shared" si="51"/>
        <v>809933.36</v>
      </c>
      <c r="AC103" s="13">
        <f t="shared" si="52"/>
        <v>144000</v>
      </c>
      <c r="AD103" s="13">
        <f t="shared" si="53"/>
        <v>197556.68</v>
      </c>
      <c r="AE103" s="13">
        <f t="shared" si="54"/>
        <v>14190</v>
      </c>
      <c r="AF103" s="13">
        <f t="shared" si="55"/>
        <v>211746.68</v>
      </c>
      <c r="AG103" s="23">
        <f t="shared" si="56"/>
        <v>9896.6699999999837</v>
      </c>
      <c r="AH103" s="13">
        <f t="shared" si="57"/>
        <v>-17103.330000000016</v>
      </c>
      <c r="AI103" s="13">
        <f t="shared" si="58"/>
        <v>281933.36</v>
      </c>
      <c r="AJ103" s="13">
        <f t="shared" si="59"/>
        <v>533933.36</v>
      </c>
      <c r="AK103" s="13">
        <f t="shared" si="60"/>
        <v>420000</v>
      </c>
      <c r="AL103" s="13">
        <f t="shared" si="61"/>
        <v>107260.01</v>
      </c>
      <c r="AM103" s="13">
        <f t="shared" si="62"/>
        <v>102340</v>
      </c>
      <c r="AN103" s="13">
        <f t="shared" si="63"/>
        <v>209600.01</v>
      </c>
      <c r="AO103" s="23">
        <f t="shared" si="64"/>
        <v>7750</v>
      </c>
      <c r="AP103" s="13">
        <f t="shared" si="65"/>
        <v>-19250</v>
      </c>
      <c r="AQ103" s="13">
        <f t="shared" si="66"/>
        <v>-323566.64</v>
      </c>
      <c r="AR103" s="3" t="str">
        <f t="shared" si="67"/>
        <v>Ok</v>
      </c>
    </row>
    <row r="104" spans="1:44" x14ac:dyDescent="0.3">
      <c r="A104" s="30"/>
      <c r="B104" s="30">
        <f t="shared" si="34"/>
        <v>111</v>
      </c>
      <c r="C104" s="13">
        <f t="shared" si="35"/>
        <v>55500</v>
      </c>
      <c r="D104" s="13">
        <f t="shared" si="36"/>
        <v>666000</v>
      </c>
      <c r="E104" s="13">
        <f>F104*基础参数!$B$18</f>
        <v>444000</v>
      </c>
      <c r="F104" s="13">
        <f>F103+基础参数!$B$17</f>
        <v>1110000</v>
      </c>
      <c r="G104" s="13">
        <f>基础参数!$B$1</f>
        <v>60000</v>
      </c>
      <c r="H104" s="13">
        <f>基础参数!$B$2</f>
        <v>36000</v>
      </c>
      <c r="I104" s="13">
        <f>ROUND(IF(F104/12&gt;基础参数!$B$5,基础参数!$B$5,IF(F104/12&lt;基础参数!$B$4,基础参数!$B$4,F104/12)),2)</f>
        <v>21396</v>
      </c>
      <c r="J104" s="13">
        <f>I104*12*基础参数!$B$3</f>
        <v>32094</v>
      </c>
      <c r="K104" s="13">
        <f>ROUND(IF($F104/12&gt;基础参数!$B$12,基础参数!$B$12,IF($F104/12&lt;基础参数!$B$11,基础参数!$B$11,$F104/12)),2)</f>
        <v>21396</v>
      </c>
      <c r="L104" s="13">
        <f>K104*12*基础参数!$B$10</f>
        <v>17972.640000000003</v>
      </c>
      <c r="M104" s="12">
        <f t="shared" si="37"/>
        <v>519933.36</v>
      </c>
      <c r="N104" s="13">
        <f t="shared" si="38"/>
        <v>444000</v>
      </c>
      <c r="O104" s="13">
        <f t="shared" si="39"/>
        <v>103060.01</v>
      </c>
      <c r="P104" s="13">
        <f t="shared" si="40"/>
        <v>128790</v>
      </c>
      <c r="Q104" s="17">
        <f t="shared" si="41"/>
        <v>231850.01</v>
      </c>
      <c r="R104" s="13">
        <f t="shared" si="42"/>
        <v>663933.36</v>
      </c>
      <c r="S104" s="18">
        <f t="shared" si="43"/>
        <v>300000</v>
      </c>
      <c r="T104" s="13">
        <f t="shared" si="44"/>
        <v>146456.68</v>
      </c>
      <c r="U104" s="13">
        <f t="shared" si="45"/>
        <v>58590</v>
      </c>
      <c r="V104" s="19">
        <f t="shared" si="46"/>
        <v>205046.68</v>
      </c>
      <c r="W104" s="13">
        <f t="shared" si="47"/>
        <v>26803.330000000016</v>
      </c>
      <c r="X104" s="13">
        <f t="shared" si="48"/>
        <v>46803.330000000016</v>
      </c>
      <c r="Y104" s="13">
        <f t="shared" si="49"/>
        <v>963933.36</v>
      </c>
      <c r="Z104" s="22">
        <f t="shared" si="50"/>
        <v>251850.01</v>
      </c>
      <c r="AA104" s="13"/>
      <c r="AB104" s="13">
        <f t="shared" si="51"/>
        <v>819933.36</v>
      </c>
      <c r="AC104" s="13">
        <f t="shared" si="52"/>
        <v>144000</v>
      </c>
      <c r="AD104" s="13">
        <f t="shared" si="53"/>
        <v>201056.68</v>
      </c>
      <c r="AE104" s="13">
        <f t="shared" si="54"/>
        <v>14190</v>
      </c>
      <c r="AF104" s="13">
        <f t="shared" si="55"/>
        <v>215246.68</v>
      </c>
      <c r="AG104" s="23">
        <f t="shared" si="56"/>
        <v>10200</v>
      </c>
      <c r="AH104" s="13">
        <f t="shared" si="57"/>
        <v>-16603.330000000016</v>
      </c>
      <c r="AI104" s="13">
        <f t="shared" si="58"/>
        <v>291933.36</v>
      </c>
      <c r="AJ104" s="13">
        <f t="shared" si="59"/>
        <v>543933.36</v>
      </c>
      <c r="AK104" s="13">
        <f t="shared" si="60"/>
        <v>420000</v>
      </c>
      <c r="AL104" s="13">
        <f t="shared" si="61"/>
        <v>110260.01</v>
      </c>
      <c r="AM104" s="13">
        <f t="shared" si="62"/>
        <v>102340</v>
      </c>
      <c r="AN104" s="13">
        <f t="shared" si="63"/>
        <v>212600.01</v>
      </c>
      <c r="AO104" s="23">
        <f t="shared" si="64"/>
        <v>7553.3300000000163</v>
      </c>
      <c r="AP104" s="13">
        <f t="shared" si="65"/>
        <v>-19250</v>
      </c>
      <c r="AQ104" s="13">
        <f t="shared" si="66"/>
        <v>-313566.64</v>
      </c>
      <c r="AR104" s="3" t="str">
        <f t="shared" si="67"/>
        <v>Ok</v>
      </c>
    </row>
    <row r="105" spans="1:44" x14ac:dyDescent="0.3">
      <c r="A105" s="30"/>
      <c r="B105" s="30">
        <f t="shared" si="34"/>
        <v>112</v>
      </c>
      <c r="C105" s="13">
        <f t="shared" si="35"/>
        <v>56000</v>
      </c>
      <c r="D105" s="13">
        <f t="shared" si="36"/>
        <v>672000</v>
      </c>
      <c r="E105" s="13">
        <f>F105*基础参数!$B$18</f>
        <v>448000</v>
      </c>
      <c r="F105" s="13">
        <f>F104+基础参数!$B$17</f>
        <v>1120000</v>
      </c>
      <c r="G105" s="13">
        <f>基础参数!$B$1</f>
        <v>60000</v>
      </c>
      <c r="H105" s="13">
        <f>基础参数!$B$2</f>
        <v>36000</v>
      </c>
      <c r="I105" s="13">
        <f>ROUND(IF(F105/12&gt;基础参数!$B$5,基础参数!$B$5,IF(F105/12&lt;基础参数!$B$4,基础参数!$B$4,F105/12)),2)</f>
        <v>21396</v>
      </c>
      <c r="J105" s="13">
        <f>I105*12*基础参数!$B$3</f>
        <v>32094</v>
      </c>
      <c r="K105" s="13">
        <f>ROUND(IF($F105/12&gt;基础参数!$B$12,基础参数!$B$12,IF($F105/12&lt;基础参数!$B$11,基础参数!$B$11,$F105/12)),2)</f>
        <v>21396</v>
      </c>
      <c r="L105" s="13">
        <f>K105*12*基础参数!$B$10</f>
        <v>17972.640000000003</v>
      </c>
      <c r="M105" s="12">
        <f t="shared" si="37"/>
        <v>525933.36</v>
      </c>
      <c r="N105" s="13">
        <f t="shared" si="38"/>
        <v>448000</v>
      </c>
      <c r="O105" s="13">
        <f t="shared" si="39"/>
        <v>104860.01</v>
      </c>
      <c r="P105" s="13">
        <f t="shared" si="40"/>
        <v>129990</v>
      </c>
      <c r="Q105" s="17">
        <f t="shared" si="41"/>
        <v>234850.01</v>
      </c>
      <c r="R105" s="13">
        <f t="shared" si="42"/>
        <v>673933.36</v>
      </c>
      <c r="S105" s="18">
        <f t="shared" si="43"/>
        <v>300000</v>
      </c>
      <c r="T105" s="13">
        <f t="shared" si="44"/>
        <v>149956.68</v>
      </c>
      <c r="U105" s="13">
        <f t="shared" si="45"/>
        <v>58590</v>
      </c>
      <c r="V105" s="19">
        <f t="shared" si="46"/>
        <v>208546.68</v>
      </c>
      <c r="W105" s="13">
        <f t="shared" si="47"/>
        <v>26303.330000000016</v>
      </c>
      <c r="X105" s="13">
        <f t="shared" si="48"/>
        <v>47803.330000000016</v>
      </c>
      <c r="Y105" s="13">
        <f t="shared" si="49"/>
        <v>973933.36</v>
      </c>
      <c r="Z105" s="22">
        <f t="shared" si="50"/>
        <v>256350.01</v>
      </c>
      <c r="AA105" s="13"/>
      <c r="AB105" s="13">
        <f t="shared" si="51"/>
        <v>829933.36</v>
      </c>
      <c r="AC105" s="13">
        <f t="shared" si="52"/>
        <v>144000</v>
      </c>
      <c r="AD105" s="13">
        <f t="shared" si="53"/>
        <v>204556.68</v>
      </c>
      <c r="AE105" s="13">
        <f t="shared" si="54"/>
        <v>14190</v>
      </c>
      <c r="AF105" s="13">
        <f t="shared" si="55"/>
        <v>218746.68</v>
      </c>
      <c r="AG105" s="23">
        <f t="shared" si="56"/>
        <v>10200</v>
      </c>
      <c r="AH105" s="13">
        <f t="shared" si="57"/>
        <v>-16103.330000000016</v>
      </c>
      <c r="AI105" s="13">
        <f t="shared" si="58"/>
        <v>301933.36</v>
      </c>
      <c r="AJ105" s="13">
        <f t="shared" si="59"/>
        <v>553933.36</v>
      </c>
      <c r="AK105" s="13">
        <f t="shared" si="60"/>
        <v>420000</v>
      </c>
      <c r="AL105" s="13">
        <f t="shared" si="61"/>
        <v>113260.01</v>
      </c>
      <c r="AM105" s="13">
        <f t="shared" si="62"/>
        <v>102340</v>
      </c>
      <c r="AN105" s="13">
        <f t="shared" si="63"/>
        <v>215600.01</v>
      </c>
      <c r="AO105" s="23">
        <f t="shared" si="64"/>
        <v>7053.3300000000163</v>
      </c>
      <c r="AP105" s="13">
        <f t="shared" si="65"/>
        <v>-19250</v>
      </c>
      <c r="AQ105" s="13">
        <f t="shared" si="66"/>
        <v>-303566.64</v>
      </c>
      <c r="AR105" s="3" t="str">
        <f t="shared" si="67"/>
        <v>Ok</v>
      </c>
    </row>
    <row r="106" spans="1:44" x14ac:dyDescent="0.3">
      <c r="A106" s="30"/>
      <c r="B106" s="30">
        <f t="shared" si="34"/>
        <v>113</v>
      </c>
      <c r="C106" s="13">
        <f t="shared" si="35"/>
        <v>56500</v>
      </c>
      <c r="D106" s="13">
        <f t="shared" si="36"/>
        <v>678000</v>
      </c>
      <c r="E106" s="13">
        <f>F106*基础参数!$B$18</f>
        <v>452000</v>
      </c>
      <c r="F106" s="13">
        <f>F105+基础参数!$B$17</f>
        <v>1130000</v>
      </c>
      <c r="G106" s="13">
        <f>基础参数!$B$1</f>
        <v>60000</v>
      </c>
      <c r="H106" s="13">
        <f>基础参数!$B$2</f>
        <v>36000</v>
      </c>
      <c r="I106" s="13">
        <f>ROUND(IF(F106/12&gt;基础参数!$B$5,基础参数!$B$5,IF(F106/12&lt;基础参数!$B$4,基础参数!$B$4,F106/12)),2)</f>
        <v>21396</v>
      </c>
      <c r="J106" s="13">
        <f>I106*12*基础参数!$B$3</f>
        <v>32094</v>
      </c>
      <c r="K106" s="13">
        <f>ROUND(IF($F106/12&gt;基础参数!$B$12,基础参数!$B$12,IF($F106/12&lt;基础参数!$B$11,基础参数!$B$11,$F106/12)),2)</f>
        <v>21396</v>
      </c>
      <c r="L106" s="13">
        <f>K106*12*基础参数!$B$10</f>
        <v>17972.640000000003</v>
      </c>
      <c r="M106" s="12">
        <f t="shared" si="37"/>
        <v>531933.36</v>
      </c>
      <c r="N106" s="13">
        <f t="shared" si="38"/>
        <v>452000</v>
      </c>
      <c r="O106" s="13">
        <f t="shared" si="39"/>
        <v>106660.01</v>
      </c>
      <c r="P106" s="13">
        <f t="shared" si="40"/>
        <v>131190</v>
      </c>
      <c r="Q106" s="17">
        <f t="shared" si="41"/>
        <v>237850.01</v>
      </c>
      <c r="R106" s="13">
        <f t="shared" si="42"/>
        <v>683933.36</v>
      </c>
      <c r="S106" s="18">
        <f t="shared" si="43"/>
        <v>300000</v>
      </c>
      <c r="T106" s="13">
        <f t="shared" si="44"/>
        <v>153456.68</v>
      </c>
      <c r="U106" s="13">
        <f t="shared" si="45"/>
        <v>58590</v>
      </c>
      <c r="V106" s="19">
        <f t="shared" si="46"/>
        <v>212046.68</v>
      </c>
      <c r="W106" s="13">
        <f t="shared" si="47"/>
        <v>25803.330000000016</v>
      </c>
      <c r="X106" s="13">
        <f t="shared" si="48"/>
        <v>48803.330000000016</v>
      </c>
      <c r="Y106" s="13">
        <f t="shared" si="49"/>
        <v>983933.36</v>
      </c>
      <c r="Z106" s="22">
        <f t="shared" si="50"/>
        <v>260850.01</v>
      </c>
      <c r="AA106" s="13"/>
      <c r="AB106" s="13">
        <f t="shared" si="51"/>
        <v>839933.36</v>
      </c>
      <c r="AC106" s="13">
        <f t="shared" si="52"/>
        <v>144000</v>
      </c>
      <c r="AD106" s="13">
        <f t="shared" si="53"/>
        <v>208056.68</v>
      </c>
      <c r="AE106" s="13">
        <f t="shared" si="54"/>
        <v>14190</v>
      </c>
      <c r="AF106" s="13">
        <f t="shared" si="55"/>
        <v>222246.68</v>
      </c>
      <c r="AG106" s="23">
        <f t="shared" si="56"/>
        <v>10200</v>
      </c>
      <c r="AH106" s="13">
        <f t="shared" si="57"/>
        <v>-15603.330000000016</v>
      </c>
      <c r="AI106" s="13">
        <f t="shared" si="58"/>
        <v>311933.36</v>
      </c>
      <c r="AJ106" s="13">
        <f t="shared" si="59"/>
        <v>563933.36</v>
      </c>
      <c r="AK106" s="13">
        <f t="shared" si="60"/>
        <v>420000</v>
      </c>
      <c r="AL106" s="13">
        <f t="shared" si="61"/>
        <v>116260.01</v>
      </c>
      <c r="AM106" s="13">
        <f t="shared" si="62"/>
        <v>102340</v>
      </c>
      <c r="AN106" s="13">
        <f t="shared" si="63"/>
        <v>218600.01</v>
      </c>
      <c r="AO106" s="23">
        <f t="shared" si="64"/>
        <v>6553.3300000000163</v>
      </c>
      <c r="AP106" s="13">
        <f t="shared" si="65"/>
        <v>-19250</v>
      </c>
      <c r="AQ106" s="13">
        <f t="shared" si="66"/>
        <v>-293566.64</v>
      </c>
      <c r="AR106" s="3" t="str">
        <f t="shared" si="67"/>
        <v>Ok</v>
      </c>
    </row>
    <row r="107" spans="1:44" x14ac:dyDescent="0.3">
      <c r="A107" s="30"/>
      <c r="B107" s="30">
        <f t="shared" si="34"/>
        <v>114</v>
      </c>
      <c r="C107" s="13">
        <f t="shared" si="35"/>
        <v>57000</v>
      </c>
      <c r="D107" s="13">
        <f t="shared" si="36"/>
        <v>684000</v>
      </c>
      <c r="E107" s="13">
        <f>F107*基础参数!$B$18</f>
        <v>456000</v>
      </c>
      <c r="F107" s="13">
        <f>F106+基础参数!$B$17</f>
        <v>1140000</v>
      </c>
      <c r="G107" s="13">
        <f>基础参数!$B$1</f>
        <v>60000</v>
      </c>
      <c r="H107" s="13">
        <f>基础参数!$B$2</f>
        <v>36000</v>
      </c>
      <c r="I107" s="13">
        <f>ROUND(IF(F107/12&gt;基础参数!$B$5,基础参数!$B$5,IF(F107/12&lt;基础参数!$B$4,基础参数!$B$4,F107/12)),2)</f>
        <v>21396</v>
      </c>
      <c r="J107" s="13">
        <f>I107*12*基础参数!$B$3</f>
        <v>32094</v>
      </c>
      <c r="K107" s="13">
        <f>ROUND(IF($F107/12&gt;基础参数!$B$12,基础参数!$B$12,IF($F107/12&lt;基础参数!$B$11,基础参数!$B$11,$F107/12)),2)</f>
        <v>21396</v>
      </c>
      <c r="L107" s="13">
        <f>K107*12*基础参数!$B$10</f>
        <v>17972.640000000003</v>
      </c>
      <c r="M107" s="12">
        <f t="shared" si="37"/>
        <v>537933.36</v>
      </c>
      <c r="N107" s="13">
        <f t="shared" si="38"/>
        <v>456000</v>
      </c>
      <c r="O107" s="13">
        <f t="shared" si="39"/>
        <v>108460.01</v>
      </c>
      <c r="P107" s="13">
        <f t="shared" si="40"/>
        <v>132390</v>
      </c>
      <c r="Q107" s="17">
        <f t="shared" si="41"/>
        <v>240850.01</v>
      </c>
      <c r="R107" s="13">
        <f t="shared" si="42"/>
        <v>693933.36</v>
      </c>
      <c r="S107" s="18">
        <f t="shared" si="43"/>
        <v>300000</v>
      </c>
      <c r="T107" s="13">
        <f t="shared" si="44"/>
        <v>156956.68</v>
      </c>
      <c r="U107" s="13">
        <f t="shared" si="45"/>
        <v>58590</v>
      </c>
      <c r="V107" s="19">
        <f t="shared" si="46"/>
        <v>215546.68</v>
      </c>
      <c r="W107" s="13">
        <f t="shared" si="47"/>
        <v>25303.330000000016</v>
      </c>
      <c r="X107" s="13">
        <f t="shared" si="48"/>
        <v>49803.330000000016</v>
      </c>
      <c r="Y107" s="13">
        <f t="shared" si="49"/>
        <v>993933.36</v>
      </c>
      <c r="Z107" s="22">
        <f t="shared" si="50"/>
        <v>265350.01</v>
      </c>
      <c r="AA107" s="13"/>
      <c r="AB107" s="13">
        <f t="shared" si="51"/>
        <v>849933.36</v>
      </c>
      <c r="AC107" s="13">
        <f t="shared" si="52"/>
        <v>144000</v>
      </c>
      <c r="AD107" s="13">
        <f t="shared" si="53"/>
        <v>211556.68</v>
      </c>
      <c r="AE107" s="13">
        <f t="shared" si="54"/>
        <v>14190</v>
      </c>
      <c r="AF107" s="13">
        <f t="shared" si="55"/>
        <v>225746.68</v>
      </c>
      <c r="AG107" s="23">
        <f t="shared" si="56"/>
        <v>10200</v>
      </c>
      <c r="AH107" s="13">
        <f t="shared" si="57"/>
        <v>-15103.330000000016</v>
      </c>
      <c r="AI107" s="13">
        <f t="shared" si="58"/>
        <v>321933.36</v>
      </c>
      <c r="AJ107" s="13">
        <f t="shared" si="59"/>
        <v>573933.36</v>
      </c>
      <c r="AK107" s="13">
        <f t="shared" si="60"/>
        <v>420000</v>
      </c>
      <c r="AL107" s="13">
        <f t="shared" si="61"/>
        <v>119260.01</v>
      </c>
      <c r="AM107" s="13">
        <f t="shared" si="62"/>
        <v>102340</v>
      </c>
      <c r="AN107" s="13">
        <f t="shared" si="63"/>
        <v>221600.01</v>
      </c>
      <c r="AO107" s="23">
        <f t="shared" si="64"/>
        <v>6053.3300000000163</v>
      </c>
      <c r="AP107" s="13">
        <f t="shared" si="65"/>
        <v>-19250</v>
      </c>
      <c r="AQ107" s="13">
        <f t="shared" si="66"/>
        <v>-283566.64</v>
      </c>
      <c r="AR107" s="3" t="str">
        <f t="shared" si="67"/>
        <v>Ok</v>
      </c>
    </row>
    <row r="108" spans="1:44" x14ac:dyDescent="0.3">
      <c r="A108" s="30"/>
      <c r="B108" s="30">
        <f t="shared" si="34"/>
        <v>115</v>
      </c>
      <c r="C108" s="13">
        <f t="shared" si="35"/>
        <v>57500</v>
      </c>
      <c r="D108" s="13">
        <f t="shared" si="36"/>
        <v>690000</v>
      </c>
      <c r="E108" s="13">
        <f>F108*基础参数!$B$18</f>
        <v>460000</v>
      </c>
      <c r="F108" s="13">
        <f>F107+基础参数!$B$17</f>
        <v>1150000</v>
      </c>
      <c r="G108" s="13">
        <f>基础参数!$B$1</f>
        <v>60000</v>
      </c>
      <c r="H108" s="13">
        <f>基础参数!$B$2</f>
        <v>36000</v>
      </c>
      <c r="I108" s="13">
        <f>ROUND(IF(F108/12&gt;基础参数!$B$5,基础参数!$B$5,IF(F108/12&lt;基础参数!$B$4,基础参数!$B$4,F108/12)),2)</f>
        <v>21396</v>
      </c>
      <c r="J108" s="13">
        <f>I108*12*基础参数!$B$3</f>
        <v>32094</v>
      </c>
      <c r="K108" s="13">
        <f>ROUND(IF($F108/12&gt;基础参数!$B$12,基础参数!$B$12,IF($F108/12&lt;基础参数!$B$11,基础参数!$B$11,$F108/12)),2)</f>
        <v>21396</v>
      </c>
      <c r="L108" s="13">
        <f>K108*12*基础参数!$B$10</f>
        <v>17972.640000000003</v>
      </c>
      <c r="M108" s="12">
        <f t="shared" si="37"/>
        <v>543933.36</v>
      </c>
      <c r="N108" s="13">
        <f t="shared" si="38"/>
        <v>460000</v>
      </c>
      <c r="O108" s="13">
        <f t="shared" si="39"/>
        <v>110260.01</v>
      </c>
      <c r="P108" s="13">
        <f t="shared" si="40"/>
        <v>133590</v>
      </c>
      <c r="Q108" s="17">
        <f t="shared" si="41"/>
        <v>243850.01</v>
      </c>
      <c r="R108" s="13">
        <f t="shared" si="42"/>
        <v>703933.36</v>
      </c>
      <c r="S108" s="18">
        <f t="shared" si="43"/>
        <v>300000</v>
      </c>
      <c r="T108" s="13">
        <f t="shared" si="44"/>
        <v>160456.68</v>
      </c>
      <c r="U108" s="13">
        <f t="shared" si="45"/>
        <v>58590</v>
      </c>
      <c r="V108" s="19">
        <f t="shared" si="46"/>
        <v>219046.68</v>
      </c>
      <c r="W108" s="13">
        <f t="shared" si="47"/>
        <v>24803.330000000016</v>
      </c>
      <c r="X108" s="13">
        <f t="shared" si="48"/>
        <v>50803.330000000016</v>
      </c>
      <c r="Y108" s="13">
        <f t="shared" si="49"/>
        <v>1003933.36</v>
      </c>
      <c r="Z108" s="22">
        <f t="shared" si="50"/>
        <v>269850.01</v>
      </c>
      <c r="AA108" s="13"/>
      <c r="AB108" s="13">
        <f t="shared" si="51"/>
        <v>859933.36</v>
      </c>
      <c r="AC108" s="13">
        <f t="shared" si="52"/>
        <v>144000</v>
      </c>
      <c r="AD108" s="13">
        <f t="shared" si="53"/>
        <v>215056.68</v>
      </c>
      <c r="AE108" s="13">
        <f t="shared" si="54"/>
        <v>14190</v>
      </c>
      <c r="AF108" s="13">
        <f t="shared" si="55"/>
        <v>229246.68</v>
      </c>
      <c r="AG108" s="23">
        <f t="shared" si="56"/>
        <v>10200</v>
      </c>
      <c r="AH108" s="13">
        <f t="shared" si="57"/>
        <v>-14603.330000000016</v>
      </c>
      <c r="AI108" s="13">
        <f t="shared" si="58"/>
        <v>331933.36</v>
      </c>
      <c r="AJ108" s="13">
        <f t="shared" si="59"/>
        <v>583933.36</v>
      </c>
      <c r="AK108" s="13">
        <f t="shared" si="60"/>
        <v>420000</v>
      </c>
      <c r="AL108" s="13">
        <f t="shared" si="61"/>
        <v>122260.01</v>
      </c>
      <c r="AM108" s="13">
        <f t="shared" si="62"/>
        <v>102340</v>
      </c>
      <c r="AN108" s="13">
        <f t="shared" si="63"/>
        <v>224600.01</v>
      </c>
      <c r="AO108" s="23">
        <f t="shared" si="64"/>
        <v>5553.3300000000163</v>
      </c>
      <c r="AP108" s="13">
        <f t="shared" si="65"/>
        <v>-19250</v>
      </c>
      <c r="AQ108" s="13">
        <f t="shared" si="66"/>
        <v>-273566.64</v>
      </c>
      <c r="AR108" s="3" t="str">
        <f t="shared" si="67"/>
        <v>Ok</v>
      </c>
    </row>
    <row r="109" spans="1:44" x14ac:dyDescent="0.3">
      <c r="A109" s="30"/>
      <c r="B109" s="30">
        <f t="shared" si="34"/>
        <v>116</v>
      </c>
      <c r="C109" s="13">
        <f t="shared" si="35"/>
        <v>58000</v>
      </c>
      <c r="D109" s="13">
        <f t="shared" si="36"/>
        <v>696000</v>
      </c>
      <c r="E109" s="13">
        <f>F109*基础参数!$B$18</f>
        <v>464000</v>
      </c>
      <c r="F109" s="13">
        <f>F108+基础参数!$B$17</f>
        <v>1160000</v>
      </c>
      <c r="G109" s="13">
        <f>基础参数!$B$1</f>
        <v>60000</v>
      </c>
      <c r="H109" s="13">
        <f>基础参数!$B$2</f>
        <v>36000</v>
      </c>
      <c r="I109" s="13">
        <f>ROUND(IF(F109/12&gt;基础参数!$B$5,基础参数!$B$5,IF(F109/12&lt;基础参数!$B$4,基础参数!$B$4,F109/12)),2)</f>
        <v>21396</v>
      </c>
      <c r="J109" s="13">
        <f>I109*12*基础参数!$B$3</f>
        <v>32094</v>
      </c>
      <c r="K109" s="13">
        <f>ROUND(IF($F109/12&gt;基础参数!$B$12,基础参数!$B$12,IF($F109/12&lt;基础参数!$B$11,基础参数!$B$11,$F109/12)),2)</f>
        <v>21396</v>
      </c>
      <c r="L109" s="13">
        <f>K109*12*基础参数!$B$10</f>
        <v>17972.640000000003</v>
      </c>
      <c r="M109" s="12">
        <f t="shared" si="37"/>
        <v>549933.36</v>
      </c>
      <c r="N109" s="13">
        <f t="shared" si="38"/>
        <v>464000</v>
      </c>
      <c r="O109" s="13">
        <f t="shared" si="39"/>
        <v>112060.01</v>
      </c>
      <c r="P109" s="13">
        <f t="shared" si="40"/>
        <v>134790</v>
      </c>
      <c r="Q109" s="17">
        <f t="shared" si="41"/>
        <v>246850.01</v>
      </c>
      <c r="R109" s="13">
        <f t="shared" si="42"/>
        <v>713933.36</v>
      </c>
      <c r="S109" s="18">
        <f t="shared" si="43"/>
        <v>300000</v>
      </c>
      <c r="T109" s="13">
        <f t="shared" si="44"/>
        <v>163956.68</v>
      </c>
      <c r="U109" s="13">
        <f t="shared" si="45"/>
        <v>58590</v>
      </c>
      <c r="V109" s="19">
        <f t="shared" si="46"/>
        <v>222546.68</v>
      </c>
      <c r="W109" s="13">
        <f t="shared" si="47"/>
        <v>24303.330000000016</v>
      </c>
      <c r="X109" s="13">
        <f t="shared" si="48"/>
        <v>51803.330000000016</v>
      </c>
      <c r="Y109" s="13">
        <f t="shared" si="49"/>
        <v>1013933.36</v>
      </c>
      <c r="Z109" s="22">
        <f t="shared" si="50"/>
        <v>274350.01</v>
      </c>
      <c r="AA109" s="13"/>
      <c r="AB109" s="13">
        <f t="shared" si="51"/>
        <v>869933.36</v>
      </c>
      <c r="AC109" s="13">
        <f t="shared" si="52"/>
        <v>144000</v>
      </c>
      <c r="AD109" s="13">
        <f t="shared" si="53"/>
        <v>218556.68</v>
      </c>
      <c r="AE109" s="13">
        <f t="shared" si="54"/>
        <v>14190</v>
      </c>
      <c r="AF109" s="13">
        <f t="shared" si="55"/>
        <v>232746.68</v>
      </c>
      <c r="AG109" s="23">
        <f t="shared" si="56"/>
        <v>10200</v>
      </c>
      <c r="AH109" s="13">
        <f t="shared" si="57"/>
        <v>-14103.330000000016</v>
      </c>
      <c r="AI109" s="13">
        <f t="shared" si="58"/>
        <v>341933.36</v>
      </c>
      <c r="AJ109" s="13">
        <f t="shared" si="59"/>
        <v>593933.36</v>
      </c>
      <c r="AK109" s="13">
        <f t="shared" si="60"/>
        <v>420000</v>
      </c>
      <c r="AL109" s="13">
        <f t="shared" si="61"/>
        <v>125260.01</v>
      </c>
      <c r="AM109" s="13">
        <f t="shared" si="62"/>
        <v>102340</v>
      </c>
      <c r="AN109" s="13">
        <f t="shared" si="63"/>
        <v>227600.01</v>
      </c>
      <c r="AO109" s="23">
        <f t="shared" si="64"/>
        <v>5053.3300000000163</v>
      </c>
      <c r="AP109" s="13">
        <f t="shared" si="65"/>
        <v>-19250</v>
      </c>
      <c r="AQ109" s="13">
        <f t="shared" si="66"/>
        <v>-263566.64</v>
      </c>
      <c r="AR109" s="3" t="str">
        <f t="shared" si="67"/>
        <v>Ok</v>
      </c>
    </row>
    <row r="110" spans="1:44" x14ac:dyDescent="0.3">
      <c r="A110" s="30"/>
      <c r="B110" s="30">
        <f t="shared" si="34"/>
        <v>117</v>
      </c>
      <c r="C110" s="13">
        <f t="shared" si="35"/>
        <v>58500</v>
      </c>
      <c r="D110" s="13">
        <f t="shared" si="36"/>
        <v>702000</v>
      </c>
      <c r="E110" s="13">
        <f>F110*基础参数!$B$18</f>
        <v>468000</v>
      </c>
      <c r="F110" s="13">
        <f>F109+基础参数!$B$17</f>
        <v>1170000</v>
      </c>
      <c r="G110" s="13">
        <f>基础参数!$B$1</f>
        <v>60000</v>
      </c>
      <c r="H110" s="13">
        <f>基础参数!$B$2</f>
        <v>36000</v>
      </c>
      <c r="I110" s="13">
        <f>ROUND(IF(F110/12&gt;基础参数!$B$5,基础参数!$B$5,IF(F110/12&lt;基础参数!$B$4,基础参数!$B$4,F110/12)),2)</f>
        <v>21396</v>
      </c>
      <c r="J110" s="13">
        <f>I110*12*基础参数!$B$3</f>
        <v>32094</v>
      </c>
      <c r="K110" s="13">
        <f>ROUND(IF($F110/12&gt;基础参数!$B$12,基础参数!$B$12,IF($F110/12&lt;基础参数!$B$11,基础参数!$B$11,$F110/12)),2)</f>
        <v>21396</v>
      </c>
      <c r="L110" s="13">
        <f>K110*12*基础参数!$B$10</f>
        <v>17972.640000000003</v>
      </c>
      <c r="M110" s="12">
        <f t="shared" si="37"/>
        <v>555933.36</v>
      </c>
      <c r="N110" s="13">
        <f t="shared" si="38"/>
        <v>468000</v>
      </c>
      <c r="O110" s="13">
        <f t="shared" si="39"/>
        <v>113860.01</v>
      </c>
      <c r="P110" s="13">
        <f t="shared" si="40"/>
        <v>135990</v>
      </c>
      <c r="Q110" s="17">
        <f t="shared" si="41"/>
        <v>249850.01</v>
      </c>
      <c r="R110" s="13">
        <f t="shared" si="42"/>
        <v>723933.36</v>
      </c>
      <c r="S110" s="18">
        <f t="shared" si="43"/>
        <v>300000</v>
      </c>
      <c r="T110" s="13">
        <f t="shared" si="44"/>
        <v>167456.68</v>
      </c>
      <c r="U110" s="13">
        <f t="shared" si="45"/>
        <v>58590</v>
      </c>
      <c r="V110" s="19">
        <f t="shared" si="46"/>
        <v>226046.68</v>
      </c>
      <c r="W110" s="13">
        <f t="shared" si="47"/>
        <v>23803.330000000016</v>
      </c>
      <c r="X110" s="13">
        <f t="shared" si="48"/>
        <v>52803.330000000016</v>
      </c>
      <c r="Y110" s="13">
        <f t="shared" si="49"/>
        <v>1023933.36</v>
      </c>
      <c r="Z110" s="22">
        <f t="shared" si="50"/>
        <v>278850.01</v>
      </c>
      <c r="AA110" s="13"/>
      <c r="AB110" s="13">
        <f t="shared" si="51"/>
        <v>879933.36</v>
      </c>
      <c r="AC110" s="13">
        <f t="shared" si="52"/>
        <v>144000</v>
      </c>
      <c r="AD110" s="13">
        <f t="shared" si="53"/>
        <v>222056.68</v>
      </c>
      <c r="AE110" s="13">
        <f t="shared" si="54"/>
        <v>14190</v>
      </c>
      <c r="AF110" s="13">
        <f t="shared" si="55"/>
        <v>236246.68</v>
      </c>
      <c r="AG110" s="23">
        <f t="shared" si="56"/>
        <v>10200</v>
      </c>
      <c r="AH110" s="13">
        <f t="shared" si="57"/>
        <v>-13603.330000000016</v>
      </c>
      <c r="AI110" s="13">
        <f t="shared" si="58"/>
        <v>351933.36</v>
      </c>
      <c r="AJ110" s="13">
        <f t="shared" si="59"/>
        <v>603933.36</v>
      </c>
      <c r="AK110" s="13">
        <f t="shared" si="60"/>
        <v>420000</v>
      </c>
      <c r="AL110" s="13">
        <f t="shared" si="61"/>
        <v>128260.01</v>
      </c>
      <c r="AM110" s="13">
        <f t="shared" si="62"/>
        <v>102340</v>
      </c>
      <c r="AN110" s="13">
        <f t="shared" si="63"/>
        <v>230600.01</v>
      </c>
      <c r="AO110" s="23">
        <f t="shared" si="64"/>
        <v>4553.3300000000163</v>
      </c>
      <c r="AP110" s="13">
        <f t="shared" si="65"/>
        <v>-19250</v>
      </c>
      <c r="AQ110" s="13">
        <f t="shared" si="66"/>
        <v>-253566.64</v>
      </c>
      <c r="AR110" s="3" t="str">
        <f t="shared" si="67"/>
        <v>Ok</v>
      </c>
    </row>
    <row r="111" spans="1:44" x14ac:dyDescent="0.3">
      <c r="A111" s="30"/>
      <c r="B111" s="30">
        <f t="shared" si="34"/>
        <v>118</v>
      </c>
      <c r="C111" s="13">
        <f t="shared" si="35"/>
        <v>59000</v>
      </c>
      <c r="D111" s="13">
        <f t="shared" si="36"/>
        <v>708000</v>
      </c>
      <c r="E111" s="13">
        <f>F111*基础参数!$B$18</f>
        <v>472000</v>
      </c>
      <c r="F111" s="13">
        <f>F110+基础参数!$B$17</f>
        <v>1180000</v>
      </c>
      <c r="G111" s="13">
        <f>基础参数!$B$1</f>
        <v>60000</v>
      </c>
      <c r="H111" s="13">
        <f>基础参数!$B$2</f>
        <v>36000</v>
      </c>
      <c r="I111" s="13">
        <f>ROUND(IF(F111/12&gt;基础参数!$B$5,基础参数!$B$5,IF(F111/12&lt;基础参数!$B$4,基础参数!$B$4,F111/12)),2)</f>
        <v>21396</v>
      </c>
      <c r="J111" s="13">
        <f>I111*12*基础参数!$B$3</f>
        <v>32094</v>
      </c>
      <c r="K111" s="13">
        <f>ROUND(IF($F111/12&gt;基础参数!$B$12,基础参数!$B$12,IF($F111/12&lt;基础参数!$B$11,基础参数!$B$11,$F111/12)),2)</f>
        <v>21396</v>
      </c>
      <c r="L111" s="13">
        <f>K111*12*基础参数!$B$10</f>
        <v>17972.640000000003</v>
      </c>
      <c r="M111" s="12">
        <f t="shared" si="37"/>
        <v>561933.36</v>
      </c>
      <c r="N111" s="13">
        <f t="shared" si="38"/>
        <v>472000</v>
      </c>
      <c r="O111" s="13">
        <f t="shared" si="39"/>
        <v>115660.01</v>
      </c>
      <c r="P111" s="13">
        <f t="shared" si="40"/>
        <v>137190</v>
      </c>
      <c r="Q111" s="17">
        <f t="shared" si="41"/>
        <v>252850.01</v>
      </c>
      <c r="R111" s="13">
        <f t="shared" si="42"/>
        <v>733933.36</v>
      </c>
      <c r="S111" s="18">
        <f t="shared" si="43"/>
        <v>300000</v>
      </c>
      <c r="T111" s="13">
        <f t="shared" si="44"/>
        <v>170956.68</v>
      </c>
      <c r="U111" s="13">
        <f t="shared" si="45"/>
        <v>58590</v>
      </c>
      <c r="V111" s="19">
        <f t="shared" si="46"/>
        <v>229546.68</v>
      </c>
      <c r="W111" s="13">
        <f t="shared" si="47"/>
        <v>23303.330000000016</v>
      </c>
      <c r="X111" s="13">
        <f t="shared" si="48"/>
        <v>53803.330000000016</v>
      </c>
      <c r="Y111" s="13">
        <f t="shared" si="49"/>
        <v>1033933.36</v>
      </c>
      <c r="Z111" s="22">
        <f t="shared" si="50"/>
        <v>283350.01</v>
      </c>
      <c r="AA111" s="13"/>
      <c r="AB111" s="13">
        <f t="shared" si="51"/>
        <v>889933.36</v>
      </c>
      <c r="AC111" s="13">
        <f t="shared" si="52"/>
        <v>144000</v>
      </c>
      <c r="AD111" s="13">
        <f t="shared" si="53"/>
        <v>225556.68</v>
      </c>
      <c r="AE111" s="13">
        <f t="shared" si="54"/>
        <v>14190</v>
      </c>
      <c r="AF111" s="13">
        <f t="shared" si="55"/>
        <v>239746.68</v>
      </c>
      <c r="AG111" s="23">
        <f t="shared" si="56"/>
        <v>10200</v>
      </c>
      <c r="AH111" s="13">
        <f t="shared" si="57"/>
        <v>-13103.330000000016</v>
      </c>
      <c r="AI111" s="13">
        <f t="shared" si="58"/>
        <v>361933.36</v>
      </c>
      <c r="AJ111" s="13">
        <f t="shared" si="59"/>
        <v>613933.36</v>
      </c>
      <c r="AK111" s="13">
        <f t="shared" si="60"/>
        <v>420000</v>
      </c>
      <c r="AL111" s="13">
        <f t="shared" si="61"/>
        <v>131260.01</v>
      </c>
      <c r="AM111" s="13">
        <f t="shared" si="62"/>
        <v>102340</v>
      </c>
      <c r="AN111" s="13">
        <f t="shared" si="63"/>
        <v>233600.01</v>
      </c>
      <c r="AO111" s="23">
        <f t="shared" si="64"/>
        <v>4053.3300000000163</v>
      </c>
      <c r="AP111" s="13">
        <f t="shared" si="65"/>
        <v>-19250</v>
      </c>
      <c r="AQ111" s="13">
        <f t="shared" si="66"/>
        <v>-243566.64</v>
      </c>
      <c r="AR111" s="3" t="str">
        <f t="shared" si="67"/>
        <v>Ok</v>
      </c>
    </row>
    <row r="112" spans="1:44" x14ac:dyDescent="0.3">
      <c r="A112" s="30"/>
      <c r="B112" s="30">
        <f t="shared" si="34"/>
        <v>119</v>
      </c>
      <c r="C112" s="13">
        <f t="shared" si="35"/>
        <v>59500</v>
      </c>
      <c r="D112" s="13">
        <f t="shared" si="36"/>
        <v>714000</v>
      </c>
      <c r="E112" s="13">
        <f>F112*基础参数!$B$18</f>
        <v>476000</v>
      </c>
      <c r="F112" s="13">
        <f>F111+基础参数!$B$17</f>
        <v>1190000</v>
      </c>
      <c r="G112" s="13">
        <f>基础参数!$B$1</f>
        <v>60000</v>
      </c>
      <c r="H112" s="13">
        <f>基础参数!$B$2</f>
        <v>36000</v>
      </c>
      <c r="I112" s="13">
        <f>ROUND(IF(F112/12&gt;基础参数!$B$5,基础参数!$B$5,IF(F112/12&lt;基础参数!$B$4,基础参数!$B$4,F112/12)),2)</f>
        <v>21396</v>
      </c>
      <c r="J112" s="13">
        <f>I112*12*基础参数!$B$3</f>
        <v>32094</v>
      </c>
      <c r="K112" s="13">
        <f>ROUND(IF($F112/12&gt;基础参数!$B$12,基础参数!$B$12,IF($F112/12&lt;基础参数!$B$11,基础参数!$B$11,$F112/12)),2)</f>
        <v>21396</v>
      </c>
      <c r="L112" s="13">
        <f>K112*12*基础参数!$B$10</f>
        <v>17972.640000000003</v>
      </c>
      <c r="M112" s="12">
        <f t="shared" si="37"/>
        <v>567933.36</v>
      </c>
      <c r="N112" s="13">
        <f t="shared" si="38"/>
        <v>476000</v>
      </c>
      <c r="O112" s="13">
        <f t="shared" si="39"/>
        <v>117460.01</v>
      </c>
      <c r="P112" s="13">
        <f t="shared" si="40"/>
        <v>138390</v>
      </c>
      <c r="Q112" s="17">
        <f t="shared" si="41"/>
        <v>255850.01</v>
      </c>
      <c r="R112" s="13">
        <f t="shared" si="42"/>
        <v>743933.36</v>
      </c>
      <c r="S112" s="18">
        <f t="shared" si="43"/>
        <v>300000</v>
      </c>
      <c r="T112" s="13">
        <f t="shared" si="44"/>
        <v>174456.68</v>
      </c>
      <c r="U112" s="13">
        <f t="shared" si="45"/>
        <v>58590</v>
      </c>
      <c r="V112" s="19">
        <f t="shared" si="46"/>
        <v>233046.68</v>
      </c>
      <c r="W112" s="13">
        <f t="shared" si="47"/>
        <v>22803.330000000016</v>
      </c>
      <c r="X112" s="13">
        <f t="shared" si="48"/>
        <v>54803.330000000016</v>
      </c>
      <c r="Y112" s="13">
        <f t="shared" si="49"/>
        <v>1043933.36</v>
      </c>
      <c r="Z112" s="22">
        <f t="shared" si="50"/>
        <v>287850.01</v>
      </c>
      <c r="AA112" s="13"/>
      <c r="AB112" s="13">
        <f t="shared" si="51"/>
        <v>899933.36</v>
      </c>
      <c r="AC112" s="13">
        <f t="shared" si="52"/>
        <v>144000</v>
      </c>
      <c r="AD112" s="13">
        <f t="shared" si="53"/>
        <v>229056.68</v>
      </c>
      <c r="AE112" s="13">
        <f t="shared" si="54"/>
        <v>14190</v>
      </c>
      <c r="AF112" s="13">
        <f t="shared" si="55"/>
        <v>243246.68</v>
      </c>
      <c r="AG112" s="23">
        <f t="shared" si="56"/>
        <v>10200</v>
      </c>
      <c r="AH112" s="13">
        <f t="shared" si="57"/>
        <v>-12603.330000000016</v>
      </c>
      <c r="AI112" s="13">
        <f t="shared" si="58"/>
        <v>371933.36</v>
      </c>
      <c r="AJ112" s="13">
        <f t="shared" si="59"/>
        <v>623933.36</v>
      </c>
      <c r="AK112" s="13">
        <f t="shared" si="60"/>
        <v>420000</v>
      </c>
      <c r="AL112" s="13">
        <f t="shared" si="61"/>
        <v>134260.01</v>
      </c>
      <c r="AM112" s="13">
        <f t="shared" si="62"/>
        <v>102340</v>
      </c>
      <c r="AN112" s="13">
        <f t="shared" si="63"/>
        <v>236600.01</v>
      </c>
      <c r="AO112" s="23">
        <f t="shared" si="64"/>
        <v>3553.3300000000163</v>
      </c>
      <c r="AP112" s="13">
        <f t="shared" si="65"/>
        <v>-19250</v>
      </c>
      <c r="AQ112" s="13">
        <f t="shared" si="66"/>
        <v>-233566.64</v>
      </c>
      <c r="AR112" s="3" t="str">
        <f t="shared" si="67"/>
        <v>Ok</v>
      </c>
    </row>
    <row r="113" spans="1:44" x14ac:dyDescent="0.3">
      <c r="A113" s="30"/>
      <c r="B113" s="30">
        <f t="shared" si="34"/>
        <v>120</v>
      </c>
      <c r="C113" s="13">
        <f t="shared" si="35"/>
        <v>60000</v>
      </c>
      <c r="D113" s="13">
        <f t="shared" si="36"/>
        <v>720000</v>
      </c>
      <c r="E113" s="13">
        <f>F113*基础参数!$B$18</f>
        <v>480000</v>
      </c>
      <c r="F113" s="13">
        <f>F112+基础参数!$B$17</f>
        <v>1200000</v>
      </c>
      <c r="G113" s="13">
        <f>基础参数!$B$1</f>
        <v>60000</v>
      </c>
      <c r="H113" s="13">
        <f>基础参数!$B$2</f>
        <v>36000</v>
      </c>
      <c r="I113" s="13">
        <f>ROUND(IF(F113/12&gt;基础参数!$B$5,基础参数!$B$5,IF(F113/12&lt;基础参数!$B$4,基础参数!$B$4,F113/12)),2)</f>
        <v>21396</v>
      </c>
      <c r="J113" s="13">
        <f>I113*12*基础参数!$B$3</f>
        <v>32094</v>
      </c>
      <c r="K113" s="13">
        <f>ROUND(IF($F113/12&gt;基础参数!$B$12,基础参数!$B$12,IF($F113/12&lt;基础参数!$B$11,基础参数!$B$11,$F113/12)),2)</f>
        <v>21396</v>
      </c>
      <c r="L113" s="13">
        <f>K113*12*基础参数!$B$10</f>
        <v>17972.640000000003</v>
      </c>
      <c r="M113" s="12">
        <f t="shared" si="37"/>
        <v>573933.36</v>
      </c>
      <c r="N113" s="13">
        <f t="shared" si="38"/>
        <v>480000</v>
      </c>
      <c r="O113" s="13">
        <f t="shared" si="39"/>
        <v>119260.01</v>
      </c>
      <c r="P113" s="13">
        <f t="shared" si="40"/>
        <v>139590</v>
      </c>
      <c r="Q113" s="17">
        <f t="shared" si="41"/>
        <v>258850.01</v>
      </c>
      <c r="R113" s="13">
        <f t="shared" si="42"/>
        <v>753933.3600000001</v>
      </c>
      <c r="S113" s="18">
        <f t="shared" si="43"/>
        <v>300000</v>
      </c>
      <c r="T113" s="13">
        <f t="shared" si="44"/>
        <v>177956.68</v>
      </c>
      <c r="U113" s="13">
        <f t="shared" si="45"/>
        <v>58590</v>
      </c>
      <c r="V113" s="19">
        <f t="shared" si="46"/>
        <v>236546.68</v>
      </c>
      <c r="W113" s="13">
        <f t="shared" si="47"/>
        <v>22303.330000000016</v>
      </c>
      <c r="X113" s="13">
        <f t="shared" si="48"/>
        <v>55803.330000000016</v>
      </c>
      <c r="Y113" s="13">
        <f t="shared" si="49"/>
        <v>1053933.3600000001</v>
      </c>
      <c r="Z113" s="22">
        <f t="shared" si="50"/>
        <v>292350.01</v>
      </c>
      <c r="AA113" s="13"/>
      <c r="AB113" s="13">
        <f t="shared" si="51"/>
        <v>909933.3600000001</v>
      </c>
      <c r="AC113" s="13">
        <f t="shared" si="52"/>
        <v>144000</v>
      </c>
      <c r="AD113" s="13">
        <f t="shared" si="53"/>
        <v>232556.68</v>
      </c>
      <c r="AE113" s="13">
        <f t="shared" si="54"/>
        <v>14190</v>
      </c>
      <c r="AF113" s="13">
        <f t="shared" si="55"/>
        <v>246746.68</v>
      </c>
      <c r="AG113" s="23">
        <f t="shared" si="56"/>
        <v>10200</v>
      </c>
      <c r="AH113" s="13">
        <f t="shared" si="57"/>
        <v>-12103.330000000016</v>
      </c>
      <c r="AI113" s="13">
        <f t="shared" si="58"/>
        <v>381933.3600000001</v>
      </c>
      <c r="AJ113" s="13">
        <f t="shared" si="59"/>
        <v>633933.3600000001</v>
      </c>
      <c r="AK113" s="13">
        <f t="shared" si="60"/>
        <v>420000</v>
      </c>
      <c r="AL113" s="13">
        <f t="shared" si="61"/>
        <v>137260.01</v>
      </c>
      <c r="AM113" s="13">
        <f t="shared" si="62"/>
        <v>102340</v>
      </c>
      <c r="AN113" s="13">
        <f t="shared" si="63"/>
        <v>239600.01</v>
      </c>
      <c r="AO113" s="23">
        <f t="shared" si="64"/>
        <v>3053.3300000000163</v>
      </c>
      <c r="AP113" s="13">
        <f t="shared" si="65"/>
        <v>-19250</v>
      </c>
      <c r="AQ113" s="13">
        <f t="shared" si="66"/>
        <v>-223566.6399999999</v>
      </c>
      <c r="AR113" s="3" t="str">
        <f t="shared" si="67"/>
        <v>Ok</v>
      </c>
    </row>
    <row r="114" spans="1:44" x14ac:dyDescent="0.3">
      <c r="A114" s="30"/>
      <c r="B114" s="30">
        <f t="shared" si="34"/>
        <v>121</v>
      </c>
      <c r="C114" s="13">
        <f t="shared" si="35"/>
        <v>60500</v>
      </c>
      <c r="D114" s="13">
        <f t="shared" si="36"/>
        <v>726000</v>
      </c>
      <c r="E114" s="13">
        <f>F114*基础参数!$B$18</f>
        <v>484000</v>
      </c>
      <c r="F114" s="13">
        <f>F113+基础参数!$B$17</f>
        <v>1210000</v>
      </c>
      <c r="G114" s="13">
        <f>基础参数!$B$1</f>
        <v>60000</v>
      </c>
      <c r="H114" s="13">
        <f>基础参数!$B$2</f>
        <v>36000</v>
      </c>
      <c r="I114" s="13">
        <f>ROUND(IF(F114/12&gt;基础参数!$B$5,基础参数!$B$5,IF(F114/12&lt;基础参数!$B$4,基础参数!$B$4,F114/12)),2)</f>
        <v>21396</v>
      </c>
      <c r="J114" s="13">
        <f>I114*12*基础参数!$B$3</f>
        <v>32094</v>
      </c>
      <c r="K114" s="13">
        <f>ROUND(IF($F114/12&gt;基础参数!$B$12,基础参数!$B$12,IF($F114/12&lt;基础参数!$B$11,基础参数!$B$11,$F114/12)),2)</f>
        <v>21396</v>
      </c>
      <c r="L114" s="13">
        <f>K114*12*基础参数!$B$10</f>
        <v>17972.640000000003</v>
      </c>
      <c r="M114" s="12">
        <f t="shared" si="37"/>
        <v>579933.36</v>
      </c>
      <c r="N114" s="13">
        <f t="shared" si="38"/>
        <v>484000</v>
      </c>
      <c r="O114" s="13">
        <f t="shared" si="39"/>
        <v>121060.01</v>
      </c>
      <c r="P114" s="13">
        <f t="shared" si="40"/>
        <v>140790</v>
      </c>
      <c r="Q114" s="17">
        <f t="shared" si="41"/>
        <v>261850.01</v>
      </c>
      <c r="R114" s="13">
        <f t="shared" si="42"/>
        <v>763933.3600000001</v>
      </c>
      <c r="S114" s="18">
        <f t="shared" si="43"/>
        <v>300000</v>
      </c>
      <c r="T114" s="13">
        <f t="shared" si="44"/>
        <v>181456.68</v>
      </c>
      <c r="U114" s="13">
        <f t="shared" si="45"/>
        <v>58590</v>
      </c>
      <c r="V114" s="19">
        <f t="shared" si="46"/>
        <v>240046.68</v>
      </c>
      <c r="W114" s="13">
        <f t="shared" si="47"/>
        <v>21803.330000000016</v>
      </c>
      <c r="X114" s="13">
        <f t="shared" si="48"/>
        <v>56803.330000000016</v>
      </c>
      <c r="Y114" s="13">
        <f t="shared" si="49"/>
        <v>1063933.3600000001</v>
      </c>
      <c r="Z114" s="22">
        <f t="shared" si="50"/>
        <v>296850.01</v>
      </c>
      <c r="AA114" s="13"/>
      <c r="AB114" s="13">
        <f t="shared" si="51"/>
        <v>919933.3600000001</v>
      </c>
      <c r="AC114" s="13">
        <f t="shared" si="52"/>
        <v>144000</v>
      </c>
      <c r="AD114" s="13">
        <f t="shared" si="53"/>
        <v>236056.68</v>
      </c>
      <c r="AE114" s="13">
        <f t="shared" si="54"/>
        <v>14190</v>
      </c>
      <c r="AF114" s="13">
        <f t="shared" si="55"/>
        <v>250246.68</v>
      </c>
      <c r="AG114" s="23">
        <f t="shared" si="56"/>
        <v>10200</v>
      </c>
      <c r="AH114" s="13">
        <f t="shared" si="57"/>
        <v>-11603.330000000016</v>
      </c>
      <c r="AI114" s="13">
        <f t="shared" si="58"/>
        <v>391933.3600000001</v>
      </c>
      <c r="AJ114" s="13">
        <f t="shared" si="59"/>
        <v>643933.3600000001</v>
      </c>
      <c r="AK114" s="13">
        <f t="shared" si="60"/>
        <v>420000</v>
      </c>
      <c r="AL114" s="13">
        <f t="shared" si="61"/>
        <v>140260.01</v>
      </c>
      <c r="AM114" s="13">
        <f t="shared" si="62"/>
        <v>102340</v>
      </c>
      <c r="AN114" s="13">
        <f t="shared" si="63"/>
        <v>242600.01</v>
      </c>
      <c r="AO114" s="23">
        <f t="shared" si="64"/>
        <v>2553.3300000000163</v>
      </c>
      <c r="AP114" s="13">
        <f t="shared" si="65"/>
        <v>-19250</v>
      </c>
      <c r="AQ114" s="13">
        <f t="shared" si="66"/>
        <v>-213566.6399999999</v>
      </c>
      <c r="AR114" s="3" t="str">
        <f t="shared" si="67"/>
        <v>Ok</v>
      </c>
    </row>
    <row r="115" spans="1:44" x14ac:dyDescent="0.3">
      <c r="A115" s="30"/>
      <c r="B115" s="30">
        <f t="shared" si="34"/>
        <v>122</v>
      </c>
      <c r="C115" s="13">
        <f t="shared" si="35"/>
        <v>61000</v>
      </c>
      <c r="D115" s="13">
        <f t="shared" si="36"/>
        <v>732000</v>
      </c>
      <c r="E115" s="13">
        <f>F115*基础参数!$B$18</f>
        <v>488000</v>
      </c>
      <c r="F115" s="13">
        <f>F114+基础参数!$B$17</f>
        <v>1220000</v>
      </c>
      <c r="G115" s="13">
        <f>基础参数!$B$1</f>
        <v>60000</v>
      </c>
      <c r="H115" s="13">
        <f>基础参数!$B$2</f>
        <v>36000</v>
      </c>
      <c r="I115" s="13">
        <f>ROUND(IF(F115/12&gt;基础参数!$B$5,基础参数!$B$5,IF(F115/12&lt;基础参数!$B$4,基础参数!$B$4,F115/12)),2)</f>
        <v>21396</v>
      </c>
      <c r="J115" s="13">
        <f>I115*12*基础参数!$B$3</f>
        <v>32094</v>
      </c>
      <c r="K115" s="13">
        <f>ROUND(IF($F115/12&gt;基础参数!$B$12,基础参数!$B$12,IF($F115/12&lt;基础参数!$B$11,基础参数!$B$11,$F115/12)),2)</f>
        <v>21396</v>
      </c>
      <c r="L115" s="13">
        <f>K115*12*基础参数!$B$10</f>
        <v>17972.640000000003</v>
      </c>
      <c r="M115" s="12">
        <f t="shared" si="37"/>
        <v>585933.36</v>
      </c>
      <c r="N115" s="13">
        <f t="shared" si="38"/>
        <v>488000</v>
      </c>
      <c r="O115" s="13">
        <f t="shared" si="39"/>
        <v>122860.01</v>
      </c>
      <c r="P115" s="13">
        <f t="shared" si="40"/>
        <v>141990</v>
      </c>
      <c r="Q115" s="17">
        <f t="shared" si="41"/>
        <v>264850.01</v>
      </c>
      <c r="R115" s="13">
        <f t="shared" si="42"/>
        <v>773933.3600000001</v>
      </c>
      <c r="S115" s="18">
        <f t="shared" si="43"/>
        <v>300000</v>
      </c>
      <c r="T115" s="13">
        <f t="shared" si="44"/>
        <v>184956.68</v>
      </c>
      <c r="U115" s="13">
        <f t="shared" si="45"/>
        <v>58590</v>
      </c>
      <c r="V115" s="19">
        <f t="shared" si="46"/>
        <v>243546.68</v>
      </c>
      <c r="W115" s="13">
        <f t="shared" si="47"/>
        <v>21303.330000000016</v>
      </c>
      <c r="X115" s="13">
        <f t="shared" si="48"/>
        <v>57803.330000000016</v>
      </c>
      <c r="Y115" s="13">
        <f t="shared" si="49"/>
        <v>1073933.3600000001</v>
      </c>
      <c r="Z115" s="22">
        <f t="shared" si="50"/>
        <v>301350.01</v>
      </c>
      <c r="AA115" s="13"/>
      <c r="AB115" s="13">
        <f t="shared" si="51"/>
        <v>929933.3600000001</v>
      </c>
      <c r="AC115" s="13">
        <f t="shared" si="52"/>
        <v>144000</v>
      </c>
      <c r="AD115" s="13">
        <f t="shared" si="53"/>
        <v>239556.68</v>
      </c>
      <c r="AE115" s="13">
        <f t="shared" si="54"/>
        <v>14190</v>
      </c>
      <c r="AF115" s="13">
        <f t="shared" si="55"/>
        <v>253746.68</v>
      </c>
      <c r="AG115" s="23">
        <f t="shared" si="56"/>
        <v>10200</v>
      </c>
      <c r="AH115" s="13">
        <f t="shared" si="57"/>
        <v>-11103.330000000016</v>
      </c>
      <c r="AI115" s="13">
        <f t="shared" si="58"/>
        <v>401933.3600000001</v>
      </c>
      <c r="AJ115" s="13">
        <f t="shared" si="59"/>
        <v>653933.3600000001</v>
      </c>
      <c r="AK115" s="13">
        <f t="shared" si="60"/>
        <v>420000</v>
      </c>
      <c r="AL115" s="13">
        <f t="shared" si="61"/>
        <v>143260.01</v>
      </c>
      <c r="AM115" s="13">
        <f t="shared" si="62"/>
        <v>102340</v>
      </c>
      <c r="AN115" s="13">
        <f t="shared" si="63"/>
        <v>245600.01</v>
      </c>
      <c r="AO115" s="23">
        <f t="shared" si="64"/>
        <v>2053.3300000000163</v>
      </c>
      <c r="AP115" s="13">
        <f t="shared" si="65"/>
        <v>-19250</v>
      </c>
      <c r="AQ115" s="13">
        <f t="shared" si="66"/>
        <v>-203566.6399999999</v>
      </c>
      <c r="AR115" s="3" t="str">
        <f t="shared" si="67"/>
        <v>Ok</v>
      </c>
    </row>
    <row r="116" spans="1:44" x14ac:dyDescent="0.3">
      <c r="A116" s="30"/>
      <c r="B116" s="30">
        <f t="shared" si="34"/>
        <v>123</v>
      </c>
      <c r="C116" s="13">
        <f t="shared" si="35"/>
        <v>61500</v>
      </c>
      <c r="D116" s="13">
        <f t="shared" si="36"/>
        <v>738000</v>
      </c>
      <c r="E116" s="13">
        <f>F116*基础参数!$B$18</f>
        <v>492000</v>
      </c>
      <c r="F116" s="13">
        <f>F115+基础参数!$B$17</f>
        <v>1230000</v>
      </c>
      <c r="G116" s="13">
        <f>基础参数!$B$1</f>
        <v>60000</v>
      </c>
      <c r="H116" s="13">
        <f>基础参数!$B$2</f>
        <v>36000</v>
      </c>
      <c r="I116" s="13">
        <f>ROUND(IF(F116/12&gt;基础参数!$B$5,基础参数!$B$5,IF(F116/12&lt;基础参数!$B$4,基础参数!$B$4,F116/12)),2)</f>
        <v>21396</v>
      </c>
      <c r="J116" s="13">
        <f>I116*12*基础参数!$B$3</f>
        <v>32094</v>
      </c>
      <c r="K116" s="13">
        <f>ROUND(IF($F116/12&gt;基础参数!$B$12,基础参数!$B$12,IF($F116/12&lt;基础参数!$B$11,基础参数!$B$11,$F116/12)),2)</f>
        <v>21396</v>
      </c>
      <c r="L116" s="13">
        <f>K116*12*基础参数!$B$10</f>
        <v>17972.640000000003</v>
      </c>
      <c r="M116" s="12">
        <f t="shared" si="37"/>
        <v>591933.36</v>
      </c>
      <c r="N116" s="13">
        <f t="shared" si="38"/>
        <v>492000</v>
      </c>
      <c r="O116" s="13">
        <f t="shared" si="39"/>
        <v>124660.01</v>
      </c>
      <c r="P116" s="13">
        <f t="shared" si="40"/>
        <v>143190</v>
      </c>
      <c r="Q116" s="17">
        <f t="shared" si="41"/>
        <v>267850.01</v>
      </c>
      <c r="R116" s="13">
        <f t="shared" si="42"/>
        <v>783933.3600000001</v>
      </c>
      <c r="S116" s="18">
        <f t="shared" si="43"/>
        <v>300000</v>
      </c>
      <c r="T116" s="13">
        <f t="shared" si="44"/>
        <v>188456.68</v>
      </c>
      <c r="U116" s="13">
        <f t="shared" si="45"/>
        <v>58590</v>
      </c>
      <c r="V116" s="19">
        <f t="shared" si="46"/>
        <v>247046.68</v>
      </c>
      <c r="W116" s="13">
        <f t="shared" si="47"/>
        <v>20803.330000000016</v>
      </c>
      <c r="X116" s="13">
        <f t="shared" si="48"/>
        <v>58803.330000000016</v>
      </c>
      <c r="Y116" s="13">
        <f t="shared" si="49"/>
        <v>1083933.3600000001</v>
      </c>
      <c r="Z116" s="22">
        <f t="shared" si="50"/>
        <v>305850.01</v>
      </c>
      <c r="AA116" s="13"/>
      <c r="AB116" s="13">
        <f t="shared" si="51"/>
        <v>939933.3600000001</v>
      </c>
      <c r="AC116" s="13">
        <f t="shared" si="52"/>
        <v>144000</v>
      </c>
      <c r="AD116" s="13">
        <f t="shared" si="53"/>
        <v>243056.68</v>
      </c>
      <c r="AE116" s="13">
        <f t="shared" si="54"/>
        <v>14190</v>
      </c>
      <c r="AF116" s="13">
        <f t="shared" si="55"/>
        <v>257246.68</v>
      </c>
      <c r="AG116" s="23">
        <f t="shared" si="56"/>
        <v>10200</v>
      </c>
      <c r="AH116" s="13">
        <f t="shared" si="57"/>
        <v>-10603.330000000016</v>
      </c>
      <c r="AI116" s="13">
        <f t="shared" si="58"/>
        <v>411933.3600000001</v>
      </c>
      <c r="AJ116" s="13">
        <f t="shared" si="59"/>
        <v>663933.3600000001</v>
      </c>
      <c r="AK116" s="13">
        <f t="shared" si="60"/>
        <v>420000</v>
      </c>
      <c r="AL116" s="13">
        <f t="shared" si="61"/>
        <v>146456.68</v>
      </c>
      <c r="AM116" s="13">
        <f t="shared" si="62"/>
        <v>102340</v>
      </c>
      <c r="AN116" s="13">
        <f t="shared" si="63"/>
        <v>248796.68</v>
      </c>
      <c r="AO116" s="23">
        <f t="shared" si="64"/>
        <v>1750</v>
      </c>
      <c r="AP116" s="13">
        <f t="shared" si="65"/>
        <v>-19053.330000000016</v>
      </c>
      <c r="AQ116" s="13">
        <f t="shared" si="66"/>
        <v>-193566.6399999999</v>
      </c>
      <c r="AR116" s="3" t="str">
        <f t="shared" si="67"/>
        <v>Ok</v>
      </c>
    </row>
    <row r="117" spans="1:44" x14ac:dyDescent="0.3">
      <c r="A117" s="30"/>
      <c r="B117" s="30">
        <f t="shared" si="34"/>
        <v>124</v>
      </c>
      <c r="C117" s="13">
        <f t="shared" si="35"/>
        <v>62000</v>
      </c>
      <c r="D117" s="13">
        <f t="shared" si="36"/>
        <v>744000</v>
      </c>
      <c r="E117" s="13">
        <f>F117*基础参数!$B$18</f>
        <v>496000</v>
      </c>
      <c r="F117" s="13">
        <f>F116+基础参数!$B$17</f>
        <v>1240000</v>
      </c>
      <c r="G117" s="13">
        <f>基础参数!$B$1</f>
        <v>60000</v>
      </c>
      <c r="H117" s="13">
        <f>基础参数!$B$2</f>
        <v>36000</v>
      </c>
      <c r="I117" s="13">
        <f>ROUND(IF(F117/12&gt;基础参数!$B$5,基础参数!$B$5,IF(F117/12&lt;基础参数!$B$4,基础参数!$B$4,F117/12)),2)</f>
        <v>21396</v>
      </c>
      <c r="J117" s="13">
        <f>I117*12*基础参数!$B$3</f>
        <v>32094</v>
      </c>
      <c r="K117" s="13">
        <f>ROUND(IF($F117/12&gt;基础参数!$B$12,基础参数!$B$12,IF($F117/12&lt;基础参数!$B$11,基础参数!$B$11,$F117/12)),2)</f>
        <v>21396</v>
      </c>
      <c r="L117" s="13">
        <f>K117*12*基础参数!$B$10</f>
        <v>17972.640000000003</v>
      </c>
      <c r="M117" s="12">
        <f t="shared" si="37"/>
        <v>597933.36</v>
      </c>
      <c r="N117" s="13">
        <f t="shared" si="38"/>
        <v>496000</v>
      </c>
      <c r="O117" s="13">
        <f t="shared" si="39"/>
        <v>126460.01</v>
      </c>
      <c r="P117" s="13">
        <f t="shared" si="40"/>
        <v>144390</v>
      </c>
      <c r="Q117" s="17">
        <f t="shared" si="41"/>
        <v>270850.01</v>
      </c>
      <c r="R117" s="13">
        <f t="shared" si="42"/>
        <v>793933.3600000001</v>
      </c>
      <c r="S117" s="18">
        <f t="shared" si="43"/>
        <v>300000</v>
      </c>
      <c r="T117" s="13">
        <f t="shared" si="44"/>
        <v>191956.68</v>
      </c>
      <c r="U117" s="13">
        <f t="shared" si="45"/>
        <v>58590</v>
      </c>
      <c r="V117" s="19">
        <f t="shared" si="46"/>
        <v>250546.68</v>
      </c>
      <c r="W117" s="13">
        <f t="shared" si="47"/>
        <v>20303.330000000016</v>
      </c>
      <c r="X117" s="13">
        <f t="shared" si="48"/>
        <v>59803.330000000016</v>
      </c>
      <c r="Y117" s="13">
        <f t="shared" si="49"/>
        <v>1093933.3600000001</v>
      </c>
      <c r="Z117" s="22">
        <f t="shared" si="50"/>
        <v>310350.01</v>
      </c>
      <c r="AA117" s="13"/>
      <c r="AB117" s="13">
        <f t="shared" si="51"/>
        <v>949933.3600000001</v>
      </c>
      <c r="AC117" s="13">
        <f t="shared" si="52"/>
        <v>144000</v>
      </c>
      <c r="AD117" s="13">
        <f t="shared" si="53"/>
        <v>246556.68</v>
      </c>
      <c r="AE117" s="13">
        <f t="shared" si="54"/>
        <v>14190</v>
      </c>
      <c r="AF117" s="13">
        <f t="shared" si="55"/>
        <v>260746.68</v>
      </c>
      <c r="AG117" s="23">
        <f t="shared" si="56"/>
        <v>10200</v>
      </c>
      <c r="AH117" s="13">
        <f t="shared" si="57"/>
        <v>-10103.330000000016</v>
      </c>
      <c r="AI117" s="13">
        <f t="shared" si="58"/>
        <v>421933.3600000001</v>
      </c>
      <c r="AJ117" s="13">
        <f t="shared" si="59"/>
        <v>673933.3600000001</v>
      </c>
      <c r="AK117" s="13">
        <f t="shared" si="60"/>
        <v>420000</v>
      </c>
      <c r="AL117" s="13">
        <f t="shared" si="61"/>
        <v>149956.68</v>
      </c>
      <c r="AM117" s="13">
        <f t="shared" si="62"/>
        <v>102340</v>
      </c>
      <c r="AN117" s="13">
        <f t="shared" si="63"/>
        <v>252296.68</v>
      </c>
      <c r="AO117" s="23">
        <f t="shared" si="64"/>
        <v>1750</v>
      </c>
      <c r="AP117" s="13">
        <f t="shared" si="65"/>
        <v>-18553.330000000016</v>
      </c>
      <c r="AQ117" s="13">
        <f t="shared" si="66"/>
        <v>-183566.6399999999</v>
      </c>
      <c r="AR117" s="3" t="str">
        <f t="shared" si="67"/>
        <v>Ok</v>
      </c>
    </row>
    <row r="118" spans="1:44" x14ac:dyDescent="0.3">
      <c r="A118" s="30"/>
      <c r="B118" s="30">
        <f t="shared" si="34"/>
        <v>125</v>
      </c>
      <c r="C118" s="13">
        <f t="shared" si="35"/>
        <v>62500</v>
      </c>
      <c r="D118" s="13">
        <f t="shared" si="36"/>
        <v>750000</v>
      </c>
      <c r="E118" s="13">
        <f>F118*基础参数!$B$18</f>
        <v>500000</v>
      </c>
      <c r="F118" s="13">
        <f>F117+基础参数!$B$17</f>
        <v>1250000</v>
      </c>
      <c r="G118" s="13">
        <f>基础参数!$B$1</f>
        <v>60000</v>
      </c>
      <c r="H118" s="13">
        <f>基础参数!$B$2</f>
        <v>36000</v>
      </c>
      <c r="I118" s="13">
        <f>ROUND(IF(F118/12&gt;基础参数!$B$5,基础参数!$B$5,IF(F118/12&lt;基础参数!$B$4,基础参数!$B$4,F118/12)),2)</f>
        <v>21396</v>
      </c>
      <c r="J118" s="13">
        <f>I118*12*基础参数!$B$3</f>
        <v>32094</v>
      </c>
      <c r="K118" s="13">
        <f>ROUND(IF($F118/12&gt;基础参数!$B$12,基础参数!$B$12,IF($F118/12&lt;基础参数!$B$11,基础参数!$B$11,$F118/12)),2)</f>
        <v>21396</v>
      </c>
      <c r="L118" s="13">
        <f>K118*12*基础参数!$B$10</f>
        <v>17972.640000000003</v>
      </c>
      <c r="M118" s="12">
        <f t="shared" si="37"/>
        <v>603933.36</v>
      </c>
      <c r="N118" s="13">
        <f t="shared" si="38"/>
        <v>500000</v>
      </c>
      <c r="O118" s="13">
        <f t="shared" si="39"/>
        <v>128260.01</v>
      </c>
      <c r="P118" s="13">
        <f t="shared" si="40"/>
        <v>145590</v>
      </c>
      <c r="Q118" s="17">
        <f t="shared" si="41"/>
        <v>273850.01</v>
      </c>
      <c r="R118" s="13">
        <f t="shared" si="42"/>
        <v>803933.3600000001</v>
      </c>
      <c r="S118" s="18">
        <f t="shared" si="43"/>
        <v>300000</v>
      </c>
      <c r="T118" s="13">
        <f t="shared" si="44"/>
        <v>195456.68</v>
      </c>
      <c r="U118" s="13">
        <f t="shared" si="45"/>
        <v>58590</v>
      </c>
      <c r="V118" s="19">
        <f t="shared" si="46"/>
        <v>254046.68</v>
      </c>
      <c r="W118" s="13">
        <f t="shared" si="47"/>
        <v>19803.330000000016</v>
      </c>
      <c r="X118" s="13">
        <f t="shared" si="48"/>
        <v>60803.330000000016</v>
      </c>
      <c r="Y118" s="13">
        <f t="shared" si="49"/>
        <v>1103933.3600000001</v>
      </c>
      <c r="Z118" s="22">
        <f t="shared" si="50"/>
        <v>314850.01</v>
      </c>
      <c r="AA118" s="13"/>
      <c r="AB118" s="13">
        <f t="shared" si="51"/>
        <v>959933.3600000001</v>
      </c>
      <c r="AC118" s="13">
        <f t="shared" si="52"/>
        <v>144000</v>
      </c>
      <c r="AD118" s="13">
        <f t="shared" si="53"/>
        <v>250056.68</v>
      </c>
      <c r="AE118" s="13">
        <f t="shared" si="54"/>
        <v>14190</v>
      </c>
      <c r="AF118" s="13">
        <f t="shared" si="55"/>
        <v>264246.68</v>
      </c>
      <c r="AG118" s="23">
        <f t="shared" si="56"/>
        <v>10200</v>
      </c>
      <c r="AH118" s="13">
        <f t="shared" si="57"/>
        <v>-9603.3300000000163</v>
      </c>
      <c r="AI118" s="13">
        <f t="shared" si="58"/>
        <v>431933.3600000001</v>
      </c>
      <c r="AJ118" s="13">
        <f t="shared" si="59"/>
        <v>683933.3600000001</v>
      </c>
      <c r="AK118" s="13">
        <f t="shared" si="60"/>
        <v>420000</v>
      </c>
      <c r="AL118" s="13">
        <f t="shared" si="61"/>
        <v>153456.68</v>
      </c>
      <c r="AM118" s="13">
        <f t="shared" si="62"/>
        <v>102340</v>
      </c>
      <c r="AN118" s="13">
        <f t="shared" si="63"/>
        <v>255796.68</v>
      </c>
      <c r="AO118" s="23">
        <f t="shared" si="64"/>
        <v>1750</v>
      </c>
      <c r="AP118" s="13">
        <f t="shared" si="65"/>
        <v>-18053.330000000016</v>
      </c>
      <c r="AQ118" s="13">
        <f t="shared" si="66"/>
        <v>-173566.6399999999</v>
      </c>
      <c r="AR118" s="3" t="str">
        <f t="shared" si="67"/>
        <v>Ok</v>
      </c>
    </row>
    <row r="119" spans="1:44" x14ac:dyDescent="0.3">
      <c r="A119" s="30"/>
      <c r="B119" s="30">
        <f t="shared" si="34"/>
        <v>126</v>
      </c>
      <c r="C119" s="13">
        <f t="shared" si="35"/>
        <v>63000</v>
      </c>
      <c r="D119" s="13">
        <f t="shared" si="36"/>
        <v>756000</v>
      </c>
      <c r="E119" s="13">
        <f>F119*基础参数!$B$18</f>
        <v>504000</v>
      </c>
      <c r="F119" s="13">
        <f>F118+基础参数!$B$17</f>
        <v>1260000</v>
      </c>
      <c r="G119" s="13">
        <f>基础参数!$B$1</f>
        <v>60000</v>
      </c>
      <c r="H119" s="13">
        <f>基础参数!$B$2</f>
        <v>36000</v>
      </c>
      <c r="I119" s="13">
        <f>ROUND(IF(F119/12&gt;基础参数!$B$5,基础参数!$B$5,IF(F119/12&lt;基础参数!$B$4,基础参数!$B$4,F119/12)),2)</f>
        <v>21396</v>
      </c>
      <c r="J119" s="13">
        <f>I119*12*基础参数!$B$3</f>
        <v>32094</v>
      </c>
      <c r="K119" s="13">
        <f>ROUND(IF($F119/12&gt;基础参数!$B$12,基础参数!$B$12,IF($F119/12&lt;基础参数!$B$11,基础参数!$B$11,$F119/12)),2)</f>
        <v>21396</v>
      </c>
      <c r="L119" s="13">
        <f>K119*12*基础参数!$B$10</f>
        <v>17972.640000000003</v>
      </c>
      <c r="M119" s="12">
        <f t="shared" si="37"/>
        <v>609933.36</v>
      </c>
      <c r="N119" s="13">
        <f t="shared" si="38"/>
        <v>504000</v>
      </c>
      <c r="O119" s="13">
        <f t="shared" si="39"/>
        <v>130060.01</v>
      </c>
      <c r="P119" s="13">
        <f t="shared" si="40"/>
        <v>146790</v>
      </c>
      <c r="Q119" s="17">
        <f t="shared" si="41"/>
        <v>276850.01</v>
      </c>
      <c r="R119" s="13">
        <f t="shared" si="42"/>
        <v>813933.3600000001</v>
      </c>
      <c r="S119" s="18">
        <f t="shared" si="43"/>
        <v>300000</v>
      </c>
      <c r="T119" s="13">
        <f t="shared" si="44"/>
        <v>198956.68</v>
      </c>
      <c r="U119" s="13">
        <f t="shared" si="45"/>
        <v>58590</v>
      </c>
      <c r="V119" s="19">
        <f t="shared" si="46"/>
        <v>257546.68</v>
      </c>
      <c r="W119" s="13">
        <f t="shared" si="47"/>
        <v>19303.330000000016</v>
      </c>
      <c r="X119" s="13">
        <f t="shared" si="48"/>
        <v>61803.330000000016</v>
      </c>
      <c r="Y119" s="13">
        <f t="shared" si="49"/>
        <v>1113933.3600000001</v>
      </c>
      <c r="Z119" s="22">
        <f t="shared" si="50"/>
        <v>319350.01</v>
      </c>
      <c r="AA119" s="13"/>
      <c r="AB119" s="13">
        <f t="shared" si="51"/>
        <v>969933.3600000001</v>
      </c>
      <c r="AC119" s="13">
        <f t="shared" si="52"/>
        <v>144000</v>
      </c>
      <c r="AD119" s="13">
        <f t="shared" si="53"/>
        <v>254550.01</v>
      </c>
      <c r="AE119" s="13">
        <f t="shared" si="54"/>
        <v>14190</v>
      </c>
      <c r="AF119" s="13">
        <f t="shared" si="55"/>
        <v>268740.01</v>
      </c>
      <c r="AG119" s="23">
        <f t="shared" si="56"/>
        <v>11193.330000000016</v>
      </c>
      <c r="AH119" s="13">
        <f t="shared" si="57"/>
        <v>-8110</v>
      </c>
      <c r="AI119" s="13">
        <f t="shared" si="58"/>
        <v>441933.3600000001</v>
      </c>
      <c r="AJ119" s="13">
        <f t="shared" si="59"/>
        <v>693933.3600000001</v>
      </c>
      <c r="AK119" s="13">
        <f t="shared" si="60"/>
        <v>420000</v>
      </c>
      <c r="AL119" s="13">
        <f t="shared" si="61"/>
        <v>156956.68</v>
      </c>
      <c r="AM119" s="13">
        <f t="shared" si="62"/>
        <v>102340</v>
      </c>
      <c r="AN119" s="13">
        <f t="shared" si="63"/>
        <v>259296.68</v>
      </c>
      <c r="AO119" s="23">
        <f t="shared" si="64"/>
        <v>1750</v>
      </c>
      <c r="AP119" s="13">
        <f t="shared" si="65"/>
        <v>-17553.330000000016</v>
      </c>
      <c r="AQ119" s="13">
        <f t="shared" si="66"/>
        <v>-163566.6399999999</v>
      </c>
      <c r="AR119" s="3" t="str">
        <f t="shared" si="67"/>
        <v>Ok</v>
      </c>
    </row>
    <row r="120" spans="1:44" x14ac:dyDescent="0.3">
      <c r="A120" s="30"/>
      <c r="B120" s="30">
        <f t="shared" si="34"/>
        <v>127</v>
      </c>
      <c r="C120" s="13">
        <f t="shared" si="35"/>
        <v>63500</v>
      </c>
      <c r="D120" s="13">
        <f t="shared" si="36"/>
        <v>762000</v>
      </c>
      <c r="E120" s="13">
        <f>F120*基础参数!$B$18</f>
        <v>508000</v>
      </c>
      <c r="F120" s="13">
        <f>F119+基础参数!$B$17</f>
        <v>1270000</v>
      </c>
      <c r="G120" s="13">
        <f>基础参数!$B$1</f>
        <v>60000</v>
      </c>
      <c r="H120" s="13">
        <f>基础参数!$B$2</f>
        <v>36000</v>
      </c>
      <c r="I120" s="13">
        <f>ROUND(IF(F120/12&gt;基础参数!$B$5,基础参数!$B$5,IF(F120/12&lt;基础参数!$B$4,基础参数!$B$4,F120/12)),2)</f>
        <v>21396</v>
      </c>
      <c r="J120" s="13">
        <f>I120*12*基础参数!$B$3</f>
        <v>32094</v>
      </c>
      <c r="K120" s="13">
        <f>ROUND(IF($F120/12&gt;基础参数!$B$12,基础参数!$B$12,IF($F120/12&lt;基础参数!$B$11,基础参数!$B$11,$F120/12)),2)</f>
        <v>21396</v>
      </c>
      <c r="L120" s="13">
        <f>K120*12*基础参数!$B$10</f>
        <v>17972.640000000003</v>
      </c>
      <c r="M120" s="12">
        <f t="shared" si="37"/>
        <v>615933.36</v>
      </c>
      <c r="N120" s="13">
        <f t="shared" si="38"/>
        <v>508000</v>
      </c>
      <c r="O120" s="13">
        <f t="shared" si="39"/>
        <v>131860.01</v>
      </c>
      <c r="P120" s="13">
        <f t="shared" si="40"/>
        <v>147990</v>
      </c>
      <c r="Q120" s="17">
        <f t="shared" si="41"/>
        <v>279850.01</v>
      </c>
      <c r="R120" s="13">
        <f t="shared" si="42"/>
        <v>823933.3600000001</v>
      </c>
      <c r="S120" s="18">
        <f t="shared" si="43"/>
        <v>300000</v>
      </c>
      <c r="T120" s="13">
        <f t="shared" si="44"/>
        <v>202456.68</v>
      </c>
      <c r="U120" s="13">
        <f t="shared" si="45"/>
        <v>58590</v>
      </c>
      <c r="V120" s="19">
        <f t="shared" si="46"/>
        <v>261046.68</v>
      </c>
      <c r="W120" s="13">
        <f t="shared" si="47"/>
        <v>18803.330000000016</v>
      </c>
      <c r="X120" s="13">
        <f t="shared" si="48"/>
        <v>62803.330000000016</v>
      </c>
      <c r="Y120" s="13">
        <f t="shared" si="49"/>
        <v>1123933.3600000001</v>
      </c>
      <c r="Z120" s="22">
        <f t="shared" si="50"/>
        <v>323850.01</v>
      </c>
      <c r="AA120" s="13"/>
      <c r="AB120" s="13">
        <f t="shared" si="51"/>
        <v>979933.3600000001</v>
      </c>
      <c r="AC120" s="13">
        <f t="shared" si="52"/>
        <v>144000</v>
      </c>
      <c r="AD120" s="13">
        <f t="shared" si="53"/>
        <v>259050.01</v>
      </c>
      <c r="AE120" s="13">
        <f t="shared" si="54"/>
        <v>14190</v>
      </c>
      <c r="AF120" s="13">
        <f t="shared" si="55"/>
        <v>273240.01</v>
      </c>
      <c r="AG120" s="23">
        <f t="shared" si="56"/>
        <v>12193.330000000016</v>
      </c>
      <c r="AH120" s="13">
        <f t="shared" si="57"/>
        <v>-6610</v>
      </c>
      <c r="AI120" s="13">
        <f t="shared" si="58"/>
        <v>451933.3600000001</v>
      </c>
      <c r="AJ120" s="13">
        <f t="shared" si="59"/>
        <v>703933.3600000001</v>
      </c>
      <c r="AK120" s="13">
        <f t="shared" si="60"/>
        <v>420000</v>
      </c>
      <c r="AL120" s="13">
        <f t="shared" si="61"/>
        <v>160456.68</v>
      </c>
      <c r="AM120" s="13">
        <f t="shared" si="62"/>
        <v>102340</v>
      </c>
      <c r="AN120" s="13">
        <f t="shared" si="63"/>
        <v>262796.68</v>
      </c>
      <c r="AO120" s="23">
        <f t="shared" si="64"/>
        <v>1750</v>
      </c>
      <c r="AP120" s="13">
        <f t="shared" si="65"/>
        <v>-17053.330000000016</v>
      </c>
      <c r="AQ120" s="13">
        <f t="shared" si="66"/>
        <v>-153566.6399999999</v>
      </c>
      <c r="AR120" s="3" t="str">
        <f t="shared" si="67"/>
        <v>Ok</v>
      </c>
    </row>
    <row r="121" spans="1:44" x14ac:dyDescent="0.3">
      <c r="A121" s="30"/>
      <c r="B121" s="30">
        <f t="shared" si="34"/>
        <v>128</v>
      </c>
      <c r="C121" s="13">
        <f t="shared" si="35"/>
        <v>64000</v>
      </c>
      <c r="D121" s="13">
        <f t="shared" si="36"/>
        <v>768000</v>
      </c>
      <c r="E121" s="13">
        <f>F121*基础参数!$B$18</f>
        <v>512000</v>
      </c>
      <c r="F121" s="13">
        <f>F120+基础参数!$B$17</f>
        <v>1280000</v>
      </c>
      <c r="G121" s="13">
        <f>基础参数!$B$1</f>
        <v>60000</v>
      </c>
      <c r="H121" s="13">
        <f>基础参数!$B$2</f>
        <v>36000</v>
      </c>
      <c r="I121" s="13">
        <f>ROUND(IF(F121/12&gt;基础参数!$B$5,基础参数!$B$5,IF(F121/12&lt;基础参数!$B$4,基础参数!$B$4,F121/12)),2)</f>
        <v>21396</v>
      </c>
      <c r="J121" s="13">
        <f>I121*12*基础参数!$B$3</f>
        <v>32094</v>
      </c>
      <c r="K121" s="13">
        <f>ROUND(IF($F121/12&gt;基础参数!$B$12,基础参数!$B$12,IF($F121/12&lt;基础参数!$B$11,基础参数!$B$11,$F121/12)),2)</f>
        <v>21396</v>
      </c>
      <c r="L121" s="13">
        <f>K121*12*基础参数!$B$10</f>
        <v>17972.640000000003</v>
      </c>
      <c r="M121" s="12">
        <f t="shared" si="37"/>
        <v>621933.36</v>
      </c>
      <c r="N121" s="13">
        <f t="shared" si="38"/>
        <v>512000</v>
      </c>
      <c r="O121" s="13">
        <f t="shared" si="39"/>
        <v>133660.01</v>
      </c>
      <c r="P121" s="13">
        <f t="shared" si="40"/>
        <v>149190</v>
      </c>
      <c r="Q121" s="17">
        <f t="shared" si="41"/>
        <v>282850.01</v>
      </c>
      <c r="R121" s="13">
        <f t="shared" si="42"/>
        <v>833933.3600000001</v>
      </c>
      <c r="S121" s="18">
        <f t="shared" si="43"/>
        <v>300000</v>
      </c>
      <c r="T121" s="13">
        <f t="shared" si="44"/>
        <v>205956.68</v>
      </c>
      <c r="U121" s="13">
        <f t="shared" si="45"/>
        <v>58590</v>
      </c>
      <c r="V121" s="19">
        <f t="shared" si="46"/>
        <v>264546.68</v>
      </c>
      <c r="W121" s="13">
        <f t="shared" si="47"/>
        <v>18303.330000000016</v>
      </c>
      <c r="X121" s="13">
        <f t="shared" si="48"/>
        <v>63803.330000000016</v>
      </c>
      <c r="Y121" s="13">
        <f t="shared" si="49"/>
        <v>1133933.3600000001</v>
      </c>
      <c r="Z121" s="22">
        <f t="shared" si="50"/>
        <v>328350.01</v>
      </c>
      <c r="AA121" s="13"/>
      <c r="AB121" s="13">
        <f t="shared" si="51"/>
        <v>989933.3600000001</v>
      </c>
      <c r="AC121" s="13">
        <f t="shared" si="52"/>
        <v>144000</v>
      </c>
      <c r="AD121" s="13">
        <f t="shared" si="53"/>
        <v>263550.01</v>
      </c>
      <c r="AE121" s="13">
        <f t="shared" si="54"/>
        <v>14190</v>
      </c>
      <c r="AF121" s="13">
        <f t="shared" si="55"/>
        <v>277740.01</v>
      </c>
      <c r="AG121" s="23">
        <f t="shared" si="56"/>
        <v>13193.330000000016</v>
      </c>
      <c r="AH121" s="13">
        <f t="shared" si="57"/>
        <v>-5110</v>
      </c>
      <c r="AI121" s="13">
        <f t="shared" si="58"/>
        <v>461933.3600000001</v>
      </c>
      <c r="AJ121" s="13">
        <f t="shared" si="59"/>
        <v>713933.3600000001</v>
      </c>
      <c r="AK121" s="13">
        <f t="shared" si="60"/>
        <v>420000</v>
      </c>
      <c r="AL121" s="13">
        <f t="shared" si="61"/>
        <v>163956.68</v>
      </c>
      <c r="AM121" s="13">
        <f t="shared" si="62"/>
        <v>102340</v>
      </c>
      <c r="AN121" s="13">
        <f t="shared" si="63"/>
        <v>266296.68</v>
      </c>
      <c r="AO121" s="23">
        <f t="shared" si="64"/>
        <v>1750</v>
      </c>
      <c r="AP121" s="13">
        <f t="shared" si="65"/>
        <v>-16553.330000000016</v>
      </c>
      <c r="AQ121" s="13">
        <f t="shared" si="66"/>
        <v>-143566.6399999999</v>
      </c>
      <c r="AR121" s="3" t="str">
        <f t="shared" si="67"/>
        <v>Ok</v>
      </c>
    </row>
    <row r="122" spans="1:44" x14ac:dyDescent="0.3">
      <c r="A122" s="30"/>
      <c r="B122" s="30">
        <f t="shared" si="34"/>
        <v>129</v>
      </c>
      <c r="C122" s="13">
        <f t="shared" si="35"/>
        <v>64500</v>
      </c>
      <c r="D122" s="13">
        <f t="shared" si="36"/>
        <v>774000</v>
      </c>
      <c r="E122" s="13">
        <f>F122*基础参数!$B$18</f>
        <v>516000</v>
      </c>
      <c r="F122" s="13">
        <f>F121+基础参数!$B$17</f>
        <v>1290000</v>
      </c>
      <c r="G122" s="13">
        <f>基础参数!$B$1</f>
        <v>60000</v>
      </c>
      <c r="H122" s="13">
        <f>基础参数!$B$2</f>
        <v>36000</v>
      </c>
      <c r="I122" s="13">
        <f>ROUND(IF(F122/12&gt;基础参数!$B$5,基础参数!$B$5,IF(F122/12&lt;基础参数!$B$4,基础参数!$B$4,F122/12)),2)</f>
        <v>21396</v>
      </c>
      <c r="J122" s="13">
        <f>I122*12*基础参数!$B$3</f>
        <v>32094</v>
      </c>
      <c r="K122" s="13">
        <f>ROUND(IF($F122/12&gt;基础参数!$B$12,基础参数!$B$12,IF($F122/12&lt;基础参数!$B$11,基础参数!$B$11,$F122/12)),2)</f>
        <v>21396</v>
      </c>
      <c r="L122" s="13">
        <f>K122*12*基础参数!$B$10</f>
        <v>17972.640000000003</v>
      </c>
      <c r="M122" s="12">
        <f t="shared" si="37"/>
        <v>627933.36</v>
      </c>
      <c r="N122" s="13">
        <f t="shared" si="38"/>
        <v>516000</v>
      </c>
      <c r="O122" s="13">
        <f t="shared" si="39"/>
        <v>135460.01</v>
      </c>
      <c r="P122" s="13">
        <f t="shared" si="40"/>
        <v>150390</v>
      </c>
      <c r="Q122" s="17">
        <f t="shared" si="41"/>
        <v>285850.01</v>
      </c>
      <c r="R122" s="13">
        <f t="shared" si="42"/>
        <v>843933.3600000001</v>
      </c>
      <c r="S122" s="18">
        <f t="shared" si="43"/>
        <v>300000</v>
      </c>
      <c r="T122" s="13">
        <f t="shared" si="44"/>
        <v>209456.68</v>
      </c>
      <c r="U122" s="13">
        <f t="shared" si="45"/>
        <v>58590</v>
      </c>
      <c r="V122" s="19">
        <f t="shared" si="46"/>
        <v>268046.68</v>
      </c>
      <c r="W122" s="13">
        <f t="shared" si="47"/>
        <v>17803.330000000016</v>
      </c>
      <c r="X122" s="13">
        <f t="shared" si="48"/>
        <v>64803.330000000016</v>
      </c>
      <c r="Y122" s="13">
        <f t="shared" si="49"/>
        <v>1143933.3600000001</v>
      </c>
      <c r="Z122" s="22">
        <f t="shared" si="50"/>
        <v>332850.01</v>
      </c>
      <c r="AA122" s="13"/>
      <c r="AB122" s="13">
        <f t="shared" si="51"/>
        <v>999933.3600000001</v>
      </c>
      <c r="AC122" s="13">
        <f t="shared" si="52"/>
        <v>144000</v>
      </c>
      <c r="AD122" s="13">
        <f t="shared" si="53"/>
        <v>268050.01</v>
      </c>
      <c r="AE122" s="13">
        <f t="shared" si="54"/>
        <v>14190</v>
      </c>
      <c r="AF122" s="13">
        <f t="shared" si="55"/>
        <v>282240.01</v>
      </c>
      <c r="AG122" s="23">
        <f t="shared" si="56"/>
        <v>14193.330000000016</v>
      </c>
      <c r="AH122" s="13">
        <f t="shared" si="57"/>
        <v>-3610</v>
      </c>
      <c r="AI122" s="13">
        <f t="shared" si="58"/>
        <v>471933.3600000001</v>
      </c>
      <c r="AJ122" s="13">
        <f t="shared" si="59"/>
        <v>723933.3600000001</v>
      </c>
      <c r="AK122" s="13">
        <f t="shared" si="60"/>
        <v>420000</v>
      </c>
      <c r="AL122" s="13">
        <f t="shared" si="61"/>
        <v>167456.68</v>
      </c>
      <c r="AM122" s="13">
        <f t="shared" si="62"/>
        <v>102340</v>
      </c>
      <c r="AN122" s="13">
        <f t="shared" si="63"/>
        <v>269796.68</v>
      </c>
      <c r="AO122" s="23">
        <f t="shared" si="64"/>
        <v>1750</v>
      </c>
      <c r="AP122" s="13">
        <f t="shared" si="65"/>
        <v>-16053.330000000016</v>
      </c>
      <c r="AQ122" s="13">
        <f t="shared" si="66"/>
        <v>-133566.6399999999</v>
      </c>
      <c r="AR122" s="3" t="str">
        <f t="shared" si="67"/>
        <v>Ok</v>
      </c>
    </row>
    <row r="123" spans="1:44" x14ac:dyDescent="0.3">
      <c r="A123" s="30"/>
      <c r="B123" s="30">
        <f t="shared" si="34"/>
        <v>130</v>
      </c>
      <c r="C123" s="13">
        <f t="shared" si="35"/>
        <v>65000</v>
      </c>
      <c r="D123" s="13">
        <f t="shared" si="36"/>
        <v>780000</v>
      </c>
      <c r="E123" s="13">
        <f>F123*基础参数!$B$18</f>
        <v>520000</v>
      </c>
      <c r="F123" s="13">
        <f>F122+基础参数!$B$17</f>
        <v>1300000</v>
      </c>
      <c r="G123" s="13">
        <f>基础参数!$B$1</f>
        <v>60000</v>
      </c>
      <c r="H123" s="13">
        <f>基础参数!$B$2</f>
        <v>36000</v>
      </c>
      <c r="I123" s="13">
        <f>ROUND(IF(F123/12&gt;基础参数!$B$5,基础参数!$B$5,IF(F123/12&lt;基础参数!$B$4,基础参数!$B$4,F123/12)),2)</f>
        <v>21396</v>
      </c>
      <c r="J123" s="13">
        <f>I123*12*基础参数!$B$3</f>
        <v>32094</v>
      </c>
      <c r="K123" s="13">
        <f>ROUND(IF($F123/12&gt;基础参数!$B$12,基础参数!$B$12,IF($F123/12&lt;基础参数!$B$11,基础参数!$B$11,$F123/12)),2)</f>
        <v>21396</v>
      </c>
      <c r="L123" s="13">
        <f>K123*12*基础参数!$B$10</f>
        <v>17972.640000000003</v>
      </c>
      <c r="M123" s="12">
        <f t="shared" si="37"/>
        <v>633933.36</v>
      </c>
      <c r="N123" s="13">
        <f t="shared" si="38"/>
        <v>520000</v>
      </c>
      <c r="O123" s="13">
        <f t="shared" si="39"/>
        <v>137260.01</v>
      </c>
      <c r="P123" s="13">
        <f t="shared" si="40"/>
        <v>151590</v>
      </c>
      <c r="Q123" s="17">
        <f t="shared" si="41"/>
        <v>288850.01</v>
      </c>
      <c r="R123" s="13">
        <f t="shared" si="42"/>
        <v>853933.3600000001</v>
      </c>
      <c r="S123" s="18">
        <f t="shared" si="43"/>
        <v>300000</v>
      </c>
      <c r="T123" s="13">
        <f t="shared" si="44"/>
        <v>212956.68</v>
      </c>
      <c r="U123" s="13">
        <f t="shared" si="45"/>
        <v>58590</v>
      </c>
      <c r="V123" s="19">
        <f t="shared" si="46"/>
        <v>271546.68</v>
      </c>
      <c r="W123" s="13">
        <f t="shared" si="47"/>
        <v>17303.330000000016</v>
      </c>
      <c r="X123" s="13">
        <f t="shared" si="48"/>
        <v>65803.330000000016</v>
      </c>
      <c r="Y123" s="13">
        <f t="shared" si="49"/>
        <v>1153933.3600000001</v>
      </c>
      <c r="Z123" s="22">
        <f t="shared" si="50"/>
        <v>337350.01</v>
      </c>
      <c r="AA123" s="13"/>
      <c r="AB123" s="13">
        <f t="shared" si="51"/>
        <v>1009933.3600000001</v>
      </c>
      <c r="AC123" s="13">
        <f t="shared" si="52"/>
        <v>144000</v>
      </c>
      <c r="AD123" s="13">
        <f t="shared" si="53"/>
        <v>272550.01</v>
      </c>
      <c r="AE123" s="13">
        <f t="shared" si="54"/>
        <v>14190</v>
      </c>
      <c r="AF123" s="13">
        <f t="shared" si="55"/>
        <v>286740.01</v>
      </c>
      <c r="AG123" s="23">
        <f t="shared" si="56"/>
        <v>15193.330000000016</v>
      </c>
      <c r="AH123" s="13">
        <f t="shared" si="57"/>
        <v>-2110</v>
      </c>
      <c r="AI123" s="13">
        <f t="shared" si="58"/>
        <v>481933.3600000001</v>
      </c>
      <c r="AJ123" s="13">
        <f t="shared" si="59"/>
        <v>733933.3600000001</v>
      </c>
      <c r="AK123" s="13">
        <f t="shared" si="60"/>
        <v>420000</v>
      </c>
      <c r="AL123" s="13">
        <f t="shared" si="61"/>
        <v>170956.68</v>
      </c>
      <c r="AM123" s="13">
        <f t="shared" si="62"/>
        <v>102340</v>
      </c>
      <c r="AN123" s="13">
        <f t="shared" si="63"/>
        <v>273296.68</v>
      </c>
      <c r="AO123" s="23">
        <f t="shared" si="64"/>
        <v>1750</v>
      </c>
      <c r="AP123" s="13">
        <f t="shared" si="65"/>
        <v>-15553.330000000016</v>
      </c>
      <c r="AQ123" s="13">
        <f t="shared" si="66"/>
        <v>-123566.6399999999</v>
      </c>
      <c r="AR123" s="3" t="str">
        <f t="shared" si="67"/>
        <v>Ok</v>
      </c>
    </row>
    <row r="124" spans="1:44" x14ac:dyDescent="0.3">
      <c r="A124" s="30"/>
      <c r="B124" s="30">
        <f t="shared" si="34"/>
        <v>131</v>
      </c>
      <c r="C124" s="13">
        <f t="shared" si="35"/>
        <v>65500</v>
      </c>
      <c r="D124" s="13">
        <f t="shared" si="36"/>
        <v>786000</v>
      </c>
      <c r="E124" s="13">
        <f>F124*基础参数!$B$18</f>
        <v>524000</v>
      </c>
      <c r="F124" s="13">
        <f>F123+基础参数!$B$17</f>
        <v>1310000</v>
      </c>
      <c r="G124" s="13">
        <f>基础参数!$B$1</f>
        <v>60000</v>
      </c>
      <c r="H124" s="13">
        <f>基础参数!$B$2</f>
        <v>36000</v>
      </c>
      <c r="I124" s="13">
        <f>ROUND(IF(F124/12&gt;基础参数!$B$5,基础参数!$B$5,IF(F124/12&lt;基础参数!$B$4,基础参数!$B$4,F124/12)),2)</f>
        <v>21396</v>
      </c>
      <c r="J124" s="13">
        <f>I124*12*基础参数!$B$3</f>
        <v>32094</v>
      </c>
      <c r="K124" s="13">
        <f>ROUND(IF($F124/12&gt;基础参数!$B$12,基础参数!$B$12,IF($F124/12&lt;基础参数!$B$11,基础参数!$B$11,$F124/12)),2)</f>
        <v>21396</v>
      </c>
      <c r="L124" s="13">
        <f>K124*12*基础参数!$B$10</f>
        <v>17972.640000000003</v>
      </c>
      <c r="M124" s="12">
        <f t="shared" si="37"/>
        <v>639933.36</v>
      </c>
      <c r="N124" s="13">
        <f t="shared" si="38"/>
        <v>524000</v>
      </c>
      <c r="O124" s="13">
        <f t="shared" si="39"/>
        <v>139060.01</v>
      </c>
      <c r="P124" s="13">
        <f t="shared" si="40"/>
        <v>152790</v>
      </c>
      <c r="Q124" s="17">
        <f t="shared" si="41"/>
        <v>291850.01</v>
      </c>
      <c r="R124" s="13">
        <f t="shared" si="42"/>
        <v>863933.3600000001</v>
      </c>
      <c r="S124" s="18">
        <f t="shared" si="43"/>
        <v>300000</v>
      </c>
      <c r="T124" s="13">
        <f t="shared" si="44"/>
        <v>216456.68</v>
      </c>
      <c r="U124" s="13">
        <f t="shared" si="45"/>
        <v>58590</v>
      </c>
      <c r="V124" s="19">
        <f t="shared" si="46"/>
        <v>275046.68</v>
      </c>
      <c r="W124" s="13">
        <f t="shared" si="47"/>
        <v>16803.330000000016</v>
      </c>
      <c r="X124" s="13">
        <f t="shared" si="48"/>
        <v>66803.330000000016</v>
      </c>
      <c r="Y124" s="13">
        <f t="shared" si="49"/>
        <v>1163933.3600000001</v>
      </c>
      <c r="Z124" s="22">
        <f t="shared" si="50"/>
        <v>341850.01</v>
      </c>
      <c r="AA124" s="13"/>
      <c r="AB124" s="13">
        <f t="shared" si="51"/>
        <v>1019933.3600000001</v>
      </c>
      <c r="AC124" s="13">
        <f t="shared" si="52"/>
        <v>144000</v>
      </c>
      <c r="AD124" s="13">
        <f t="shared" si="53"/>
        <v>277050.01</v>
      </c>
      <c r="AE124" s="13">
        <f t="shared" si="54"/>
        <v>14190</v>
      </c>
      <c r="AF124" s="13">
        <f t="shared" si="55"/>
        <v>291240.01</v>
      </c>
      <c r="AG124" s="23">
        <f t="shared" si="56"/>
        <v>16193.330000000016</v>
      </c>
      <c r="AH124" s="13">
        <f t="shared" si="57"/>
        <v>-610</v>
      </c>
      <c r="AI124" s="13">
        <f t="shared" si="58"/>
        <v>491933.3600000001</v>
      </c>
      <c r="AJ124" s="13">
        <f t="shared" si="59"/>
        <v>743933.3600000001</v>
      </c>
      <c r="AK124" s="13">
        <f t="shared" si="60"/>
        <v>420000</v>
      </c>
      <c r="AL124" s="13">
        <f t="shared" si="61"/>
        <v>174456.68</v>
      </c>
      <c r="AM124" s="13">
        <f t="shared" si="62"/>
        <v>102340</v>
      </c>
      <c r="AN124" s="13">
        <f t="shared" si="63"/>
        <v>276796.68</v>
      </c>
      <c r="AO124" s="23">
        <f t="shared" si="64"/>
        <v>1750</v>
      </c>
      <c r="AP124" s="13">
        <f t="shared" si="65"/>
        <v>-15053.330000000016</v>
      </c>
      <c r="AQ124" s="13">
        <f t="shared" si="66"/>
        <v>-113566.6399999999</v>
      </c>
      <c r="AR124" s="3" t="str">
        <f t="shared" si="67"/>
        <v>Ok</v>
      </c>
    </row>
    <row r="125" spans="1:44" x14ac:dyDescent="0.3">
      <c r="A125" s="30"/>
      <c r="B125" s="30">
        <f t="shared" si="34"/>
        <v>132</v>
      </c>
      <c r="C125" s="13">
        <f t="shared" si="35"/>
        <v>66000</v>
      </c>
      <c r="D125" s="13">
        <f t="shared" si="36"/>
        <v>792000</v>
      </c>
      <c r="E125" s="13">
        <f>F125*基础参数!$B$18</f>
        <v>528000</v>
      </c>
      <c r="F125" s="13">
        <f>F124+基础参数!$B$17</f>
        <v>1320000</v>
      </c>
      <c r="G125" s="13">
        <f>基础参数!$B$1</f>
        <v>60000</v>
      </c>
      <c r="H125" s="13">
        <f>基础参数!$B$2</f>
        <v>36000</v>
      </c>
      <c r="I125" s="13">
        <f>ROUND(IF(F125/12&gt;基础参数!$B$5,基础参数!$B$5,IF(F125/12&lt;基础参数!$B$4,基础参数!$B$4,F125/12)),2)</f>
        <v>21396</v>
      </c>
      <c r="J125" s="13">
        <f>I125*12*基础参数!$B$3</f>
        <v>32094</v>
      </c>
      <c r="K125" s="13">
        <f>ROUND(IF($F125/12&gt;基础参数!$B$12,基础参数!$B$12,IF($F125/12&lt;基础参数!$B$11,基础参数!$B$11,$F125/12)),2)</f>
        <v>21396</v>
      </c>
      <c r="L125" s="13">
        <f>K125*12*基础参数!$B$10</f>
        <v>17972.640000000003</v>
      </c>
      <c r="M125" s="12">
        <f t="shared" si="37"/>
        <v>645933.36</v>
      </c>
      <c r="N125" s="13">
        <f t="shared" si="38"/>
        <v>528000</v>
      </c>
      <c r="O125" s="13">
        <f t="shared" si="39"/>
        <v>140860.01</v>
      </c>
      <c r="P125" s="13">
        <f t="shared" si="40"/>
        <v>153990</v>
      </c>
      <c r="Q125" s="17">
        <f t="shared" si="41"/>
        <v>294850.01</v>
      </c>
      <c r="R125" s="13">
        <f t="shared" si="42"/>
        <v>873933.3600000001</v>
      </c>
      <c r="S125" s="18">
        <f t="shared" si="43"/>
        <v>300000</v>
      </c>
      <c r="T125" s="13">
        <f t="shared" si="44"/>
        <v>219956.68</v>
      </c>
      <c r="U125" s="13">
        <f t="shared" si="45"/>
        <v>58590</v>
      </c>
      <c r="V125" s="19">
        <f t="shared" si="46"/>
        <v>278546.68</v>
      </c>
      <c r="W125" s="13">
        <f t="shared" si="47"/>
        <v>16303.330000000016</v>
      </c>
      <c r="X125" s="13">
        <f t="shared" si="48"/>
        <v>67803.330000000016</v>
      </c>
      <c r="Y125" s="13">
        <f t="shared" si="49"/>
        <v>1173933.3600000001</v>
      </c>
      <c r="Z125" s="22">
        <f t="shared" si="50"/>
        <v>346350.01</v>
      </c>
      <c r="AA125" s="13"/>
      <c r="AB125" s="13">
        <f t="shared" si="51"/>
        <v>1029933.3600000001</v>
      </c>
      <c r="AC125" s="13">
        <f t="shared" si="52"/>
        <v>144000</v>
      </c>
      <c r="AD125" s="13">
        <f t="shared" si="53"/>
        <v>281550.01</v>
      </c>
      <c r="AE125" s="13">
        <f t="shared" si="54"/>
        <v>14190</v>
      </c>
      <c r="AF125" s="13">
        <f t="shared" si="55"/>
        <v>295740.01</v>
      </c>
      <c r="AG125" s="23">
        <f t="shared" si="56"/>
        <v>17193.330000000016</v>
      </c>
      <c r="AH125" s="13">
        <f t="shared" si="57"/>
        <v>890</v>
      </c>
      <c r="AI125" s="13">
        <f t="shared" si="58"/>
        <v>501933.3600000001</v>
      </c>
      <c r="AJ125" s="13">
        <f t="shared" si="59"/>
        <v>753933.3600000001</v>
      </c>
      <c r="AK125" s="13">
        <f t="shared" si="60"/>
        <v>420000</v>
      </c>
      <c r="AL125" s="13">
        <f t="shared" si="61"/>
        <v>177956.68</v>
      </c>
      <c r="AM125" s="13">
        <f t="shared" si="62"/>
        <v>102340</v>
      </c>
      <c r="AN125" s="13">
        <f t="shared" si="63"/>
        <v>280296.68</v>
      </c>
      <c r="AO125" s="23">
        <f t="shared" si="64"/>
        <v>1750</v>
      </c>
      <c r="AP125" s="13">
        <f t="shared" si="65"/>
        <v>-14553.330000000016</v>
      </c>
      <c r="AQ125" s="13">
        <f t="shared" si="66"/>
        <v>-103566.6399999999</v>
      </c>
      <c r="AR125" s="3" t="str">
        <f t="shared" si="67"/>
        <v>Ok</v>
      </c>
    </row>
    <row r="126" spans="1:44" x14ac:dyDescent="0.3">
      <c r="A126" s="30"/>
      <c r="B126" s="30">
        <f t="shared" si="34"/>
        <v>133</v>
      </c>
      <c r="C126" s="13">
        <f t="shared" si="35"/>
        <v>66500</v>
      </c>
      <c r="D126" s="13">
        <f t="shared" si="36"/>
        <v>798000</v>
      </c>
      <c r="E126" s="13">
        <f>F126*基础参数!$B$18</f>
        <v>532000</v>
      </c>
      <c r="F126" s="13">
        <f>F125+基础参数!$B$17</f>
        <v>1330000</v>
      </c>
      <c r="G126" s="13">
        <f>基础参数!$B$1</f>
        <v>60000</v>
      </c>
      <c r="H126" s="13">
        <f>基础参数!$B$2</f>
        <v>36000</v>
      </c>
      <c r="I126" s="13">
        <f>ROUND(IF(F126/12&gt;基础参数!$B$5,基础参数!$B$5,IF(F126/12&lt;基础参数!$B$4,基础参数!$B$4,F126/12)),2)</f>
        <v>21396</v>
      </c>
      <c r="J126" s="13">
        <f>I126*12*基础参数!$B$3</f>
        <v>32094</v>
      </c>
      <c r="K126" s="13">
        <f>ROUND(IF($F126/12&gt;基础参数!$B$12,基础参数!$B$12,IF($F126/12&lt;基础参数!$B$11,基础参数!$B$11,$F126/12)),2)</f>
        <v>21396</v>
      </c>
      <c r="L126" s="13">
        <f>K126*12*基础参数!$B$10</f>
        <v>17972.640000000003</v>
      </c>
      <c r="M126" s="12">
        <f t="shared" si="37"/>
        <v>651933.36</v>
      </c>
      <c r="N126" s="13">
        <f t="shared" si="38"/>
        <v>532000</v>
      </c>
      <c r="O126" s="13">
        <f t="shared" si="39"/>
        <v>142660.01</v>
      </c>
      <c r="P126" s="13">
        <f t="shared" si="40"/>
        <v>155190</v>
      </c>
      <c r="Q126" s="17">
        <f t="shared" si="41"/>
        <v>297850.01</v>
      </c>
      <c r="R126" s="13">
        <f t="shared" si="42"/>
        <v>883933.3600000001</v>
      </c>
      <c r="S126" s="18">
        <f t="shared" si="43"/>
        <v>300000</v>
      </c>
      <c r="T126" s="13">
        <f t="shared" si="44"/>
        <v>223456.68</v>
      </c>
      <c r="U126" s="13">
        <f t="shared" si="45"/>
        <v>58590</v>
      </c>
      <c r="V126" s="19">
        <f t="shared" si="46"/>
        <v>282046.68</v>
      </c>
      <c r="W126" s="13">
        <f t="shared" si="47"/>
        <v>15803.330000000016</v>
      </c>
      <c r="X126" s="13">
        <f t="shared" si="48"/>
        <v>68803.330000000016</v>
      </c>
      <c r="Y126" s="13">
        <f t="shared" si="49"/>
        <v>1183933.3600000001</v>
      </c>
      <c r="Z126" s="22">
        <f t="shared" si="50"/>
        <v>350850.01</v>
      </c>
      <c r="AA126" s="13"/>
      <c r="AB126" s="13">
        <f t="shared" si="51"/>
        <v>1039933.3600000001</v>
      </c>
      <c r="AC126" s="13">
        <f t="shared" si="52"/>
        <v>144000</v>
      </c>
      <c r="AD126" s="13">
        <f t="shared" si="53"/>
        <v>286050.01</v>
      </c>
      <c r="AE126" s="13">
        <f t="shared" si="54"/>
        <v>14190</v>
      </c>
      <c r="AF126" s="13">
        <f t="shared" si="55"/>
        <v>300240.01</v>
      </c>
      <c r="AG126" s="23">
        <f t="shared" si="56"/>
        <v>18193.330000000016</v>
      </c>
      <c r="AH126" s="13">
        <f t="shared" si="57"/>
        <v>2390</v>
      </c>
      <c r="AI126" s="13">
        <f t="shared" si="58"/>
        <v>511933.3600000001</v>
      </c>
      <c r="AJ126" s="13">
        <f t="shared" si="59"/>
        <v>763933.3600000001</v>
      </c>
      <c r="AK126" s="13">
        <f t="shared" si="60"/>
        <v>420000</v>
      </c>
      <c r="AL126" s="13">
        <f t="shared" si="61"/>
        <v>181456.68</v>
      </c>
      <c r="AM126" s="13">
        <f t="shared" si="62"/>
        <v>102340</v>
      </c>
      <c r="AN126" s="13">
        <f t="shared" si="63"/>
        <v>283796.68</v>
      </c>
      <c r="AO126" s="23">
        <f t="shared" si="64"/>
        <v>1750</v>
      </c>
      <c r="AP126" s="13">
        <f t="shared" si="65"/>
        <v>-14053.330000000016</v>
      </c>
      <c r="AQ126" s="13">
        <f t="shared" si="66"/>
        <v>-93566.639999999898</v>
      </c>
      <c r="AR126" s="3" t="str">
        <f t="shared" si="67"/>
        <v>Ok</v>
      </c>
    </row>
    <row r="127" spans="1:44" x14ac:dyDescent="0.3">
      <c r="A127" s="30"/>
      <c r="B127" s="30">
        <f t="shared" si="34"/>
        <v>134</v>
      </c>
      <c r="C127" s="13">
        <f t="shared" si="35"/>
        <v>67000</v>
      </c>
      <c r="D127" s="13">
        <f t="shared" si="36"/>
        <v>804000</v>
      </c>
      <c r="E127" s="13">
        <f>F127*基础参数!$B$18</f>
        <v>536000</v>
      </c>
      <c r="F127" s="13">
        <f>F126+基础参数!$B$17</f>
        <v>1340000</v>
      </c>
      <c r="G127" s="13">
        <f>基础参数!$B$1</f>
        <v>60000</v>
      </c>
      <c r="H127" s="13">
        <f>基础参数!$B$2</f>
        <v>36000</v>
      </c>
      <c r="I127" s="13">
        <f>ROUND(IF(F127/12&gt;基础参数!$B$5,基础参数!$B$5,IF(F127/12&lt;基础参数!$B$4,基础参数!$B$4,F127/12)),2)</f>
        <v>21396</v>
      </c>
      <c r="J127" s="13">
        <f>I127*12*基础参数!$B$3</f>
        <v>32094</v>
      </c>
      <c r="K127" s="13">
        <f>ROUND(IF($F127/12&gt;基础参数!$B$12,基础参数!$B$12,IF($F127/12&lt;基础参数!$B$11,基础参数!$B$11,$F127/12)),2)</f>
        <v>21396</v>
      </c>
      <c r="L127" s="13">
        <f>K127*12*基础参数!$B$10</f>
        <v>17972.640000000003</v>
      </c>
      <c r="M127" s="12">
        <f t="shared" si="37"/>
        <v>657933.36</v>
      </c>
      <c r="N127" s="13">
        <f t="shared" si="38"/>
        <v>536000</v>
      </c>
      <c r="O127" s="13">
        <f t="shared" si="39"/>
        <v>144460.01</v>
      </c>
      <c r="P127" s="13">
        <f t="shared" si="40"/>
        <v>156390</v>
      </c>
      <c r="Q127" s="17">
        <f t="shared" si="41"/>
        <v>300850.01</v>
      </c>
      <c r="R127" s="13">
        <f t="shared" si="42"/>
        <v>893933.3600000001</v>
      </c>
      <c r="S127" s="18">
        <f t="shared" si="43"/>
        <v>300000</v>
      </c>
      <c r="T127" s="13">
        <f t="shared" si="44"/>
        <v>226956.68</v>
      </c>
      <c r="U127" s="13">
        <f t="shared" si="45"/>
        <v>58590</v>
      </c>
      <c r="V127" s="19">
        <f t="shared" si="46"/>
        <v>285546.68</v>
      </c>
      <c r="W127" s="13">
        <f t="shared" si="47"/>
        <v>15303.330000000016</v>
      </c>
      <c r="X127" s="13">
        <f t="shared" si="48"/>
        <v>69803.330000000016</v>
      </c>
      <c r="Y127" s="13">
        <f t="shared" si="49"/>
        <v>1193933.3600000001</v>
      </c>
      <c r="Z127" s="22">
        <f t="shared" si="50"/>
        <v>355350.01</v>
      </c>
      <c r="AA127" s="13"/>
      <c r="AB127" s="13">
        <f t="shared" si="51"/>
        <v>1049933.3600000001</v>
      </c>
      <c r="AC127" s="13">
        <f t="shared" si="52"/>
        <v>144000</v>
      </c>
      <c r="AD127" s="13">
        <f t="shared" si="53"/>
        <v>290550.01</v>
      </c>
      <c r="AE127" s="13">
        <f t="shared" si="54"/>
        <v>14190</v>
      </c>
      <c r="AF127" s="13">
        <f t="shared" si="55"/>
        <v>304740.01</v>
      </c>
      <c r="AG127" s="23">
        <f t="shared" si="56"/>
        <v>19193.330000000016</v>
      </c>
      <c r="AH127" s="13">
        <f t="shared" si="57"/>
        <v>3890</v>
      </c>
      <c r="AI127" s="13">
        <f t="shared" si="58"/>
        <v>521933.3600000001</v>
      </c>
      <c r="AJ127" s="13">
        <f t="shared" si="59"/>
        <v>773933.3600000001</v>
      </c>
      <c r="AK127" s="13">
        <f t="shared" si="60"/>
        <v>420000</v>
      </c>
      <c r="AL127" s="13">
        <f t="shared" si="61"/>
        <v>184956.68</v>
      </c>
      <c r="AM127" s="13">
        <f t="shared" si="62"/>
        <v>102340</v>
      </c>
      <c r="AN127" s="13">
        <f t="shared" si="63"/>
        <v>287296.68</v>
      </c>
      <c r="AO127" s="23">
        <f t="shared" si="64"/>
        <v>1750</v>
      </c>
      <c r="AP127" s="13">
        <f t="shared" si="65"/>
        <v>-13553.330000000016</v>
      </c>
      <c r="AQ127" s="13">
        <f t="shared" si="66"/>
        <v>-83566.639999999898</v>
      </c>
      <c r="AR127" s="3" t="str">
        <f t="shared" si="67"/>
        <v>Ok</v>
      </c>
    </row>
    <row r="128" spans="1:44" x14ac:dyDescent="0.3">
      <c r="A128" s="30"/>
      <c r="B128" s="30">
        <f t="shared" si="34"/>
        <v>135</v>
      </c>
      <c r="C128" s="13">
        <f t="shared" si="35"/>
        <v>67500</v>
      </c>
      <c r="D128" s="13">
        <f t="shared" si="36"/>
        <v>810000</v>
      </c>
      <c r="E128" s="13">
        <f>F128*基础参数!$B$18</f>
        <v>540000</v>
      </c>
      <c r="F128" s="13">
        <f>F127+基础参数!$B$17</f>
        <v>1350000</v>
      </c>
      <c r="G128" s="13">
        <f>基础参数!$B$1</f>
        <v>60000</v>
      </c>
      <c r="H128" s="13">
        <f>基础参数!$B$2</f>
        <v>36000</v>
      </c>
      <c r="I128" s="13">
        <f>ROUND(IF(F128/12&gt;基础参数!$B$5,基础参数!$B$5,IF(F128/12&lt;基础参数!$B$4,基础参数!$B$4,F128/12)),2)</f>
        <v>21396</v>
      </c>
      <c r="J128" s="13">
        <f>I128*12*基础参数!$B$3</f>
        <v>32094</v>
      </c>
      <c r="K128" s="13">
        <f>ROUND(IF($F128/12&gt;基础参数!$B$12,基础参数!$B$12,IF($F128/12&lt;基础参数!$B$11,基础参数!$B$11,$F128/12)),2)</f>
        <v>21396</v>
      </c>
      <c r="L128" s="13">
        <f>K128*12*基础参数!$B$10</f>
        <v>17972.640000000003</v>
      </c>
      <c r="M128" s="12">
        <f t="shared" si="37"/>
        <v>663933.36</v>
      </c>
      <c r="N128" s="13">
        <f t="shared" si="38"/>
        <v>540000</v>
      </c>
      <c r="O128" s="13">
        <f t="shared" si="39"/>
        <v>146456.68</v>
      </c>
      <c r="P128" s="13">
        <f t="shared" si="40"/>
        <v>157590</v>
      </c>
      <c r="Q128" s="17">
        <f t="shared" si="41"/>
        <v>304046.68</v>
      </c>
      <c r="R128" s="13">
        <f t="shared" si="42"/>
        <v>903933.3600000001</v>
      </c>
      <c r="S128" s="18">
        <f t="shared" si="43"/>
        <v>300000</v>
      </c>
      <c r="T128" s="13">
        <f t="shared" si="44"/>
        <v>230456.68</v>
      </c>
      <c r="U128" s="13">
        <f t="shared" si="45"/>
        <v>58590</v>
      </c>
      <c r="V128" s="19">
        <f t="shared" si="46"/>
        <v>289046.68</v>
      </c>
      <c r="W128" s="13">
        <f t="shared" si="47"/>
        <v>15000</v>
      </c>
      <c r="X128" s="13">
        <f t="shared" si="48"/>
        <v>70803.330000000016</v>
      </c>
      <c r="Y128" s="13">
        <f t="shared" si="49"/>
        <v>1203933.3600000001</v>
      </c>
      <c r="Z128" s="22">
        <f t="shared" si="50"/>
        <v>359850.01</v>
      </c>
      <c r="AA128" s="13"/>
      <c r="AB128" s="13">
        <f t="shared" si="51"/>
        <v>1059933.3600000001</v>
      </c>
      <c r="AC128" s="13">
        <f t="shared" si="52"/>
        <v>144000</v>
      </c>
      <c r="AD128" s="13">
        <f t="shared" si="53"/>
        <v>295050.01</v>
      </c>
      <c r="AE128" s="13">
        <f t="shared" si="54"/>
        <v>14190</v>
      </c>
      <c r="AF128" s="13">
        <f t="shared" si="55"/>
        <v>309240.01</v>
      </c>
      <c r="AG128" s="23">
        <f t="shared" si="56"/>
        <v>20193.330000000016</v>
      </c>
      <c r="AH128" s="13">
        <f t="shared" si="57"/>
        <v>5193.3300000000163</v>
      </c>
      <c r="AI128" s="13">
        <f t="shared" si="58"/>
        <v>531933.3600000001</v>
      </c>
      <c r="AJ128" s="13">
        <f t="shared" si="59"/>
        <v>783933.3600000001</v>
      </c>
      <c r="AK128" s="13">
        <f t="shared" si="60"/>
        <v>420000</v>
      </c>
      <c r="AL128" s="13">
        <f t="shared" si="61"/>
        <v>188456.68</v>
      </c>
      <c r="AM128" s="13">
        <f t="shared" si="62"/>
        <v>102340</v>
      </c>
      <c r="AN128" s="13">
        <f t="shared" si="63"/>
        <v>290796.68</v>
      </c>
      <c r="AO128" s="23">
        <f t="shared" si="64"/>
        <v>1750</v>
      </c>
      <c r="AP128" s="13">
        <f t="shared" si="65"/>
        <v>-13250</v>
      </c>
      <c r="AQ128" s="13">
        <f t="shared" si="66"/>
        <v>-73566.639999999898</v>
      </c>
      <c r="AR128" s="3" t="str">
        <f t="shared" si="67"/>
        <v>Ok</v>
      </c>
    </row>
    <row r="129" spans="1:44" x14ac:dyDescent="0.3">
      <c r="A129" s="30"/>
      <c r="B129" s="30">
        <f t="shared" si="34"/>
        <v>136</v>
      </c>
      <c r="C129" s="13">
        <f t="shared" si="35"/>
        <v>68000</v>
      </c>
      <c r="D129" s="13">
        <f t="shared" si="36"/>
        <v>816000</v>
      </c>
      <c r="E129" s="13">
        <f>F129*基础参数!$B$18</f>
        <v>544000</v>
      </c>
      <c r="F129" s="13">
        <f>F128+基础参数!$B$17</f>
        <v>1360000</v>
      </c>
      <c r="G129" s="13">
        <f>基础参数!$B$1</f>
        <v>60000</v>
      </c>
      <c r="H129" s="13">
        <f>基础参数!$B$2</f>
        <v>36000</v>
      </c>
      <c r="I129" s="13">
        <f>ROUND(IF(F129/12&gt;基础参数!$B$5,基础参数!$B$5,IF(F129/12&lt;基础参数!$B$4,基础参数!$B$4,F129/12)),2)</f>
        <v>21396</v>
      </c>
      <c r="J129" s="13">
        <f>I129*12*基础参数!$B$3</f>
        <v>32094</v>
      </c>
      <c r="K129" s="13">
        <f>ROUND(IF($F129/12&gt;基础参数!$B$12,基础参数!$B$12,IF($F129/12&lt;基础参数!$B$11,基础参数!$B$11,$F129/12)),2)</f>
        <v>21396</v>
      </c>
      <c r="L129" s="13">
        <f>K129*12*基础参数!$B$10</f>
        <v>17972.640000000003</v>
      </c>
      <c r="M129" s="12">
        <f t="shared" si="37"/>
        <v>669933.36</v>
      </c>
      <c r="N129" s="13">
        <f t="shared" si="38"/>
        <v>544000</v>
      </c>
      <c r="O129" s="13">
        <f t="shared" si="39"/>
        <v>148556.68</v>
      </c>
      <c r="P129" s="13">
        <f t="shared" si="40"/>
        <v>158790</v>
      </c>
      <c r="Q129" s="17">
        <f t="shared" si="41"/>
        <v>307346.68</v>
      </c>
      <c r="R129" s="13">
        <f t="shared" si="42"/>
        <v>913933.3600000001</v>
      </c>
      <c r="S129" s="18">
        <f t="shared" si="43"/>
        <v>300000</v>
      </c>
      <c r="T129" s="13">
        <f t="shared" si="44"/>
        <v>233956.68</v>
      </c>
      <c r="U129" s="13">
        <f t="shared" si="45"/>
        <v>58590</v>
      </c>
      <c r="V129" s="19">
        <f t="shared" si="46"/>
        <v>292546.68</v>
      </c>
      <c r="W129" s="13">
        <f t="shared" si="47"/>
        <v>14800</v>
      </c>
      <c r="X129" s="13">
        <f t="shared" si="48"/>
        <v>71803.330000000016</v>
      </c>
      <c r="Y129" s="13">
        <f t="shared" si="49"/>
        <v>1213933.3600000001</v>
      </c>
      <c r="Z129" s="22">
        <f t="shared" si="50"/>
        <v>364350.01</v>
      </c>
      <c r="AA129" s="13"/>
      <c r="AB129" s="13">
        <f t="shared" si="51"/>
        <v>1069933.3600000001</v>
      </c>
      <c r="AC129" s="13">
        <f t="shared" si="52"/>
        <v>144000</v>
      </c>
      <c r="AD129" s="13">
        <f t="shared" si="53"/>
        <v>299550.01</v>
      </c>
      <c r="AE129" s="13">
        <f t="shared" si="54"/>
        <v>14190</v>
      </c>
      <c r="AF129" s="13">
        <f t="shared" si="55"/>
        <v>313740.01</v>
      </c>
      <c r="AG129" s="23">
        <f t="shared" si="56"/>
        <v>21193.330000000016</v>
      </c>
      <c r="AH129" s="13">
        <f t="shared" si="57"/>
        <v>6393.3300000000163</v>
      </c>
      <c r="AI129" s="13">
        <f t="shared" si="58"/>
        <v>541933.3600000001</v>
      </c>
      <c r="AJ129" s="13">
        <f t="shared" si="59"/>
        <v>793933.3600000001</v>
      </c>
      <c r="AK129" s="13">
        <f t="shared" si="60"/>
        <v>420000</v>
      </c>
      <c r="AL129" s="13">
        <f t="shared" si="61"/>
        <v>191956.68</v>
      </c>
      <c r="AM129" s="13">
        <f t="shared" si="62"/>
        <v>102340</v>
      </c>
      <c r="AN129" s="13">
        <f t="shared" si="63"/>
        <v>294296.68</v>
      </c>
      <c r="AO129" s="23">
        <f t="shared" si="64"/>
        <v>1750</v>
      </c>
      <c r="AP129" s="13">
        <f t="shared" si="65"/>
        <v>-13050</v>
      </c>
      <c r="AQ129" s="13">
        <f t="shared" si="66"/>
        <v>-63566.639999999898</v>
      </c>
      <c r="AR129" s="3" t="str">
        <f t="shared" si="67"/>
        <v>Ok</v>
      </c>
    </row>
    <row r="130" spans="1:44" x14ac:dyDescent="0.3">
      <c r="A130" s="30"/>
      <c r="B130" s="30">
        <f t="shared" si="34"/>
        <v>137</v>
      </c>
      <c r="C130" s="13">
        <f t="shared" si="35"/>
        <v>68500</v>
      </c>
      <c r="D130" s="13">
        <f t="shared" si="36"/>
        <v>822000</v>
      </c>
      <c r="E130" s="13">
        <f>F130*基础参数!$B$18</f>
        <v>548000</v>
      </c>
      <c r="F130" s="13">
        <f>F129+基础参数!$B$17</f>
        <v>1370000</v>
      </c>
      <c r="G130" s="13">
        <f>基础参数!$B$1</f>
        <v>60000</v>
      </c>
      <c r="H130" s="13">
        <f>基础参数!$B$2</f>
        <v>36000</v>
      </c>
      <c r="I130" s="13">
        <f>ROUND(IF(F130/12&gt;基础参数!$B$5,基础参数!$B$5,IF(F130/12&lt;基础参数!$B$4,基础参数!$B$4,F130/12)),2)</f>
        <v>21396</v>
      </c>
      <c r="J130" s="13">
        <f>I130*12*基础参数!$B$3</f>
        <v>32094</v>
      </c>
      <c r="K130" s="13">
        <f>ROUND(IF($F130/12&gt;基础参数!$B$12,基础参数!$B$12,IF($F130/12&lt;基础参数!$B$11,基础参数!$B$11,$F130/12)),2)</f>
        <v>21396</v>
      </c>
      <c r="L130" s="13">
        <f>K130*12*基础参数!$B$10</f>
        <v>17972.640000000003</v>
      </c>
      <c r="M130" s="12">
        <f t="shared" si="37"/>
        <v>675933.36</v>
      </c>
      <c r="N130" s="13">
        <f t="shared" si="38"/>
        <v>548000</v>
      </c>
      <c r="O130" s="13">
        <f t="shared" si="39"/>
        <v>150656.68</v>
      </c>
      <c r="P130" s="13">
        <f t="shared" si="40"/>
        <v>159990</v>
      </c>
      <c r="Q130" s="17">
        <f t="shared" si="41"/>
        <v>310646.68</v>
      </c>
      <c r="R130" s="13">
        <f t="shared" si="42"/>
        <v>923933.3600000001</v>
      </c>
      <c r="S130" s="18">
        <f t="shared" si="43"/>
        <v>300000</v>
      </c>
      <c r="T130" s="13">
        <f t="shared" si="44"/>
        <v>237456.68</v>
      </c>
      <c r="U130" s="13">
        <f t="shared" si="45"/>
        <v>58590</v>
      </c>
      <c r="V130" s="19">
        <f t="shared" si="46"/>
        <v>296046.68</v>
      </c>
      <c r="W130" s="13">
        <f t="shared" si="47"/>
        <v>14600</v>
      </c>
      <c r="X130" s="13">
        <f t="shared" si="48"/>
        <v>72803.330000000016</v>
      </c>
      <c r="Y130" s="13">
        <f t="shared" si="49"/>
        <v>1223933.3600000001</v>
      </c>
      <c r="Z130" s="22">
        <f t="shared" si="50"/>
        <v>368850.01</v>
      </c>
      <c r="AA130" s="13"/>
      <c r="AB130" s="13">
        <f t="shared" si="51"/>
        <v>1079933.3600000001</v>
      </c>
      <c r="AC130" s="13">
        <f t="shared" si="52"/>
        <v>144000</v>
      </c>
      <c r="AD130" s="13">
        <f t="shared" si="53"/>
        <v>304050.01</v>
      </c>
      <c r="AE130" s="13">
        <f t="shared" si="54"/>
        <v>14190</v>
      </c>
      <c r="AF130" s="13">
        <f t="shared" si="55"/>
        <v>318240.01</v>
      </c>
      <c r="AG130" s="23">
        <f t="shared" si="56"/>
        <v>22193.330000000016</v>
      </c>
      <c r="AH130" s="13">
        <f t="shared" si="57"/>
        <v>7593.3300000000163</v>
      </c>
      <c r="AI130" s="13">
        <f t="shared" si="58"/>
        <v>551933.3600000001</v>
      </c>
      <c r="AJ130" s="13">
        <f t="shared" si="59"/>
        <v>803933.3600000001</v>
      </c>
      <c r="AK130" s="13">
        <f t="shared" si="60"/>
        <v>420000</v>
      </c>
      <c r="AL130" s="13">
        <f t="shared" si="61"/>
        <v>195456.68</v>
      </c>
      <c r="AM130" s="13">
        <f t="shared" si="62"/>
        <v>102340</v>
      </c>
      <c r="AN130" s="13">
        <f t="shared" si="63"/>
        <v>297796.68</v>
      </c>
      <c r="AO130" s="23">
        <f t="shared" si="64"/>
        <v>1750</v>
      </c>
      <c r="AP130" s="13">
        <f t="shared" si="65"/>
        <v>-12850</v>
      </c>
      <c r="AQ130" s="13">
        <f t="shared" si="66"/>
        <v>-53566.639999999898</v>
      </c>
      <c r="AR130" s="3" t="str">
        <f t="shared" si="67"/>
        <v>Ok</v>
      </c>
    </row>
    <row r="131" spans="1:44" x14ac:dyDescent="0.3">
      <c r="A131" s="30"/>
      <c r="B131" s="30">
        <f t="shared" ref="B131:B194" si="68">F131/10000</f>
        <v>138</v>
      </c>
      <c r="C131" s="13">
        <f t="shared" si="35"/>
        <v>69000</v>
      </c>
      <c r="D131" s="13">
        <f t="shared" si="36"/>
        <v>828000</v>
      </c>
      <c r="E131" s="13">
        <f>F131*基础参数!$B$18</f>
        <v>552000</v>
      </c>
      <c r="F131" s="13">
        <f>F130+基础参数!$B$17</f>
        <v>1380000</v>
      </c>
      <c r="G131" s="13">
        <f>基础参数!$B$1</f>
        <v>60000</v>
      </c>
      <c r="H131" s="13">
        <f>基础参数!$B$2</f>
        <v>36000</v>
      </c>
      <c r="I131" s="13">
        <f>ROUND(IF(F131/12&gt;基础参数!$B$5,基础参数!$B$5,IF(F131/12&lt;基础参数!$B$4,基础参数!$B$4,F131/12)),2)</f>
        <v>21396</v>
      </c>
      <c r="J131" s="13">
        <f>I131*12*基础参数!$B$3</f>
        <v>32094</v>
      </c>
      <c r="K131" s="13">
        <f>ROUND(IF($F131/12&gt;基础参数!$B$12,基础参数!$B$12,IF($F131/12&lt;基础参数!$B$11,基础参数!$B$11,$F131/12)),2)</f>
        <v>21396</v>
      </c>
      <c r="L131" s="13">
        <f>K131*12*基础参数!$B$10</f>
        <v>17972.640000000003</v>
      </c>
      <c r="M131" s="12">
        <f t="shared" si="37"/>
        <v>681933.36</v>
      </c>
      <c r="N131" s="13">
        <f t="shared" si="38"/>
        <v>552000</v>
      </c>
      <c r="O131" s="13">
        <f t="shared" si="39"/>
        <v>152756.68</v>
      </c>
      <c r="P131" s="13">
        <f t="shared" si="40"/>
        <v>161190</v>
      </c>
      <c r="Q131" s="17">
        <f t="shared" si="41"/>
        <v>313946.68</v>
      </c>
      <c r="R131" s="13">
        <f t="shared" si="42"/>
        <v>933933.3600000001</v>
      </c>
      <c r="S131" s="18">
        <f t="shared" si="43"/>
        <v>300000</v>
      </c>
      <c r="T131" s="13">
        <f t="shared" si="44"/>
        <v>240956.68</v>
      </c>
      <c r="U131" s="13">
        <f t="shared" si="45"/>
        <v>58590</v>
      </c>
      <c r="V131" s="19">
        <f t="shared" si="46"/>
        <v>299546.68</v>
      </c>
      <c r="W131" s="13">
        <f t="shared" si="47"/>
        <v>14400</v>
      </c>
      <c r="X131" s="13">
        <f t="shared" si="48"/>
        <v>73803.330000000016</v>
      </c>
      <c r="Y131" s="13">
        <f t="shared" si="49"/>
        <v>1233933.3600000001</v>
      </c>
      <c r="Z131" s="22">
        <f t="shared" si="50"/>
        <v>373350.01</v>
      </c>
      <c r="AA131" s="13"/>
      <c r="AB131" s="13">
        <f t="shared" si="51"/>
        <v>1089933.3600000001</v>
      </c>
      <c r="AC131" s="13">
        <f t="shared" si="52"/>
        <v>144000</v>
      </c>
      <c r="AD131" s="13">
        <f t="shared" si="53"/>
        <v>308550.01</v>
      </c>
      <c r="AE131" s="13">
        <f t="shared" si="54"/>
        <v>14190</v>
      </c>
      <c r="AF131" s="13">
        <f t="shared" si="55"/>
        <v>322740.01</v>
      </c>
      <c r="AG131" s="23">
        <f t="shared" si="56"/>
        <v>23193.330000000016</v>
      </c>
      <c r="AH131" s="13">
        <f t="shared" si="57"/>
        <v>8793.3300000000163</v>
      </c>
      <c r="AI131" s="13">
        <f t="shared" si="58"/>
        <v>561933.3600000001</v>
      </c>
      <c r="AJ131" s="13">
        <f t="shared" si="59"/>
        <v>813933.3600000001</v>
      </c>
      <c r="AK131" s="13">
        <f t="shared" si="60"/>
        <v>420000</v>
      </c>
      <c r="AL131" s="13">
        <f t="shared" si="61"/>
        <v>198956.68</v>
      </c>
      <c r="AM131" s="13">
        <f t="shared" si="62"/>
        <v>102340</v>
      </c>
      <c r="AN131" s="13">
        <f t="shared" si="63"/>
        <v>301296.68</v>
      </c>
      <c r="AO131" s="23">
        <f t="shared" si="64"/>
        <v>1750</v>
      </c>
      <c r="AP131" s="13">
        <f t="shared" si="65"/>
        <v>-12650</v>
      </c>
      <c r="AQ131" s="13">
        <f t="shared" si="66"/>
        <v>-43566.639999999898</v>
      </c>
      <c r="AR131" s="3" t="str">
        <f t="shared" si="67"/>
        <v>Ok</v>
      </c>
    </row>
    <row r="132" spans="1:44" x14ac:dyDescent="0.3">
      <c r="A132" s="30"/>
      <c r="B132" s="30">
        <f t="shared" si="68"/>
        <v>139</v>
      </c>
      <c r="C132" s="13">
        <f t="shared" ref="C132:C195" si="69">ROUND(D132/12,2)</f>
        <v>69500</v>
      </c>
      <c r="D132" s="13">
        <f t="shared" ref="D132:D195" si="70">F132-E132</f>
        <v>834000</v>
      </c>
      <c r="E132" s="13">
        <f>F132*基础参数!$B$18</f>
        <v>556000</v>
      </c>
      <c r="F132" s="13">
        <f>F131+基础参数!$B$17</f>
        <v>1390000</v>
      </c>
      <c r="G132" s="13">
        <f>基础参数!$B$1</f>
        <v>60000</v>
      </c>
      <c r="H132" s="13">
        <f>基础参数!$B$2</f>
        <v>36000</v>
      </c>
      <c r="I132" s="13">
        <f>ROUND(IF(F132/12&gt;基础参数!$B$5,基础参数!$B$5,IF(F132/12&lt;基础参数!$B$4,基础参数!$B$4,F132/12)),2)</f>
        <v>21396</v>
      </c>
      <c r="J132" s="13">
        <f>I132*12*基础参数!$B$3</f>
        <v>32094</v>
      </c>
      <c r="K132" s="13">
        <f>ROUND(IF($F132/12&gt;基础参数!$B$12,基础参数!$B$12,IF($F132/12&lt;基础参数!$B$11,基础参数!$B$11,$F132/12)),2)</f>
        <v>21396</v>
      </c>
      <c r="L132" s="13">
        <f>K132*12*基础参数!$B$10</f>
        <v>17972.640000000003</v>
      </c>
      <c r="M132" s="12">
        <f t="shared" ref="M132:M195" si="71">IF(D132-G132-H132-J132-L132&gt;0,D132-G132-H132-J132-L132,0)</f>
        <v>687933.36</v>
      </c>
      <c r="N132" s="13">
        <f t="shared" ref="N132:N195" si="72">E132</f>
        <v>556000</v>
      </c>
      <c r="O132" s="13">
        <f t="shared" ref="O132:O195" si="73">ROUND(IF(M132&gt;36000,IF(M132&gt;144000,IF(M132&gt;300000,IF(M132&gt;420000,IF(M132&gt;660000,IF(M132&gt;960000,IF(M132&gt;960000.0001,(M132*0.45-181920)),(M132*0.35-85920)),(M132*0.3-52920)),(M132*0.25-31920)),(M132*0.2-16920)),(M132*0.1-2520)),(M132*0.03)),2)</f>
        <v>154856.68</v>
      </c>
      <c r="P132" s="13">
        <f t="shared" ref="P132:P195" si="74">ROUND(IF(N132/12&gt;3000,IF(N132/12&gt;12000,IF(N132/12&gt;25000,IF(N132/12&gt;35000,IF(N132/12&gt;55000,IF(N132/12&gt;80000,IF(N132/12&gt;80000.0001,(N132*0.45-15160)),(N132*0.35-7160)),(N132*0.3-4410)),(N132*0.25-2660)),(N132*0.2-1410)),(N132*0.1-210)),(N132*0.03)),2)</f>
        <v>162390</v>
      </c>
      <c r="Q132" s="17">
        <f t="shared" ref="Q132:Q195" si="75">O132+P132</f>
        <v>317246.68</v>
      </c>
      <c r="R132" s="13">
        <f t="shared" ref="R132:R195" si="76">Y132-S132</f>
        <v>943933.3600000001</v>
      </c>
      <c r="S132" s="18">
        <f t="shared" ref="S132:S195" si="77">IF(Y132&gt;1452500,660000,IF(Y132&gt;1277500,420000,IF(Y132&gt;672000,300000,IF(Y132&gt;203100,144000,IF(Y132&gt;36000,36000,0)))))</f>
        <v>300000</v>
      </c>
      <c r="T132" s="13">
        <f t="shared" ref="T132:T195" si="78">ROUND(IF(R132&gt;36000,IF(R132&gt;144000,IF(R132&gt;300000,IF(R132&gt;420000,IF(R132&gt;660000,IF(R132&gt;960000,IF(R132&gt;960000.0001,(R132*0.45-181920)),(R132*0.35-85920)),(R132*0.3-52920)),(R132*0.25-31920)),(R132*0.2-16920)),(R132*0.1-2520)),(R132*0.03)),2)</f>
        <v>244456.68</v>
      </c>
      <c r="U132" s="13">
        <f t="shared" ref="U132:U195" si="79">ROUND(IF(S132/12&gt;3000,IF(S132/12&gt;12000,IF(S132/12&gt;25000,IF(S132/12&gt;35000,IF(S132/12&gt;55000,IF(S132/12&gt;80000,IF(S132/12&gt;80000.0001,(S132*0.45-15160)),(S132*0.35-7160)),(S132*0.3-4410)),(S132*0.25-2660)),(S132*0.2-1410)),(S132*0.1-210)),(S132*0.03)),2)</f>
        <v>58590</v>
      </c>
      <c r="V132" s="19">
        <f t="shared" ref="V132:V195" si="80">T132+U132</f>
        <v>303046.68</v>
      </c>
      <c r="W132" s="13">
        <f t="shared" ref="W132:W195" si="81">Q132-V132</f>
        <v>14200</v>
      </c>
      <c r="X132" s="13">
        <f t="shared" ref="X132:X195" si="82">Z132-V132</f>
        <v>74803.330000000016</v>
      </c>
      <c r="Y132" s="13">
        <f t="shared" ref="Y132:Y195" si="83">IF(F132-G132-H132-J132-L132&gt;0,F132-G132-H132-J132-L132,0)</f>
        <v>1243933.3600000001</v>
      </c>
      <c r="Z132" s="22">
        <f t="shared" ref="Z132:Z195" si="84">ROUND(IF(Y132&gt;36000,IF(Y132&gt;144000,IF(Y132&gt;300000,IF(Y132&gt;420000,IF(Y132&gt;660000,IF(Y132&gt;960000,IF(Y132&gt;960000.0001,(Y132*0.45-181920)),(Y132*0.35-85920)),(Y132*0.3-52920)),(Y132*0.25-31920)),(Y132*0.2-16920)),(Y132*0.1-2520)),(Y132*0.03)),2)</f>
        <v>377850.01</v>
      </c>
      <c r="AA132" s="13"/>
      <c r="AB132" s="13">
        <f t="shared" ref="AB132:AB195" si="85">Y132-AC132</f>
        <v>1099933.3600000001</v>
      </c>
      <c r="AC132" s="13">
        <f t="shared" ref="AC132:AC195" si="86">IF($S132=0,0,IF($S132=36000,0,IF($S132=144000,36000,IF($S132=300000,144000,IF($S132=420000,300000,IF($S132=660000,420000))))))</f>
        <v>144000</v>
      </c>
      <c r="AD132" s="13">
        <f t="shared" ref="AD132:AD195" si="87">ROUND(IF(AB132&gt;36000,IF(AB132&gt;144000,IF(AB132&gt;300000,IF(AB132&gt;420000,IF(AB132&gt;660000,IF(AB132&gt;960000,IF(AB132&gt;960000.0001,(AB132*0.45-181920)),(AB132*0.35-85920)),(AB132*0.3-52920)),(AB132*0.25-31920)),(AB132*0.2-16920)),(AB132*0.1-2520)),(AB132*0.03)),2)</f>
        <v>313050.01</v>
      </c>
      <c r="AE132" s="13">
        <f t="shared" ref="AE132:AE195" si="88">ROUND(IF(AC132/12&gt;3000,IF(AC132/12&gt;12000,IF(AC132/12&gt;25000,IF(AC132/12&gt;35000,IF(AC132/12&gt;55000,IF(AC132/12&gt;80000,IF(AC132/12&gt;80000.0001,(AC132*0.45-15160)),(AC132*0.35-7160)),(AC132*0.3-4410)),(AC132*0.25-2660)),(AC132*0.2-1410)),(AC132*0.1-210)),(AC132*0.03)),2)</f>
        <v>14190</v>
      </c>
      <c r="AF132" s="13">
        <f t="shared" ref="AF132:AF195" si="89">AD132+AE132</f>
        <v>327240.01</v>
      </c>
      <c r="AG132" s="23">
        <f t="shared" ref="AG132:AG195" si="90">AF132-$V132</f>
        <v>24193.330000000016</v>
      </c>
      <c r="AH132" s="13">
        <f t="shared" ref="AH132:AH195" si="91">AF132-$Q132</f>
        <v>9993.3300000000163</v>
      </c>
      <c r="AI132" s="13">
        <f t="shared" ref="AI132:AI195" si="92">IF($S132=0,0,IF($S132=36000,Y132-36000,IF($S132=144000,Y132-203100,IF($S132=300000,Y132-672000,IF($S132=420000,Y132-1277500,IF($S132=660000,Y132-1452500))))))</f>
        <v>571933.3600000001</v>
      </c>
      <c r="AJ132" s="13">
        <f t="shared" ref="AJ132:AJ195" si="93">IF(AK132&gt;Y132,0,Y132-AK132)</f>
        <v>823933.3600000001</v>
      </c>
      <c r="AK132" s="13">
        <f t="shared" ref="AK132:AK195" si="94">IF($S132=0,36000,IF($S132=36000,144000,IF($S132=144000,300000,IF($S132=300000,420000,IF($S132=420000,660000,IF($S132=660000,660000))))))</f>
        <v>420000</v>
      </c>
      <c r="AL132" s="13">
        <f t="shared" ref="AL132:AL195" si="95">IF(AK132&gt;Y132,0,ROUND(IF(AJ132&gt;36000,IF(AJ132&gt;144000,IF(AJ132&gt;300000,IF(AJ132&gt;420000,IF(AJ132&gt;660000,IF(AJ132&gt;960000,IF(AJ132&gt;960000.0001,(AJ132*0.45-181920)),(AJ132*0.35-85920)),(AJ132*0.3-52920)),(AJ132*0.25-31920)),(AJ132*0.2-16920)),(AJ132*0.1-2520)),(AJ132*0.03)),2))</f>
        <v>202456.68</v>
      </c>
      <c r="AM132" s="13">
        <f t="shared" ref="AM132:AM195" si="96">IF(AK132&gt;Y132,0,ROUND(IF(AK132/12&gt;3000,IF(AK132/12&gt;12000,IF(AK132/12&gt;25000,IF(AK132/12&gt;35000,IF(AK132/12&gt;55000,IF(AK132/12&gt;80000,IF(AK132/12&gt;80000.0001,(AK132*0.45-15160)),(AK132*0.35-7160)),(AK132*0.3-4410)),(AK132*0.25-2660)),(AK132*0.2-1410)),(AK132*0.1-210)),(AK132*0.03)),2))</f>
        <v>102340</v>
      </c>
      <c r="AN132" s="13">
        <f t="shared" ref="AN132:AN195" si="97">AL132+AM132</f>
        <v>304796.68</v>
      </c>
      <c r="AO132" s="23">
        <f t="shared" ref="AO132:AO195" si="98">IF(AK132&gt;Y132,0,AN132-$V132)</f>
        <v>1750</v>
      </c>
      <c r="AP132" s="13">
        <f t="shared" ref="AP132:AP195" si="99">IF(AK132&gt;Y132,0,AN132-$Q132)</f>
        <v>-12450</v>
      </c>
      <c r="AQ132" s="13">
        <f t="shared" ref="AQ132:AQ195" si="100">IF(AK132&gt;Y132,0,IF($S132=0,Y132-36000,IF($S132=36000,Y132-203100,IF($S132=144000,Y132-672000,IF($S132=300000,Y132-1277500,IF($S132=420000,Y132-1452500,IF($S132=660000,0)))))))</f>
        <v>-33566.639999999898</v>
      </c>
      <c r="AR132" s="3" t="str">
        <f t="shared" ref="AR132:AR195" si="101">IF(AK132&gt;Y132,"高选假设不成立","Ok")</f>
        <v>Ok</v>
      </c>
    </row>
    <row r="133" spans="1:44" x14ac:dyDescent="0.3">
      <c r="A133" s="30"/>
      <c r="B133" s="30">
        <f t="shared" si="68"/>
        <v>140</v>
      </c>
      <c r="C133" s="13">
        <f t="shared" si="69"/>
        <v>70000</v>
      </c>
      <c r="D133" s="13">
        <f t="shared" si="70"/>
        <v>840000</v>
      </c>
      <c r="E133" s="13">
        <f>F133*基础参数!$B$18</f>
        <v>560000</v>
      </c>
      <c r="F133" s="13">
        <f>F132+基础参数!$B$17</f>
        <v>1400000</v>
      </c>
      <c r="G133" s="13">
        <f>基础参数!$B$1</f>
        <v>60000</v>
      </c>
      <c r="H133" s="13">
        <f>基础参数!$B$2</f>
        <v>36000</v>
      </c>
      <c r="I133" s="13">
        <f>ROUND(IF(F133/12&gt;基础参数!$B$5,基础参数!$B$5,IF(F133/12&lt;基础参数!$B$4,基础参数!$B$4,F133/12)),2)</f>
        <v>21396</v>
      </c>
      <c r="J133" s="13">
        <f>I133*12*基础参数!$B$3</f>
        <v>32094</v>
      </c>
      <c r="K133" s="13">
        <f>ROUND(IF($F133/12&gt;基础参数!$B$12,基础参数!$B$12,IF($F133/12&lt;基础参数!$B$11,基础参数!$B$11,$F133/12)),2)</f>
        <v>21396</v>
      </c>
      <c r="L133" s="13">
        <f>K133*12*基础参数!$B$10</f>
        <v>17972.640000000003</v>
      </c>
      <c r="M133" s="12">
        <f t="shared" si="71"/>
        <v>693933.36</v>
      </c>
      <c r="N133" s="13">
        <f t="shared" si="72"/>
        <v>560000</v>
      </c>
      <c r="O133" s="13">
        <f t="shared" si="73"/>
        <v>156956.68</v>
      </c>
      <c r="P133" s="13">
        <f t="shared" si="74"/>
        <v>163590</v>
      </c>
      <c r="Q133" s="17">
        <f t="shared" si="75"/>
        <v>320546.68</v>
      </c>
      <c r="R133" s="13">
        <f t="shared" si="76"/>
        <v>953933.3600000001</v>
      </c>
      <c r="S133" s="18">
        <f t="shared" si="77"/>
        <v>300000</v>
      </c>
      <c r="T133" s="13">
        <f t="shared" si="78"/>
        <v>247956.68</v>
      </c>
      <c r="U133" s="13">
        <f t="shared" si="79"/>
        <v>58590</v>
      </c>
      <c r="V133" s="19">
        <f t="shared" si="80"/>
        <v>306546.68</v>
      </c>
      <c r="W133" s="13">
        <f t="shared" si="81"/>
        <v>14000</v>
      </c>
      <c r="X133" s="13">
        <f t="shared" si="82"/>
        <v>75803.330000000016</v>
      </c>
      <c r="Y133" s="13">
        <f t="shared" si="83"/>
        <v>1253933.3600000001</v>
      </c>
      <c r="Z133" s="22">
        <f t="shared" si="84"/>
        <v>382350.01</v>
      </c>
      <c r="AA133" s="13"/>
      <c r="AB133" s="13">
        <f t="shared" si="85"/>
        <v>1109933.3600000001</v>
      </c>
      <c r="AC133" s="13">
        <f t="shared" si="86"/>
        <v>144000</v>
      </c>
      <c r="AD133" s="13">
        <f t="shared" si="87"/>
        <v>317550.01</v>
      </c>
      <c r="AE133" s="13">
        <f t="shared" si="88"/>
        <v>14190</v>
      </c>
      <c r="AF133" s="13">
        <f t="shared" si="89"/>
        <v>331740.01</v>
      </c>
      <c r="AG133" s="23">
        <f t="shared" si="90"/>
        <v>25193.330000000016</v>
      </c>
      <c r="AH133" s="13">
        <f t="shared" si="91"/>
        <v>11193.330000000016</v>
      </c>
      <c r="AI133" s="13">
        <f t="shared" si="92"/>
        <v>581933.3600000001</v>
      </c>
      <c r="AJ133" s="13">
        <f t="shared" si="93"/>
        <v>833933.3600000001</v>
      </c>
      <c r="AK133" s="13">
        <f t="shared" si="94"/>
        <v>420000</v>
      </c>
      <c r="AL133" s="13">
        <f t="shared" si="95"/>
        <v>205956.68</v>
      </c>
      <c r="AM133" s="13">
        <f t="shared" si="96"/>
        <v>102340</v>
      </c>
      <c r="AN133" s="13">
        <f t="shared" si="97"/>
        <v>308296.68</v>
      </c>
      <c r="AO133" s="23">
        <f t="shared" si="98"/>
        <v>1750</v>
      </c>
      <c r="AP133" s="13">
        <f t="shared" si="99"/>
        <v>-12250</v>
      </c>
      <c r="AQ133" s="13">
        <f t="shared" si="100"/>
        <v>-23566.639999999898</v>
      </c>
      <c r="AR133" s="3" t="str">
        <f t="shared" si="101"/>
        <v>Ok</v>
      </c>
    </row>
    <row r="134" spans="1:44" x14ac:dyDescent="0.3">
      <c r="A134" s="30"/>
      <c r="B134" s="30">
        <f t="shared" si="68"/>
        <v>141</v>
      </c>
      <c r="C134" s="13">
        <f t="shared" si="69"/>
        <v>70500</v>
      </c>
      <c r="D134" s="13">
        <f t="shared" si="70"/>
        <v>846000</v>
      </c>
      <c r="E134" s="13">
        <f>F134*基础参数!$B$18</f>
        <v>564000</v>
      </c>
      <c r="F134" s="13">
        <f>F133+基础参数!$B$17</f>
        <v>1410000</v>
      </c>
      <c r="G134" s="13">
        <f>基础参数!$B$1</f>
        <v>60000</v>
      </c>
      <c r="H134" s="13">
        <f>基础参数!$B$2</f>
        <v>36000</v>
      </c>
      <c r="I134" s="13">
        <f>ROUND(IF(F134/12&gt;基础参数!$B$5,基础参数!$B$5,IF(F134/12&lt;基础参数!$B$4,基础参数!$B$4,F134/12)),2)</f>
        <v>21396</v>
      </c>
      <c r="J134" s="13">
        <f>I134*12*基础参数!$B$3</f>
        <v>32094</v>
      </c>
      <c r="K134" s="13">
        <f>ROUND(IF($F134/12&gt;基础参数!$B$12,基础参数!$B$12,IF($F134/12&lt;基础参数!$B$11,基础参数!$B$11,$F134/12)),2)</f>
        <v>21396</v>
      </c>
      <c r="L134" s="13">
        <f>K134*12*基础参数!$B$10</f>
        <v>17972.640000000003</v>
      </c>
      <c r="M134" s="12">
        <f t="shared" si="71"/>
        <v>699933.36</v>
      </c>
      <c r="N134" s="13">
        <f t="shared" si="72"/>
        <v>564000</v>
      </c>
      <c r="O134" s="13">
        <f t="shared" si="73"/>
        <v>159056.68</v>
      </c>
      <c r="P134" s="13">
        <f t="shared" si="74"/>
        <v>164790</v>
      </c>
      <c r="Q134" s="17">
        <f t="shared" si="75"/>
        <v>323846.68</v>
      </c>
      <c r="R134" s="13">
        <f t="shared" si="76"/>
        <v>963933.3600000001</v>
      </c>
      <c r="S134" s="18">
        <f t="shared" si="77"/>
        <v>300000</v>
      </c>
      <c r="T134" s="13">
        <f t="shared" si="78"/>
        <v>251850.01</v>
      </c>
      <c r="U134" s="13">
        <f t="shared" si="79"/>
        <v>58590</v>
      </c>
      <c r="V134" s="19">
        <f t="shared" si="80"/>
        <v>310440.01</v>
      </c>
      <c r="W134" s="13">
        <f t="shared" si="81"/>
        <v>13406.669999999984</v>
      </c>
      <c r="X134" s="13">
        <f t="shared" si="82"/>
        <v>76410</v>
      </c>
      <c r="Y134" s="13">
        <f t="shared" si="83"/>
        <v>1263933.3600000001</v>
      </c>
      <c r="Z134" s="22">
        <f t="shared" si="84"/>
        <v>386850.01</v>
      </c>
      <c r="AA134" s="13"/>
      <c r="AB134" s="13">
        <f t="shared" si="85"/>
        <v>1119933.3600000001</v>
      </c>
      <c r="AC134" s="13">
        <f t="shared" si="86"/>
        <v>144000</v>
      </c>
      <c r="AD134" s="13">
        <f t="shared" si="87"/>
        <v>322050.01</v>
      </c>
      <c r="AE134" s="13">
        <f t="shared" si="88"/>
        <v>14190</v>
      </c>
      <c r="AF134" s="13">
        <f t="shared" si="89"/>
        <v>336240.01</v>
      </c>
      <c r="AG134" s="23">
        <f t="shared" si="90"/>
        <v>25800</v>
      </c>
      <c r="AH134" s="13">
        <f t="shared" si="91"/>
        <v>12393.330000000016</v>
      </c>
      <c r="AI134" s="13">
        <f t="shared" si="92"/>
        <v>591933.3600000001</v>
      </c>
      <c r="AJ134" s="13">
        <f t="shared" si="93"/>
        <v>843933.3600000001</v>
      </c>
      <c r="AK134" s="13">
        <f t="shared" si="94"/>
        <v>420000</v>
      </c>
      <c r="AL134" s="13">
        <f t="shared" si="95"/>
        <v>209456.68</v>
      </c>
      <c r="AM134" s="13">
        <f t="shared" si="96"/>
        <v>102340</v>
      </c>
      <c r="AN134" s="13">
        <f t="shared" si="97"/>
        <v>311796.68</v>
      </c>
      <c r="AO134" s="23">
        <f t="shared" si="98"/>
        <v>1356.6699999999837</v>
      </c>
      <c r="AP134" s="13">
        <f t="shared" si="99"/>
        <v>-12050</v>
      </c>
      <c r="AQ134" s="13">
        <f t="shared" si="100"/>
        <v>-13566.639999999898</v>
      </c>
      <c r="AR134" s="3" t="str">
        <f t="shared" si="101"/>
        <v>Ok</v>
      </c>
    </row>
    <row r="135" spans="1:44" x14ac:dyDescent="0.3">
      <c r="A135" s="30"/>
      <c r="B135" s="30">
        <f t="shared" si="68"/>
        <v>142</v>
      </c>
      <c r="C135" s="13">
        <f t="shared" si="69"/>
        <v>71000</v>
      </c>
      <c r="D135" s="13">
        <f t="shared" si="70"/>
        <v>852000</v>
      </c>
      <c r="E135" s="13">
        <f>F135*基础参数!$B$18</f>
        <v>568000</v>
      </c>
      <c r="F135" s="13">
        <f>F134+基础参数!$B$17</f>
        <v>1420000</v>
      </c>
      <c r="G135" s="13">
        <f>基础参数!$B$1</f>
        <v>60000</v>
      </c>
      <c r="H135" s="13">
        <f>基础参数!$B$2</f>
        <v>36000</v>
      </c>
      <c r="I135" s="13">
        <f>ROUND(IF(F135/12&gt;基础参数!$B$5,基础参数!$B$5,IF(F135/12&lt;基础参数!$B$4,基础参数!$B$4,F135/12)),2)</f>
        <v>21396</v>
      </c>
      <c r="J135" s="13">
        <f>I135*12*基础参数!$B$3</f>
        <v>32094</v>
      </c>
      <c r="K135" s="13">
        <f>ROUND(IF($F135/12&gt;基础参数!$B$12,基础参数!$B$12,IF($F135/12&lt;基础参数!$B$11,基础参数!$B$11,$F135/12)),2)</f>
        <v>21396</v>
      </c>
      <c r="L135" s="13">
        <f>K135*12*基础参数!$B$10</f>
        <v>17972.640000000003</v>
      </c>
      <c r="M135" s="12">
        <f t="shared" si="71"/>
        <v>705933.36</v>
      </c>
      <c r="N135" s="13">
        <f t="shared" si="72"/>
        <v>568000</v>
      </c>
      <c r="O135" s="13">
        <f t="shared" si="73"/>
        <v>161156.68</v>
      </c>
      <c r="P135" s="13">
        <f t="shared" si="74"/>
        <v>165990</v>
      </c>
      <c r="Q135" s="17">
        <f t="shared" si="75"/>
        <v>327146.68</v>
      </c>
      <c r="R135" s="13">
        <f t="shared" si="76"/>
        <v>973933.3600000001</v>
      </c>
      <c r="S135" s="18">
        <f t="shared" si="77"/>
        <v>300000</v>
      </c>
      <c r="T135" s="13">
        <f t="shared" si="78"/>
        <v>256350.01</v>
      </c>
      <c r="U135" s="13">
        <f t="shared" si="79"/>
        <v>58590</v>
      </c>
      <c r="V135" s="19">
        <f t="shared" si="80"/>
        <v>314940.01</v>
      </c>
      <c r="W135" s="13">
        <f t="shared" si="81"/>
        <v>12206.669999999984</v>
      </c>
      <c r="X135" s="13">
        <f t="shared" si="82"/>
        <v>76410</v>
      </c>
      <c r="Y135" s="13">
        <f t="shared" si="83"/>
        <v>1273933.3600000001</v>
      </c>
      <c r="Z135" s="22">
        <f t="shared" si="84"/>
        <v>391350.01</v>
      </c>
      <c r="AA135" s="13"/>
      <c r="AB135" s="13">
        <f t="shared" si="85"/>
        <v>1129933.3600000001</v>
      </c>
      <c r="AC135" s="13">
        <f t="shared" si="86"/>
        <v>144000</v>
      </c>
      <c r="AD135" s="13">
        <f t="shared" si="87"/>
        <v>326550.01</v>
      </c>
      <c r="AE135" s="13">
        <f t="shared" si="88"/>
        <v>14190</v>
      </c>
      <c r="AF135" s="13">
        <f t="shared" si="89"/>
        <v>340740.01</v>
      </c>
      <c r="AG135" s="23">
        <f t="shared" si="90"/>
        <v>25800</v>
      </c>
      <c r="AH135" s="13">
        <f t="shared" si="91"/>
        <v>13593.330000000016</v>
      </c>
      <c r="AI135" s="13">
        <f t="shared" si="92"/>
        <v>601933.3600000001</v>
      </c>
      <c r="AJ135" s="13">
        <f t="shared" si="93"/>
        <v>853933.3600000001</v>
      </c>
      <c r="AK135" s="13">
        <f t="shared" si="94"/>
        <v>420000</v>
      </c>
      <c r="AL135" s="13">
        <f t="shared" si="95"/>
        <v>212956.68</v>
      </c>
      <c r="AM135" s="13">
        <f t="shared" si="96"/>
        <v>102340</v>
      </c>
      <c r="AN135" s="13">
        <f t="shared" si="97"/>
        <v>315296.68</v>
      </c>
      <c r="AO135" s="23">
        <f t="shared" si="98"/>
        <v>356.6699999999837</v>
      </c>
      <c r="AP135" s="13">
        <f t="shared" si="99"/>
        <v>-11850</v>
      </c>
      <c r="AQ135" s="13">
        <f t="shared" si="100"/>
        <v>-3566.6399999998976</v>
      </c>
      <c r="AR135" s="3" t="str">
        <f t="shared" si="101"/>
        <v>Ok</v>
      </c>
    </row>
    <row r="136" spans="1:44" x14ac:dyDescent="0.3">
      <c r="A136" s="30"/>
      <c r="B136" s="30">
        <f t="shared" si="68"/>
        <v>143</v>
      </c>
      <c r="C136" s="13">
        <f t="shared" si="69"/>
        <v>71500</v>
      </c>
      <c r="D136" s="13">
        <f t="shared" si="70"/>
        <v>858000</v>
      </c>
      <c r="E136" s="13">
        <f>F136*基础参数!$B$18</f>
        <v>572000</v>
      </c>
      <c r="F136" s="13">
        <f>F135+基础参数!$B$17</f>
        <v>1430000</v>
      </c>
      <c r="G136" s="13">
        <f>基础参数!$B$1</f>
        <v>60000</v>
      </c>
      <c r="H136" s="13">
        <f>基础参数!$B$2</f>
        <v>36000</v>
      </c>
      <c r="I136" s="13">
        <f>ROUND(IF(F136/12&gt;基础参数!$B$5,基础参数!$B$5,IF(F136/12&lt;基础参数!$B$4,基础参数!$B$4,F136/12)),2)</f>
        <v>21396</v>
      </c>
      <c r="J136" s="13">
        <f>I136*12*基础参数!$B$3</f>
        <v>32094</v>
      </c>
      <c r="K136" s="13">
        <f>ROUND(IF($F136/12&gt;基础参数!$B$12,基础参数!$B$12,IF($F136/12&lt;基础参数!$B$11,基础参数!$B$11,$F136/12)),2)</f>
        <v>21396</v>
      </c>
      <c r="L136" s="13">
        <f>K136*12*基础参数!$B$10</f>
        <v>17972.640000000003</v>
      </c>
      <c r="M136" s="12">
        <f t="shared" si="71"/>
        <v>711933.36</v>
      </c>
      <c r="N136" s="13">
        <f t="shared" si="72"/>
        <v>572000</v>
      </c>
      <c r="O136" s="13">
        <f t="shared" si="73"/>
        <v>163256.68</v>
      </c>
      <c r="P136" s="13">
        <f t="shared" si="74"/>
        <v>167190</v>
      </c>
      <c r="Q136" s="17">
        <f t="shared" si="75"/>
        <v>330446.68</v>
      </c>
      <c r="R136" s="13">
        <f t="shared" si="76"/>
        <v>863933.3600000001</v>
      </c>
      <c r="S136" s="18">
        <f t="shared" si="77"/>
        <v>420000</v>
      </c>
      <c r="T136" s="13">
        <f t="shared" si="78"/>
        <v>216456.68</v>
      </c>
      <c r="U136" s="13">
        <f t="shared" si="79"/>
        <v>102340</v>
      </c>
      <c r="V136" s="19">
        <f t="shared" si="80"/>
        <v>318796.68</v>
      </c>
      <c r="W136" s="13">
        <f t="shared" si="81"/>
        <v>11650</v>
      </c>
      <c r="X136" s="13">
        <f t="shared" si="82"/>
        <v>77053.330000000016</v>
      </c>
      <c r="Y136" s="13">
        <f t="shared" si="83"/>
        <v>1283933.3600000001</v>
      </c>
      <c r="Z136" s="22">
        <f t="shared" si="84"/>
        <v>395850.01</v>
      </c>
      <c r="AA136" s="13"/>
      <c r="AB136" s="13">
        <f t="shared" si="85"/>
        <v>983933.3600000001</v>
      </c>
      <c r="AC136" s="13">
        <f t="shared" si="86"/>
        <v>300000</v>
      </c>
      <c r="AD136" s="13">
        <f t="shared" si="87"/>
        <v>260850.01</v>
      </c>
      <c r="AE136" s="13">
        <f t="shared" si="88"/>
        <v>58590</v>
      </c>
      <c r="AF136" s="13">
        <f t="shared" si="89"/>
        <v>319440.01</v>
      </c>
      <c r="AG136" s="23">
        <f t="shared" si="90"/>
        <v>643.3300000000163</v>
      </c>
      <c r="AH136" s="13">
        <f t="shared" si="91"/>
        <v>-11006.669999999984</v>
      </c>
      <c r="AI136" s="13">
        <f t="shared" si="92"/>
        <v>6433.3600000001024</v>
      </c>
      <c r="AJ136" s="13">
        <f t="shared" si="93"/>
        <v>623933.3600000001</v>
      </c>
      <c r="AK136" s="13">
        <f t="shared" si="94"/>
        <v>660000</v>
      </c>
      <c r="AL136" s="13">
        <f t="shared" si="95"/>
        <v>134260.01</v>
      </c>
      <c r="AM136" s="13">
        <f t="shared" si="96"/>
        <v>193590</v>
      </c>
      <c r="AN136" s="13">
        <f t="shared" si="97"/>
        <v>327850.01</v>
      </c>
      <c r="AO136" s="23">
        <f t="shared" si="98"/>
        <v>9053.3300000000163</v>
      </c>
      <c r="AP136" s="13">
        <f t="shared" si="99"/>
        <v>-2596.6699999999837</v>
      </c>
      <c r="AQ136" s="13">
        <f t="shared" si="100"/>
        <v>-168566.6399999999</v>
      </c>
      <c r="AR136" s="3" t="str">
        <f t="shared" si="101"/>
        <v>Ok</v>
      </c>
    </row>
    <row r="137" spans="1:44" x14ac:dyDescent="0.3">
      <c r="A137" s="30"/>
      <c r="B137" s="30">
        <f t="shared" si="68"/>
        <v>144</v>
      </c>
      <c r="C137" s="13">
        <f t="shared" si="69"/>
        <v>72000</v>
      </c>
      <c r="D137" s="13">
        <f t="shared" si="70"/>
        <v>864000</v>
      </c>
      <c r="E137" s="13">
        <f>F137*基础参数!$B$18</f>
        <v>576000</v>
      </c>
      <c r="F137" s="13">
        <f>F136+基础参数!$B$17</f>
        <v>1440000</v>
      </c>
      <c r="G137" s="13">
        <f>基础参数!$B$1</f>
        <v>60000</v>
      </c>
      <c r="H137" s="13">
        <f>基础参数!$B$2</f>
        <v>36000</v>
      </c>
      <c r="I137" s="13">
        <f>ROUND(IF(F137/12&gt;基础参数!$B$5,基础参数!$B$5,IF(F137/12&lt;基础参数!$B$4,基础参数!$B$4,F137/12)),2)</f>
        <v>21396</v>
      </c>
      <c r="J137" s="13">
        <f>I137*12*基础参数!$B$3</f>
        <v>32094</v>
      </c>
      <c r="K137" s="13">
        <f>ROUND(IF($F137/12&gt;基础参数!$B$12,基础参数!$B$12,IF($F137/12&lt;基础参数!$B$11,基础参数!$B$11,$F137/12)),2)</f>
        <v>21396</v>
      </c>
      <c r="L137" s="13">
        <f>K137*12*基础参数!$B$10</f>
        <v>17972.640000000003</v>
      </c>
      <c r="M137" s="12">
        <f t="shared" si="71"/>
        <v>717933.36</v>
      </c>
      <c r="N137" s="13">
        <f t="shared" si="72"/>
        <v>576000</v>
      </c>
      <c r="O137" s="13">
        <f t="shared" si="73"/>
        <v>165356.68</v>
      </c>
      <c r="P137" s="13">
        <f t="shared" si="74"/>
        <v>168390</v>
      </c>
      <c r="Q137" s="17">
        <f t="shared" si="75"/>
        <v>333746.68</v>
      </c>
      <c r="R137" s="13">
        <f t="shared" si="76"/>
        <v>873933.3600000001</v>
      </c>
      <c r="S137" s="18">
        <f t="shared" si="77"/>
        <v>420000</v>
      </c>
      <c r="T137" s="13">
        <f t="shared" si="78"/>
        <v>219956.68</v>
      </c>
      <c r="U137" s="13">
        <f t="shared" si="79"/>
        <v>102340</v>
      </c>
      <c r="V137" s="19">
        <f t="shared" si="80"/>
        <v>322296.68</v>
      </c>
      <c r="W137" s="13">
        <f t="shared" si="81"/>
        <v>11450</v>
      </c>
      <c r="X137" s="13">
        <f t="shared" si="82"/>
        <v>78053.330000000016</v>
      </c>
      <c r="Y137" s="13">
        <f t="shared" si="83"/>
        <v>1293933.3600000001</v>
      </c>
      <c r="Z137" s="22">
        <f t="shared" si="84"/>
        <v>400350.01</v>
      </c>
      <c r="AA137" s="13"/>
      <c r="AB137" s="13">
        <f t="shared" si="85"/>
        <v>993933.3600000001</v>
      </c>
      <c r="AC137" s="13">
        <f t="shared" si="86"/>
        <v>300000</v>
      </c>
      <c r="AD137" s="13">
        <f t="shared" si="87"/>
        <v>265350.01</v>
      </c>
      <c r="AE137" s="13">
        <f t="shared" si="88"/>
        <v>58590</v>
      </c>
      <c r="AF137" s="13">
        <f t="shared" si="89"/>
        <v>323940.01</v>
      </c>
      <c r="AG137" s="23">
        <f t="shared" si="90"/>
        <v>1643.3300000000163</v>
      </c>
      <c r="AH137" s="13">
        <f t="shared" si="91"/>
        <v>-9806.6699999999837</v>
      </c>
      <c r="AI137" s="13">
        <f t="shared" si="92"/>
        <v>16433.360000000102</v>
      </c>
      <c r="AJ137" s="13">
        <f t="shared" si="93"/>
        <v>633933.3600000001</v>
      </c>
      <c r="AK137" s="13">
        <f t="shared" si="94"/>
        <v>660000</v>
      </c>
      <c r="AL137" s="13">
        <f t="shared" si="95"/>
        <v>137260.01</v>
      </c>
      <c r="AM137" s="13">
        <f t="shared" si="96"/>
        <v>193590</v>
      </c>
      <c r="AN137" s="13">
        <f t="shared" si="97"/>
        <v>330850.01</v>
      </c>
      <c r="AO137" s="23">
        <f t="shared" si="98"/>
        <v>8553.3300000000163</v>
      </c>
      <c r="AP137" s="13">
        <f t="shared" si="99"/>
        <v>-2896.6699999999837</v>
      </c>
      <c r="AQ137" s="13">
        <f t="shared" si="100"/>
        <v>-158566.6399999999</v>
      </c>
      <c r="AR137" s="3" t="str">
        <f t="shared" si="101"/>
        <v>Ok</v>
      </c>
    </row>
    <row r="138" spans="1:44" x14ac:dyDescent="0.3">
      <c r="A138" s="30"/>
      <c r="B138" s="30">
        <f t="shared" si="68"/>
        <v>145</v>
      </c>
      <c r="C138" s="13">
        <f t="shared" si="69"/>
        <v>72500</v>
      </c>
      <c r="D138" s="13">
        <f t="shared" si="70"/>
        <v>870000</v>
      </c>
      <c r="E138" s="13">
        <f>F138*基础参数!$B$18</f>
        <v>580000</v>
      </c>
      <c r="F138" s="13">
        <f>F137+基础参数!$B$17</f>
        <v>1450000</v>
      </c>
      <c r="G138" s="13">
        <f>基础参数!$B$1</f>
        <v>60000</v>
      </c>
      <c r="H138" s="13">
        <f>基础参数!$B$2</f>
        <v>36000</v>
      </c>
      <c r="I138" s="13">
        <f>ROUND(IF(F138/12&gt;基础参数!$B$5,基础参数!$B$5,IF(F138/12&lt;基础参数!$B$4,基础参数!$B$4,F138/12)),2)</f>
        <v>21396</v>
      </c>
      <c r="J138" s="13">
        <f>I138*12*基础参数!$B$3</f>
        <v>32094</v>
      </c>
      <c r="K138" s="13">
        <f>ROUND(IF($F138/12&gt;基础参数!$B$12,基础参数!$B$12,IF($F138/12&lt;基础参数!$B$11,基础参数!$B$11,$F138/12)),2)</f>
        <v>21396</v>
      </c>
      <c r="L138" s="13">
        <f>K138*12*基础参数!$B$10</f>
        <v>17972.640000000003</v>
      </c>
      <c r="M138" s="12">
        <f t="shared" si="71"/>
        <v>723933.36</v>
      </c>
      <c r="N138" s="13">
        <f t="shared" si="72"/>
        <v>580000</v>
      </c>
      <c r="O138" s="13">
        <f t="shared" si="73"/>
        <v>167456.68</v>
      </c>
      <c r="P138" s="13">
        <f t="shared" si="74"/>
        <v>169590</v>
      </c>
      <c r="Q138" s="17">
        <f t="shared" si="75"/>
        <v>337046.68</v>
      </c>
      <c r="R138" s="13">
        <f t="shared" si="76"/>
        <v>883933.3600000001</v>
      </c>
      <c r="S138" s="18">
        <f t="shared" si="77"/>
        <v>420000</v>
      </c>
      <c r="T138" s="13">
        <f t="shared" si="78"/>
        <v>223456.68</v>
      </c>
      <c r="U138" s="13">
        <f t="shared" si="79"/>
        <v>102340</v>
      </c>
      <c r="V138" s="19">
        <f t="shared" si="80"/>
        <v>325796.68</v>
      </c>
      <c r="W138" s="13">
        <f t="shared" si="81"/>
        <v>11250</v>
      </c>
      <c r="X138" s="13">
        <f t="shared" si="82"/>
        <v>79053.330000000016</v>
      </c>
      <c r="Y138" s="13">
        <f t="shared" si="83"/>
        <v>1303933.3600000001</v>
      </c>
      <c r="Z138" s="22">
        <f t="shared" si="84"/>
        <v>404850.01</v>
      </c>
      <c r="AA138" s="13"/>
      <c r="AB138" s="13">
        <f t="shared" si="85"/>
        <v>1003933.3600000001</v>
      </c>
      <c r="AC138" s="13">
        <f t="shared" si="86"/>
        <v>300000</v>
      </c>
      <c r="AD138" s="13">
        <f t="shared" si="87"/>
        <v>269850.01</v>
      </c>
      <c r="AE138" s="13">
        <f t="shared" si="88"/>
        <v>58590</v>
      </c>
      <c r="AF138" s="13">
        <f t="shared" si="89"/>
        <v>328440.01</v>
      </c>
      <c r="AG138" s="23">
        <f t="shared" si="90"/>
        <v>2643.3300000000163</v>
      </c>
      <c r="AH138" s="13">
        <f t="shared" si="91"/>
        <v>-8606.6699999999837</v>
      </c>
      <c r="AI138" s="13">
        <f t="shared" si="92"/>
        <v>26433.360000000102</v>
      </c>
      <c r="AJ138" s="13">
        <f t="shared" si="93"/>
        <v>643933.3600000001</v>
      </c>
      <c r="AK138" s="13">
        <f t="shared" si="94"/>
        <v>660000</v>
      </c>
      <c r="AL138" s="13">
        <f t="shared" si="95"/>
        <v>140260.01</v>
      </c>
      <c r="AM138" s="13">
        <f t="shared" si="96"/>
        <v>193590</v>
      </c>
      <c r="AN138" s="13">
        <f t="shared" si="97"/>
        <v>333850.01</v>
      </c>
      <c r="AO138" s="23">
        <f t="shared" si="98"/>
        <v>8053.3300000000163</v>
      </c>
      <c r="AP138" s="13">
        <f t="shared" si="99"/>
        <v>-3196.6699999999837</v>
      </c>
      <c r="AQ138" s="13">
        <f t="shared" si="100"/>
        <v>-148566.6399999999</v>
      </c>
      <c r="AR138" s="3" t="str">
        <f t="shared" si="101"/>
        <v>Ok</v>
      </c>
    </row>
    <row r="139" spans="1:44" x14ac:dyDescent="0.3">
      <c r="A139" s="30"/>
      <c r="B139" s="30">
        <f t="shared" si="68"/>
        <v>146</v>
      </c>
      <c r="C139" s="13">
        <f t="shared" si="69"/>
        <v>73000</v>
      </c>
      <c r="D139" s="13">
        <f t="shared" si="70"/>
        <v>876000</v>
      </c>
      <c r="E139" s="13">
        <f>F139*基础参数!$B$18</f>
        <v>584000</v>
      </c>
      <c r="F139" s="13">
        <f>F138+基础参数!$B$17</f>
        <v>1460000</v>
      </c>
      <c r="G139" s="13">
        <f>基础参数!$B$1</f>
        <v>60000</v>
      </c>
      <c r="H139" s="13">
        <f>基础参数!$B$2</f>
        <v>36000</v>
      </c>
      <c r="I139" s="13">
        <f>ROUND(IF(F139/12&gt;基础参数!$B$5,基础参数!$B$5,IF(F139/12&lt;基础参数!$B$4,基础参数!$B$4,F139/12)),2)</f>
        <v>21396</v>
      </c>
      <c r="J139" s="13">
        <f>I139*12*基础参数!$B$3</f>
        <v>32094</v>
      </c>
      <c r="K139" s="13">
        <f>ROUND(IF($F139/12&gt;基础参数!$B$12,基础参数!$B$12,IF($F139/12&lt;基础参数!$B$11,基础参数!$B$11,$F139/12)),2)</f>
        <v>21396</v>
      </c>
      <c r="L139" s="13">
        <f>K139*12*基础参数!$B$10</f>
        <v>17972.640000000003</v>
      </c>
      <c r="M139" s="12">
        <f t="shared" si="71"/>
        <v>729933.36</v>
      </c>
      <c r="N139" s="13">
        <f t="shared" si="72"/>
        <v>584000</v>
      </c>
      <c r="O139" s="13">
        <f t="shared" si="73"/>
        <v>169556.68</v>
      </c>
      <c r="P139" s="13">
        <f t="shared" si="74"/>
        <v>170790</v>
      </c>
      <c r="Q139" s="17">
        <f t="shared" si="75"/>
        <v>340346.68</v>
      </c>
      <c r="R139" s="13">
        <f t="shared" si="76"/>
        <v>893933.3600000001</v>
      </c>
      <c r="S139" s="18">
        <f t="shared" si="77"/>
        <v>420000</v>
      </c>
      <c r="T139" s="13">
        <f t="shared" si="78"/>
        <v>226956.68</v>
      </c>
      <c r="U139" s="13">
        <f t="shared" si="79"/>
        <v>102340</v>
      </c>
      <c r="V139" s="19">
        <f t="shared" si="80"/>
        <v>329296.68</v>
      </c>
      <c r="W139" s="13">
        <f t="shared" si="81"/>
        <v>11050</v>
      </c>
      <c r="X139" s="13">
        <f t="shared" si="82"/>
        <v>80053.330000000016</v>
      </c>
      <c r="Y139" s="13">
        <f t="shared" si="83"/>
        <v>1313933.3600000001</v>
      </c>
      <c r="Z139" s="22">
        <f t="shared" si="84"/>
        <v>409350.01</v>
      </c>
      <c r="AA139" s="13"/>
      <c r="AB139" s="13">
        <f t="shared" si="85"/>
        <v>1013933.3600000001</v>
      </c>
      <c r="AC139" s="13">
        <f t="shared" si="86"/>
        <v>300000</v>
      </c>
      <c r="AD139" s="13">
        <f t="shared" si="87"/>
        <v>274350.01</v>
      </c>
      <c r="AE139" s="13">
        <f t="shared" si="88"/>
        <v>58590</v>
      </c>
      <c r="AF139" s="13">
        <f t="shared" si="89"/>
        <v>332940.01</v>
      </c>
      <c r="AG139" s="23">
        <f t="shared" si="90"/>
        <v>3643.3300000000163</v>
      </c>
      <c r="AH139" s="13">
        <f t="shared" si="91"/>
        <v>-7406.6699999999837</v>
      </c>
      <c r="AI139" s="13">
        <f t="shared" si="92"/>
        <v>36433.360000000102</v>
      </c>
      <c r="AJ139" s="13">
        <f t="shared" si="93"/>
        <v>653933.3600000001</v>
      </c>
      <c r="AK139" s="13">
        <f t="shared" si="94"/>
        <v>660000</v>
      </c>
      <c r="AL139" s="13">
        <f t="shared" si="95"/>
        <v>143260.01</v>
      </c>
      <c r="AM139" s="13">
        <f t="shared" si="96"/>
        <v>193590</v>
      </c>
      <c r="AN139" s="13">
        <f t="shared" si="97"/>
        <v>336850.01</v>
      </c>
      <c r="AO139" s="23">
        <f t="shared" si="98"/>
        <v>7553.3300000000163</v>
      </c>
      <c r="AP139" s="13">
        <f t="shared" si="99"/>
        <v>-3496.6699999999837</v>
      </c>
      <c r="AQ139" s="13">
        <f t="shared" si="100"/>
        <v>-138566.6399999999</v>
      </c>
      <c r="AR139" s="3" t="str">
        <f t="shared" si="101"/>
        <v>Ok</v>
      </c>
    </row>
    <row r="140" spans="1:44" x14ac:dyDescent="0.3">
      <c r="A140" s="30"/>
      <c r="B140" s="30">
        <f t="shared" si="68"/>
        <v>147</v>
      </c>
      <c r="C140" s="13">
        <f t="shared" si="69"/>
        <v>73500</v>
      </c>
      <c r="D140" s="13">
        <f t="shared" si="70"/>
        <v>882000</v>
      </c>
      <c r="E140" s="13">
        <f>F140*基础参数!$B$18</f>
        <v>588000</v>
      </c>
      <c r="F140" s="13">
        <f>F139+基础参数!$B$17</f>
        <v>1470000</v>
      </c>
      <c r="G140" s="13">
        <f>基础参数!$B$1</f>
        <v>60000</v>
      </c>
      <c r="H140" s="13">
        <f>基础参数!$B$2</f>
        <v>36000</v>
      </c>
      <c r="I140" s="13">
        <f>ROUND(IF(F140/12&gt;基础参数!$B$5,基础参数!$B$5,IF(F140/12&lt;基础参数!$B$4,基础参数!$B$4,F140/12)),2)</f>
        <v>21396</v>
      </c>
      <c r="J140" s="13">
        <f>I140*12*基础参数!$B$3</f>
        <v>32094</v>
      </c>
      <c r="K140" s="13">
        <f>ROUND(IF($F140/12&gt;基础参数!$B$12,基础参数!$B$12,IF($F140/12&lt;基础参数!$B$11,基础参数!$B$11,$F140/12)),2)</f>
        <v>21396</v>
      </c>
      <c r="L140" s="13">
        <f>K140*12*基础参数!$B$10</f>
        <v>17972.640000000003</v>
      </c>
      <c r="M140" s="12">
        <f t="shared" si="71"/>
        <v>735933.36</v>
      </c>
      <c r="N140" s="13">
        <f t="shared" si="72"/>
        <v>588000</v>
      </c>
      <c r="O140" s="13">
        <f t="shared" si="73"/>
        <v>171656.68</v>
      </c>
      <c r="P140" s="13">
        <f t="shared" si="74"/>
        <v>171990</v>
      </c>
      <c r="Q140" s="17">
        <f t="shared" si="75"/>
        <v>343646.68</v>
      </c>
      <c r="R140" s="13">
        <f t="shared" si="76"/>
        <v>903933.3600000001</v>
      </c>
      <c r="S140" s="18">
        <f t="shared" si="77"/>
        <v>420000</v>
      </c>
      <c r="T140" s="13">
        <f t="shared" si="78"/>
        <v>230456.68</v>
      </c>
      <c r="U140" s="13">
        <f t="shared" si="79"/>
        <v>102340</v>
      </c>
      <c r="V140" s="19">
        <f t="shared" si="80"/>
        <v>332796.68</v>
      </c>
      <c r="W140" s="13">
        <f t="shared" si="81"/>
        <v>10850</v>
      </c>
      <c r="X140" s="13">
        <f t="shared" si="82"/>
        <v>81053.330000000016</v>
      </c>
      <c r="Y140" s="13">
        <f t="shared" si="83"/>
        <v>1323933.3600000001</v>
      </c>
      <c r="Z140" s="22">
        <f t="shared" si="84"/>
        <v>413850.01</v>
      </c>
      <c r="AA140" s="13"/>
      <c r="AB140" s="13">
        <f t="shared" si="85"/>
        <v>1023933.3600000001</v>
      </c>
      <c r="AC140" s="13">
        <f t="shared" si="86"/>
        <v>300000</v>
      </c>
      <c r="AD140" s="13">
        <f t="shared" si="87"/>
        <v>278850.01</v>
      </c>
      <c r="AE140" s="13">
        <f t="shared" si="88"/>
        <v>58590</v>
      </c>
      <c r="AF140" s="13">
        <f t="shared" si="89"/>
        <v>337440.01</v>
      </c>
      <c r="AG140" s="23">
        <f t="shared" si="90"/>
        <v>4643.3300000000163</v>
      </c>
      <c r="AH140" s="13">
        <f t="shared" si="91"/>
        <v>-6206.6699999999837</v>
      </c>
      <c r="AI140" s="13">
        <f t="shared" si="92"/>
        <v>46433.360000000102</v>
      </c>
      <c r="AJ140" s="13">
        <f t="shared" si="93"/>
        <v>663933.3600000001</v>
      </c>
      <c r="AK140" s="13">
        <f t="shared" si="94"/>
        <v>660000</v>
      </c>
      <c r="AL140" s="13">
        <f t="shared" si="95"/>
        <v>146456.68</v>
      </c>
      <c r="AM140" s="13">
        <f t="shared" si="96"/>
        <v>193590</v>
      </c>
      <c r="AN140" s="13">
        <f t="shared" si="97"/>
        <v>340046.68</v>
      </c>
      <c r="AO140" s="23">
        <f t="shared" si="98"/>
        <v>7250</v>
      </c>
      <c r="AP140" s="13">
        <f t="shared" si="99"/>
        <v>-3600</v>
      </c>
      <c r="AQ140" s="13">
        <f t="shared" si="100"/>
        <v>-128566.6399999999</v>
      </c>
      <c r="AR140" s="3" t="str">
        <f t="shared" si="101"/>
        <v>Ok</v>
      </c>
    </row>
    <row r="141" spans="1:44" x14ac:dyDescent="0.3">
      <c r="A141" s="30"/>
      <c r="B141" s="30">
        <f t="shared" si="68"/>
        <v>148</v>
      </c>
      <c r="C141" s="13">
        <f t="shared" si="69"/>
        <v>74000</v>
      </c>
      <c r="D141" s="13">
        <f t="shared" si="70"/>
        <v>888000</v>
      </c>
      <c r="E141" s="13">
        <f>F141*基础参数!$B$18</f>
        <v>592000</v>
      </c>
      <c r="F141" s="13">
        <f>F140+基础参数!$B$17</f>
        <v>1480000</v>
      </c>
      <c r="G141" s="13">
        <f>基础参数!$B$1</f>
        <v>60000</v>
      </c>
      <c r="H141" s="13">
        <f>基础参数!$B$2</f>
        <v>36000</v>
      </c>
      <c r="I141" s="13">
        <f>ROUND(IF(F141/12&gt;基础参数!$B$5,基础参数!$B$5,IF(F141/12&lt;基础参数!$B$4,基础参数!$B$4,F141/12)),2)</f>
        <v>21396</v>
      </c>
      <c r="J141" s="13">
        <f>I141*12*基础参数!$B$3</f>
        <v>32094</v>
      </c>
      <c r="K141" s="13">
        <f>ROUND(IF($F141/12&gt;基础参数!$B$12,基础参数!$B$12,IF($F141/12&lt;基础参数!$B$11,基础参数!$B$11,$F141/12)),2)</f>
        <v>21396</v>
      </c>
      <c r="L141" s="13">
        <f>K141*12*基础参数!$B$10</f>
        <v>17972.640000000003</v>
      </c>
      <c r="M141" s="12">
        <f t="shared" si="71"/>
        <v>741933.36</v>
      </c>
      <c r="N141" s="13">
        <f t="shared" si="72"/>
        <v>592000</v>
      </c>
      <c r="O141" s="13">
        <f t="shared" si="73"/>
        <v>173756.68</v>
      </c>
      <c r="P141" s="13">
        <f t="shared" si="74"/>
        <v>173190</v>
      </c>
      <c r="Q141" s="17">
        <f t="shared" si="75"/>
        <v>346946.68</v>
      </c>
      <c r="R141" s="13">
        <f t="shared" si="76"/>
        <v>913933.3600000001</v>
      </c>
      <c r="S141" s="18">
        <f t="shared" si="77"/>
        <v>420000</v>
      </c>
      <c r="T141" s="13">
        <f t="shared" si="78"/>
        <v>233956.68</v>
      </c>
      <c r="U141" s="13">
        <f t="shared" si="79"/>
        <v>102340</v>
      </c>
      <c r="V141" s="19">
        <f t="shared" si="80"/>
        <v>336296.68</v>
      </c>
      <c r="W141" s="13">
        <f t="shared" si="81"/>
        <v>10650</v>
      </c>
      <c r="X141" s="13">
        <f t="shared" si="82"/>
        <v>82053.330000000016</v>
      </c>
      <c r="Y141" s="13">
        <f t="shared" si="83"/>
        <v>1333933.3600000001</v>
      </c>
      <c r="Z141" s="22">
        <f t="shared" si="84"/>
        <v>418350.01</v>
      </c>
      <c r="AA141" s="13"/>
      <c r="AB141" s="13">
        <f t="shared" si="85"/>
        <v>1033933.3600000001</v>
      </c>
      <c r="AC141" s="13">
        <f t="shared" si="86"/>
        <v>300000</v>
      </c>
      <c r="AD141" s="13">
        <f t="shared" si="87"/>
        <v>283350.01</v>
      </c>
      <c r="AE141" s="13">
        <f t="shared" si="88"/>
        <v>58590</v>
      </c>
      <c r="AF141" s="13">
        <f t="shared" si="89"/>
        <v>341940.01</v>
      </c>
      <c r="AG141" s="23">
        <f t="shared" si="90"/>
        <v>5643.3300000000163</v>
      </c>
      <c r="AH141" s="13">
        <f t="shared" si="91"/>
        <v>-5006.6699999999837</v>
      </c>
      <c r="AI141" s="13">
        <f t="shared" si="92"/>
        <v>56433.360000000102</v>
      </c>
      <c r="AJ141" s="13">
        <f t="shared" si="93"/>
        <v>673933.3600000001</v>
      </c>
      <c r="AK141" s="13">
        <f t="shared" si="94"/>
        <v>660000</v>
      </c>
      <c r="AL141" s="13">
        <f t="shared" si="95"/>
        <v>149956.68</v>
      </c>
      <c r="AM141" s="13">
        <f t="shared" si="96"/>
        <v>193590</v>
      </c>
      <c r="AN141" s="13">
        <f t="shared" si="97"/>
        <v>343546.68</v>
      </c>
      <c r="AO141" s="23">
        <f t="shared" si="98"/>
        <v>7250</v>
      </c>
      <c r="AP141" s="13">
        <f t="shared" si="99"/>
        <v>-3400</v>
      </c>
      <c r="AQ141" s="13">
        <f t="shared" si="100"/>
        <v>-118566.6399999999</v>
      </c>
      <c r="AR141" s="3" t="str">
        <f t="shared" si="101"/>
        <v>Ok</v>
      </c>
    </row>
    <row r="142" spans="1:44" x14ac:dyDescent="0.3">
      <c r="A142" s="30"/>
      <c r="B142" s="30">
        <f t="shared" si="68"/>
        <v>149</v>
      </c>
      <c r="C142" s="13">
        <f t="shared" si="69"/>
        <v>74500</v>
      </c>
      <c r="D142" s="13">
        <f t="shared" si="70"/>
        <v>894000</v>
      </c>
      <c r="E142" s="13">
        <f>F142*基础参数!$B$18</f>
        <v>596000</v>
      </c>
      <c r="F142" s="13">
        <f>F141+基础参数!$B$17</f>
        <v>1490000</v>
      </c>
      <c r="G142" s="13">
        <f>基础参数!$B$1</f>
        <v>60000</v>
      </c>
      <c r="H142" s="13">
        <f>基础参数!$B$2</f>
        <v>36000</v>
      </c>
      <c r="I142" s="13">
        <f>ROUND(IF(F142/12&gt;基础参数!$B$5,基础参数!$B$5,IF(F142/12&lt;基础参数!$B$4,基础参数!$B$4,F142/12)),2)</f>
        <v>21396</v>
      </c>
      <c r="J142" s="13">
        <f>I142*12*基础参数!$B$3</f>
        <v>32094</v>
      </c>
      <c r="K142" s="13">
        <f>ROUND(IF($F142/12&gt;基础参数!$B$12,基础参数!$B$12,IF($F142/12&lt;基础参数!$B$11,基础参数!$B$11,$F142/12)),2)</f>
        <v>21396</v>
      </c>
      <c r="L142" s="13">
        <f>K142*12*基础参数!$B$10</f>
        <v>17972.640000000003</v>
      </c>
      <c r="M142" s="12">
        <f t="shared" si="71"/>
        <v>747933.36</v>
      </c>
      <c r="N142" s="13">
        <f t="shared" si="72"/>
        <v>596000</v>
      </c>
      <c r="O142" s="13">
        <f t="shared" si="73"/>
        <v>175856.68</v>
      </c>
      <c r="P142" s="13">
        <f t="shared" si="74"/>
        <v>174390</v>
      </c>
      <c r="Q142" s="17">
        <f t="shared" si="75"/>
        <v>350246.68</v>
      </c>
      <c r="R142" s="13">
        <f t="shared" si="76"/>
        <v>923933.3600000001</v>
      </c>
      <c r="S142" s="18">
        <f t="shared" si="77"/>
        <v>420000</v>
      </c>
      <c r="T142" s="13">
        <f t="shared" si="78"/>
        <v>237456.68</v>
      </c>
      <c r="U142" s="13">
        <f t="shared" si="79"/>
        <v>102340</v>
      </c>
      <c r="V142" s="19">
        <f t="shared" si="80"/>
        <v>339796.68</v>
      </c>
      <c r="W142" s="13">
        <f t="shared" si="81"/>
        <v>10450</v>
      </c>
      <c r="X142" s="13">
        <f t="shared" si="82"/>
        <v>83053.330000000016</v>
      </c>
      <c r="Y142" s="13">
        <f t="shared" si="83"/>
        <v>1343933.36</v>
      </c>
      <c r="Z142" s="22">
        <f t="shared" si="84"/>
        <v>422850.01</v>
      </c>
      <c r="AA142" s="13"/>
      <c r="AB142" s="13">
        <f t="shared" si="85"/>
        <v>1043933.3600000001</v>
      </c>
      <c r="AC142" s="13">
        <f t="shared" si="86"/>
        <v>300000</v>
      </c>
      <c r="AD142" s="13">
        <f t="shared" si="87"/>
        <v>287850.01</v>
      </c>
      <c r="AE142" s="13">
        <f t="shared" si="88"/>
        <v>58590</v>
      </c>
      <c r="AF142" s="13">
        <f t="shared" si="89"/>
        <v>346440.01</v>
      </c>
      <c r="AG142" s="23">
        <f t="shared" si="90"/>
        <v>6643.3300000000163</v>
      </c>
      <c r="AH142" s="13">
        <f t="shared" si="91"/>
        <v>-3806.6699999999837</v>
      </c>
      <c r="AI142" s="13">
        <f t="shared" si="92"/>
        <v>66433.360000000102</v>
      </c>
      <c r="AJ142" s="13">
        <f t="shared" si="93"/>
        <v>683933.3600000001</v>
      </c>
      <c r="AK142" s="13">
        <f t="shared" si="94"/>
        <v>660000</v>
      </c>
      <c r="AL142" s="13">
        <f t="shared" si="95"/>
        <v>153456.68</v>
      </c>
      <c r="AM142" s="13">
        <f t="shared" si="96"/>
        <v>193590</v>
      </c>
      <c r="AN142" s="13">
        <f t="shared" si="97"/>
        <v>347046.68</v>
      </c>
      <c r="AO142" s="23">
        <f t="shared" si="98"/>
        <v>7250</v>
      </c>
      <c r="AP142" s="13">
        <f t="shared" si="99"/>
        <v>-3200</v>
      </c>
      <c r="AQ142" s="13">
        <f t="shared" si="100"/>
        <v>-108566.6399999999</v>
      </c>
      <c r="AR142" s="3" t="str">
        <f t="shared" si="101"/>
        <v>Ok</v>
      </c>
    </row>
    <row r="143" spans="1:44" x14ac:dyDescent="0.3">
      <c r="A143" s="30"/>
      <c r="B143" s="30">
        <f t="shared" si="68"/>
        <v>150</v>
      </c>
      <c r="C143" s="13">
        <f t="shared" si="69"/>
        <v>75000</v>
      </c>
      <c r="D143" s="13">
        <f t="shared" si="70"/>
        <v>900000</v>
      </c>
      <c r="E143" s="13">
        <f>F143*基础参数!$B$18</f>
        <v>600000</v>
      </c>
      <c r="F143" s="13">
        <f>F142+基础参数!$B$17</f>
        <v>1500000</v>
      </c>
      <c r="G143" s="13">
        <f>基础参数!$B$1</f>
        <v>60000</v>
      </c>
      <c r="H143" s="13">
        <f>基础参数!$B$2</f>
        <v>36000</v>
      </c>
      <c r="I143" s="13">
        <f>ROUND(IF(F143/12&gt;基础参数!$B$5,基础参数!$B$5,IF(F143/12&lt;基础参数!$B$4,基础参数!$B$4,F143/12)),2)</f>
        <v>21396</v>
      </c>
      <c r="J143" s="13">
        <f>I143*12*基础参数!$B$3</f>
        <v>32094</v>
      </c>
      <c r="K143" s="13">
        <f>ROUND(IF($F143/12&gt;基础参数!$B$12,基础参数!$B$12,IF($F143/12&lt;基础参数!$B$11,基础参数!$B$11,$F143/12)),2)</f>
        <v>21396</v>
      </c>
      <c r="L143" s="13">
        <f>K143*12*基础参数!$B$10</f>
        <v>17972.640000000003</v>
      </c>
      <c r="M143" s="12">
        <f t="shared" si="71"/>
        <v>753933.36</v>
      </c>
      <c r="N143" s="13">
        <f t="shared" si="72"/>
        <v>600000</v>
      </c>
      <c r="O143" s="13">
        <f t="shared" si="73"/>
        <v>177956.68</v>
      </c>
      <c r="P143" s="13">
        <f t="shared" si="74"/>
        <v>175590</v>
      </c>
      <c r="Q143" s="17">
        <f t="shared" si="75"/>
        <v>353546.68</v>
      </c>
      <c r="R143" s="13">
        <f t="shared" si="76"/>
        <v>933933.3600000001</v>
      </c>
      <c r="S143" s="18">
        <f t="shared" si="77"/>
        <v>420000</v>
      </c>
      <c r="T143" s="13">
        <f t="shared" si="78"/>
        <v>240956.68</v>
      </c>
      <c r="U143" s="13">
        <f t="shared" si="79"/>
        <v>102340</v>
      </c>
      <c r="V143" s="19">
        <f t="shared" si="80"/>
        <v>343296.68</v>
      </c>
      <c r="W143" s="13">
        <f t="shared" si="81"/>
        <v>10250</v>
      </c>
      <c r="X143" s="13">
        <f t="shared" si="82"/>
        <v>84053.330000000016</v>
      </c>
      <c r="Y143" s="13">
        <f t="shared" si="83"/>
        <v>1353933.36</v>
      </c>
      <c r="Z143" s="22">
        <f t="shared" si="84"/>
        <v>427350.01</v>
      </c>
      <c r="AA143" s="13"/>
      <c r="AB143" s="13">
        <f t="shared" si="85"/>
        <v>1053933.3600000001</v>
      </c>
      <c r="AC143" s="13">
        <f t="shared" si="86"/>
        <v>300000</v>
      </c>
      <c r="AD143" s="13">
        <f t="shared" si="87"/>
        <v>292350.01</v>
      </c>
      <c r="AE143" s="13">
        <f t="shared" si="88"/>
        <v>58590</v>
      </c>
      <c r="AF143" s="13">
        <f t="shared" si="89"/>
        <v>350940.01</v>
      </c>
      <c r="AG143" s="23">
        <f t="shared" si="90"/>
        <v>7643.3300000000163</v>
      </c>
      <c r="AH143" s="13">
        <f t="shared" si="91"/>
        <v>-2606.6699999999837</v>
      </c>
      <c r="AI143" s="13">
        <f t="shared" si="92"/>
        <v>76433.360000000102</v>
      </c>
      <c r="AJ143" s="13">
        <f t="shared" si="93"/>
        <v>693933.3600000001</v>
      </c>
      <c r="AK143" s="13">
        <f t="shared" si="94"/>
        <v>660000</v>
      </c>
      <c r="AL143" s="13">
        <f t="shared" si="95"/>
        <v>156956.68</v>
      </c>
      <c r="AM143" s="13">
        <f t="shared" si="96"/>
        <v>193590</v>
      </c>
      <c r="AN143" s="13">
        <f t="shared" si="97"/>
        <v>350546.68</v>
      </c>
      <c r="AO143" s="23">
        <f t="shared" si="98"/>
        <v>7250</v>
      </c>
      <c r="AP143" s="13">
        <f t="shared" si="99"/>
        <v>-3000</v>
      </c>
      <c r="AQ143" s="13">
        <f t="shared" si="100"/>
        <v>-98566.639999999898</v>
      </c>
      <c r="AR143" s="3" t="str">
        <f t="shared" si="101"/>
        <v>Ok</v>
      </c>
    </row>
    <row r="144" spans="1:44" x14ac:dyDescent="0.3">
      <c r="A144" s="30"/>
      <c r="B144" s="30">
        <f t="shared" si="68"/>
        <v>151</v>
      </c>
      <c r="C144" s="13">
        <f t="shared" si="69"/>
        <v>75500</v>
      </c>
      <c r="D144" s="13">
        <f t="shared" si="70"/>
        <v>906000</v>
      </c>
      <c r="E144" s="13">
        <f>F144*基础参数!$B$18</f>
        <v>604000</v>
      </c>
      <c r="F144" s="13">
        <f>F143+基础参数!$B$17</f>
        <v>1510000</v>
      </c>
      <c r="G144" s="13">
        <f>基础参数!$B$1</f>
        <v>60000</v>
      </c>
      <c r="H144" s="13">
        <f>基础参数!$B$2</f>
        <v>36000</v>
      </c>
      <c r="I144" s="13">
        <f>ROUND(IF(F144/12&gt;基础参数!$B$5,基础参数!$B$5,IF(F144/12&lt;基础参数!$B$4,基础参数!$B$4,F144/12)),2)</f>
        <v>21396</v>
      </c>
      <c r="J144" s="13">
        <f>I144*12*基础参数!$B$3</f>
        <v>32094</v>
      </c>
      <c r="K144" s="13">
        <f>ROUND(IF($F144/12&gt;基础参数!$B$12,基础参数!$B$12,IF($F144/12&lt;基础参数!$B$11,基础参数!$B$11,$F144/12)),2)</f>
        <v>21396</v>
      </c>
      <c r="L144" s="13">
        <f>K144*12*基础参数!$B$10</f>
        <v>17972.640000000003</v>
      </c>
      <c r="M144" s="12">
        <f t="shared" si="71"/>
        <v>759933.36</v>
      </c>
      <c r="N144" s="13">
        <f t="shared" si="72"/>
        <v>604000</v>
      </c>
      <c r="O144" s="13">
        <f t="shared" si="73"/>
        <v>180056.68</v>
      </c>
      <c r="P144" s="13">
        <f t="shared" si="74"/>
        <v>176790</v>
      </c>
      <c r="Q144" s="17">
        <f t="shared" si="75"/>
        <v>356846.68</v>
      </c>
      <c r="R144" s="13">
        <f t="shared" si="76"/>
        <v>943933.3600000001</v>
      </c>
      <c r="S144" s="18">
        <f t="shared" si="77"/>
        <v>420000</v>
      </c>
      <c r="T144" s="13">
        <f t="shared" si="78"/>
        <v>244456.68</v>
      </c>
      <c r="U144" s="13">
        <f t="shared" si="79"/>
        <v>102340</v>
      </c>
      <c r="V144" s="19">
        <f t="shared" si="80"/>
        <v>346796.68</v>
      </c>
      <c r="W144" s="13">
        <f t="shared" si="81"/>
        <v>10050</v>
      </c>
      <c r="X144" s="13">
        <f t="shared" si="82"/>
        <v>85053.330000000016</v>
      </c>
      <c r="Y144" s="13">
        <f t="shared" si="83"/>
        <v>1363933.36</v>
      </c>
      <c r="Z144" s="22">
        <f t="shared" si="84"/>
        <v>431850.01</v>
      </c>
      <c r="AA144" s="13"/>
      <c r="AB144" s="13">
        <f t="shared" si="85"/>
        <v>1063933.3600000001</v>
      </c>
      <c r="AC144" s="13">
        <f t="shared" si="86"/>
        <v>300000</v>
      </c>
      <c r="AD144" s="13">
        <f t="shared" si="87"/>
        <v>296850.01</v>
      </c>
      <c r="AE144" s="13">
        <f t="shared" si="88"/>
        <v>58590</v>
      </c>
      <c r="AF144" s="13">
        <f t="shared" si="89"/>
        <v>355440.01</v>
      </c>
      <c r="AG144" s="23">
        <f t="shared" si="90"/>
        <v>8643.3300000000163</v>
      </c>
      <c r="AH144" s="13">
        <f t="shared" si="91"/>
        <v>-1406.6699999999837</v>
      </c>
      <c r="AI144" s="13">
        <f t="shared" si="92"/>
        <v>86433.360000000102</v>
      </c>
      <c r="AJ144" s="13">
        <f t="shared" si="93"/>
        <v>703933.3600000001</v>
      </c>
      <c r="AK144" s="13">
        <f t="shared" si="94"/>
        <v>660000</v>
      </c>
      <c r="AL144" s="13">
        <f t="shared" si="95"/>
        <v>160456.68</v>
      </c>
      <c r="AM144" s="13">
        <f t="shared" si="96"/>
        <v>193590</v>
      </c>
      <c r="AN144" s="13">
        <f t="shared" si="97"/>
        <v>354046.68</v>
      </c>
      <c r="AO144" s="23">
        <f t="shared" si="98"/>
        <v>7250</v>
      </c>
      <c r="AP144" s="13">
        <f t="shared" si="99"/>
        <v>-2800</v>
      </c>
      <c r="AQ144" s="13">
        <f t="shared" si="100"/>
        <v>-88566.639999999898</v>
      </c>
      <c r="AR144" s="3" t="str">
        <f t="shared" si="101"/>
        <v>Ok</v>
      </c>
    </row>
    <row r="145" spans="1:44" x14ac:dyDescent="0.3">
      <c r="A145" s="30"/>
      <c r="B145" s="30">
        <f t="shared" si="68"/>
        <v>152</v>
      </c>
      <c r="C145" s="13">
        <f t="shared" si="69"/>
        <v>76000</v>
      </c>
      <c r="D145" s="13">
        <f t="shared" si="70"/>
        <v>912000</v>
      </c>
      <c r="E145" s="13">
        <f>F145*基础参数!$B$18</f>
        <v>608000</v>
      </c>
      <c r="F145" s="13">
        <f>F144+基础参数!$B$17</f>
        <v>1520000</v>
      </c>
      <c r="G145" s="13">
        <f>基础参数!$B$1</f>
        <v>60000</v>
      </c>
      <c r="H145" s="13">
        <f>基础参数!$B$2</f>
        <v>36000</v>
      </c>
      <c r="I145" s="13">
        <f>ROUND(IF(F145/12&gt;基础参数!$B$5,基础参数!$B$5,IF(F145/12&lt;基础参数!$B$4,基础参数!$B$4,F145/12)),2)</f>
        <v>21396</v>
      </c>
      <c r="J145" s="13">
        <f>I145*12*基础参数!$B$3</f>
        <v>32094</v>
      </c>
      <c r="K145" s="13">
        <f>ROUND(IF($F145/12&gt;基础参数!$B$12,基础参数!$B$12,IF($F145/12&lt;基础参数!$B$11,基础参数!$B$11,$F145/12)),2)</f>
        <v>21396</v>
      </c>
      <c r="L145" s="13">
        <f>K145*12*基础参数!$B$10</f>
        <v>17972.640000000003</v>
      </c>
      <c r="M145" s="12">
        <f t="shared" si="71"/>
        <v>765933.36</v>
      </c>
      <c r="N145" s="13">
        <f t="shared" si="72"/>
        <v>608000</v>
      </c>
      <c r="O145" s="13">
        <f t="shared" si="73"/>
        <v>182156.68</v>
      </c>
      <c r="P145" s="13">
        <f t="shared" si="74"/>
        <v>177990</v>
      </c>
      <c r="Q145" s="17">
        <f t="shared" si="75"/>
        <v>360146.68</v>
      </c>
      <c r="R145" s="13">
        <f t="shared" si="76"/>
        <v>953933.3600000001</v>
      </c>
      <c r="S145" s="18">
        <f t="shared" si="77"/>
        <v>420000</v>
      </c>
      <c r="T145" s="13">
        <f t="shared" si="78"/>
        <v>247956.68</v>
      </c>
      <c r="U145" s="13">
        <f t="shared" si="79"/>
        <v>102340</v>
      </c>
      <c r="V145" s="19">
        <f t="shared" si="80"/>
        <v>350296.68</v>
      </c>
      <c r="W145" s="13">
        <f t="shared" si="81"/>
        <v>9850</v>
      </c>
      <c r="X145" s="13">
        <f t="shared" si="82"/>
        <v>86053.330000000016</v>
      </c>
      <c r="Y145" s="13">
        <f t="shared" si="83"/>
        <v>1373933.36</v>
      </c>
      <c r="Z145" s="22">
        <f t="shared" si="84"/>
        <v>436350.01</v>
      </c>
      <c r="AA145" s="13"/>
      <c r="AB145" s="13">
        <f t="shared" si="85"/>
        <v>1073933.3600000001</v>
      </c>
      <c r="AC145" s="13">
        <f t="shared" si="86"/>
        <v>300000</v>
      </c>
      <c r="AD145" s="13">
        <f t="shared" si="87"/>
        <v>301350.01</v>
      </c>
      <c r="AE145" s="13">
        <f t="shared" si="88"/>
        <v>58590</v>
      </c>
      <c r="AF145" s="13">
        <f t="shared" si="89"/>
        <v>359940.01</v>
      </c>
      <c r="AG145" s="23">
        <f t="shared" si="90"/>
        <v>9643.3300000000163</v>
      </c>
      <c r="AH145" s="13">
        <f t="shared" si="91"/>
        <v>-206.6699999999837</v>
      </c>
      <c r="AI145" s="13">
        <f t="shared" si="92"/>
        <v>96433.360000000102</v>
      </c>
      <c r="AJ145" s="13">
        <f t="shared" si="93"/>
        <v>713933.3600000001</v>
      </c>
      <c r="AK145" s="13">
        <f t="shared" si="94"/>
        <v>660000</v>
      </c>
      <c r="AL145" s="13">
        <f t="shared" si="95"/>
        <v>163956.68</v>
      </c>
      <c r="AM145" s="13">
        <f t="shared" si="96"/>
        <v>193590</v>
      </c>
      <c r="AN145" s="13">
        <f t="shared" si="97"/>
        <v>357546.68</v>
      </c>
      <c r="AO145" s="23">
        <f t="shared" si="98"/>
        <v>7250</v>
      </c>
      <c r="AP145" s="13">
        <f t="shared" si="99"/>
        <v>-2600</v>
      </c>
      <c r="AQ145" s="13">
        <f t="shared" si="100"/>
        <v>-78566.639999999898</v>
      </c>
      <c r="AR145" s="3" t="str">
        <f t="shared" si="101"/>
        <v>Ok</v>
      </c>
    </row>
    <row r="146" spans="1:44" x14ac:dyDescent="0.3">
      <c r="A146" s="30"/>
      <c r="B146" s="30">
        <f t="shared" si="68"/>
        <v>153</v>
      </c>
      <c r="C146" s="13">
        <f t="shared" si="69"/>
        <v>76500</v>
      </c>
      <c r="D146" s="13">
        <f t="shared" si="70"/>
        <v>918000</v>
      </c>
      <c r="E146" s="13">
        <f>F146*基础参数!$B$18</f>
        <v>612000</v>
      </c>
      <c r="F146" s="13">
        <f>F145+基础参数!$B$17</f>
        <v>1530000</v>
      </c>
      <c r="G146" s="13">
        <f>基础参数!$B$1</f>
        <v>60000</v>
      </c>
      <c r="H146" s="13">
        <f>基础参数!$B$2</f>
        <v>36000</v>
      </c>
      <c r="I146" s="13">
        <f>ROUND(IF(F146/12&gt;基础参数!$B$5,基础参数!$B$5,IF(F146/12&lt;基础参数!$B$4,基础参数!$B$4,F146/12)),2)</f>
        <v>21396</v>
      </c>
      <c r="J146" s="13">
        <f>I146*12*基础参数!$B$3</f>
        <v>32094</v>
      </c>
      <c r="K146" s="13">
        <f>ROUND(IF($F146/12&gt;基础参数!$B$12,基础参数!$B$12,IF($F146/12&lt;基础参数!$B$11,基础参数!$B$11,$F146/12)),2)</f>
        <v>21396</v>
      </c>
      <c r="L146" s="13">
        <f>K146*12*基础参数!$B$10</f>
        <v>17972.640000000003</v>
      </c>
      <c r="M146" s="12">
        <f t="shared" si="71"/>
        <v>771933.36</v>
      </c>
      <c r="N146" s="13">
        <f t="shared" si="72"/>
        <v>612000</v>
      </c>
      <c r="O146" s="13">
        <f t="shared" si="73"/>
        <v>184256.68</v>
      </c>
      <c r="P146" s="13">
        <f t="shared" si="74"/>
        <v>179190</v>
      </c>
      <c r="Q146" s="17">
        <f t="shared" si="75"/>
        <v>363446.68</v>
      </c>
      <c r="R146" s="13">
        <f t="shared" si="76"/>
        <v>963933.3600000001</v>
      </c>
      <c r="S146" s="18">
        <f t="shared" si="77"/>
        <v>420000</v>
      </c>
      <c r="T146" s="13">
        <f t="shared" si="78"/>
        <v>251850.01</v>
      </c>
      <c r="U146" s="13">
        <f t="shared" si="79"/>
        <v>102340</v>
      </c>
      <c r="V146" s="19">
        <f t="shared" si="80"/>
        <v>354190.01</v>
      </c>
      <c r="W146" s="13">
        <f t="shared" si="81"/>
        <v>9256.6699999999837</v>
      </c>
      <c r="X146" s="13">
        <f t="shared" si="82"/>
        <v>86660</v>
      </c>
      <c r="Y146" s="13">
        <f t="shared" si="83"/>
        <v>1383933.36</v>
      </c>
      <c r="Z146" s="22">
        <f t="shared" si="84"/>
        <v>440850.01</v>
      </c>
      <c r="AA146" s="13"/>
      <c r="AB146" s="13">
        <f t="shared" si="85"/>
        <v>1083933.3600000001</v>
      </c>
      <c r="AC146" s="13">
        <f t="shared" si="86"/>
        <v>300000</v>
      </c>
      <c r="AD146" s="13">
        <f t="shared" si="87"/>
        <v>305850.01</v>
      </c>
      <c r="AE146" s="13">
        <f t="shared" si="88"/>
        <v>58590</v>
      </c>
      <c r="AF146" s="13">
        <f t="shared" si="89"/>
        <v>364440.01</v>
      </c>
      <c r="AG146" s="23">
        <f t="shared" si="90"/>
        <v>10250</v>
      </c>
      <c r="AH146" s="13">
        <f t="shared" si="91"/>
        <v>993.3300000000163</v>
      </c>
      <c r="AI146" s="13">
        <f t="shared" si="92"/>
        <v>106433.3600000001</v>
      </c>
      <c r="AJ146" s="13">
        <f t="shared" si="93"/>
        <v>723933.3600000001</v>
      </c>
      <c r="AK146" s="13">
        <f t="shared" si="94"/>
        <v>660000</v>
      </c>
      <c r="AL146" s="13">
        <f t="shared" si="95"/>
        <v>167456.68</v>
      </c>
      <c r="AM146" s="13">
        <f t="shared" si="96"/>
        <v>193590</v>
      </c>
      <c r="AN146" s="13">
        <f t="shared" si="97"/>
        <v>361046.68</v>
      </c>
      <c r="AO146" s="23">
        <f t="shared" si="98"/>
        <v>6856.6699999999837</v>
      </c>
      <c r="AP146" s="13">
        <f t="shared" si="99"/>
        <v>-2400</v>
      </c>
      <c r="AQ146" s="13">
        <f t="shared" si="100"/>
        <v>-68566.639999999898</v>
      </c>
      <c r="AR146" s="3" t="str">
        <f t="shared" si="101"/>
        <v>Ok</v>
      </c>
    </row>
    <row r="147" spans="1:44" x14ac:dyDescent="0.3">
      <c r="A147" s="30"/>
      <c r="B147" s="30">
        <f t="shared" si="68"/>
        <v>154</v>
      </c>
      <c r="C147" s="13">
        <f t="shared" si="69"/>
        <v>77000</v>
      </c>
      <c r="D147" s="13">
        <f t="shared" si="70"/>
        <v>924000</v>
      </c>
      <c r="E147" s="13">
        <f>F147*基础参数!$B$18</f>
        <v>616000</v>
      </c>
      <c r="F147" s="13">
        <f>F146+基础参数!$B$17</f>
        <v>1540000</v>
      </c>
      <c r="G147" s="13">
        <f>基础参数!$B$1</f>
        <v>60000</v>
      </c>
      <c r="H147" s="13">
        <f>基础参数!$B$2</f>
        <v>36000</v>
      </c>
      <c r="I147" s="13">
        <f>ROUND(IF(F147/12&gt;基础参数!$B$5,基础参数!$B$5,IF(F147/12&lt;基础参数!$B$4,基础参数!$B$4,F147/12)),2)</f>
        <v>21396</v>
      </c>
      <c r="J147" s="13">
        <f>I147*12*基础参数!$B$3</f>
        <v>32094</v>
      </c>
      <c r="K147" s="13">
        <f>ROUND(IF($F147/12&gt;基础参数!$B$12,基础参数!$B$12,IF($F147/12&lt;基础参数!$B$11,基础参数!$B$11,$F147/12)),2)</f>
        <v>21396</v>
      </c>
      <c r="L147" s="13">
        <f>K147*12*基础参数!$B$10</f>
        <v>17972.640000000003</v>
      </c>
      <c r="M147" s="12">
        <f t="shared" si="71"/>
        <v>777933.36</v>
      </c>
      <c r="N147" s="13">
        <f t="shared" si="72"/>
        <v>616000</v>
      </c>
      <c r="O147" s="13">
        <f t="shared" si="73"/>
        <v>186356.68</v>
      </c>
      <c r="P147" s="13">
        <f t="shared" si="74"/>
        <v>180390</v>
      </c>
      <c r="Q147" s="17">
        <f t="shared" si="75"/>
        <v>366746.68</v>
      </c>
      <c r="R147" s="13">
        <f t="shared" si="76"/>
        <v>973933.3600000001</v>
      </c>
      <c r="S147" s="18">
        <f t="shared" si="77"/>
        <v>420000</v>
      </c>
      <c r="T147" s="13">
        <f t="shared" si="78"/>
        <v>256350.01</v>
      </c>
      <c r="U147" s="13">
        <f t="shared" si="79"/>
        <v>102340</v>
      </c>
      <c r="V147" s="19">
        <f t="shared" si="80"/>
        <v>358690.01</v>
      </c>
      <c r="W147" s="13">
        <f t="shared" si="81"/>
        <v>8056.6699999999837</v>
      </c>
      <c r="X147" s="13">
        <f t="shared" si="82"/>
        <v>86660</v>
      </c>
      <c r="Y147" s="13">
        <f t="shared" si="83"/>
        <v>1393933.36</v>
      </c>
      <c r="Z147" s="22">
        <f t="shared" si="84"/>
        <v>445350.01</v>
      </c>
      <c r="AA147" s="13"/>
      <c r="AB147" s="13">
        <f t="shared" si="85"/>
        <v>1093933.3600000001</v>
      </c>
      <c r="AC147" s="13">
        <f t="shared" si="86"/>
        <v>300000</v>
      </c>
      <c r="AD147" s="13">
        <f t="shared" si="87"/>
        <v>310350.01</v>
      </c>
      <c r="AE147" s="13">
        <f t="shared" si="88"/>
        <v>58590</v>
      </c>
      <c r="AF147" s="13">
        <f t="shared" si="89"/>
        <v>368940.01</v>
      </c>
      <c r="AG147" s="23">
        <f t="shared" si="90"/>
        <v>10250</v>
      </c>
      <c r="AH147" s="13">
        <f t="shared" si="91"/>
        <v>2193.3300000000163</v>
      </c>
      <c r="AI147" s="13">
        <f t="shared" si="92"/>
        <v>116433.3600000001</v>
      </c>
      <c r="AJ147" s="13">
        <f t="shared" si="93"/>
        <v>733933.3600000001</v>
      </c>
      <c r="AK147" s="13">
        <f t="shared" si="94"/>
        <v>660000</v>
      </c>
      <c r="AL147" s="13">
        <f t="shared" si="95"/>
        <v>170956.68</v>
      </c>
      <c r="AM147" s="13">
        <f t="shared" si="96"/>
        <v>193590</v>
      </c>
      <c r="AN147" s="13">
        <f t="shared" si="97"/>
        <v>364546.68</v>
      </c>
      <c r="AO147" s="23">
        <f t="shared" si="98"/>
        <v>5856.6699999999837</v>
      </c>
      <c r="AP147" s="13">
        <f t="shared" si="99"/>
        <v>-2200</v>
      </c>
      <c r="AQ147" s="13">
        <f t="shared" si="100"/>
        <v>-58566.639999999898</v>
      </c>
      <c r="AR147" s="3" t="str">
        <f t="shared" si="101"/>
        <v>Ok</v>
      </c>
    </row>
    <row r="148" spans="1:44" x14ac:dyDescent="0.3">
      <c r="A148" s="30"/>
      <c r="B148" s="30">
        <f t="shared" si="68"/>
        <v>155</v>
      </c>
      <c r="C148" s="13">
        <f t="shared" si="69"/>
        <v>77500</v>
      </c>
      <c r="D148" s="13">
        <f t="shared" si="70"/>
        <v>930000</v>
      </c>
      <c r="E148" s="13">
        <f>F148*基础参数!$B$18</f>
        <v>620000</v>
      </c>
      <c r="F148" s="13">
        <f>F147+基础参数!$B$17</f>
        <v>1550000</v>
      </c>
      <c r="G148" s="13">
        <f>基础参数!$B$1</f>
        <v>60000</v>
      </c>
      <c r="H148" s="13">
        <f>基础参数!$B$2</f>
        <v>36000</v>
      </c>
      <c r="I148" s="13">
        <f>ROUND(IF(F148/12&gt;基础参数!$B$5,基础参数!$B$5,IF(F148/12&lt;基础参数!$B$4,基础参数!$B$4,F148/12)),2)</f>
        <v>21396</v>
      </c>
      <c r="J148" s="13">
        <f>I148*12*基础参数!$B$3</f>
        <v>32094</v>
      </c>
      <c r="K148" s="13">
        <f>ROUND(IF($F148/12&gt;基础参数!$B$12,基础参数!$B$12,IF($F148/12&lt;基础参数!$B$11,基础参数!$B$11,$F148/12)),2)</f>
        <v>21396</v>
      </c>
      <c r="L148" s="13">
        <f>K148*12*基础参数!$B$10</f>
        <v>17972.640000000003</v>
      </c>
      <c r="M148" s="12">
        <f t="shared" si="71"/>
        <v>783933.36</v>
      </c>
      <c r="N148" s="13">
        <f t="shared" si="72"/>
        <v>620000</v>
      </c>
      <c r="O148" s="13">
        <f t="shared" si="73"/>
        <v>188456.68</v>
      </c>
      <c r="P148" s="13">
        <f t="shared" si="74"/>
        <v>181590</v>
      </c>
      <c r="Q148" s="17">
        <f t="shared" si="75"/>
        <v>370046.68</v>
      </c>
      <c r="R148" s="13">
        <f t="shared" si="76"/>
        <v>983933.3600000001</v>
      </c>
      <c r="S148" s="18">
        <f t="shared" si="77"/>
        <v>420000</v>
      </c>
      <c r="T148" s="13">
        <f t="shared" si="78"/>
        <v>260850.01</v>
      </c>
      <c r="U148" s="13">
        <f t="shared" si="79"/>
        <v>102340</v>
      </c>
      <c r="V148" s="19">
        <f t="shared" si="80"/>
        <v>363190.01</v>
      </c>
      <c r="W148" s="13">
        <f t="shared" si="81"/>
        <v>6856.6699999999837</v>
      </c>
      <c r="X148" s="13">
        <f t="shared" si="82"/>
        <v>86660</v>
      </c>
      <c r="Y148" s="13">
        <f t="shared" si="83"/>
        <v>1403933.36</v>
      </c>
      <c r="Z148" s="22">
        <f t="shared" si="84"/>
        <v>449850.01</v>
      </c>
      <c r="AA148" s="13"/>
      <c r="AB148" s="13">
        <f t="shared" si="85"/>
        <v>1103933.3600000001</v>
      </c>
      <c r="AC148" s="13">
        <f t="shared" si="86"/>
        <v>300000</v>
      </c>
      <c r="AD148" s="13">
        <f t="shared" si="87"/>
        <v>314850.01</v>
      </c>
      <c r="AE148" s="13">
        <f t="shared" si="88"/>
        <v>58590</v>
      </c>
      <c r="AF148" s="13">
        <f t="shared" si="89"/>
        <v>373440.01</v>
      </c>
      <c r="AG148" s="23">
        <f t="shared" si="90"/>
        <v>10250</v>
      </c>
      <c r="AH148" s="13">
        <f t="shared" si="91"/>
        <v>3393.3300000000163</v>
      </c>
      <c r="AI148" s="13">
        <f t="shared" si="92"/>
        <v>126433.3600000001</v>
      </c>
      <c r="AJ148" s="13">
        <f t="shared" si="93"/>
        <v>743933.3600000001</v>
      </c>
      <c r="AK148" s="13">
        <f t="shared" si="94"/>
        <v>660000</v>
      </c>
      <c r="AL148" s="13">
        <f t="shared" si="95"/>
        <v>174456.68</v>
      </c>
      <c r="AM148" s="13">
        <f t="shared" si="96"/>
        <v>193590</v>
      </c>
      <c r="AN148" s="13">
        <f t="shared" si="97"/>
        <v>368046.68</v>
      </c>
      <c r="AO148" s="23">
        <f t="shared" si="98"/>
        <v>4856.6699999999837</v>
      </c>
      <c r="AP148" s="13">
        <f t="shared" si="99"/>
        <v>-2000</v>
      </c>
      <c r="AQ148" s="13">
        <f t="shared" si="100"/>
        <v>-48566.639999999898</v>
      </c>
      <c r="AR148" s="3" t="str">
        <f t="shared" si="101"/>
        <v>Ok</v>
      </c>
    </row>
    <row r="149" spans="1:44" x14ac:dyDescent="0.3">
      <c r="A149" s="30"/>
      <c r="B149" s="30">
        <f t="shared" si="68"/>
        <v>156</v>
      </c>
      <c r="C149" s="13">
        <f t="shared" si="69"/>
        <v>78000</v>
      </c>
      <c r="D149" s="13">
        <f t="shared" si="70"/>
        <v>936000</v>
      </c>
      <c r="E149" s="13">
        <f>F149*基础参数!$B$18</f>
        <v>624000</v>
      </c>
      <c r="F149" s="13">
        <f>F148+基础参数!$B$17</f>
        <v>1560000</v>
      </c>
      <c r="G149" s="13">
        <f>基础参数!$B$1</f>
        <v>60000</v>
      </c>
      <c r="H149" s="13">
        <f>基础参数!$B$2</f>
        <v>36000</v>
      </c>
      <c r="I149" s="13">
        <f>ROUND(IF(F149/12&gt;基础参数!$B$5,基础参数!$B$5,IF(F149/12&lt;基础参数!$B$4,基础参数!$B$4,F149/12)),2)</f>
        <v>21396</v>
      </c>
      <c r="J149" s="13">
        <f>I149*12*基础参数!$B$3</f>
        <v>32094</v>
      </c>
      <c r="K149" s="13">
        <f>ROUND(IF($F149/12&gt;基础参数!$B$12,基础参数!$B$12,IF($F149/12&lt;基础参数!$B$11,基础参数!$B$11,$F149/12)),2)</f>
        <v>21396</v>
      </c>
      <c r="L149" s="13">
        <f>K149*12*基础参数!$B$10</f>
        <v>17972.640000000003</v>
      </c>
      <c r="M149" s="12">
        <f t="shared" si="71"/>
        <v>789933.36</v>
      </c>
      <c r="N149" s="13">
        <f t="shared" si="72"/>
        <v>624000</v>
      </c>
      <c r="O149" s="13">
        <f t="shared" si="73"/>
        <v>190556.68</v>
      </c>
      <c r="P149" s="13">
        <f t="shared" si="74"/>
        <v>182790</v>
      </c>
      <c r="Q149" s="17">
        <f t="shared" si="75"/>
        <v>373346.68</v>
      </c>
      <c r="R149" s="13">
        <f t="shared" si="76"/>
        <v>993933.3600000001</v>
      </c>
      <c r="S149" s="18">
        <f t="shared" si="77"/>
        <v>420000</v>
      </c>
      <c r="T149" s="13">
        <f t="shared" si="78"/>
        <v>265350.01</v>
      </c>
      <c r="U149" s="13">
        <f t="shared" si="79"/>
        <v>102340</v>
      </c>
      <c r="V149" s="19">
        <f t="shared" si="80"/>
        <v>367690.01</v>
      </c>
      <c r="W149" s="13">
        <f t="shared" si="81"/>
        <v>5656.6699999999837</v>
      </c>
      <c r="X149" s="13">
        <f t="shared" si="82"/>
        <v>86660</v>
      </c>
      <c r="Y149" s="13">
        <f t="shared" si="83"/>
        <v>1413933.36</v>
      </c>
      <c r="Z149" s="22">
        <f t="shared" si="84"/>
        <v>454350.01</v>
      </c>
      <c r="AA149" s="13"/>
      <c r="AB149" s="13">
        <f t="shared" si="85"/>
        <v>1113933.3600000001</v>
      </c>
      <c r="AC149" s="13">
        <f t="shared" si="86"/>
        <v>300000</v>
      </c>
      <c r="AD149" s="13">
        <f t="shared" si="87"/>
        <v>319350.01</v>
      </c>
      <c r="AE149" s="13">
        <f t="shared" si="88"/>
        <v>58590</v>
      </c>
      <c r="AF149" s="13">
        <f t="shared" si="89"/>
        <v>377940.01</v>
      </c>
      <c r="AG149" s="23">
        <f t="shared" si="90"/>
        <v>10250</v>
      </c>
      <c r="AH149" s="13">
        <f t="shared" si="91"/>
        <v>4593.3300000000163</v>
      </c>
      <c r="AI149" s="13">
        <f t="shared" si="92"/>
        <v>136433.3600000001</v>
      </c>
      <c r="AJ149" s="13">
        <f t="shared" si="93"/>
        <v>753933.3600000001</v>
      </c>
      <c r="AK149" s="13">
        <f t="shared" si="94"/>
        <v>660000</v>
      </c>
      <c r="AL149" s="13">
        <f t="shared" si="95"/>
        <v>177956.68</v>
      </c>
      <c r="AM149" s="13">
        <f t="shared" si="96"/>
        <v>193590</v>
      </c>
      <c r="AN149" s="13">
        <f t="shared" si="97"/>
        <v>371546.68</v>
      </c>
      <c r="AO149" s="23">
        <f t="shared" si="98"/>
        <v>3856.6699999999837</v>
      </c>
      <c r="AP149" s="13">
        <f t="shared" si="99"/>
        <v>-1800</v>
      </c>
      <c r="AQ149" s="13">
        <f t="shared" si="100"/>
        <v>-38566.639999999898</v>
      </c>
      <c r="AR149" s="3" t="str">
        <f t="shared" si="101"/>
        <v>Ok</v>
      </c>
    </row>
    <row r="150" spans="1:44" x14ac:dyDescent="0.3">
      <c r="A150" s="30"/>
      <c r="B150" s="30">
        <f t="shared" si="68"/>
        <v>157</v>
      </c>
      <c r="C150" s="13">
        <f t="shared" si="69"/>
        <v>78500</v>
      </c>
      <c r="D150" s="13">
        <f t="shared" si="70"/>
        <v>942000</v>
      </c>
      <c r="E150" s="13">
        <f>F150*基础参数!$B$18</f>
        <v>628000</v>
      </c>
      <c r="F150" s="13">
        <f>F149+基础参数!$B$17</f>
        <v>1570000</v>
      </c>
      <c r="G150" s="13">
        <f>基础参数!$B$1</f>
        <v>60000</v>
      </c>
      <c r="H150" s="13">
        <f>基础参数!$B$2</f>
        <v>36000</v>
      </c>
      <c r="I150" s="13">
        <f>ROUND(IF(F150/12&gt;基础参数!$B$5,基础参数!$B$5,IF(F150/12&lt;基础参数!$B$4,基础参数!$B$4,F150/12)),2)</f>
        <v>21396</v>
      </c>
      <c r="J150" s="13">
        <f>I150*12*基础参数!$B$3</f>
        <v>32094</v>
      </c>
      <c r="K150" s="13">
        <f>ROUND(IF($F150/12&gt;基础参数!$B$12,基础参数!$B$12,IF($F150/12&lt;基础参数!$B$11,基础参数!$B$11,$F150/12)),2)</f>
        <v>21396</v>
      </c>
      <c r="L150" s="13">
        <f>K150*12*基础参数!$B$10</f>
        <v>17972.640000000003</v>
      </c>
      <c r="M150" s="12">
        <f t="shared" si="71"/>
        <v>795933.36</v>
      </c>
      <c r="N150" s="13">
        <f t="shared" si="72"/>
        <v>628000</v>
      </c>
      <c r="O150" s="13">
        <f t="shared" si="73"/>
        <v>192656.68</v>
      </c>
      <c r="P150" s="13">
        <f t="shared" si="74"/>
        <v>183990</v>
      </c>
      <c r="Q150" s="17">
        <f t="shared" si="75"/>
        <v>376646.68</v>
      </c>
      <c r="R150" s="13">
        <f t="shared" si="76"/>
        <v>1003933.3600000001</v>
      </c>
      <c r="S150" s="18">
        <f t="shared" si="77"/>
        <v>420000</v>
      </c>
      <c r="T150" s="13">
        <f t="shared" si="78"/>
        <v>269850.01</v>
      </c>
      <c r="U150" s="13">
        <f t="shared" si="79"/>
        <v>102340</v>
      </c>
      <c r="V150" s="19">
        <f t="shared" si="80"/>
        <v>372190.01</v>
      </c>
      <c r="W150" s="13">
        <f t="shared" si="81"/>
        <v>4456.6699999999837</v>
      </c>
      <c r="X150" s="13">
        <f t="shared" si="82"/>
        <v>86660</v>
      </c>
      <c r="Y150" s="13">
        <f t="shared" si="83"/>
        <v>1423933.36</v>
      </c>
      <c r="Z150" s="22">
        <f t="shared" si="84"/>
        <v>458850.01</v>
      </c>
      <c r="AA150" s="13"/>
      <c r="AB150" s="13">
        <f t="shared" si="85"/>
        <v>1123933.3600000001</v>
      </c>
      <c r="AC150" s="13">
        <f t="shared" si="86"/>
        <v>300000</v>
      </c>
      <c r="AD150" s="13">
        <f t="shared" si="87"/>
        <v>323850.01</v>
      </c>
      <c r="AE150" s="13">
        <f t="shared" si="88"/>
        <v>58590</v>
      </c>
      <c r="AF150" s="13">
        <f t="shared" si="89"/>
        <v>382440.01</v>
      </c>
      <c r="AG150" s="23">
        <f t="shared" si="90"/>
        <v>10250</v>
      </c>
      <c r="AH150" s="13">
        <f t="shared" si="91"/>
        <v>5793.3300000000163</v>
      </c>
      <c r="AI150" s="13">
        <f t="shared" si="92"/>
        <v>146433.3600000001</v>
      </c>
      <c r="AJ150" s="13">
        <f t="shared" si="93"/>
        <v>763933.3600000001</v>
      </c>
      <c r="AK150" s="13">
        <f t="shared" si="94"/>
        <v>660000</v>
      </c>
      <c r="AL150" s="13">
        <f t="shared" si="95"/>
        <v>181456.68</v>
      </c>
      <c r="AM150" s="13">
        <f t="shared" si="96"/>
        <v>193590</v>
      </c>
      <c r="AN150" s="13">
        <f t="shared" si="97"/>
        <v>375046.68</v>
      </c>
      <c r="AO150" s="23">
        <f t="shared" si="98"/>
        <v>2856.6699999999837</v>
      </c>
      <c r="AP150" s="13">
        <f t="shared" si="99"/>
        <v>-1600</v>
      </c>
      <c r="AQ150" s="13">
        <f t="shared" si="100"/>
        <v>-28566.639999999898</v>
      </c>
      <c r="AR150" s="3" t="str">
        <f t="shared" si="101"/>
        <v>Ok</v>
      </c>
    </row>
    <row r="151" spans="1:44" x14ac:dyDescent="0.3">
      <c r="A151" s="30"/>
      <c r="B151" s="30">
        <f t="shared" si="68"/>
        <v>158</v>
      </c>
      <c r="C151" s="13">
        <f t="shared" si="69"/>
        <v>79000</v>
      </c>
      <c r="D151" s="13">
        <f t="shared" si="70"/>
        <v>948000</v>
      </c>
      <c r="E151" s="13">
        <f>F151*基础参数!$B$18</f>
        <v>632000</v>
      </c>
      <c r="F151" s="13">
        <f>F150+基础参数!$B$17</f>
        <v>1580000</v>
      </c>
      <c r="G151" s="13">
        <f>基础参数!$B$1</f>
        <v>60000</v>
      </c>
      <c r="H151" s="13">
        <f>基础参数!$B$2</f>
        <v>36000</v>
      </c>
      <c r="I151" s="13">
        <f>ROUND(IF(F151/12&gt;基础参数!$B$5,基础参数!$B$5,IF(F151/12&lt;基础参数!$B$4,基础参数!$B$4,F151/12)),2)</f>
        <v>21396</v>
      </c>
      <c r="J151" s="13">
        <f>I151*12*基础参数!$B$3</f>
        <v>32094</v>
      </c>
      <c r="K151" s="13">
        <f>ROUND(IF($F151/12&gt;基础参数!$B$12,基础参数!$B$12,IF($F151/12&lt;基础参数!$B$11,基础参数!$B$11,$F151/12)),2)</f>
        <v>21396</v>
      </c>
      <c r="L151" s="13">
        <f>K151*12*基础参数!$B$10</f>
        <v>17972.640000000003</v>
      </c>
      <c r="M151" s="12">
        <f t="shared" si="71"/>
        <v>801933.36</v>
      </c>
      <c r="N151" s="13">
        <f t="shared" si="72"/>
        <v>632000</v>
      </c>
      <c r="O151" s="13">
        <f t="shared" si="73"/>
        <v>194756.68</v>
      </c>
      <c r="P151" s="13">
        <f t="shared" si="74"/>
        <v>185190</v>
      </c>
      <c r="Q151" s="17">
        <f t="shared" si="75"/>
        <v>379946.68</v>
      </c>
      <c r="R151" s="13">
        <f t="shared" si="76"/>
        <v>1013933.3600000001</v>
      </c>
      <c r="S151" s="18">
        <f t="shared" si="77"/>
        <v>420000</v>
      </c>
      <c r="T151" s="13">
        <f t="shared" si="78"/>
        <v>274350.01</v>
      </c>
      <c r="U151" s="13">
        <f t="shared" si="79"/>
        <v>102340</v>
      </c>
      <c r="V151" s="19">
        <f t="shared" si="80"/>
        <v>376690.01</v>
      </c>
      <c r="W151" s="13">
        <f t="shared" si="81"/>
        <v>3256.6699999999837</v>
      </c>
      <c r="X151" s="13">
        <f t="shared" si="82"/>
        <v>86660</v>
      </c>
      <c r="Y151" s="13">
        <f t="shared" si="83"/>
        <v>1433933.36</v>
      </c>
      <c r="Z151" s="22">
        <f t="shared" si="84"/>
        <v>463350.01</v>
      </c>
      <c r="AA151" s="13"/>
      <c r="AB151" s="13">
        <f t="shared" si="85"/>
        <v>1133933.3600000001</v>
      </c>
      <c r="AC151" s="13">
        <f t="shared" si="86"/>
        <v>300000</v>
      </c>
      <c r="AD151" s="13">
        <f t="shared" si="87"/>
        <v>328350.01</v>
      </c>
      <c r="AE151" s="13">
        <f t="shared" si="88"/>
        <v>58590</v>
      </c>
      <c r="AF151" s="13">
        <f t="shared" si="89"/>
        <v>386940.01</v>
      </c>
      <c r="AG151" s="23">
        <f t="shared" si="90"/>
        <v>10250</v>
      </c>
      <c r="AH151" s="13">
        <f t="shared" si="91"/>
        <v>6993.3300000000163</v>
      </c>
      <c r="AI151" s="13">
        <f t="shared" si="92"/>
        <v>156433.3600000001</v>
      </c>
      <c r="AJ151" s="13">
        <f t="shared" si="93"/>
        <v>773933.3600000001</v>
      </c>
      <c r="AK151" s="13">
        <f t="shared" si="94"/>
        <v>660000</v>
      </c>
      <c r="AL151" s="13">
        <f t="shared" si="95"/>
        <v>184956.68</v>
      </c>
      <c r="AM151" s="13">
        <f t="shared" si="96"/>
        <v>193590</v>
      </c>
      <c r="AN151" s="13">
        <f t="shared" si="97"/>
        <v>378546.68</v>
      </c>
      <c r="AO151" s="23">
        <f t="shared" si="98"/>
        <v>1856.6699999999837</v>
      </c>
      <c r="AP151" s="13">
        <f t="shared" si="99"/>
        <v>-1400</v>
      </c>
      <c r="AQ151" s="13">
        <f t="shared" si="100"/>
        <v>-18566.639999999898</v>
      </c>
      <c r="AR151" s="3" t="str">
        <f t="shared" si="101"/>
        <v>Ok</v>
      </c>
    </row>
    <row r="152" spans="1:44" x14ac:dyDescent="0.3">
      <c r="A152" s="30"/>
      <c r="B152" s="30">
        <f t="shared" si="68"/>
        <v>159</v>
      </c>
      <c r="C152" s="13">
        <f t="shared" si="69"/>
        <v>79500</v>
      </c>
      <c r="D152" s="13">
        <f t="shared" si="70"/>
        <v>954000</v>
      </c>
      <c r="E152" s="13">
        <f>F152*基础参数!$B$18</f>
        <v>636000</v>
      </c>
      <c r="F152" s="13">
        <f>F151+基础参数!$B$17</f>
        <v>1590000</v>
      </c>
      <c r="G152" s="13">
        <f>基础参数!$B$1</f>
        <v>60000</v>
      </c>
      <c r="H152" s="13">
        <f>基础参数!$B$2</f>
        <v>36000</v>
      </c>
      <c r="I152" s="13">
        <f>ROUND(IF(F152/12&gt;基础参数!$B$5,基础参数!$B$5,IF(F152/12&lt;基础参数!$B$4,基础参数!$B$4,F152/12)),2)</f>
        <v>21396</v>
      </c>
      <c r="J152" s="13">
        <f>I152*12*基础参数!$B$3</f>
        <v>32094</v>
      </c>
      <c r="K152" s="13">
        <f>ROUND(IF($F152/12&gt;基础参数!$B$12,基础参数!$B$12,IF($F152/12&lt;基础参数!$B$11,基础参数!$B$11,$F152/12)),2)</f>
        <v>21396</v>
      </c>
      <c r="L152" s="13">
        <f>K152*12*基础参数!$B$10</f>
        <v>17972.640000000003</v>
      </c>
      <c r="M152" s="12">
        <f t="shared" si="71"/>
        <v>807933.36</v>
      </c>
      <c r="N152" s="13">
        <f t="shared" si="72"/>
        <v>636000</v>
      </c>
      <c r="O152" s="13">
        <f t="shared" si="73"/>
        <v>196856.68</v>
      </c>
      <c r="P152" s="13">
        <f t="shared" si="74"/>
        <v>186390</v>
      </c>
      <c r="Q152" s="17">
        <f t="shared" si="75"/>
        <v>383246.68</v>
      </c>
      <c r="R152" s="13">
        <f t="shared" si="76"/>
        <v>1023933.3600000001</v>
      </c>
      <c r="S152" s="18">
        <f t="shared" si="77"/>
        <v>420000</v>
      </c>
      <c r="T152" s="13">
        <f t="shared" si="78"/>
        <v>278850.01</v>
      </c>
      <c r="U152" s="13">
        <f t="shared" si="79"/>
        <v>102340</v>
      </c>
      <c r="V152" s="19">
        <f t="shared" si="80"/>
        <v>381190.01</v>
      </c>
      <c r="W152" s="13">
        <f t="shared" si="81"/>
        <v>2056.6699999999837</v>
      </c>
      <c r="X152" s="13">
        <f t="shared" si="82"/>
        <v>86660</v>
      </c>
      <c r="Y152" s="13">
        <f t="shared" si="83"/>
        <v>1443933.36</v>
      </c>
      <c r="Z152" s="22">
        <f t="shared" si="84"/>
        <v>467850.01</v>
      </c>
      <c r="AA152" s="13"/>
      <c r="AB152" s="13">
        <f t="shared" si="85"/>
        <v>1143933.3600000001</v>
      </c>
      <c r="AC152" s="13">
        <f t="shared" si="86"/>
        <v>300000</v>
      </c>
      <c r="AD152" s="13">
        <f t="shared" si="87"/>
        <v>332850.01</v>
      </c>
      <c r="AE152" s="13">
        <f t="shared" si="88"/>
        <v>58590</v>
      </c>
      <c r="AF152" s="13">
        <f t="shared" si="89"/>
        <v>391440.01</v>
      </c>
      <c r="AG152" s="23">
        <f t="shared" si="90"/>
        <v>10250</v>
      </c>
      <c r="AH152" s="13">
        <f t="shared" si="91"/>
        <v>8193.3300000000163</v>
      </c>
      <c r="AI152" s="13">
        <f t="shared" si="92"/>
        <v>166433.3600000001</v>
      </c>
      <c r="AJ152" s="13">
        <f t="shared" si="93"/>
        <v>783933.3600000001</v>
      </c>
      <c r="AK152" s="13">
        <f t="shared" si="94"/>
        <v>660000</v>
      </c>
      <c r="AL152" s="13">
        <f t="shared" si="95"/>
        <v>188456.68</v>
      </c>
      <c r="AM152" s="13">
        <f t="shared" si="96"/>
        <v>193590</v>
      </c>
      <c r="AN152" s="13">
        <f t="shared" si="97"/>
        <v>382046.68</v>
      </c>
      <c r="AO152" s="23">
        <f t="shared" si="98"/>
        <v>856.6699999999837</v>
      </c>
      <c r="AP152" s="13">
        <f t="shared" si="99"/>
        <v>-1200</v>
      </c>
      <c r="AQ152" s="13">
        <f t="shared" si="100"/>
        <v>-8566.6399999998976</v>
      </c>
      <c r="AR152" s="3" t="str">
        <f t="shared" si="101"/>
        <v>Ok</v>
      </c>
    </row>
    <row r="153" spans="1:44" x14ac:dyDescent="0.3">
      <c r="A153" s="30"/>
      <c r="B153" s="30">
        <f t="shared" si="68"/>
        <v>160</v>
      </c>
      <c r="C153" s="13">
        <f t="shared" si="69"/>
        <v>80000</v>
      </c>
      <c r="D153" s="13">
        <f t="shared" si="70"/>
        <v>960000</v>
      </c>
      <c r="E153" s="13">
        <f>F153*基础参数!$B$18</f>
        <v>640000</v>
      </c>
      <c r="F153" s="13">
        <f>F152+基础参数!$B$17</f>
        <v>1600000</v>
      </c>
      <c r="G153" s="13">
        <f>基础参数!$B$1</f>
        <v>60000</v>
      </c>
      <c r="H153" s="13">
        <f>基础参数!$B$2</f>
        <v>36000</v>
      </c>
      <c r="I153" s="13">
        <f>ROUND(IF(F153/12&gt;基础参数!$B$5,基础参数!$B$5,IF(F153/12&lt;基础参数!$B$4,基础参数!$B$4,F153/12)),2)</f>
        <v>21396</v>
      </c>
      <c r="J153" s="13">
        <f>I153*12*基础参数!$B$3</f>
        <v>32094</v>
      </c>
      <c r="K153" s="13">
        <f>ROUND(IF($F153/12&gt;基础参数!$B$12,基础参数!$B$12,IF($F153/12&lt;基础参数!$B$11,基础参数!$B$11,$F153/12)),2)</f>
        <v>21396</v>
      </c>
      <c r="L153" s="13">
        <f>K153*12*基础参数!$B$10</f>
        <v>17972.640000000003</v>
      </c>
      <c r="M153" s="12">
        <f t="shared" si="71"/>
        <v>813933.36</v>
      </c>
      <c r="N153" s="13">
        <f t="shared" si="72"/>
        <v>640000</v>
      </c>
      <c r="O153" s="13">
        <f t="shared" si="73"/>
        <v>198956.68</v>
      </c>
      <c r="P153" s="13">
        <f t="shared" si="74"/>
        <v>187590</v>
      </c>
      <c r="Q153" s="17">
        <f t="shared" si="75"/>
        <v>386546.68</v>
      </c>
      <c r="R153" s="13">
        <f t="shared" si="76"/>
        <v>793933.3600000001</v>
      </c>
      <c r="S153" s="18">
        <f t="shared" si="77"/>
        <v>660000</v>
      </c>
      <c r="T153" s="13">
        <f t="shared" si="78"/>
        <v>191956.68</v>
      </c>
      <c r="U153" s="13">
        <f t="shared" si="79"/>
        <v>193590</v>
      </c>
      <c r="V153" s="19">
        <f t="shared" si="80"/>
        <v>385546.68</v>
      </c>
      <c r="W153" s="13">
        <f t="shared" si="81"/>
        <v>1000</v>
      </c>
      <c r="X153" s="13">
        <f t="shared" si="82"/>
        <v>86803.330000000016</v>
      </c>
      <c r="Y153" s="13">
        <f t="shared" si="83"/>
        <v>1453933.36</v>
      </c>
      <c r="Z153" s="22">
        <f t="shared" si="84"/>
        <v>472350.01</v>
      </c>
      <c r="AA153" s="13"/>
      <c r="AB153" s="13">
        <f t="shared" si="85"/>
        <v>1033933.3600000001</v>
      </c>
      <c r="AC153" s="13">
        <f t="shared" si="86"/>
        <v>420000</v>
      </c>
      <c r="AD153" s="13">
        <f t="shared" si="87"/>
        <v>283350.01</v>
      </c>
      <c r="AE153" s="13">
        <f t="shared" si="88"/>
        <v>102340</v>
      </c>
      <c r="AF153" s="13">
        <f t="shared" si="89"/>
        <v>385690.01</v>
      </c>
      <c r="AG153" s="23">
        <f t="shared" si="90"/>
        <v>143.3300000000163</v>
      </c>
      <c r="AH153" s="13">
        <f t="shared" si="91"/>
        <v>-856.6699999999837</v>
      </c>
      <c r="AI153" s="13">
        <f t="shared" si="92"/>
        <v>1433.3600000001024</v>
      </c>
      <c r="AJ153" s="13">
        <f t="shared" si="93"/>
        <v>793933.3600000001</v>
      </c>
      <c r="AK153" s="13">
        <f t="shared" si="94"/>
        <v>660000</v>
      </c>
      <c r="AL153" s="13">
        <f t="shared" si="95"/>
        <v>191956.68</v>
      </c>
      <c r="AM153" s="13">
        <f t="shared" si="96"/>
        <v>193590</v>
      </c>
      <c r="AN153" s="13">
        <f t="shared" si="97"/>
        <v>385546.68</v>
      </c>
      <c r="AO153" s="23">
        <f t="shared" si="98"/>
        <v>0</v>
      </c>
      <c r="AP153" s="13">
        <f t="shared" si="99"/>
        <v>-1000</v>
      </c>
      <c r="AQ153" s="13">
        <f t="shared" si="100"/>
        <v>0</v>
      </c>
      <c r="AR153" s="3" t="str">
        <f t="shared" si="101"/>
        <v>Ok</v>
      </c>
    </row>
    <row r="154" spans="1:44" x14ac:dyDescent="0.3">
      <c r="A154" s="30"/>
      <c r="B154" s="30">
        <f t="shared" si="68"/>
        <v>161</v>
      </c>
      <c r="C154" s="13">
        <f t="shared" si="69"/>
        <v>80500</v>
      </c>
      <c r="D154" s="13">
        <f t="shared" si="70"/>
        <v>966000</v>
      </c>
      <c r="E154" s="13">
        <f>F154*基础参数!$B$18</f>
        <v>644000</v>
      </c>
      <c r="F154" s="13">
        <f>F153+基础参数!$B$17</f>
        <v>1610000</v>
      </c>
      <c r="G154" s="13">
        <f>基础参数!$B$1</f>
        <v>60000</v>
      </c>
      <c r="H154" s="13">
        <f>基础参数!$B$2</f>
        <v>36000</v>
      </c>
      <c r="I154" s="13">
        <f>ROUND(IF(F154/12&gt;基础参数!$B$5,基础参数!$B$5,IF(F154/12&lt;基础参数!$B$4,基础参数!$B$4,F154/12)),2)</f>
        <v>21396</v>
      </c>
      <c r="J154" s="13">
        <f>I154*12*基础参数!$B$3</f>
        <v>32094</v>
      </c>
      <c r="K154" s="13">
        <f>ROUND(IF($F154/12&gt;基础参数!$B$12,基础参数!$B$12,IF($F154/12&lt;基础参数!$B$11,基础参数!$B$11,$F154/12)),2)</f>
        <v>21396</v>
      </c>
      <c r="L154" s="13">
        <f>K154*12*基础参数!$B$10</f>
        <v>17972.640000000003</v>
      </c>
      <c r="M154" s="12">
        <f t="shared" si="71"/>
        <v>819933.36</v>
      </c>
      <c r="N154" s="13">
        <f t="shared" si="72"/>
        <v>644000</v>
      </c>
      <c r="O154" s="13">
        <f t="shared" si="73"/>
        <v>201056.68</v>
      </c>
      <c r="P154" s="13">
        <f t="shared" si="74"/>
        <v>188790</v>
      </c>
      <c r="Q154" s="17">
        <f t="shared" si="75"/>
        <v>389846.68</v>
      </c>
      <c r="R154" s="13">
        <f t="shared" si="76"/>
        <v>803933.3600000001</v>
      </c>
      <c r="S154" s="18">
        <f t="shared" si="77"/>
        <v>660000</v>
      </c>
      <c r="T154" s="13">
        <f t="shared" si="78"/>
        <v>195456.68</v>
      </c>
      <c r="U154" s="13">
        <f t="shared" si="79"/>
        <v>193590</v>
      </c>
      <c r="V154" s="19">
        <f t="shared" si="80"/>
        <v>389046.68</v>
      </c>
      <c r="W154" s="13">
        <f t="shared" si="81"/>
        <v>800</v>
      </c>
      <c r="X154" s="13">
        <f t="shared" si="82"/>
        <v>87803.330000000016</v>
      </c>
      <c r="Y154" s="13">
        <f t="shared" si="83"/>
        <v>1463933.36</v>
      </c>
      <c r="Z154" s="22">
        <f t="shared" si="84"/>
        <v>476850.01</v>
      </c>
      <c r="AA154" s="13"/>
      <c r="AB154" s="13">
        <f t="shared" si="85"/>
        <v>1043933.3600000001</v>
      </c>
      <c r="AC154" s="13">
        <f t="shared" si="86"/>
        <v>420000</v>
      </c>
      <c r="AD154" s="13">
        <f t="shared" si="87"/>
        <v>287850.01</v>
      </c>
      <c r="AE154" s="13">
        <f t="shared" si="88"/>
        <v>102340</v>
      </c>
      <c r="AF154" s="13">
        <f t="shared" si="89"/>
        <v>390190.01</v>
      </c>
      <c r="AG154" s="23">
        <f t="shared" si="90"/>
        <v>1143.3300000000163</v>
      </c>
      <c r="AH154" s="13">
        <f t="shared" si="91"/>
        <v>343.3300000000163</v>
      </c>
      <c r="AI154" s="13">
        <f t="shared" si="92"/>
        <v>11433.360000000102</v>
      </c>
      <c r="AJ154" s="13">
        <f t="shared" si="93"/>
        <v>803933.3600000001</v>
      </c>
      <c r="AK154" s="13">
        <f t="shared" si="94"/>
        <v>660000</v>
      </c>
      <c r="AL154" s="13">
        <f t="shared" si="95"/>
        <v>195456.68</v>
      </c>
      <c r="AM154" s="13">
        <f t="shared" si="96"/>
        <v>193590</v>
      </c>
      <c r="AN154" s="13">
        <f t="shared" si="97"/>
        <v>389046.68</v>
      </c>
      <c r="AO154" s="23">
        <f t="shared" si="98"/>
        <v>0</v>
      </c>
      <c r="AP154" s="13">
        <f t="shared" si="99"/>
        <v>-800</v>
      </c>
      <c r="AQ154" s="13">
        <f t="shared" si="100"/>
        <v>0</v>
      </c>
      <c r="AR154" s="3" t="str">
        <f t="shared" si="101"/>
        <v>Ok</v>
      </c>
    </row>
    <row r="155" spans="1:44" x14ac:dyDescent="0.3">
      <c r="A155" s="30"/>
      <c r="B155" s="30">
        <f t="shared" si="68"/>
        <v>162</v>
      </c>
      <c r="C155" s="13">
        <f t="shared" si="69"/>
        <v>81000</v>
      </c>
      <c r="D155" s="13">
        <f t="shared" si="70"/>
        <v>972000</v>
      </c>
      <c r="E155" s="13">
        <f>F155*基础参数!$B$18</f>
        <v>648000</v>
      </c>
      <c r="F155" s="13">
        <f>F154+基础参数!$B$17</f>
        <v>1620000</v>
      </c>
      <c r="G155" s="13">
        <f>基础参数!$B$1</f>
        <v>60000</v>
      </c>
      <c r="H155" s="13">
        <f>基础参数!$B$2</f>
        <v>36000</v>
      </c>
      <c r="I155" s="13">
        <f>ROUND(IF(F155/12&gt;基础参数!$B$5,基础参数!$B$5,IF(F155/12&lt;基础参数!$B$4,基础参数!$B$4,F155/12)),2)</f>
        <v>21396</v>
      </c>
      <c r="J155" s="13">
        <f>I155*12*基础参数!$B$3</f>
        <v>32094</v>
      </c>
      <c r="K155" s="13">
        <f>ROUND(IF($F155/12&gt;基础参数!$B$12,基础参数!$B$12,IF($F155/12&lt;基础参数!$B$11,基础参数!$B$11,$F155/12)),2)</f>
        <v>21396</v>
      </c>
      <c r="L155" s="13">
        <f>K155*12*基础参数!$B$10</f>
        <v>17972.640000000003</v>
      </c>
      <c r="M155" s="12">
        <f t="shared" si="71"/>
        <v>825933.36</v>
      </c>
      <c r="N155" s="13">
        <f t="shared" si="72"/>
        <v>648000</v>
      </c>
      <c r="O155" s="13">
        <f t="shared" si="73"/>
        <v>203156.68</v>
      </c>
      <c r="P155" s="13">
        <f t="shared" si="74"/>
        <v>189990</v>
      </c>
      <c r="Q155" s="17">
        <f t="shared" si="75"/>
        <v>393146.68</v>
      </c>
      <c r="R155" s="13">
        <f t="shared" si="76"/>
        <v>813933.3600000001</v>
      </c>
      <c r="S155" s="18">
        <f t="shared" si="77"/>
        <v>660000</v>
      </c>
      <c r="T155" s="13">
        <f t="shared" si="78"/>
        <v>198956.68</v>
      </c>
      <c r="U155" s="13">
        <f t="shared" si="79"/>
        <v>193590</v>
      </c>
      <c r="V155" s="19">
        <f t="shared" si="80"/>
        <v>392546.68</v>
      </c>
      <c r="W155" s="13">
        <f t="shared" si="81"/>
        <v>600</v>
      </c>
      <c r="X155" s="13">
        <f t="shared" si="82"/>
        <v>88803.330000000016</v>
      </c>
      <c r="Y155" s="13">
        <f t="shared" si="83"/>
        <v>1473933.36</v>
      </c>
      <c r="Z155" s="22">
        <f t="shared" si="84"/>
        <v>481350.01</v>
      </c>
      <c r="AA155" s="13"/>
      <c r="AB155" s="13">
        <f t="shared" si="85"/>
        <v>1053933.3600000001</v>
      </c>
      <c r="AC155" s="13">
        <f t="shared" si="86"/>
        <v>420000</v>
      </c>
      <c r="AD155" s="13">
        <f t="shared" si="87"/>
        <v>292350.01</v>
      </c>
      <c r="AE155" s="13">
        <f t="shared" si="88"/>
        <v>102340</v>
      </c>
      <c r="AF155" s="13">
        <f t="shared" si="89"/>
        <v>394690.01</v>
      </c>
      <c r="AG155" s="23">
        <f t="shared" si="90"/>
        <v>2143.3300000000163</v>
      </c>
      <c r="AH155" s="13">
        <f t="shared" si="91"/>
        <v>1543.3300000000163</v>
      </c>
      <c r="AI155" s="13">
        <f t="shared" si="92"/>
        <v>21433.360000000102</v>
      </c>
      <c r="AJ155" s="13">
        <f t="shared" si="93"/>
        <v>813933.3600000001</v>
      </c>
      <c r="AK155" s="13">
        <f t="shared" si="94"/>
        <v>660000</v>
      </c>
      <c r="AL155" s="13">
        <f t="shared" si="95"/>
        <v>198956.68</v>
      </c>
      <c r="AM155" s="13">
        <f t="shared" si="96"/>
        <v>193590</v>
      </c>
      <c r="AN155" s="13">
        <f t="shared" si="97"/>
        <v>392546.68</v>
      </c>
      <c r="AO155" s="23">
        <f t="shared" si="98"/>
        <v>0</v>
      </c>
      <c r="AP155" s="13">
        <f t="shared" si="99"/>
        <v>-600</v>
      </c>
      <c r="AQ155" s="13">
        <f t="shared" si="100"/>
        <v>0</v>
      </c>
      <c r="AR155" s="3" t="str">
        <f t="shared" si="101"/>
        <v>Ok</v>
      </c>
    </row>
    <row r="156" spans="1:44" x14ac:dyDescent="0.3">
      <c r="A156" s="30"/>
      <c r="B156" s="30">
        <f t="shared" si="68"/>
        <v>163</v>
      </c>
      <c r="C156" s="13">
        <f t="shared" si="69"/>
        <v>81500</v>
      </c>
      <c r="D156" s="13">
        <f t="shared" si="70"/>
        <v>978000</v>
      </c>
      <c r="E156" s="13">
        <f>F156*基础参数!$B$18</f>
        <v>652000</v>
      </c>
      <c r="F156" s="13">
        <f>F155+基础参数!$B$17</f>
        <v>1630000</v>
      </c>
      <c r="G156" s="13">
        <f>基础参数!$B$1</f>
        <v>60000</v>
      </c>
      <c r="H156" s="13">
        <f>基础参数!$B$2</f>
        <v>36000</v>
      </c>
      <c r="I156" s="13">
        <f>ROUND(IF(F156/12&gt;基础参数!$B$5,基础参数!$B$5,IF(F156/12&lt;基础参数!$B$4,基础参数!$B$4,F156/12)),2)</f>
        <v>21396</v>
      </c>
      <c r="J156" s="13">
        <f>I156*12*基础参数!$B$3</f>
        <v>32094</v>
      </c>
      <c r="K156" s="13">
        <f>ROUND(IF($F156/12&gt;基础参数!$B$12,基础参数!$B$12,IF($F156/12&lt;基础参数!$B$11,基础参数!$B$11,$F156/12)),2)</f>
        <v>21396</v>
      </c>
      <c r="L156" s="13">
        <f>K156*12*基础参数!$B$10</f>
        <v>17972.640000000003</v>
      </c>
      <c r="M156" s="12">
        <f t="shared" si="71"/>
        <v>831933.36</v>
      </c>
      <c r="N156" s="13">
        <f t="shared" si="72"/>
        <v>652000</v>
      </c>
      <c r="O156" s="13">
        <f t="shared" si="73"/>
        <v>205256.68</v>
      </c>
      <c r="P156" s="13">
        <f t="shared" si="74"/>
        <v>191190</v>
      </c>
      <c r="Q156" s="17">
        <f t="shared" si="75"/>
        <v>396446.68</v>
      </c>
      <c r="R156" s="13">
        <f t="shared" si="76"/>
        <v>823933.3600000001</v>
      </c>
      <c r="S156" s="18">
        <f t="shared" si="77"/>
        <v>660000</v>
      </c>
      <c r="T156" s="13">
        <f t="shared" si="78"/>
        <v>202456.68</v>
      </c>
      <c r="U156" s="13">
        <f t="shared" si="79"/>
        <v>193590</v>
      </c>
      <c r="V156" s="19">
        <f t="shared" si="80"/>
        <v>396046.68</v>
      </c>
      <c r="W156" s="13">
        <f t="shared" si="81"/>
        <v>400</v>
      </c>
      <c r="X156" s="13">
        <f t="shared" si="82"/>
        <v>89803.330000000016</v>
      </c>
      <c r="Y156" s="13">
        <f t="shared" si="83"/>
        <v>1483933.36</v>
      </c>
      <c r="Z156" s="22">
        <f t="shared" si="84"/>
        <v>485850.01</v>
      </c>
      <c r="AA156" s="13"/>
      <c r="AB156" s="13">
        <f t="shared" si="85"/>
        <v>1063933.3600000001</v>
      </c>
      <c r="AC156" s="13">
        <f t="shared" si="86"/>
        <v>420000</v>
      </c>
      <c r="AD156" s="13">
        <f t="shared" si="87"/>
        <v>296850.01</v>
      </c>
      <c r="AE156" s="13">
        <f t="shared" si="88"/>
        <v>102340</v>
      </c>
      <c r="AF156" s="13">
        <f t="shared" si="89"/>
        <v>399190.01</v>
      </c>
      <c r="AG156" s="23">
        <f t="shared" si="90"/>
        <v>3143.3300000000163</v>
      </c>
      <c r="AH156" s="13">
        <f t="shared" si="91"/>
        <v>2743.3300000000163</v>
      </c>
      <c r="AI156" s="13">
        <f t="shared" si="92"/>
        <v>31433.360000000102</v>
      </c>
      <c r="AJ156" s="13">
        <f t="shared" si="93"/>
        <v>823933.3600000001</v>
      </c>
      <c r="AK156" s="13">
        <f t="shared" si="94"/>
        <v>660000</v>
      </c>
      <c r="AL156" s="13">
        <f t="shared" si="95"/>
        <v>202456.68</v>
      </c>
      <c r="AM156" s="13">
        <f t="shared" si="96"/>
        <v>193590</v>
      </c>
      <c r="AN156" s="13">
        <f t="shared" si="97"/>
        <v>396046.68</v>
      </c>
      <c r="AO156" s="23">
        <f t="shared" si="98"/>
        <v>0</v>
      </c>
      <c r="AP156" s="13">
        <f t="shared" si="99"/>
        <v>-400</v>
      </c>
      <c r="AQ156" s="13">
        <f t="shared" si="100"/>
        <v>0</v>
      </c>
      <c r="AR156" s="3" t="str">
        <f t="shared" si="101"/>
        <v>Ok</v>
      </c>
    </row>
    <row r="157" spans="1:44" x14ac:dyDescent="0.3">
      <c r="A157" s="30"/>
      <c r="B157" s="30">
        <f t="shared" si="68"/>
        <v>164</v>
      </c>
      <c r="C157" s="13">
        <f t="shared" si="69"/>
        <v>82000</v>
      </c>
      <c r="D157" s="13">
        <f t="shared" si="70"/>
        <v>984000</v>
      </c>
      <c r="E157" s="13">
        <f>F157*基础参数!$B$18</f>
        <v>656000</v>
      </c>
      <c r="F157" s="13">
        <f>F156+基础参数!$B$17</f>
        <v>1640000</v>
      </c>
      <c r="G157" s="13">
        <f>基础参数!$B$1</f>
        <v>60000</v>
      </c>
      <c r="H157" s="13">
        <f>基础参数!$B$2</f>
        <v>36000</v>
      </c>
      <c r="I157" s="13">
        <f>ROUND(IF(F157/12&gt;基础参数!$B$5,基础参数!$B$5,IF(F157/12&lt;基础参数!$B$4,基础参数!$B$4,F157/12)),2)</f>
        <v>21396</v>
      </c>
      <c r="J157" s="13">
        <f>I157*12*基础参数!$B$3</f>
        <v>32094</v>
      </c>
      <c r="K157" s="13">
        <f>ROUND(IF($F157/12&gt;基础参数!$B$12,基础参数!$B$12,IF($F157/12&lt;基础参数!$B$11,基础参数!$B$11,$F157/12)),2)</f>
        <v>21396</v>
      </c>
      <c r="L157" s="13">
        <f>K157*12*基础参数!$B$10</f>
        <v>17972.640000000003</v>
      </c>
      <c r="M157" s="12">
        <f t="shared" si="71"/>
        <v>837933.36</v>
      </c>
      <c r="N157" s="13">
        <f t="shared" si="72"/>
        <v>656000</v>
      </c>
      <c r="O157" s="13">
        <f t="shared" si="73"/>
        <v>207356.68</v>
      </c>
      <c r="P157" s="13">
        <f t="shared" si="74"/>
        <v>192390</v>
      </c>
      <c r="Q157" s="17">
        <f t="shared" si="75"/>
        <v>399746.68</v>
      </c>
      <c r="R157" s="13">
        <f t="shared" si="76"/>
        <v>833933.3600000001</v>
      </c>
      <c r="S157" s="18">
        <f t="shared" si="77"/>
        <v>660000</v>
      </c>
      <c r="T157" s="13">
        <f t="shared" si="78"/>
        <v>205956.68</v>
      </c>
      <c r="U157" s="13">
        <f t="shared" si="79"/>
        <v>193590</v>
      </c>
      <c r="V157" s="19">
        <f t="shared" si="80"/>
        <v>399546.68</v>
      </c>
      <c r="W157" s="13">
        <f t="shared" si="81"/>
        <v>200</v>
      </c>
      <c r="X157" s="13">
        <f t="shared" si="82"/>
        <v>90803.330000000016</v>
      </c>
      <c r="Y157" s="13">
        <f t="shared" si="83"/>
        <v>1493933.36</v>
      </c>
      <c r="Z157" s="22">
        <f t="shared" si="84"/>
        <v>490350.01</v>
      </c>
      <c r="AA157" s="13"/>
      <c r="AB157" s="13">
        <f t="shared" si="85"/>
        <v>1073933.3600000001</v>
      </c>
      <c r="AC157" s="13">
        <f t="shared" si="86"/>
        <v>420000</v>
      </c>
      <c r="AD157" s="13">
        <f t="shared" si="87"/>
        <v>301350.01</v>
      </c>
      <c r="AE157" s="13">
        <f t="shared" si="88"/>
        <v>102340</v>
      </c>
      <c r="AF157" s="13">
        <f t="shared" si="89"/>
        <v>403690.01</v>
      </c>
      <c r="AG157" s="23">
        <f t="shared" si="90"/>
        <v>4143.3300000000163</v>
      </c>
      <c r="AH157" s="13">
        <f t="shared" si="91"/>
        <v>3943.3300000000163</v>
      </c>
      <c r="AI157" s="13">
        <f t="shared" si="92"/>
        <v>41433.360000000102</v>
      </c>
      <c r="AJ157" s="13">
        <f t="shared" si="93"/>
        <v>833933.3600000001</v>
      </c>
      <c r="AK157" s="13">
        <f t="shared" si="94"/>
        <v>660000</v>
      </c>
      <c r="AL157" s="13">
        <f t="shared" si="95"/>
        <v>205956.68</v>
      </c>
      <c r="AM157" s="13">
        <f t="shared" si="96"/>
        <v>193590</v>
      </c>
      <c r="AN157" s="13">
        <f t="shared" si="97"/>
        <v>399546.68</v>
      </c>
      <c r="AO157" s="23">
        <f t="shared" si="98"/>
        <v>0</v>
      </c>
      <c r="AP157" s="13">
        <f t="shared" si="99"/>
        <v>-200</v>
      </c>
      <c r="AQ157" s="13">
        <f t="shared" si="100"/>
        <v>0</v>
      </c>
      <c r="AR157" s="3" t="str">
        <f t="shared" si="101"/>
        <v>Ok</v>
      </c>
    </row>
    <row r="158" spans="1:44" x14ac:dyDescent="0.3">
      <c r="A158" s="30"/>
      <c r="B158" s="30">
        <f t="shared" si="68"/>
        <v>165</v>
      </c>
      <c r="C158" s="13">
        <f t="shared" si="69"/>
        <v>82500</v>
      </c>
      <c r="D158" s="13">
        <f t="shared" si="70"/>
        <v>990000</v>
      </c>
      <c r="E158" s="13">
        <f>F158*基础参数!$B$18</f>
        <v>660000</v>
      </c>
      <c r="F158" s="13">
        <f>F157+基础参数!$B$17</f>
        <v>1650000</v>
      </c>
      <c r="G158" s="13">
        <f>基础参数!$B$1</f>
        <v>60000</v>
      </c>
      <c r="H158" s="13">
        <f>基础参数!$B$2</f>
        <v>36000</v>
      </c>
      <c r="I158" s="13">
        <f>ROUND(IF(F158/12&gt;基础参数!$B$5,基础参数!$B$5,IF(F158/12&lt;基础参数!$B$4,基础参数!$B$4,F158/12)),2)</f>
        <v>21396</v>
      </c>
      <c r="J158" s="13">
        <f>I158*12*基础参数!$B$3</f>
        <v>32094</v>
      </c>
      <c r="K158" s="13">
        <f>ROUND(IF($F158/12&gt;基础参数!$B$12,基础参数!$B$12,IF($F158/12&lt;基础参数!$B$11,基础参数!$B$11,$F158/12)),2)</f>
        <v>21396</v>
      </c>
      <c r="L158" s="13">
        <f>K158*12*基础参数!$B$10</f>
        <v>17972.640000000003</v>
      </c>
      <c r="M158" s="12">
        <f t="shared" si="71"/>
        <v>843933.36</v>
      </c>
      <c r="N158" s="13">
        <f t="shared" si="72"/>
        <v>660000</v>
      </c>
      <c r="O158" s="13">
        <f t="shared" si="73"/>
        <v>209456.68</v>
      </c>
      <c r="P158" s="13">
        <f t="shared" si="74"/>
        <v>193590</v>
      </c>
      <c r="Q158" s="17">
        <f t="shared" si="75"/>
        <v>403046.68</v>
      </c>
      <c r="R158" s="13">
        <f t="shared" si="76"/>
        <v>843933.3600000001</v>
      </c>
      <c r="S158" s="18">
        <f t="shared" si="77"/>
        <v>660000</v>
      </c>
      <c r="T158" s="13">
        <f t="shared" si="78"/>
        <v>209456.68</v>
      </c>
      <c r="U158" s="13">
        <f t="shared" si="79"/>
        <v>193590</v>
      </c>
      <c r="V158" s="19">
        <f t="shared" si="80"/>
        <v>403046.68</v>
      </c>
      <c r="W158" s="13">
        <f t="shared" si="81"/>
        <v>0</v>
      </c>
      <c r="X158" s="13">
        <f t="shared" si="82"/>
        <v>91803.330000000016</v>
      </c>
      <c r="Y158" s="13">
        <f t="shared" si="83"/>
        <v>1503933.36</v>
      </c>
      <c r="Z158" s="22">
        <f t="shared" si="84"/>
        <v>494850.01</v>
      </c>
      <c r="AA158" s="13"/>
      <c r="AB158" s="13">
        <f t="shared" si="85"/>
        <v>1083933.3600000001</v>
      </c>
      <c r="AC158" s="13">
        <f t="shared" si="86"/>
        <v>420000</v>
      </c>
      <c r="AD158" s="13">
        <f t="shared" si="87"/>
        <v>305850.01</v>
      </c>
      <c r="AE158" s="13">
        <f t="shared" si="88"/>
        <v>102340</v>
      </c>
      <c r="AF158" s="13">
        <f t="shared" si="89"/>
        <v>408190.01</v>
      </c>
      <c r="AG158" s="23">
        <f t="shared" si="90"/>
        <v>5143.3300000000163</v>
      </c>
      <c r="AH158" s="13">
        <f t="shared" si="91"/>
        <v>5143.3300000000163</v>
      </c>
      <c r="AI158" s="13">
        <f t="shared" si="92"/>
        <v>51433.360000000102</v>
      </c>
      <c r="AJ158" s="13">
        <f t="shared" si="93"/>
        <v>843933.3600000001</v>
      </c>
      <c r="AK158" s="13">
        <f t="shared" si="94"/>
        <v>660000</v>
      </c>
      <c r="AL158" s="13">
        <f t="shared" si="95"/>
        <v>209456.68</v>
      </c>
      <c r="AM158" s="13">
        <f t="shared" si="96"/>
        <v>193590</v>
      </c>
      <c r="AN158" s="13">
        <f t="shared" si="97"/>
        <v>403046.68</v>
      </c>
      <c r="AO158" s="23">
        <f t="shared" si="98"/>
        <v>0</v>
      </c>
      <c r="AP158" s="13">
        <f t="shared" si="99"/>
        <v>0</v>
      </c>
      <c r="AQ158" s="13">
        <f t="shared" si="100"/>
        <v>0</v>
      </c>
      <c r="AR158" s="3" t="str">
        <f t="shared" si="101"/>
        <v>Ok</v>
      </c>
    </row>
    <row r="159" spans="1:44" x14ac:dyDescent="0.3">
      <c r="A159" s="30"/>
      <c r="B159" s="30">
        <f t="shared" si="68"/>
        <v>166</v>
      </c>
      <c r="C159" s="13">
        <f t="shared" si="69"/>
        <v>83000</v>
      </c>
      <c r="D159" s="13">
        <f t="shared" si="70"/>
        <v>996000</v>
      </c>
      <c r="E159" s="13">
        <f>F159*基础参数!$B$18</f>
        <v>664000</v>
      </c>
      <c r="F159" s="13">
        <f>F158+基础参数!$B$17</f>
        <v>1660000</v>
      </c>
      <c r="G159" s="13">
        <f>基础参数!$B$1</f>
        <v>60000</v>
      </c>
      <c r="H159" s="13">
        <f>基础参数!$B$2</f>
        <v>36000</v>
      </c>
      <c r="I159" s="13">
        <f>ROUND(IF(F159/12&gt;基础参数!$B$5,基础参数!$B$5,IF(F159/12&lt;基础参数!$B$4,基础参数!$B$4,F159/12)),2)</f>
        <v>21396</v>
      </c>
      <c r="J159" s="13">
        <f>I159*12*基础参数!$B$3</f>
        <v>32094</v>
      </c>
      <c r="K159" s="13">
        <f>ROUND(IF($F159/12&gt;基础参数!$B$12,基础参数!$B$12,IF($F159/12&lt;基础参数!$B$11,基础参数!$B$11,$F159/12)),2)</f>
        <v>21396</v>
      </c>
      <c r="L159" s="13">
        <f>K159*12*基础参数!$B$10</f>
        <v>17972.640000000003</v>
      </c>
      <c r="M159" s="12">
        <f t="shared" si="71"/>
        <v>849933.36</v>
      </c>
      <c r="N159" s="13">
        <f t="shared" si="72"/>
        <v>664000</v>
      </c>
      <c r="O159" s="13">
        <f t="shared" si="73"/>
        <v>211556.68</v>
      </c>
      <c r="P159" s="13">
        <f t="shared" si="74"/>
        <v>225240</v>
      </c>
      <c r="Q159" s="17">
        <f t="shared" si="75"/>
        <v>436796.68</v>
      </c>
      <c r="R159" s="13">
        <f t="shared" si="76"/>
        <v>853933.3600000001</v>
      </c>
      <c r="S159" s="18">
        <f t="shared" si="77"/>
        <v>660000</v>
      </c>
      <c r="T159" s="13">
        <f t="shared" si="78"/>
        <v>212956.68</v>
      </c>
      <c r="U159" s="13">
        <f t="shared" si="79"/>
        <v>193590</v>
      </c>
      <c r="V159" s="19">
        <f t="shared" si="80"/>
        <v>406546.68</v>
      </c>
      <c r="W159" s="13">
        <f t="shared" si="81"/>
        <v>30250</v>
      </c>
      <c r="X159" s="13">
        <f t="shared" si="82"/>
        <v>92803.330000000016</v>
      </c>
      <c r="Y159" s="13">
        <f t="shared" si="83"/>
        <v>1513933.36</v>
      </c>
      <c r="Z159" s="22">
        <f t="shared" si="84"/>
        <v>499350.01</v>
      </c>
      <c r="AA159" s="13"/>
      <c r="AB159" s="13">
        <f t="shared" si="85"/>
        <v>1093933.3600000001</v>
      </c>
      <c r="AC159" s="13">
        <f t="shared" si="86"/>
        <v>420000</v>
      </c>
      <c r="AD159" s="13">
        <f t="shared" si="87"/>
        <v>310350.01</v>
      </c>
      <c r="AE159" s="13">
        <f t="shared" si="88"/>
        <v>102340</v>
      </c>
      <c r="AF159" s="13">
        <f t="shared" si="89"/>
        <v>412690.01</v>
      </c>
      <c r="AG159" s="23">
        <f t="shared" si="90"/>
        <v>6143.3300000000163</v>
      </c>
      <c r="AH159" s="13">
        <f t="shared" si="91"/>
        <v>-24106.669999999984</v>
      </c>
      <c r="AI159" s="13">
        <f t="shared" si="92"/>
        <v>61433.360000000102</v>
      </c>
      <c r="AJ159" s="13">
        <f t="shared" si="93"/>
        <v>853933.3600000001</v>
      </c>
      <c r="AK159" s="13">
        <f t="shared" si="94"/>
        <v>660000</v>
      </c>
      <c r="AL159" s="13">
        <f t="shared" si="95"/>
        <v>212956.68</v>
      </c>
      <c r="AM159" s="13">
        <f t="shared" si="96"/>
        <v>193590</v>
      </c>
      <c r="AN159" s="13">
        <f t="shared" si="97"/>
        <v>406546.68</v>
      </c>
      <c r="AO159" s="23">
        <f t="shared" si="98"/>
        <v>0</v>
      </c>
      <c r="AP159" s="13">
        <f t="shared" si="99"/>
        <v>-30250</v>
      </c>
      <c r="AQ159" s="13">
        <f t="shared" si="100"/>
        <v>0</v>
      </c>
      <c r="AR159" s="3" t="str">
        <f t="shared" si="101"/>
        <v>Ok</v>
      </c>
    </row>
    <row r="160" spans="1:44" x14ac:dyDescent="0.3">
      <c r="A160" s="30"/>
      <c r="B160" s="30">
        <f t="shared" si="68"/>
        <v>167</v>
      </c>
      <c r="C160" s="13">
        <f t="shared" si="69"/>
        <v>83500</v>
      </c>
      <c r="D160" s="13">
        <f t="shared" si="70"/>
        <v>1002000</v>
      </c>
      <c r="E160" s="13">
        <f>F160*基础参数!$B$18</f>
        <v>668000</v>
      </c>
      <c r="F160" s="13">
        <f>F159+基础参数!$B$17</f>
        <v>1670000</v>
      </c>
      <c r="G160" s="13">
        <f>基础参数!$B$1</f>
        <v>60000</v>
      </c>
      <c r="H160" s="13">
        <f>基础参数!$B$2</f>
        <v>36000</v>
      </c>
      <c r="I160" s="13">
        <f>ROUND(IF(F160/12&gt;基础参数!$B$5,基础参数!$B$5,IF(F160/12&lt;基础参数!$B$4,基础参数!$B$4,F160/12)),2)</f>
        <v>21396</v>
      </c>
      <c r="J160" s="13">
        <f>I160*12*基础参数!$B$3</f>
        <v>32094</v>
      </c>
      <c r="K160" s="13">
        <f>ROUND(IF($F160/12&gt;基础参数!$B$12,基础参数!$B$12,IF($F160/12&lt;基础参数!$B$11,基础参数!$B$11,$F160/12)),2)</f>
        <v>21396</v>
      </c>
      <c r="L160" s="13">
        <f>K160*12*基础参数!$B$10</f>
        <v>17972.640000000003</v>
      </c>
      <c r="M160" s="12">
        <f t="shared" si="71"/>
        <v>855933.36</v>
      </c>
      <c r="N160" s="13">
        <f t="shared" si="72"/>
        <v>668000</v>
      </c>
      <c r="O160" s="13">
        <f t="shared" si="73"/>
        <v>213656.68</v>
      </c>
      <c r="P160" s="13">
        <f t="shared" si="74"/>
        <v>226640</v>
      </c>
      <c r="Q160" s="17">
        <f t="shared" si="75"/>
        <v>440296.68</v>
      </c>
      <c r="R160" s="13">
        <f t="shared" si="76"/>
        <v>863933.3600000001</v>
      </c>
      <c r="S160" s="18">
        <f t="shared" si="77"/>
        <v>660000</v>
      </c>
      <c r="T160" s="13">
        <f t="shared" si="78"/>
        <v>216456.68</v>
      </c>
      <c r="U160" s="13">
        <f t="shared" si="79"/>
        <v>193590</v>
      </c>
      <c r="V160" s="19">
        <f t="shared" si="80"/>
        <v>410046.68</v>
      </c>
      <c r="W160" s="13">
        <f t="shared" si="81"/>
        <v>30250</v>
      </c>
      <c r="X160" s="13">
        <f t="shared" si="82"/>
        <v>93803.330000000016</v>
      </c>
      <c r="Y160" s="13">
        <f t="shared" si="83"/>
        <v>1523933.36</v>
      </c>
      <c r="Z160" s="22">
        <f t="shared" si="84"/>
        <v>503850.01</v>
      </c>
      <c r="AA160" s="13"/>
      <c r="AB160" s="13">
        <f t="shared" si="85"/>
        <v>1103933.3600000001</v>
      </c>
      <c r="AC160" s="13">
        <f t="shared" si="86"/>
        <v>420000</v>
      </c>
      <c r="AD160" s="13">
        <f t="shared" si="87"/>
        <v>314850.01</v>
      </c>
      <c r="AE160" s="13">
        <f t="shared" si="88"/>
        <v>102340</v>
      </c>
      <c r="AF160" s="13">
        <f t="shared" si="89"/>
        <v>417190.01</v>
      </c>
      <c r="AG160" s="23">
        <f t="shared" si="90"/>
        <v>7143.3300000000163</v>
      </c>
      <c r="AH160" s="13">
        <f t="shared" si="91"/>
        <v>-23106.669999999984</v>
      </c>
      <c r="AI160" s="13">
        <f t="shared" si="92"/>
        <v>71433.360000000102</v>
      </c>
      <c r="AJ160" s="13">
        <f t="shared" si="93"/>
        <v>863933.3600000001</v>
      </c>
      <c r="AK160" s="13">
        <f t="shared" si="94"/>
        <v>660000</v>
      </c>
      <c r="AL160" s="13">
        <f t="shared" si="95"/>
        <v>216456.68</v>
      </c>
      <c r="AM160" s="13">
        <f t="shared" si="96"/>
        <v>193590</v>
      </c>
      <c r="AN160" s="13">
        <f t="shared" si="97"/>
        <v>410046.68</v>
      </c>
      <c r="AO160" s="23">
        <f t="shared" si="98"/>
        <v>0</v>
      </c>
      <c r="AP160" s="13">
        <f t="shared" si="99"/>
        <v>-30250</v>
      </c>
      <c r="AQ160" s="13">
        <f t="shared" si="100"/>
        <v>0</v>
      </c>
      <c r="AR160" s="3" t="str">
        <f t="shared" si="101"/>
        <v>Ok</v>
      </c>
    </row>
    <row r="161" spans="1:44" x14ac:dyDescent="0.3">
      <c r="A161" s="30"/>
      <c r="B161" s="30">
        <f t="shared" si="68"/>
        <v>168</v>
      </c>
      <c r="C161" s="13">
        <f t="shared" si="69"/>
        <v>84000</v>
      </c>
      <c r="D161" s="13">
        <f t="shared" si="70"/>
        <v>1008000</v>
      </c>
      <c r="E161" s="13">
        <f>F161*基础参数!$B$18</f>
        <v>672000</v>
      </c>
      <c r="F161" s="13">
        <f>F160+基础参数!$B$17</f>
        <v>1680000</v>
      </c>
      <c r="G161" s="13">
        <f>基础参数!$B$1</f>
        <v>60000</v>
      </c>
      <c r="H161" s="13">
        <f>基础参数!$B$2</f>
        <v>36000</v>
      </c>
      <c r="I161" s="13">
        <f>ROUND(IF(F161/12&gt;基础参数!$B$5,基础参数!$B$5,IF(F161/12&lt;基础参数!$B$4,基础参数!$B$4,F161/12)),2)</f>
        <v>21396</v>
      </c>
      <c r="J161" s="13">
        <f>I161*12*基础参数!$B$3</f>
        <v>32094</v>
      </c>
      <c r="K161" s="13">
        <f>ROUND(IF($F161/12&gt;基础参数!$B$12,基础参数!$B$12,IF($F161/12&lt;基础参数!$B$11,基础参数!$B$11,$F161/12)),2)</f>
        <v>21396</v>
      </c>
      <c r="L161" s="13">
        <f>K161*12*基础参数!$B$10</f>
        <v>17972.640000000003</v>
      </c>
      <c r="M161" s="12">
        <f t="shared" si="71"/>
        <v>861933.36</v>
      </c>
      <c r="N161" s="13">
        <f t="shared" si="72"/>
        <v>672000</v>
      </c>
      <c r="O161" s="13">
        <f t="shared" si="73"/>
        <v>215756.68</v>
      </c>
      <c r="P161" s="13">
        <f t="shared" si="74"/>
        <v>228040</v>
      </c>
      <c r="Q161" s="17">
        <f t="shared" si="75"/>
        <v>443796.68</v>
      </c>
      <c r="R161" s="13">
        <f t="shared" si="76"/>
        <v>873933.3600000001</v>
      </c>
      <c r="S161" s="18">
        <f t="shared" si="77"/>
        <v>660000</v>
      </c>
      <c r="T161" s="13">
        <f t="shared" si="78"/>
        <v>219956.68</v>
      </c>
      <c r="U161" s="13">
        <f t="shared" si="79"/>
        <v>193590</v>
      </c>
      <c r="V161" s="19">
        <f t="shared" si="80"/>
        <v>413546.68</v>
      </c>
      <c r="W161" s="13">
        <f t="shared" si="81"/>
        <v>30250</v>
      </c>
      <c r="X161" s="13">
        <f t="shared" si="82"/>
        <v>94803.330000000016</v>
      </c>
      <c r="Y161" s="13">
        <f t="shared" si="83"/>
        <v>1533933.36</v>
      </c>
      <c r="Z161" s="22">
        <f t="shared" si="84"/>
        <v>508350.01</v>
      </c>
      <c r="AA161" s="13"/>
      <c r="AB161" s="13">
        <f t="shared" si="85"/>
        <v>1113933.3600000001</v>
      </c>
      <c r="AC161" s="13">
        <f t="shared" si="86"/>
        <v>420000</v>
      </c>
      <c r="AD161" s="13">
        <f t="shared" si="87"/>
        <v>319350.01</v>
      </c>
      <c r="AE161" s="13">
        <f t="shared" si="88"/>
        <v>102340</v>
      </c>
      <c r="AF161" s="13">
        <f t="shared" si="89"/>
        <v>421690.01</v>
      </c>
      <c r="AG161" s="23">
        <f t="shared" si="90"/>
        <v>8143.3300000000163</v>
      </c>
      <c r="AH161" s="13">
        <f t="shared" si="91"/>
        <v>-22106.669999999984</v>
      </c>
      <c r="AI161" s="13">
        <f t="shared" si="92"/>
        <v>81433.360000000102</v>
      </c>
      <c r="AJ161" s="13">
        <f t="shared" si="93"/>
        <v>873933.3600000001</v>
      </c>
      <c r="AK161" s="13">
        <f t="shared" si="94"/>
        <v>660000</v>
      </c>
      <c r="AL161" s="13">
        <f t="shared" si="95"/>
        <v>219956.68</v>
      </c>
      <c r="AM161" s="13">
        <f t="shared" si="96"/>
        <v>193590</v>
      </c>
      <c r="AN161" s="13">
        <f t="shared" si="97"/>
        <v>413546.68</v>
      </c>
      <c r="AO161" s="23">
        <f t="shared" si="98"/>
        <v>0</v>
      </c>
      <c r="AP161" s="13">
        <f t="shared" si="99"/>
        <v>-30250</v>
      </c>
      <c r="AQ161" s="13">
        <f t="shared" si="100"/>
        <v>0</v>
      </c>
      <c r="AR161" s="3" t="str">
        <f t="shared" si="101"/>
        <v>Ok</v>
      </c>
    </row>
    <row r="162" spans="1:44" x14ac:dyDescent="0.3">
      <c r="A162" s="30"/>
      <c r="B162" s="30">
        <f t="shared" si="68"/>
        <v>169</v>
      </c>
      <c r="C162" s="13">
        <f t="shared" si="69"/>
        <v>84500</v>
      </c>
      <c r="D162" s="13">
        <f t="shared" si="70"/>
        <v>1014000</v>
      </c>
      <c r="E162" s="13">
        <f>F162*基础参数!$B$18</f>
        <v>676000</v>
      </c>
      <c r="F162" s="13">
        <f>F161+基础参数!$B$17</f>
        <v>1690000</v>
      </c>
      <c r="G162" s="13">
        <f>基础参数!$B$1</f>
        <v>60000</v>
      </c>
      <c r="H162" s="13">
        <f>基础参数!$B$2</f>
        <v>36000</v>
      </c>
      <c r="I162" s="13">
        <f>ROUND(IF(F162/12&gt;基础参数!$B$5,基础参数!$B$5,IF(F162/12&lt;基础参数!$B$4,基础参数!$B$4,F162/12)),2)</f>
        <v>21396</v>
      </c>
      <c r="J162" s="13">
        <f>I162*12*基础参数!$B$3</f>
        <v>32094</v>
      </c>
      <c r="K162" s="13">
        <f>ROUND(IF($F162/12&gt;基础参数!$B$12,基础参数!$B$12,IF($F162/12&lt;基础参数!$B$11,基础参数!$B$11,$F162/12)),2)</f>
        <v>21396</v>
      </c>
      <c r="L162" s="13">
        <f>K162*12*基础参数!$B$10</f>
        <v>17972.640000000003</v>
      </c>
      <c r="M162" s="12">
        <f t="shared" si="71"/>
        <v>867933.36</v>
      </c>
      <c r="N162" s="13">
        <f t="shared" si="72"/>
        <v>676000</v>
      </c>
      <c r="O162" s="13">
        <f t="shared" si="73"/>
        <v>217856.68</v>
      </c>
      <c r="P162" s="13">
        <f t="shared" si="74"/>
        <v>229440</v>
      </c>
      <c r="Q162" s="17">
        <f t="shared" si="75"/>
        <v>447296.68</v>
      </c>
      <c r="R162" s="13">
        <f t="shared" si="76"/>
        <v>883933.3600000001</v>
      </c>
      <c r="S162" s="18">
        <f t="shared" si="77"/>
        <v>660000</v>
      </c>
      <c r="T162" s="13">
        <f t="shared" si="78"/>
        <v>223456.68</v>
      </c>
      <c r="U162" s="13">
        <f t="shared" si="79"/>
        <v>193590</v>
      </c>
      <c r="V162" s="19">
        <f t="shared" si="80"/>
        <v>417046.68</v>
      </c>
      <c r="W162" s="13">
        <f t="shared" si="81"/>
        <v>30250</v>
      </c>
      <c r="X162" s="13">
        <f t="shared" si="82"/>
        <v>95803.330000000016</v>
      </c>
      <c r="Y162" s="13">
        <f t="shared" si="83"/>
        <v>1543933.36</v>
      </c>
      <c r="Z162" s="22">
        <f t="shared" si="84"/>
        <v>512850.01</v>
      </c>
      <c r="AA162" s="13"/>
      <c r="AB162" s="13">
        <f t="shared" si="85"/>
        <v>1123933.3600000001</v>
      </c>
      <c r="AC162" s="13">
        <f t="shared" si="86"/>
        <v>420000</v>
      </c>
      <c r="AD162" s="13">
        <f t="shared" si="87"/>
        <v>323850.01</v>
      </c>
      <c r="AE162" s="13">
        <f t="shared" si="88"/>
        <v>102340</v>
      </c>
      <c r="AF162" s="13">
        <f t="shared" si="89"/>
        <v>426190.01</v>
      </c>
      <c r="AG162" s="23">
        <f t="shared" si="90"/>
        <v>9143.3300000000163</v>
      </c>
      <c r="AH162" s="13">
        <f t="shared" si="91"/>
        <v>-21106.669999999984</v>
      </c>
      <c r="AI162" s="13">
        <f t="shared" si="92"/>
        <v>91433.360000000102</v>
      </c>
      <c r="AJ162" s="13">
        <f t="shared" si="93"/>
        <v>883933.3600000001</v>
      </c>
      <c r="AK162" s="13">
        <f t="shared" si="94"/>
        <v>660000</v>
      </c>
      <c r="AL162" s="13">
        <f t="shared" si="95"/>
        <v>223456.68</v>
      </c>
      <c r="AM162" s="13">
        <f t="shared" si="96"/>
        <v>193590</v>
      </c>
      <c r="AN162" s="13">
        <f t="shared" si="97"/>
        <v>417046.68</v>
      </c>
      <c r="AO162" s="23">
        <f t="shared" si="98"/>
        <v>0</v>
      </c>
      <c r="AP162" s="13">
        <f t="shared" si="99"/>
        <v>-30250</v>
      </c>
      <c r="AQ162" s="13">
        <f t="shared" si="100"/>
        <v>0</v>
      </c>
      <c r="AR162" s="3" t="str">
        <f t="shared" si="101"/>
        <v>Ok</v>
      </c>
    </row>
    <row r="163" spans="1:44" x14ac:dyDescent="0.3">
      <c r="A163" s="30"/>
      <c r="B163" s="30">
        <f t="shared" si="68"/>
        <v>170</v>
      </c>
      <c r="C163" s="13">
        <f t="shared" si="69"/>
        <v>85000</v>
      </c>
      <c r="D163" s="13">
        <f t="shared" si="70"/>
        <v>1020000</v>
      </c>
      <c r="E163" s="13">
        <f>F163*基础参数!$B$18</f>
        <v>680000</v>
      </c>
      <c r="F163" s="13">
        <f>F162+基础参数!$B$17</f>
        <v>1700000</v>
      </c>
      <c r="G163" s="13">
        <f>基础参数!$B$1</f>
        <v>60000</v>
      </c>
      <c r="H163" s="13">
        <f>基础参数!$B$2</f>
        <v>36000</v>
      </c>
      <c r="I163" s="13">
        <f>ROUND(IF(F163/12&gt;基础参数!$B$5,基础参数!$B$5,IF(F163/12&lt;基础参数!$B$4,基础参数!$B$4,F163/12)),2)</f>
        <v>21396</v>
      </c>
      <c r="J163" s="13">
        <f>I163*12*基础参数!$B$3</f>
        <v>32094</v>
      </c>
      <c r="K163" s="13">
        <f>ROUND(IF($F163/12&gt;基础参数!$B$12,基础参数!$B$12,IF($F163/12&lt;基础参数!$B$11,基础参数!$B$11,$F163/12)),2)</f>
        <v>21396</v>
      </c>
      <c r="L163" s="13">
        <f>K163*12*基础参数!$B$10</f>
        <v>17972.640000000003</v>
      </c>
      <c r="M163" s="12">
        <f t="shared" si="71"/>
        <v>873933.36</v>
      </c>
      <c r="N163" s="13">
        <f t="shared" si="72"/>
        <v>680000</v>
      </c>
      <c r="O163" s="13">
        <f t="shared" si="73"/>
        <v>219956.68</v>
      </c>
      <c r="P163" s="13">
        <f t="shared" si="74"/>
        <v>230840</v>
      </c>
      <c r="Q163" s="17">
        <f t="shared" si="75"/>
        <v>450796.68</v>
      </c>
      <c r="R163" s="13">
        <f t="shared" si="76"/>
        <v>893933.3600000001</v>
      </c>
      <c r="S163" s="18">
        <f t="shared" si="77"/>
        <v>660000</v>
      </c>
      <c r="T163" s="13">
        <f t="shared" si="78"/>
        <v>226956.68</v>
      </c>
      <c r="U163" s="13">
        <f t="shared" si="79"/>
        <v>193590</v>
      </c>
      <c r="V163" s="19">
        <f t="shared" si="80"/>
        <v>420546.68</v>
      </c>
      <c r="W163" s="13">
        <f t="shared" si="81"/>
        <v>30250</v>
      </c>
      <c r="X163" s="13">
        <f t="shared" si="82"/>
        <v>96803.330000000016</v>
      </c>
      <c r="Y163" s="13">
        <f t="shared" si="83"/>
        <v>1553933.36</v>
      </c>
      <c r="Z163" s="22">
        <f t="shared" si="84"/>
        <v>517350.01</v>
      </c>
      <c r="AA163" s="13"/>
      <c r="AB163" s="13">
        <f t="shared" si="85"/>
        <v>1133933.3600000001</v>
      </c>
      <c r="AC163" s="13">
        <f t="shared" si="86"/>
        <v>420000</v>
      </c>
      <c r="AD163" s="13">
        <f t="shared" si="87"/>
        <v>328350.01</v>
      </c>
      <c r="AE163" s="13">
        <f t="shared" si="88"/>
        <v>102340</v>
      </c>
      <c r="AF163" s="13">
        <f t="shared" si="89"/>
        <v>430690.01</v>
      </c>
      <c r="AG163" s="23">
        <f t="shared" si="90"/>
        <v>10143.330000000016</v>
      </c>
      <c r="AH163" s="13">
        <f t="shared" si="91"/>
        <v>-20106.669999999984</v>
      </c>
      <c r="AI163" s="13">
        <f t="shared" si="92"/>
        <v>101433.3600000001</v>
      </c>
      <c r="AJ163" s="13">
        <f t="shared" si="93"/>
        <v>893933.3600000001</v>
      </c>
      <c r="AK163" s="13">
        <f t="shared" si="94"/>
        <v>660000</v>
      </c>
      <c r="AL163" s="13">
        <f t="shared" si="95"/>
        <v>226956.68</v>
      </c>
      <c r="AM163" s="13">
        <f t="shared" si="96"/>
        <v>193590</v>
      </c>
      <c r="AN163" s="13">
        <f t="shared" si="97"/>
        <v>420546.68</v>
      </c>
      <c r="AO163" s="23">
        <f t="shared" si="98"/>
        <v>0</v>
      </c>
      <c r="AP163" s="13">
        <f t="shared" si="99"/>
        <v>-30250</v>
      </c>
      <c r="AQ163" s="13">
        <f t="shared" si="100"/>
        <v>0</v>
      </c>
      <c r="AR163" s="3" t="str">
        <f t="shared" si="101"/>
        <v>Ok</v>
      </c>
    </row>
    <row r="164" spans="1:44" x14ac:dyDescent="0.3">
      <c r="A164" s="30"/>
      <c r="B164" s="30">
        <f t="shared" si="68"/>
        <v>171</v>
      </c>
      <c r="C164" s="13">
        <f t="shared" si="69"/>
        <v>85500</v>
      </c>
      <c r="D164" s="13">
        <f t="shared" si="70"/>
        <v>1026000</v>
      </c>
      <c r="E164" s="13">
        <f>F164*基础参数!$B$18</f>
        <v>684000</v>
      </c>
      <c r="F164" s="13">
        <f>F163+基础参数!$B$17</f>
        <v>1710000</v>
      </c>
      <c r="G164" s="13">
        <f>基础参数!$B$1</f>
        <v>60000</v>
      </c>
      <c r="H164" s="13">
        <f>基础参数!$B$2</f>
        <v>36000</v>
      </c>
      <c r="I164" s="13">
        <f>ROUND(IF(F164/12&gt;基础参数!$B$5,基础参数!$B$5,IF(F164/12&lt;基础参数!$B$4,基础参数!$B$4,F164/12)),2)</f>
        <v>21396</v>
      </c>
      <c r="J164" s="13">
        <f>I164*12*基础参数!$B$3</f>
        <v>32094</v>
      </c>
      <c r="K164" s="13">
        <f>ROUND(IF($F164/12&gt;基础参数!$B$12,基础参数!$B$12,IF($F164/12&lt;基础参数!$B$11,基础参数!$B$11,$F164/12)),2)</f>
        <v>21396</v>
      </c>
      <c r="L164" s="13">
        <f>K164*12*基础参数!$B$10</f>
        <v>17972.640000000003</v>
      </c>
      <c r="M164" s="12">
        <f t="shared" si="71"/>
        <v>879933.36</v>
      </c>
      <c r="N164" s="13">
        <f t="shared" si="72"/>
        <v>684000</v>
      </c>
      <c r="O164" s="13">
        <f t="shared" si="73"/>
        <v>222056.68</v>
      </c>
      <c r="P164" s="13">
        <f t="shared" si="74"/>
        <v>232240</v>
      </c>
      <c r="Q164" s="17">
        <f t="shared" si="75"/>
        <v>454296.68</v>
      </c>
      <c r="R164" s="13">
        <f t="shared" si="76"/>
        <v>903933.3600000001</v>
      </c>
      <c r="S164" s="18">
        <f t="shared" si="77"/>
        <v>660000</v>
      </c>
      <c r="T164" s="13">
        <f t="shared" si="78"/>
        <v>230456.68</v>
      </c>
      <c r="U164" s="13">
        <f t="shared" si="79"/>
        <v>193590</v>
      </c>
      <c r="V164" s="19">
        <f t="shared" si="80"/>
        <v>424046.68</v>
      </c>
      <c r="W164" s="13">
        <f t="shared" si="81"/>
        <v>30250</v>
      </c>
      <c r="X164" s="13">
        <f t="shared" si="82"/>
        <v>97803.330000000016</v>
      </c>
      <c r="Y164" s="13">
        <f t="shared" si="83"/>
        <v>1563933.36</v>
      </c>
      <c r="Z164" s="22">
        <f t="shared" si="84"/>
        <v>521850.01</v>
      </c>
      <c r="AA164" s="13"/>
      <c r="AB164" s="13">
        <f t="shared" si="85"/>
        <v>1143933.3600000001</v>
      </c>
      <c r="AC164" s="13">
        <f t="shared" si="86"/>
        <v>420000</v>
      </c>
      <c r="AD164" s="13">
        <f t="shared" si="87"/>
        <v>332850.01</v>
      </c>
      <c r="AE164" s="13">
        <f t="shared" si="88"/>
        <v>102340</v>
      </c>
      <c r="AF164" s="13">
        <f t="shared" si="89"/>
        <v>435190.01</v>
      </c>
      <c r="AG164" s="23">
        <f t="shared" si="90"/>
        <v>11143.330000000016</v>
      </c>
      <c r="AH164" s="13">
        <f t="shared" si="91"/>
        <v>-19106.669999999984</v>
      </c>
      <c r="AI164" s="13">
        <f t="shared" si="92"/>
        <v>111433.3600000001</v>
      </c>
      <c r="AJ164" s="13">
        <f t="shared" si="93"/>
        <v>903933.3600000001</v>
      </c>
      <c r="AK164" s="13">
        <f t="shared" si="94"/>
        <v>660000</v>
      </c>
      <c r="AL164" s="13">
        <f t="shared" si="95"/>
        <v>230456.68</v>
      </c>
      <c r="AM164" s="13">
        <f t="shared" si="96"/>
        <v>193590</v>
      </c>
      <c r="AN164" s="13">
        <f t="shared" si="97"/>
        <v>424046.68</v>
      </c>
      <c r="AO164" s="23">
        <f t="shared" si="98"/>
        <v>0</v>
      </c>
      <c r="AP164" s="13">
        <f t="shared" si="99"/>
        <v>-30250</v>
      </c>
      <c r="AQ164" s="13">
        <f t="shared" si="100"/>
        <v>0</v>
      </c>
      <c r="AR164" s="3" t="str">
        <f t="shared" si="101"/>
        <v>Ok</v>
      </c>
    </row>
    <row r="165" spans="1:44" x14ac:dyDescent="0.3">
      <c r="A165" s="30"/>
      <c r="B165" s="30">
        <f t="shared" si="68"/>
        <v>172</v>
      </c>
      <c r="C165" s="13">
        <f t="shared" si="69"/>
        <v>86000</v>
      </c>
      <c r="D165" s="13">
        <f t="shared" si="70"/>
        <v>1032000</v>
      </c>
      <c r="E165" s="13">
        <f>F165*基础参数!$B$18</f>
        <v>688000</v>
      </c>
      <c r="F165" s="13">
        <f>F164+基础参数!$B$17</f>
        <v>1720000</v>
      </c>
      <c r="G165" s="13">
        <f>基础参数!$B$1</f>
        <v>60000</v>
      </c>
      <c r="H165" s="13">
        <f>基础参数!$B$2</f>
        <v>36000</v>
      </c>
      <c r="I165" s="13">
        <f>ROUND(IF(F165/12&gt;基础参数!$B$5,基础参数!$B$5,IF(F165/12&lt;基础参数!$B$4,基础参数!$B$4,F165/12)),2)</f>
        <v>21396</v>
      </c>
      <c r="J165" s="13">
        <f>I165*12*基础参数!$B$3</f>
        <v>32094</v>
      </c>
      <c r="K165" s="13">
        <f>ROUND(IF($F165/12&gt;基础参数!$B$12,基础参数!$B$12,IF($F165/12&lt;基础参数!$B$11,基础参数!$B$11,$F165/12)),2)</f>
        <v>21396</v>
      </c>
      <c r="L165" s="13">
        <f>K165*12*基础参数!$B$10</f>
        <v>17972.640000000003</v>
      </c>
      <c r="M165" s="12">
        <f t="shared" si="71"/>
        <v>885933.36</v>
      </c>
      <c r="N165" s="13">
        <f t="shared" si="72"/>
        <v>688000</v>
      </c>
      <c r="O165" s="13">
        <f t="shared" si="73"/>
        <v>224156.68</v>
      </c>
      <c r="P165" s="13">
        <f t="shared" si="74"/>
        <v>233640</v>
      </c>
      <c r="Q165" s="17">
        <f t="shared" si="75"/>
        <v>457796.68</v>
      </c>
      <c r="R165" s="13">
        <f t="shared" si="76"/>
        <v>913933.3600000001</v>
      </c>
      <c r="S165" s="18">
        <f t="shared" si="77"/>
        <v>660000</v>
      </c>
      <c r="T165" s="13">
        <f t="shared" si="78"/>
        <v>233956.68</v>
      </c>
      <c r="U165" s="13">
        <f t="shared" si="79"/>
        <v>193590</v>
      </c>
      <c r="V165" s="19">
        <f t="shared" si="80"/>
        <v>427546.68</v>
      </c>
      <c r="W165" s="13">
        <f t="shared" si="81"/>
        <v>30250</v>
      </c>
      <c r="X165" s="13">
        <f t="shared" si="82"/>
        <v>98803.330000000016</v>
      </c>
      <c r="Y165" s="13">
        <f t="shared" si="83"/>
        <v>1573933.36</v>
      </c>
      <c r="Z165" s="22">
        <f t="shared" si="84"/>
        <v>526350.01</v>
      </c>
      <c r="AA165" s="13"/>
      <c r="AB165" s="13">
        <f t="shared" si="85"/>
        <v>1153933.3600000001</v>
      </c>
      <c r="AC165" s="13">
        <f t="shared" si="86"/>
        <v>420000</v>
      </c>
      <c r="AD165" s="13">
        <f t="shared" si="87"/>
        <v>337350.01</v>
      </c>
      <c r="AE165" s="13">
        <f t="shared" si="88"/>
        <v>102340</v>
      </c>
      <c r="AF165" s="13">
        <f t="shared" si="89"/>
        <v>439690.01</v>
      </c>
      <c r="AG165" s="23">
        <f t="shared" si="90"/>
        <v>12143.330000000016</v>
      </c>
      <c r="AH165" s="13">
        <f t="shared" si="91"/>
        <v>-18106.669999999984</v>
      </c>
      <c r="AI165" s="13">
        <f t="shared" si="92"/>
        <v>121433.3600000001</v>
      </c>
      <c r="AJ165" s="13">
        <f t="shared" si="93"/>
        <v>913933.3600000001</v>
      </c>
      <c r="AK165" s="13">
        <f t="shared" si="94"/>
        <v>660000</v>
      </c>
      <c r="AL165" s="13">
        <f t="shared" si="95"/>
        <v>233956.68</v>
      </c>
      <c r="AM165" s="13">
        <f t="shared" si="96"/>
        <v>193590</v>
      </c>
      <c r="AN165" s="13">
        <f t="shared" si="97"/>
        <v>427546.68</v>
      </c>
      <c r="AO165" s="23">
        <f t="shared" si="98"/>
        <v>0</v>
      </c>
      <c r="AP165" s="13">
        <f t="shared" si="99"/>
        <v>-30250</v>
      </c>
      <c r="AQ165" s="13">
        <f t="shared" si="100"/>
        <v>0</v>
      </c>
      <c r="AR165" s="3" t="str">
        <f t="shared" si="101"/>
        <v>Ok</v>
      </c>
    </row>
    <row r="166" spans="1:44" x14ac:dyDescent="0.3">
      <c r="A166" s="30"/>
      <c r="B166" s="30">
        <f t="shared" si="68"/>
        <v>173</v>
      </c>
      <c r="C166" s="13">
        <f t="shared" si="69"/>
        <v>86500</v>
      </c>
      <c r="D166" s="13">
        <f t="shared" si="70"/>
        <v>1038000</v>
      </c>
      <c r="E166" s="13">
        <f>F166*基础参数!$B$18</f>
        <v>692000</v>
      </c>
      <c r="F166" s="13">
        <f>F165+基础参数!$B$17</f>
        <v>1730000</v>
      </c>
      <c r="G166" s="13">
        <f>基础参数!$B$1</f>
        <v>60000</v>
      </c>
      <c r="H166" s="13">
        <f>基础参数!$B$2</f>
        <v>36000</v>
      </c>
      <c r="I166" s="13">
        <f>ROUND(IF(F166/12&gt;基础参数!$B$5,基础参数!$B$5,IF(F166/12&lt;基础参数!$B$4,基础参数!$B$4,F166/12)),2)</f>
        <v>21396</v>
      </c>
      <c r="J166" s="13">
        <f>I166*12*基础参数!$B$3</f>
        <v>32094</v>
      </c>
      <c r="K166" s="13">
        <f>ROUND(IF($F166/12&gt;基础参数!$B$12,基础参数!$B$12,IF($F166/12&lt;基础参数!$B$11,基础参数!$B$11,$F166/12)),2)</f>
        <v>21396</v>
      </c>
      <c r="L166" s="13">
        <f>K166*12*基础参数!$B$10</f>
        <v>17972.640000000003</v>
      </c>
      <c r="M166" s="12">
        <f t="shared" si="71"/>
        <v>891933.36</v>
      </c>
      <c r="N166" s="13">
        <f t="shared" si="72"/>
        <v>692000</v>
      </c>
      <c r="O166" s="13">
        <f t="shared" si="73"/>
        <v>226256.68</v>
      </c>
      <c r="P166" s="13">
        <f t="shared" si="74"/>
        <v>235040</v>
      </c>
      <c r="Q166" s="17">
        <f t="shared" si="75"/>
        <v>461296.68</v>
      </c>
      <c r="R166" s="13">
        <f t="shared" si="76"/>
        <v>923933.3600000001</v>
      </c>
      <c r="S166" s="18">
        <f t="shared" si="77"/>
        <v>660000</v>
      </c>
      <c r="T166" s="13">
        <f t="shared" si="78"/>
        <v>237456.68</v>
      </c>
      <c r="U166" s="13">
        <f t="shared" si="79"/>
        <v>193590</v>
      </c>
      <c r="V166" s="19">
        <f t="shared" si="80"/>
        <v>431046.68</v>
      </c>
      <c r="W166" s="13">
        <f t="shared" si="81"/>
        <v>30250</v>
      </c>
      <c r="X166" s="13">
        <f t="shared" si="82"/>
        <v>99803.330000000016</v>
      </c>
      <c r="Y166" s="13">
        <f t="shared" si="83"/>
        <v>1583933.36</v>
      </c>
      <c r="Z166" s="22">
        <f t="shared" si="84"/>
        <v>530850.01</v>
      </c>
      <c r="AA166" s="13"/>
      <c r="AB166" s="13">
        <f t="shared" si="85"/>
        <v>1163933.3600000001</v>
      </c>
      <c r="AC166" s="13">
        <f t="shared" si="86"/>
        <v>420000</v>
      </c>
      <c r="AD166" s="13">
        <f t="shared" si="87"/>
        <v>341850.01</v>
      </c>
      <c r="AE166" s="13">
        <f t="shared" si="88"/>
        <v>102340</v>
      </c>
      <c r="AF166" s="13">
        <f t="shared" si="89"/>
        <v>444190.01</v>
      </c>
      <c r="AG166" s="23">
        <f t="shared" si="90"/>
        <v>13143.330000000016</v>
      </c>
      <c r="AH166" s="13">
        <f t="shared" si="91"/>
        <v>-17106.669999999984</v>
      </c>
      <c r="AI166" s="13">
        <f t="shared" si="92"/>
        <v>131433.3600000001</v>
      </c>
      <c r="AJ166" s="13">
        <f t="shared" si="93"/>
        <v>923933.3600000001</v>
      </c>
      <c r="AK166" s="13">
        <f t="shared" si="94"/>
        <v>660000</v>
      </c>
      <c r="AL166" s="13">
        <f t="shared" si="95"/>
        <v>237456.68</v>
      </c>
      <c r="AM166" s="13">
        <f t="shared" si="96"/>
        <v>193590</v>
      </c>
      <c r="AN166" s="13">
        <f t="shared" si="97"/>
        <v>431046.68</v>
      </c>
      <c r="AO166" s="23">
        <f t="shared" si="98"/>
        <v>0</v>
      </c>
      <c r="AP166" s="13">
        <f t="shared" si="99"/>
        <v>-30250</v>
      </c>
      <c r="AQ166" s="13">
        <f t="shared" si="100"/>
        <v>0</v>
      </c>
      <c r="AR166" s="3" t="str">
        <f t="shared" si="101"/>
        <v>Ok</v>
      </c>
    </row>
    <row r="167" spans="1:44" x14ac:dyDescent="0.3">
      <c r="A167" s="30"/>
      <c r="B167" s="30">
        <f t="shared" si="68"/>
        <v>174</v>
      </c>
      <c r="C167" s="13">
        <f t="shared" si="69"/>
        <v>87000</v>
      </c>
      <c r="D167" s="13">
        <f t="shared" si="70"/>
        <v>1044000</v>
      </c>
      <c r="E167" s="13">
        <f>F167*基础参数!$B$18</f>
        <v>696000</v>
      </c>
      <c r="F167" s="13">
        <f>F166+基础参数!$B$17</f>
        <v>1740000</v>
      </c>
      <c r="G167" s="13">
        <f>基础参数!$B$1</f>
        <v>60000</v>
      </c>
      <c r="H167" s="13">
        <f>基础参数!$B$2</f>
        <v>36000</v>
      </c>
      <c r="I167" s="13">
        <f>ROUND(IF(F167/12&gt;基础参数!$B$5,基础参数!$B$5,IF(F167/12&lt;基础参数!$B$4,基础参数!$B$4,F167/12)),2)</f>
        <v>21396</v>
      </c>
      <c r="J167" s="13">
        <f>I167*12*基础参数!$B$3</f>
        <v>32094</v>
      </c>
      <c r="K167" s="13">
        <f>ROUND(IF($F167/12&gt;基础参数!$B$12,基础参数!$B$12,IF($F167/12&lt;基础参数!$B$11,基础参数!$B$11,$F167/12)),2)</f>
        <v>21396</v>
      </c>
      <c r="L167" s="13">
        <f>K167*12*基础参数!$B$10</f>
        <v>17972.640000000003</v>
      </c>
      <c r="M167" s="12">
        <f t="shared" si="71"/>
        <v>897933.36</v>
      </c>
      <c r="N167" s="13">
        <f t="shared" si="72"/>
        <v>696000</v>
      </c>
      <c r="O167" s="13">
        <f t="shared" si="73"/>
        <v>228356.68</v>
      </c>
      <c r="P167" s="13">
        <f t="shared" si="74"/>
        <v>236440</v>
      </c>
      <c r="Q167" s="17">
        <f t="shared" si="75"/>
        <v>464796.68</v>
      </c>
      <c r="R167" s="13">
        <f t="shared" si="76"/>
        <v>933933.3600000001</v>
      </c>
      <c r="S167" s="18">
        <f t="shared" si="77"/>
        <v>660000</v>
      </c>
      <c r="T167" s="13">
        <f t="shared" si="78"/>
        <v>240956.68</v>
      </c>
      <c r="U167" s="13">
        <f t="shared" si="79"/>
        <v>193590</v>
      </c>
      <c r="V167" s="19">
        <f t="shared" si="80"/>
        <v>434546.68</v>
      </c>
      <c r="W167" s="13">
        <f t="shared" si="81"/>
        <v>30250</v>
      </c>
      <c r="X167" s="13">
        <f t="shared" si="82"/>
        <v>100803.33000000002</v>
      </c>
      <c r="Y167" s="13">
        <f t="shared" si="83"/>
        <v>1593933.36</v>
      </c>
      <c r="Z167" s="22">
        <f t="shared" si="84"/>
        <v>535350.01</v>
      </c>
      <c r="AA167" s="13"/>
      <c r="AB167" s="13">
        <f t="shared" si="85"/>
        <v>1173933.3600000001</v>
      </c>
      <c r="AC167" s="13">
        <f t="shared" si="86"/>
        <v>420000</v>
      </c>
      <c r="AD167" s="13">
        <f t="shared" si="87"/>
        <v>346350.01</v>
      </c>
      <c r="AE167" s="13">
        <f t="shared" si="88"/>
        <v>102340</v>
      </c>
      <c r="AF167" s="13">
        <f t="shared" si="89"/>
        <v>448690.01</v>
      </c>
      <c r="AG167" s="23">
        <f t="shared" si="90"/>
        <v>14143.330000000016</v>
      </c>
      <c r="AH167" s="13">
        <f t="shared" si="91"/>
        <v>-16106.669999999984</v>
      </c>
      <c r="AI167" s="13">
        <f t="shared" si="92"/>
        <v>141433.3600000001</v>
      </c>
      <c r="AJ167" s="13">
        <f t="shared" si="93"/>
        <v>933933.3600000001</v>
      </c>
      <c r="AK167" s="13">
        <f t="shared" si="94"/>
        <v>660000</v>
      </c>
      <c r="AL167" s="13">
        <f t="shared" si="95"/>
        <v>240956.68</v>
      </c>
      <c r="AM167" s="13">
        <f t="shared" si="96"/>
        <v>193590</v>
      </c>
      <c r="AN167" s="13">
        <f t="shared" si="97"/>
        <v>434546.68</v>
      </c>
      <c r="AO167" s="23">
        <f t="shared" si="98"/>
        <v>0</v>
      </c>
      <c r="AP167" s="13">
        <f t="shared" si="99"/>
        <v>-30250</v>
      </c>
      <c r="AQ167" s="13">
        <f t="shared" si="100"/>
        <v>0</v>
      </c>
      <c r="AR167" s="3" t="str">
        <f t="shared" si="101"/>
        <v>Ok</v>
      </c>
    </row>
    <row r="168" spans="1:44" x14ac:dyDescent="0.3">
      <c r="A168" s="30"/>
      <c r="B168" s="30">
        <f t="shared" si="68"/>
        <v>175</v>
      </c>
      <c r="C168" s="13">
        <f t="shared" si="69"/>
        <v>87500</v>
      </c>
      <c r="D168" s="13">
        <f t="shared" si="70"/>
        <v>1050000</v>
      </c>
      <c r="E168" s="13">
        <f>F168*基础参数!$B$18</f>
        <v>700000</v>
      </c>
      <c r="F168" s="13">
        <f>F167+基础参数!$B$17</f>
        <v>1750000</v>
      </c>
      <c r="G168" s="13">
        <f>基础参数!$B$1</f>
        <v>60000</v>
      </c>
      <c r="H168" s="13">
        <f>基础参数!$B$2</f>
        <v>36000</v>
      </c>
      <c r="I168" s="13">
        <f>ROUND(IF(F168/12&gt;基础参数!$B$5,基础参数!$B$5,IF(F168/12&lt;基础参数!$B$4,基础参数!$B$4,F168/12)),2)</f>
        <v>21396</v>
      </c>
      <c r="J168" s="13">
        <f>I168*12*基础参数!$B$3</f>
        <v>32094</v>
      </c>
      <c r="K168" s="13">
        <f>ROUND(IF($F168/12&gt;基础参数!$B$12,基础参数!$B$12,IF($F168/12&lt;基础参数!$B$11,基础参数!$B$11,$F168/12)),2)</f>
        <v>21396</v>
      </c>
      <c r="L168" s="13">
        <f>K168*12*基础参数!$B$10</f>
        <v>17972.640000000003</v>
      </c>
      <c r="M168" s="12">
        <f t="shared" si="71"/>
        <v>903933.36</v>
      </c>
      <c r="N168" s="13">
        <f t="shared" si="72"/>
        <v>700000</v>
      </c>
      <c r="O168" s="13">
        <f t="shared" si="73"/>
        <v>230456.68</v>
      </c>
      <c r="P168" s="13">
        <f t="shared" si="74"/>
        <v>237840</v>
      </c>
      <c r="Q168" s="17">
        <f t="shared" si="75"/>
        <v>468296.68</v>
      </c>
      <c r="R168" s="13">
        <f t="shared" si="76"/>
        <v>943933.3600000001</v>
      </c>
      <c r="S168" s="18">
        <f t="shared" si="77"/>
        <v>660000</v>
      </c>
      <c r="T168" s="13">
        <f t="shared" si="78"/>
        <v>244456.68</v>
      </c>
      <c r="U168" s="13">
        <f t="shared" si="79"/>
        <v>193590</v>
      </c>
      <c r="V168" s="19">
        <f t="shared" si="80"/>
        <v>438046.68</v>
      </c>
      <c r="W168" s="13">
        <f t="shared" si="81"/>
        <v>30250</v>
      </c>
      <c r="X168" s="13">
        <f t="shared" si="82"/>
        <v>101803.33000000002</v>
      </c>
      <c r="Y168" s="13">
        <f t="shared" si="83"/>
        <v>1603933.36</v>
      </c>
      <c r="Z168" s="22">
        <f t="shared" si="84"/>
        <v>539850.01</v>
      </c>
      <c r="AA168" s="13"/>
      <c r="AB168" s="13">
        <f t="shared" si="85"/>
        <v>1183933.3600000001</v>
      </c>
      <c r="AC168" s="13">
        <f t="shared" si="86"/>
        <v>420000</v>
      </c>
      <c r="AD168" s="13">
        <f t="shared" si="87"/>
        <v>350850.01</v>
      </c>
      <c r="AE168" s="13">
        <f t="shared" si="88"/>
        <v>102340</v>
      </c>
      <c r="AF168" s="13">
        <f t="shared" si="89"/>
        <v>453190.01</v>
      </c>
      <c r="AG168" s="23">
        <f t="shared" si="90"/>
        <v>15143.330000000016</v>
      </c>
      <c r="AH168" s="13">
        <f t="shared" si="91"/>
        <v>-15106.669999999984</v>
      </c>
      <c r="AI168" s="13">
        <f t="shared" si="92"/>
        <v>151433.3600000001</v>
      </c>
      <c r="AJ168" s="13">
        <f t="shared" si="93"/>
        <v>943933.3600000001</v>
      </c>
      <c r="AK168" s="13">
        <f t="shared" si="94"/>
        <v>660000</v>
      </c>
      <c r="AL168" s="13">
        <f t="shared" si="95"/>
        <v>244456.68</v>
      </c>
      <c r="AM168" s="13">
        <f t="shared" si="96"/>
        <v>193590</v>
      </c>
      <c r="AN168" s="13">
        <f t="shared" si="97"/>
        <v>438046.68</v>
      </c>
      <c r="AO168" s="23">
        <f t="shared" si="98"/>
        <v>0</v>
      </c>
      <c r="AP168" s="13">
        <f t="shared" si="99"/>
        <v>-30250</v>
      </c>
      <c r="AQ168" s="13">
        <f t="shared" si="100"/>
        <v>0</v>
      </c>
      <c r="AR168" s="3" t="str">
        <f t="shared" si="101"/>
        <v>Ok</v>
      </c>
    </row>
    <row r="169" spans="1:44" x14ac:dyDescent="0.3">
      <c r="A169" s="30"/>
      <c r="B169" s="30">
        <f t="shared" si="68"/>
        <v>176</v>
      </c>
      <c r="C169" s="13">
        <f t="shared" si="69"/>
        <v>88000</v>
      </c>
      <c r="D169" s="13">
        <f t="shared" si="70"/>
        <v>1056000</v>
      </c>
      <c r="E169" s="13">
        <f>F169*基础参数!$B$18</f>
        <v>704000</v>
      </c>
      <c r="F169" s="13">
        <f>F168+基础参数!$B$17</f>
        <v>1760000</v>
      </c>
      <c r="G169" s="13">
        <f>基础参数!$B$1</f>
        <v>60000</v>
      </c>
      <c r="H169" s="13">
        <f>基础参数!$B$2</f>
        <v>36000</v>
      </c>
      <c r="I169" s="13">
        <f>ROUND(IF(F169/12&gt;基础参数!$B$5,基础参数!$B$5,IF(F169/12&lt;基础参数!$B$4,基础参数!$B$4,F169/12)),2)</f>
        <v>21396</v>
      </c>
      <c r="J169" s="13">
        <f>I169*12*基础参数!$B$3</f>
        <v>32094</v>
      </c>
      <c r="K169" s="13">
        <f>ROUND(IF($F169/12&gt;基础参数!$B$12,基础参数!$B$12,IF($F169/12&lt;基础参数!$B$11,基础参数!$B$11,$F169/12)),2)</f>
        <v>21396</v>
      </c>
      <c r="L169" s="13">
        <f>K169*12*基础参数!$B$10</f>
        <v>17972.640000000003</v>
      </c>
      <c r="M169" s="12">
        <f t="shared" si="71"/>
        <v>909933.36</v>
      </c>
      <c r="N169" s="13">
        <f t="shared" si="72"/>
        <v>704000</v>
      </c>
      <c r="O169" s="13">
        <f t="shared" si="73"/>
        <v>232556.68</v>
      </c>
      <c r="P169" s="13">
        <f t="shared" si="74"/>
        <v>239240</v>
      </c>
      <c r="Q169" s="17">
        <f t="shared" si="75"/>
        <v>471796.68</v>
      </c>
      <c r="R169" s="13">
        <f t="shared" si="76"/>
        <v>953933.3600000001</v>
      </c>
      <c r="S169" s="18">
        <f t="shared" si="77"/>
        <v>660000</v>
      </c>
      <c r="T169" s="13">
        <f t="shared" si="78"/>
        <v>247956.68</v>
      </c>
      <c r="U169" s="13">
        <f t="shared" si="79"/>
        <v>193590</v>
      </c>
      <c r="V169" s="19">
        <f t="shared" si="80"/>
        <v>441546.68</v>
      </c>
      <c r="W169" s="13">
        <f t="shared" si="81"/>
        <v>30250</v>
      </c>
      <c r="X169" s="13">
        <f t="shared" si="82"/>
        <v>102803.33000000002</v>
      </c>
      <c r="Y169" s="13">
        <f t="shared" si="83"/>
        <v>1613933.36</v>
      </c>
      <c r="Z169" s="22">
        <f t="shared" si="84"/>
        <v>544350.01</v>
      </c>
      <c r="AA169" s="13"/>
      <c r="AB169" s="13">
        <f t="shared" si="85"/>
        <v>1193933.3600000001</v>
      </c>
      <c r="AC169" s="13">
        <f t="shared" si="86"/>
        <v>420000</v>
      </c>
      <c r="AD169" s="13">
        <f t="shared" si="87"/>
        <v>355350.01</v>
      </c>
      <c r="AE169" s="13">
        <f t="shared" si="88"/>
        <v>102340</v>
      </c>
      <c r="AF169" s="13">
        <f t="shared" si="89"/>
        <v>457690.01</v>
      </c>
      <c r="AG169" s="23">
        <f t="shared" si="90"/>
        <v>16143.330000000016</v>
      </c>
      <c r="AH169" s="13">
        <f t="shared" si="91"/>
        <v>-14106.669999999984</v>
      </c>
      <c r="AI169" s="13">
        <f t="shared" si="92"/>
        <v>161433.3600000001</v>
      </c>
      <c r="AJ169" s="13">
        <f t="shared" si="93"/>
        <v>953933.3600000001</v>
      </c>
      <c r="AK169" s="13">
        <f t="shared" si="94"/>
        <v>660000</v>
      </c>
      <c r="AL169" s="13">
        <f t="shared" si="95"/>
        <v>247956.68</v>
      </c>
      <c r="AM169" s="13">
        <f t="shared" si="96"/>
        <v>193590</v>
      </c>
      <c r="AN169" s="13">
        <f t="shared" si="97"/>
        <v>441546.68</v>
      </c>
      <c r="AO169" s="23">
        <f t="shared" si="98"/>
        <v>0</v>
      </c>
      <c r="AP169" s="13">
        <f t="shared" si="99"/>
        <v>-30250</v>
      </c>
      <c r="AQ169" s="13">
        <f t="shared" si="100"/>
        <v>0</v>
      </c>
      <c r="AR169" s="3" t="str">
        <f t="shared" si="101"/>
        <v>Ok</v>
      </c>
    </row>
    <row r="170" spans="1:44" x14ac:dyDescent="0.3">
      <c r="A170" s="30"/>
      <c r="B170" s="30">
        <f t="shared" si="68"/>
        <v>177</v>
      </c>
      <c r="C170" s="13">
        <f t="shared" si="69"/>
        <v>88500</v>
      </c>
      <c r="D170" s="13">
        <f t="shared" si="70"/>
        <v>1062000</v>
      </c>
      <c r="E170" s="13">
        <f>F170*基础参数!$B$18</f>
        <v>708000</v>
      </c>
      <c r="F170" s="13">
        <f>F169+基础参数!$B$17</f>
        <v>1770000</v>
      </c>
      <c r="G170" s="13">
        <f>基础参数!$B$1</f>
        <v>60000</v>
      </c>
      <c r="H170" s="13">
        <f>基础参数!$B$2</f>
        <v>36000</v>
      </c>
      <c r="I170" s="13">
        <f>ROUND(IF(F170/12&gt;基础参数!$B$5,基础参数!$B$5,IF(F170/12&lt;基础参数!$B$4,基础参数!$B$4,F170/12)),2)</f>
        <v>21396</v>
      </c>
      <c r="J170" s="13">
        <f>I170*12*基础参数!$B$3</f>
        <v>32094</v>
      </c>
      <c r="K170" s="13">
        <f>ROUND(IF($F170/12&gt;基础参数!$B$12,基础参数!$B$12,IF($F170/12&lt;基础参数!$B$11,基础参数!$B$11,$F170/12)),2)</f>
        <v>21396</v>
      </c>
      <c r="L170" s="13">
        <f>K170*12*基础参数!$B$10</f>
        <v>17972.640000000003</v>
      </c>
      <c r="M170" s="12">
        <f t="shared" si="71"/>
        <v>915933.36</v>
      </c>
      <c r="N170" s="13">
        <f t="shared" si="72"/>
        <v>708000</v>
      </c>
      <c r="O170" s="13">
        <f t="shared" si="73"/>
        <v>234656.68</v>
      </c>
      <c r="P170" s="13">
        <f t="shared" si="74"/>
        <v>240640</v>
      </c>
      <c r="Q170" s="17">
        <f t="shared" si="75"/>
        <v>475296.68</v>
      </c>
      <c r="R170" s="13">
        <f t="shared" si="76"/>
        <v>963933.3600000001</v>
      </c>
      <c r="S170" s="18">
        <f t="shared" si="77"/>
        <v>660000</v>
      </c>
      <c r="T170" s="13">
        <f t="shared" si="78"/>
        <v>251850.01</v>
      </c>
      <c r="U170" s="13">
        <f t="shared" si="79"/>
        <v>193590</v>
      </c>
      <c r="V170" s="19">
        <f t="shared" si="80"/>
        <v>445440.01</v>
      </c>
      <c r="W170" s="13">
        <f t="shared" si="81"/>
        <v>29856.669999999984</v>
      </c>
      <c r="X170" s="13">
        <f t="shared" si="82"/>
        <v>103410</v>
      </c>
      <c r="Y170" s="13">
        <f t="shared" si="83"/>
        <v>1623933.36</v>
      </c>
      <c r="Z170" s="22">
        <f t="shared" si="84"/>
        <v>548850.01</v>
      </c>
      <c r="AA170" s="13"/>
      <c r="AB170" s="13">
        <f t="shared" si="85"/>
        <v>1203933.3600000001</v>
      </c>
      <c r="AC170" s="13">
        <f t="shared" si="86"/>
        <v>420000</v>
      </c>
      <c r="AD170" s="13">
        <f t="shared" si="87"/>
        <v>359850.01</v>
      </c>
      <c r="AE170" s="13">
        <f t="shared" si="88"/>
        <v>102340</v>
      </c>
      <c r="AF170" s="13">
        <f t="shared" si="89"/>
        <v>462190.01</v>
      </c>
      <c r="AG170" s="23">
        <f t="shared" si="90"/>
        <v>16750</v>
      </c>
      <c r="AH170" s="13">
        <f t="shared" si="91"/>
        <v>-13106.669999999984</v>
      </c>
      <c r="AI170" s="13">
        <f t="shared" si="92"/>
        <v>171433.3600000001</v>
      </c>
      <c r="AJ170" s="13">
        <f t="shared" si="93"/>
        <v>963933.3600000001</v>
      </c>
      <c r="AK170" s="13">
        <f t="shared" si="94"/>
        <v>660000</v>
      </c>
      <c r="AL170" s="13">
        <f t="shared" si="95"/>
        <v>251850.01</v>
      </c>
      <c r="AM170" s="13">
        <f t="shared" si="96"/>
        <v>193590</v>
      </c>
      <c r="AN170" s="13">
        <f t="shared" si="97"/>
        <v>445440.01</v>
      </c>
      <c r="AO170" s="23">
        <f t="shared" si="98"/>
        <v>0</v>
      </c>
      <c r="AP170" s="13">
        <f t="shared" si="99"/>
        <v>-29856.669999999984</v>
      </c>
      <c r="AQ170" s="13">
        <f t="shared" si="100"/>
        <v>0</v>
      </c>
      <c r="AR170" s="3" t="str">
        <f t="shared" si="101"/>
        <v>Ok</v>
      </c>
    </row>
    <row r="171" spans="1:44" x14ac:dyDescent="0.3">
      <c r="A171" s="30"/>
      <c r="B171" s="30">
        <f t="shared" si="68"/>
        <v>178</v>
      </c>
      <c r="C171" s="13">
        <f t="shared" si="69"/>
        <v>89000</v>
      </c>
      <c r="D171" s="13">
        <f t="shared" si="70"/>
        <v>1068000</v>
      </c>
      <c r="E171" s="13">
        <f>F171*基础参数!$B$18</f>
        <v>712000</v>
      </c>
      <c r="F171" s="13">
        <f>F170+基础参数!$B$17</f>
        <v>1780000</v>
      </c>
      <c r="G171" s="13">
        <f>基础参数!$B$1</f>
        <v>60000</v>
      </c>
      <c r="H171" s="13">
        <f>基础参数!$B$2</f>
        <v>36000</v>
      </c>
      <c r="I171" s="13">
        <f>ROUND(IF(F171/12&gt;基础参数!$B$5,基础参数!$B$5,IF(F171/12&lt;基础参数!$B$4,基础参数!$B$4,F171/12)),2)</f>
        <v>21396</v>
      </c>
      <c r="J171" s="13">
        <f>I171*12*基础参数!$B$3</f>
        <v>32094</v>
      </c>
      <c r="K171" s="13">
        <f>ROUND(IF($F171/12&gt;基础参数!$B$12,基础参数!$B$12,IF($F171/12&lt;基础参数!$B$11,基础参数!$B$11,$F171/12)),2)</f>
        <v>21396</v>
      </c>
      <c r="L171" s="13">
        <f>K171*12*基础参数!$B$10</f>
        <v>17972.640000000003</v>
      </c>
      <c r="M171" s="12">
        <f t="shared" si="71"/>
        <v>921933.36</v>
      </c>
      <c r="N171" s="13">
        <f t="shared" si="72"/>
        <v>712000</v>
      </c>
      <c r="O171" s="13">
        <f t="shared" si="73"/>
        <v>236756.68</v>
      </c>
      <c r="P171" s="13">
        <f t="shared" si="74"/>
        <v>242040</v>
      </c>
      <c r="Q171" s="17">
        <f t="shared" si="75"/>
        <v>478796.68</v>
      </c>
      <c r="R171" s="13">
        <f t="shared" si="76"/>
        <v>973933.3600000001</v>
      </c>
      <c r="S171" s="18">
        <f t="shared" si="77"/>
        <v>660000</v>
      </c>
      <c r="T171" s="13">
        <f t="shared" si="78"/>
        <v>256350.01</v>
      </c>
      <c r="U171" s="13">
        <f t="shared" si="79"/>
        <v>193590</v>
      </c>
      <c r="V171" s="19">
        <f t="shared" si="80"/>
        <v>449940.01</v>
      </c>
      <c r="W171" s="13">
        <f t="shared" si="81"/>
        <v>28856.669999999984</v>
      </c>
      <c r="X171" s="13">
        <f t="shared" si="82"/>
        <v>103410</v>
      </c>
      <c r="Y171" s="13">
        <f t="shared" si="83"/>
        <v>1633933.36</v>
      </c>
      <c r="Z171" s="22">
        <f t="shared" si="84"/>
        <v>553350.01</v>
      </c>
      <c r="AA171" s="13"/>
      <c r="AB171" s="13">
        <f t="shared" si="85"/>
        <v>1213933.3600000001</v>
      </c>
      <c r="AC171" s="13">
        <f t="shared" si="86"/>
        <v>420000</v>
      </c>
      <c r="AD171" s="13">
        <f t="shared" si="87"/>
        <v>364350.01</v>
      </c>
      <c r="AE171" s="13">
        <f t="shared" si="88"/>
        <v>102340</v>
      </c>
      <c r="AF171" s="13">
        <f t="shared" si="89"/>
        <v>466690.01</v>
      </c>
      <c r="AG171" s="23">
        <f t="shared" si="90"/>
        <v>16750</v>
      </c>
      <c r="AH171" s="13">
        <f t="shared" si="91"/>
        <v>-12106.669999999984</v>
      </c>
      <c r="AI171" s="13">
        <f t="shared" si="92"/>
        <v>181433.3600000001</v>
      </c>
      <c r="AJ171" s="13">
        <f t="shared" si="93"/>
        <v>973933.3600000001</v>
      </c>
      <c r="AK171" s="13">
        <f t="shared" si="94"/>
        <v>660000</v>
      </c>
      <c r="AL171" s="13">
        <f t="shared" si="95"/>
        <v>256350.01</v>
      </c>
      <c r="AM171" s="13">
        <f t="shared" si="96"/>
        <v>193590</v>
      </c>
      <c r="AN171" s="13">
        <f t="shared" si="97"/>
        <v>449940.01</v>
      </c>
      <c r="AO171" s="23">
        <f t="shared" si="98"/>
        <v>0</v>
      </c>
      <c r="AP171" s="13">
        <f t="shared" si="99"/>
        <v>-28856.669999999984</v>
      </c>
      <c r="AQ171" s="13">
        <f t="shared" si="100"/>
        <v>0</v>
      </c>
      <c r="AR171" s="3" t="str">
        <f t="shared" si="101"/>
        <v>Ok</v>
      </c>
    </row>
    <row r="172" spans="1:44" x14ac:dyDescent="0.3">
      <c r="A172" s="30"/>
      <c r="B172" s="30">
        <f t="shared" si="68"/>
        <v>179</v>
      </c>
      <c r="C172" s="13">
        <f t="shared" si="69"/>
        <v>89500</v>
      </c>
      <c r="D172" s="13">
        <f t="shared" si="70"/>
        <v>1074000</v>
      </c>
      <c r="E172" s="13">
        <f>F172*基础参数!$B$18</f>
        <v>716000</v>
      </c>
      <c r="F172" s="13">
        <f>F171+基础参数!$B$17</f>
        <v>1790000</v>
      </c>
      <c r="G172" s="13">
        <f>基础参数!$B$1</f>
        <v>60000</v>
      </c>
      <c r="H172" s="13">
        <f>基础参数!$B$2</f>
        <v>36000</v>
      </c>
      <c r="I172" s="13">
        <f>ROUND(IF(F172/12&gt;基础参数!$B$5,基础参数!$B$5,IF(F172/12&lt;基础参数!$B$4,基础参数!$B$4,F172/12)),2)</f>
        <v>21396</v>
      </c>
      <c r="J172" s="13">
        <f>I172*12*基础参数!$B$3</f>
        <v>32094</v>
      </c>
      <c r="K172" s="13">
        <f>ROUND(IF($F172/12&gt;基础参数!$B$12,基础参数!$B$12,IF($F172/12&lt;基础参数!$B$11,基础参数!$B$11,$F172/12)),2)</f>
        <v>21396</v>
      </c>
      <c r="L172" s="13">
        <f>K172*12*基础参数!$B$10</f>
        <v>17972.640000000003</v>
      </c>
      <c r="M172" s="12">
        <f t="shared" si="71"/>
        <v>927933.36</v>
      </c>
      <c r="N172" s="13">
        <f t="shared" si="72"/>
        <v>716000</v>
      </c>
      <c r="O172" s="13">
        <f t="shared" si="73"/>
        <v>238856.68</v>
      </c>
      <c r="P172" s="13">
        <f t="shared" si="74"/>
        <v>243440</v>
      </c>
      <c r="Q172" s="17">
        <f t="shared" si="75"/>
        <v>482296.68</v>
      </c>
      <c r="R172" s="13">
        <f t="shared" si="76"/>
        <v>983933.3600000001</v>
      </c>
      <c r="S172" s="18">
        <f t="shared" si="77"/>
        <v>660000</v>
      </c>
      <c r="T172" s="13">
        <f t="shared" si="78"/>
        <v>260850.01</v>
      </c>
      <c r="U172" s="13">
        <f t="shared" si="79"/>
        <v>193590</v>
      </c>
      <c r="V172" s="19">
        <f t="shared" si="80"/>
        <v>454440.01</v>
      </c>
      <c r="W172" s="13">
        <f t="shared" si="81"/>
        <v>27856.669999999984</v>
      </c>
      <c r="X172" s="13">
        <f t="shared" si="82"/>
        <v>103410</v>
      </c>
      <c r="Y172" s="13">
        <f t="shared" si="83"/>
        <v>1643933.36</v>
      </c>
      <c r="Z172" s="22">
        <f t="shared" si="84"/>
        <v>557850.01</v>
      </c>
      <c r="AA172" s="13"/>
      <c r="AB172" s="13">
        <f t="shared" si="85"/>
        <v>1223933.3600000001</v>
      </c>
      <c r="AC172" s="13">
        <f t="shared" si="86"/>
        <v>420000</v>
      </c>
      <c r="AD172" s="13">
        <f t="shared" si="87"/>
        <v>368850.01</v>
      </c>
      <c r="AE172" s="13">
        <f t="shared" si="88"/>
        <v>102340</v>
      </c>
      <c r="AF172" s="13">
        <f t="shared" si="89"/>
        <v>471190.01</v>
      </c>
      <c r="AG172" s="23">
        <f t="shared" si="90"/>
        <v>16750</v>
      </c>
      <c r="AH172" s="13">
        <f t="shared" si="91"/>
        <v>-11106.669999999984</v>
      </c>
      <c r="AI172" s="13">
        <f t="shared" si="92"/>
        <v>191433.3600000001</v>
      </c>
      <c r="AJ172" s="13">
        <f t="shared" si="93"/>
        <v>983933.3600000001</v>
      </c>
      <c r="AK172" s="13">
        <f t="shared" si="94"/>
        <v>660000</v>
      </c>
      <c r="AL172" s="13">
        <f t="shared" si="95"/>
        <v>260850.01</v>
      </c>
      <c r="AM172" s="13">
        <f t="shared" si="96"/>
        <v>193590</v>
      </c>
      <c r="AN172" s="13">
        <f t="shared" si="97"/>
        <v>454440.01</v>
      </c>
      <c r="AO172" s="23">
        <f t="shared" si="98"/>
        <v>0</v>
      </c>
      <c r="AP172" s="13">
        <f t="shared" si="99"/>
        <v>-27856.669999999984</v>
      </c>
      <c r="AQ172" s="13">
        <f t="shared" si="100"/>
        <v>0</v>
      </c>
      <c r="AR172" s="3" t="str">
        <f t="shared" si="101"/>
        <v>Ok</v>
      </c>
    </row>
    <row r="173" spans="1:44" x14ac:dyDescent="0.3">
      <c r="A173" s="30"/>
      <c r="B173" s="30">
        <f t="shared" si="68"/>
        <v>180</v>
      </c>
      <c r="C173" s="13">
        <f t="shared" si="69"/>
        <v>90000</v>
      </c>
      <c r="D173" s="13">
        <f t="shared" si="70"/>
        <v>1080000</v>
      </c>
      <c r="E173" s="13">
        <f>F173*基础参数!$B$18</f>
        <v>720000</v>
      </c>
      <c r="F173" s="13">
        <f>F172+基础参数!$B$17</f>
        <v>1800000</v>
      </c>
      <c r="G173" s="13">
        <f>基础参数!$B$1</f>
        <v>60000</v>
      </c>
      <c r="H173" s="13">
        <f>基础参数!$B$2</f>
        <v>36000</v>
      </c>
      <c r="I173" s="13">
        <f>ROUND(IF(F173/12&gt;基础参数!$B$5,基础参数!$B$5,IF(F173/12&lt;基础参数!$B$4,基础参数!$B$4,F173/12)),2)</f>
        <v>21396</v>
      </c>
      <c r="J173" s="13">
        <f>I173*12*基础参数!$B$3</f>
        <v>32094</v>
      </c>
      <c r="K173" s="13">
        <f>ROUND(IF($F173/12&gt;基础参数!$B$12,基础参数!$B$12,IF($F173/12&lt;基础参数!$B$11,基础参数!$B$11,$F173/12)),2)</f>
        <v>21396</v>
      </c>
      <c r="L173" s="13">
        <f>K173*12*基础参数!$B$10</f>
        <v>17972.640000000003</v>
      </c>
      <c r="M173" s="12">
        <f t="shared" si="71"/>
        <v>933933.36</v>
      </c>
      <c r="N173" s="13">
        <f t="shared" si="72"/>
        <v>720000</v>
      </c>
      <c r="O173" s="13">
        <f t="shared" si="73"/>
        <v>240956.68</v>
      </c>
      <c r="P173" s="13">
        <f t="shared" si="74"/>
        <v>244840</v>
      </c>
      <c r="Q173" s="17">
        <f t="shared" si="75"/>
        <v>485796.68</v>
      </c>
      <c r="R173" s="13">
        <f t="shared" si="76"/>
        <v>993933.3600000001</v>
      </c>
      <c r="S173" s="18">
        <f t="shared" si="77"/>
        <v>660000</v>
      </c>
      <c r="T173" s="13">
        <f t="shared" si="78"/>
        <v>265350.01</v>
      </c>
      <c r="U173" s="13">
        <f t="shared" si="79"/>
        <v>193590</v>
      </c>
      <c r="V173" s="19">
        <f t="shared" si="80"/>
        <v>458940.01</v>
      </c>
      <c r="W173" s="13">
        <f t="shared" si="81"/>
        <v>26856.669999999984</v>
      </c>
      <c r="X173" s="13">
        <f t="shared" si="82"/>
        <v>103410</v>
      </c>
      <c r="Y173" s="13">
        <f t="shared" si="83"/>
        <v>1653933.36</v>
      </c>
      <c r="Z173" s="22">
        <f t="shared" si="84"/>
        <v>562350.01</v>
      </c>
      <c r="AA173" s="13"/>
      <c r="AB173" s="13">
        <f t="shared" si="85"/>
        <v>1233933.3600000001</v>
      </c>
      <c r="AC173" s="13">
        <f t="shared" si="86"/>
        <v>420000</v>
      </c>
      <c r="AD173" s="13">
        <f t="shared" si="87"/>
        <v>373350.01</v>
      </c>
      <c r="AE173" s="13">
        <f t="shared" si="88"/>
        <v>102340</v>
      </c>
      <c r="AF173" s="13">
        <f t="shared" si="89"/>
        <v>475690.01</v>
      </c>
      <c r="AG173" s="23">
        <f t="shared" si="90"/>
        <v>16750</v>
      </c>
      <c r="AH173" s="13">
        <f t="shared" si="91"/>
        <v>-10106.669999999984</v>
      </c>
      <c r="AI173" s="13">
        <f t="shared" si="92"/>
        <v>201433.3600000001</v>
      </c>
      <c r="AJ173" s="13">
        <f t="shared" si="93"/>
        <v>993933.3600000001</v>
      </c>
      <c r="AK173" s="13">
        <f t="shared" si="94"/>
        <v>660000</v>
      </c>
      <c r="AL173" s="13">
        <f t="shared" si="95"/>
        <v>265350.01</v>
      </c>
      <c r="AM173" s="13">
        <f t="shared" si="96"/>
        <v>193590</v>
      </c>
      <c r="AN173" s="13">
        <f t="shared" si="97"/>
        <v>458940.01</v>
      </c>
      <c r="AO173" s="23">
        <f t="shared" si="98"/>
        <v>0</v>
      </c>
      <c r="AP173" s="13">
        <f t="shared" si="99"/>
        <v>-26856.669999999984</v>
      </c>
      <c r="AQ173" s="13">
        <f t="shared" si="100"/>
        <v>0</v>
      </c>
      <c r="AR173" s="3" t="str">
        <f t="shared" si="101"/>
        <v>Ok</v>
      </c>
    </row>
    <row r="174" spans="1:44" x14ac:dyDescent="0.3">
      <c r="A174" s="30"/>
      <c r="B174" s="30">
        <f t="shared" si="68"/>
        <v>181</v>
      </c>
      <c r="C174" s="13">
        <f t="shared" si="69"/>
        <v>90500</v>
      </c>
      <c r="D174" s="13">
        <f t="shared" si="70"/>
        <v>1086000</v>
      </c>
      <c r="E174" s="13">
        <f>F174*基础参数!$B$18</f>
        <v>724000</v>
      </c>
      <c r="F174" s="13">
        <f>F173+基础参数!$B$17</f>
        <v>1810000</v>
      </c>
      <c r="G174" s="13">
        <f>基础参数!$B$1</f>
        <v>60000</v>
      </c>
      <c r="H174" s="13">
        <f>基础参数!$B$2</f>
        <v>36000</v>
      </c>
      <c r="I174" s="13">
        <f>ROUND(IF(F174/12&gt;基础参数!$B$5,基础参数!$B$5,IF(F174/12&lt;基础参数!$B$4,基础参数!$B$4,F174/12)),2)</f>
        <v>21396</v>
      </c>
      <c r="J174" s="13">
        <f>I174*12*基础参数!$B$3</f>
        <v>32094</v>
      </c>
      <c r="K174" s="13">
        <f>ROUND(IF($F174/12&gt;基础参数!$B$12,基础参数!$B$12,IF($F174/12&lt;基础参数!$B$11,基础参数!$B$11,$F174/12)),2)</f>
        <v>21396</v>
      </c>
      <c r="L174" s="13">
        <f>K174*12*基础参数!$B$10</f>
        <v>17972.640000000003</v>
      </c>
      <c r="M174" s="12">
        <f t="shared" si="71"/>
        <v>939933.36</v>
      </c>
      <c r="N174" s="13">
        <f t="shared" si="72"/>
        <v>724000</v>
      </c>
      <c r="O174" s="13">
        <f t="shared" si="73"/>
        <v>243056.68</v>
      </c>
      <c r="P174" s="13">
        <f t="shared" si="74"/>
        <v>246240</v>
      </c>
      <c r="Q174" s="17">
        <f t="shared" si="75"/>
        <v>489296.68</v>
      </c>
      <c r="R174" s="13">
        <f t="shared" si="76"/>
        <v>1003933.3600000001</v>
      </c>
      <c r="S174" s="18">
        <f t="shared" si="77"/>
        <v>660000</v>
      </c>
      <c r="T174" s="13">
        <f t="shared" si="78"/>
        <v>269850.01</v>
      </c>
      <c r="U174" s="13">
        <f t="shared" si="79"/>
        <v>193590</v>
      </c>
      <c r="V174" s="19">
        <f t="shared" si="80"/>
        <v>463440.01</v>
      </c>
      <c r="W174" s="13">
        <f t="shared" si="81"/>
        <v>25856.669999999984</v>
      </c>
      <c r="X174" s="13">
        <f t="shared" si="82"/>
        <v>103410</v>
      </c>
      <c r="Y174" s="13">
        <f t="shared" si="83"/>
        <v>1663933.36</v>
      </c>
      <c r="Z174" s="22">
        <f t="shared" si="84"/>
        <v>566850.01</v>
      </c>
      <c r="AA174" s="13"/>
      <c r="AB174" s="13">
        <f t="shared" si="85"/>
        <v>1243933.3600000001</v>
      </c>
      <c r="AC174" s="13">
        <f t="shared" si="86"/>
        <v>420000</v>
      </c>
      <c r="AD174" s="13">
        <f t="shared" si="87"/>
        <v>377850.01</v>
      </c>
      <c r="AE174" s="13">
        <f t="shared" si="88"/>
        <v>102340</v>
      </c>
      <c r="AF174" s="13">
        <f t="shared" si="89"/>
        <v>480190.01</v>
      </c>
      <c r="AG174" s="23">
        <f t="shared" si="90"/>
        <v>16750</v>
      </c>
      <c r="AH174" s="13">
        <f t="shared" si="91"/>
        <v>-9106.6699999999837</v>
      </c>
      <c r="AI174" s="13">
        <f t="shared" si="92"/>
        <v>211433.3600000001</v>
      </c>
      <c r="AJ174" s="13">
        <f t="shared" si="93"/>
        <v>1003933.3600000001</v>
      </c>
      <c r="AK174" s="13">
        <f t="shared" si="94"/>
        <v>660000</v>
      </c>
      <c r="AL174" s="13">
        <f t="shared" si="95"/>
        <v>269850.01</v>
      </c>
      <c r="AM174" s="13">
        <f t="shared" si="96"/>
        <v>193590</v>
      </c>
      <c r="AN174" s="13">
        <f t="shared" si="97"/>
        <v>463440.01</v>
      </c>
      <c r="AO174" s="23">
        <f t="shared" si="98"/>
        <v>0</v>
      </c>
      <c r="AP174" s="13">
        <f t="shared" si="99"/>
        <v>-25856.669999999984</v>
      </c>
      <c r="AQ174" s="13">
        <f t="shared" si="100"/>
        <v>0</v>
      </c>
      <c r="AR174" s="3" t="str">
        <f t="shared" si="101"/>
        <v>Ok</v>
      </c>
    </row>
    <row r="175" spans="1:44" x14ac:dyDescent="0.3">
      <c r="A175" s="30"/>
      <c r="B175" s="30">
        <f t="shared" si="68"/>
        <v>182</v>
      </c>
      <c r="C175" s="13">
        <f t="shared" si="69"/>
        <v>91000</v>
      </c>
      <c r="D175" s="13">
        <f t="shared" si="70"/>
        <v>1092000</v>
      </c>
      <c r="E175" s="13">
        <f>F175*基础参数!$B$18</f>
        <v>728000</v>
      </c>
      <c r="F175" s="13">
        <f>F174+基础参数!$B$17</f>
        <v>1820000</v>
      </c>
      <c r="G175" s="13">
        <f>基础参数!$B$1</f>
        <v>60000</v>
      </c>
      <c r="H175" s="13">
        <f>基础参数!$B$2</f>
        <v>36000</v>
      </c>
      <c r="I175" s="13">
        <f>ROUND(IF(F175/12&gt;基础参数!$B$5,基础参数!$B$5,IF(F175/12&lt;基础参数!$B$4,基础参数!$B$4,F175/12)),2)</f>
        <v>21396</v>
      </c>
      <c r="J175" s="13">
        <f>I175*12*基础参数!$B$3</f>
        <v>32094</v>
      </c>
      <c r="K175" s="13">
        <f>ROUND(IF($F175/12&gt;基础参数!$B$12,基础参数!$B$12,IF($F175/12&lt;基础参数!$B$11,基础参数!$B$11,$F175/12)),2)</f>
        <v>21396</v>
      </c>
      <c r="L175" s="13">
        <f>K175*12*基础参数!$B$10</f>
        <v>17972.640000000003</v>
      </c>
      <c r="M175" s="12">
        <f t="shared" si="71"/>
        <v>945933.36</v>
      </c>
      <c r="N175" s="13">
        <f t="shared" si="72"/>
        <v>728000</v>
      </c>
      <c r="O175" s="13">
        <f t="shared" si="73"/>
        <v>245156.68</v>
      </c>
      <c r="P175" s="13">
        <f t="shared" si="74"/>
        <v>247640</v>
      </c>
      <c r="Q175" s="17">
        <f t="shared" si="75"/>
        <v>492796.68</v>
      </c>
      <c r="R175" s="13">
        <f t="shared" si="76"/>
        <v>1013933.3600000001</v>
      </c>
      <c r="S175" s="18">
        <f t="shared" si="77"/>
        <v>660000</v>
      </c>
      <c r="T175" s="13">
        <f t="shared" si="78"/>
        <v>274350.01</v>
      </c>
      <c r="U175" s="13">
        <f t="shared" si="79"/>
        <v>193590</v>
      </c>
      <c r="V175" s="19">
        <f t="shared" si="80"/>
        <v>467940.01</v>
      </c>
      <c r="W175" s="13">
        <f t="shared" si="81"/>
        <v>24856.669999999984</v>
      </c>
      <c r="X175" s="13">
        <f t="shared" si="82"/>
        <v>103410</v>
      </c>
      <c r="Y175" s="13">
        <f t="shared" si="83"/>
        <v>1673933.36</v>
      </c>
      <c r="Z175" s="22">
        <f t="shared" si="84"/>
        <v>571350.01</v>
      </c>
      <c r="AA175" s="13"/>
      <c r="AB175" s="13">
        <f t="shared" si="85"/>
        <v>1253933.3600000001</v>
      </c>
      <c r="AC175" s="13">
        <f t="shared" si="86"/>
        <v>420000</v>
      </c>
      <c r="AD175" s="13">
        <f t="shared" si="87"/>
        <v>382350.01</v>
      </c>
      <c r="AE175" s="13">
        <f t="shared" si="88"/>
        <v>102340</v>
      </c>
      <c r="AF175" s="13">
        <f t="shared" si="89"/>
        <v>484690.01</v>
      </c>
      <c r="AG175" s="23">
        <f t="shared" si="90"/>
        <v>16750</v>
      </c>
      <c r="AH175" s="13">
        <f t="shared" si="91"/>
        <v>-8106.6699999999837</v>
      </c>
      <c r="AI175" s="13">
        <f t="shared" si="92"/>
        <v>221433.3600000001</v>
      </c>
      <c r="AJ175" s="13">
        <f t="shared" si="93"/>
        <v>1013933.3600000001</v>
      </c>
      <c r="AK175" s="13">
        <f t="shared" si="94"/>
        <v>660000</v>
      </c>
      <c r="AL175" s="13">
        <f t="shared" si="95"/>
        <v>274350.01</v>
      </c>
      <c r="AM175" s="13">
        <f t="shared" si="96"/>
        <v>193590</v>
      </c>
      <c r="AN175" s="13">
        <f t="shared" si="97"/>
        <v>467940.01</v>
      </c>
      <c r="AO175" s="23">
        <f t="shared" si="98"/>
        <v>0</v>
      </c>
      <c r="AP175" s="13">
        <f t="shared" si="99"/>
        <v>-24856.669999999984</v>
      </c>
      <c r="AQ175" s="13">
        <f t="shared" si="100"/>
        <v>0</v>
      </c>
      <c r="AR175" s="3" t="str">
        <f t="shared" si="101"/>
        <v>Ok</v>
      </c>
    </row>
    <row r="176" spans="1:44" x14ac:dyDescent="0.3">
      <c r="A176" s="30"/>
      <c r="B176" s="30">
        <f t="shared" si="68"/>
        <v>183</v>
      </c>
      <c r="C176" s="13">
        <f t="shared" si="69"/>
        <v>91500</v>
      </c>
      <c r="D176" s="13">
        <f t="shared" si="70"/>
        <v>1098000</v>
      </c>
      <c r="E176" s="13">
        <f>F176*基础参数!$B$18</f>
        <v>732000</v>
      </c>
      <c r="F176" s="13">
        <f>F175+基础参数!$B$17</f>
        <v>1830000</v>
      </c>
      <c r="G176" s="13">
        <f>基础参数!$B$1</f>
        <v>60000</v>
      </c>
      <c r="H176" s="13">
        <f>基础参数!$B$2</f>
        <v>36000</v>
      </c>
      <c r="I176" s="13">
        <f>ROUND(IF(F176/12&gt;基础参数!$B$5,基础参数!$B$5,IF(F176/12&lt;基础参数!$B$4,基础参数!$B$4,F176/12)),2)</f>
        <v>21396</v>
      </c>
      <c r="J176" s="13">
        <f>I176*12*基础参数!$B$3</f>
        <v>32094</v>
      </c>
      <c r="K176" s="13">
        <f>ROUND(IF($F176/12&gt;基础参数!$B$12,基础参数!$B$12,IF($F176/12&lt;基础参数!$B$11,基础参数!$B$11,$F176/12)),2)</f>
        <v>21396</v>
      </c>
      <c r="L176" s="13">
        <f>K176*12*基础参数!$B$10</f>
        <v>17972.640000000003</v>
      </c>
      <c r="M176" s="12">
        <f t="shared" si="71"/>
        <v>951933.36</v>
      </c>
      <c r="N176" s="13">
        <f t="shared" si="72"/>
        <v>732000</v>
      </c>
      <c r="O176" s="13">
        <f t="shared" si="73"/>
        <v>247256.68</v>
      </c>
      <c r="P176" s="13">
        <f t="shared" si="74"/>
        <v>249040</v>
      </c>
      <c r="Q176" s="17">
        <f t="shared" si="75"/>
        <v>496296.68</v>
      </c>
      <c r="R176" s="13">
        <f t="shared" si="76"/>
        <v>1023933.3600000001</v>
      </c>
      <c r="S176" s="18">
        <f t="shared" si="77"/>
        <v>660000</v>
      </c>
      <c r="T176" s="13">
        <f t="shared" si="78"/>
        <v>278850.01</v>
      </c>
      <c r="U176" s="13">
        <f t="shared" si="79"/>
        <v>193590</v>
      </c>
      <c r="V176" s="19">
        <f t="shared" si="80"/>
        <v>472440.01</v>
      </c>
      <c r="W176" s="13">
        <f t="shared" si="81"/>
        <v>23856.669999999984</v>
      </c>
      <c r="X176" s="13">
        <f t="shared" si="82"/>
        <v>103410</v>
      </c>
      <c r="Y176" s="13">
        <f t="shared" si="83"/>
        <v>1683933.36</v>
      </c>
      <c r="Z176" s="22">
        <f t="shared" si="84"/>
        <v>575850.01</v>
      </c>
      <c r="AA176" s="13"/>
      <c r="AB176" s="13">
        <f t="shared" si="85"/>
        <v>1263933.3600000001</v>
      </c>
      <c r="AC176" s="13">
        <f t="shared" si="86"/>
        <v>420000</v>
      </c>
      <c r="AD176" s="13">
        <f t="shared" si="87"/>
        <v>386850.01</v>
      </c>
      <c r="AE176" s="13">
        <f t="shared" si="88"/>
        <v>102340</v>
      </c>
      <c r="AF176" s="13">
        <f t="shared" si="89"/>
        <v>489190.01</v>
      </c>
      <c r="AG176" s="23">
        <f t="shared" si="90"/>
        <v>16750</v>
      </c>
      <c r="AH176" s="13">
        <f t="shared" si="91"/>
        <v>-7106.6699999999837</v>
      </c>
      <c r="AI176" s="13">
        <f t="shared" si="92"/>
        <v>231433.3600000001</v>
      </c>
      <c r="AJ176" s="13">
        <f t="shared" si="93"/>
        <v>1023933.3600000001</v>
      </c>
      <c r="AK176" s="13">
        <f t="shared" si="94"/>
        <v>660000</v>
      </c>
      <c r="AL176" s="13">
        <f t="shared" si="95"/>
        <v>278850.01</v>
      </c>
      <c r="AM176" s="13">
        <f t="shared" si="96"/>
        <v>193590</v>
      </c>
      <c r="AN176" s="13">
        <f t="shared" si="97"/>
        <v>472440.01</v>
      </c>
      <c r="AO176" s="23">
        <f t="shared" si="98"/>
        <v>0</v>
      </c>
      <c r="AP176" s="13">
        <f t="shared" si="99"/>
        <v>-23856.669999999984</v>
      </c>
      <c r="AQ176" s="13">
        <f t="shared" si="100"/>
        <v>0</v>
      </c>
      <c r="AR176" s="3" t="str">
        <f t="shared" si="101"/>
        <v>Ok</v>
      </c>
    </row>
    <row r="177" spans="1:44" x14ac:dyDescent="0.3">
      <c r="A177" s="30"/>
      <c r="B177" s="30">
        <f t="shared" si="68"/>
        <v>184</v>
      </c>
      <c r="C177" s="13">
        <f t="shared" si="69"/>
        <v>92000</v>
      </c>
      <c r="D177" s="13">
        <f t="shared" si="70"/>
        <v>1104000</v>
      </c>
      <c r="E177" s="13">
        <f>F177*基础参数!$B$18</f>
        <v>736000</v>
      </c>
      <c r="F177" s="13">
        <f>F176+基础参数!$B$17</f>
        <v>1840000</v>
      </c>
      <c r="G177" s="13">
        <f>基础参数!$B$1</f>
        <v>60000</v>
      </c>
      <c r="H177" s="13">
        <f>基础参数!$B$2</f>
        <v>36000</v>
      </c>
      <c r="I177" s="13">
        <f>ROUND(IF(F177/12&gt;基础参数!$B$5,基础参数!$B$5,IF(F177/12&lt;基础参数!$B$4,基础参数!$B$4,F177/12)),2)</f>
        <v>21396</v>
      </c>
      <c r="J177" s="13">
        <f>I177*12*基础参数!$B$3</f>
        <v>32094</v>
      </c>
      <c r="K177" s="13">
        <f>ROUND(IF($F177/12&gt;基础参数!$B$12,基础参数!$B$12,IF($F177/12&lt;基础参数!$B$11,基础参数!$B$11,$F177/12)),2)</f>
        <v>21396</v>
      </c>
      <c r="L177" s="13">
        <f>K177*12*基础参数!$B$10</f>
        <v>17972.640000000003</v>
      </c>
      <c r="M177" s="12">
        <f t="shared" si="71"/>
        <v>957933.36</v>
      </c>
      <c r="N177" s="13">
        <f t="shared" si="72"/>
        <v>736000</v>
      </c>
      <c r="O177" s="13">
        <f t="shared" si="73"/>
        <v>249356.68</v>
      </c>
      <c r="P177" s="13">
        <f t="shared" si="74"/>
        <v>250440</v>
      </c>
      <c r="Q177" s="17">
        <f t="shared" si="75"/>
        <v>499796.68</v>
      </c>
      <c r="R177" s="13">
        <f t="shared" si="76"/>
        <v>1033933.3600000001</v>
      </c>
      <c r="S177" s="18">
        <f t="shared" si="77"/>
        <v>660000</v>
      </c>
      <c r="T177" s="13">
        <f t="shared" si="78"/>
        <v>283350.01</v>
      </c>
      <c r="U177" s="13">
        <f t="shared" si="79"/>
        <v>193590</v>
      </c>
      <c r="V177" s="19">
        <f t="shared" si="80"/>
        <v>476940.01</v>
      </c>
      <c r="W177" s="13">
        <f t="shared" si="81"/>
        <v>22856.669999999984</v>
      </c>
      <c r="X177" s="13">
        <f t="shared" si="82"/>
        <v>103410</v>
      </c>
      <c r="Y177" s="13">
        <f t="shared" si="83"/>
        <v>1693933.36</v>
      </c>
      <c r="Z177" s="22">
        <f t="shared" si="84"/>
        <v>580350.01</v>
      </c>
      <c r="AA177" s="13"/>
      <c r="AB177" s="13">
        <f t="shared" si="85"/>
        <v>1273933.3600000001</v>
      </c>
      <c r="AC177" s="13">
        <f t="shared" si="86"/>
        <v>420000</v>
      </c>
      <c r="AD177" s="13">
        <f t="shared" si="87"/>
        <v>391350.01</v>
      </c>
      <c r="AE177" s="13">
        <f t="shared" si="88"/>
        <v>102340</v>
      </c>
      <c r="AF177" s="13">
        <f t="shared" si="89"/>
        <v>493690.01</v>
      </c>
      <c r="AG177" s="23">
        <f t="shared" si="90"/>
        <v>16750</v>
      </c>
      <c r="AH177" s="13">
        <f t="shared" si="91"/>
        <v>-6106.6699999999837</v>
      </c>
      <c r="AI177" s="13">
        <f t="shared" si="92"/>
        <v>241433.3600000001</v>
      </c>
      <c r="AJ177" s="13">
        <f t="shared" si="93"/>
        <v>1033933.3600000001</v>
      </c>
      <c r="AK177" s="13">
        <f t="shared" si="94"/>
        <v>660000</v>
      </c>
      <c r="AL177" s="13">
        <f t="shared" si="95"/>
        <v>283350.01</v>
      </c>
      <c r="AM177" s="13">
        <f t="shared" si="96"/>
        <v>193590</v>
      </c>
      <c r="AN177" s="13">
        <f t="shared" si="97"/>
        <v>476940.01</v>
      </c>
      <c r="AO177" s="23">
        <f t="shared" si="98"/>
        <v>0</v>
      </c>
      <c r="AP177" s="13">
        <f t="shared" si="99"/>
        <v>-22856.669999999984</v>
      </c>
      <c r="AQ177" s="13">
        <f t="shared" si="100"/>
        <v>0</v>
      </c>
      <c r="AR177" s="3" t="str">
        <f t="shared" si="101"/>
        <v>Ok</v>
      </c>
    </row>
    <row r="178" spans="1:44" x14ac:dyDescent="0.3">
      <c r="A178" s="30"/>
      <c r="B178" s="30">
        <f t="shared" si="68"/>
        <v>185</v>
      </c>
      <c r="C178" s="13">
        <f t="shared" si="69"/>
        <v>92500</v>
      </c>
      <c r="D178" s="13">
        <f t="shared" si="70"/>
        <v>1110000</v>
      </c>
      <c r="E178" s="13">
        <f>F178*基础参数!$B$18</f>
        <v>740000</v>
      </c>
      <c r="F178" s="13">
        <f>F177+基础参数!$B$17</f>
        <v>1850000</v>
      </c>
      <c r="G178" s="13">
        <f>基础参数!$B$1</f>
        <v>60000</v>
      </c>
      <c r="H178" s="13">
        <f>基础参数!$B$2</f>
        <v>36000</v>
      </c>
      <c r="I178" s="13">
        <f>ROUND(IF(F178/12&gt;基础参数!$B$5,基础参数!$B$5,IF(F178/12&lt;基础参数!$B$4,基础参数!$B$4,F178/12)),2)</f>
        <v>21396</v>
      </c>
      <c r="J178" s="13">
        <f>I178*12*基础参数!$B$3</f>
        <v>32094</v>
      </c>
      <c r="K178" s="13">
        <f>ROUND(IF($F178/12&gt;基础参数!$B$12,基础参数!$B$12,IF($F178/12&lt;基础参数!$B$11,基础参数!$B$11,$F178/12)),2)</f>
        <v>21396</v>
      </c>
      <c r="L178" s="13">
        <f>K178*12*基础参数!$B$10</f>
        <v>17972.640000000003</v>
      </c>
      <c r="M178" s="12">
        <f t="shared" si="71"/>
        <v>963933.36</v>
      </c>
      <c r="N178" s="13">
        <f t="shared" si="72"/>
        <v>740000</v>
      </c>
      <c r="O178" s="13">
        <f t="shared" si="73"/>
        <v>251850.01</v>
      </c>
      <c r="P178" s="13">
        <f t="shared" si="74"/>
        <v>251840</v>
      </c>
      <c r="Q178" s="17">
        <f t="shared" si="75"/>
        <v>503690.01</v>
      </c>
      <c r="R178" s="13">
        <f t="shared" si="76"/>
        <v>1043933.3600000001</v>
      </c>
      <c r="S178" s="18">
        <f t="shared" si="77"/>
        <v>660000</v>
      </c>
      <c r="T178" s="13">
        <f t="shared" si="78"/>
        <v>287850.01</v>
      </c>
      <c r="U178" s="13">
        <f t="shared" si="79"/>
        <v>193590</v>
      </c>
      <c r="V178" s="19">
        <f t="shared" si="80"/>
        <v>481440.01</v>
      </c>
      <c r="W178" s="13">
        <f t="shared" si="81"/>
        <v>22250</v>
      </c>
      <c r="X178" s="13">
        <f t="shared" si="82"/>
        <v>103410</v>
      </c>
      <c r="Y178" s="13">
        <f t="shared" si="83"/>
        <v>1703933.36</v>
      </c>
      <c r="Z178" s="22">
        <f t="shared" si="84"/>
        <v>584850.01</v>
      </c>
      <c r="AA178" s="13"/>
      <c r="AB178" s="13">
        <f t="shared" si="85"/>
        <v>1283933.3600000001</v>
      </c>
      <c r="AC178" s="13">
        <f t="shared" si="86"/>
        <v>420000</v>
      </c>
      <c r="AD178" s="13">
        <f t="shared" si="87"/>
        <v>395850.01</v>
      </c>
      <c r="AE178" s="13">
        <f t="shared" si="88"/>
        <v>102340</v>
      </c>
      <c r="AF178" s="13">
        <f t="shared" si="89"/>
        <v>498190.01</v>
      </c>
      <c r="AG178" s="23">
        <f t="shared" si="90"/>
        <v>16750</v>
      </c>
      <c r="AH178" s="13">
        <f t="shared" si="91"/>
        <v>-5500</v>
      </c>
      <c r="AI178" s="13">
        <f t="shared" si="92"/>
        <v>251433.3600000001</v>
      </c>
      <c r="AJ178" s="13">
        <f t="shared" si="93"/>
        <v>1043933.3600000001</v>
      </c>
      <c r="AK178" s="13">
        <f t="shared" si="94"/>
        <v>660000</v>
      </c>
      <c r="AL178" s="13">
        <f t="shared" si="95"/>
        <v>287850.01</v>
      </c>
      <c r="AM178" s="13">
        <f t="shared" si="96"/>
        <v>193590</v>
      </c>
      <c r="AN178" s="13">
        <f t="shared" si="97"/>
        <v>481440.01</v>
      </c>
      <c r="AO178" s="23">
        <f t="shared" si="98"/>
        <v>0</v>
      </c>
      <c r="AP178" s="13">
        <f t="shared" si="99"/>
        <v>-22250</v>
      </c>
      <c r="AQ178" s="13">
        <f t="shared" si="100"/>
        <v>0</v>
      </c>
      <c r="AR178" s="3" t="str">
        <f t="shared" si="101"/>
        <v>Ok</v>
      </c>
    </row>
    <row r="179" spans="1:44" x14ac:dyDescent="0.3">
      <c r="A179" s="30"/>
      <c r="B179" s="30">
        <f t="shared" si="68"/>
        <v>186</v>
      </c>
      <c r="C179" s="13">
        <f t="shared" si="69"/>
        <v>93000</v>
      </c>
      <c r="D179" s="13">
        <f t="shared" si="70"/>
        <v>1116000</v>
      </c>
      <c r="E179" s="13">
        <f>F179*基础参数!$B$18</f>
        <v>744000</v>
      </c>
      <c r="F179" s="13">
        <f>F178+基础参数!$B$17</f>
        <v>1860000</v>
      </c>
      <c r="G179" s="13">
        <f>基础参数!$B$1</f>
        <v>60000</v>
      </c>
      <c r="H179" s="13">
        <f>基础参数!$B$2</f>
        <v>36000</v>
      </c>
      <c r="I179" s="13">
        <f>ROUND(IF(F179/12&gt;基础参数!$B$5,基础参数!$B$5,IF(F179/12&lt;基础参数!$B$4,基础参数!$B$4,F179/12)),2)</f>
        <v>21396</v>
      </c>
      <c r="J179" s="13">
        <f>I179*12*基础参数!$B$3</f>
        <v>32094</v>
      </c>
      <c r="K179" s="13">
        <f>ROUND(IF($F179/12&gt;基础参数!$B$12,基础参数!$B$12,IF($F179/12&lt;基础参数!$B$11,基础参数!$B$11,$F179/12)),2)</f>
        <v>21396</v>
      </c>
      <c r="L179" s="13">
        <f>K179*12*基础参数!$B$10</f>
        <v>17972.640000000003</v>
      </c>
      <c r="M179" s="12">
        <f t="shared" si="71"/>
        <v>969933.36</v>
      </c>
      <c r="N179" s="13">
        <f t="shared" si="72"/>
        <v>744000</v>
      </c>
      <c r="O179" s="13">
        <f t="shared" si="73"/>
        <v>254550.01</v>
      </c>
      <c r="P179" s="13">
        <f t="shared" si="74"/>
        <v>253240</v>
      </c>
      <c r="Q179" s="17">
        <f t="shared" si="75"/>
        <v>507790.01</v>
      </c>
      <c r="R179" s="13">
        <f t="shared" si="76"/>
        <v>1053933.3600000001</v>
      </c>
      <c r="S179" s="18">
        <f t="shared" si="77"/>
        <v>660000</v>
      </c>
      <c r="T179" s="13">
        <f t="shared" si="78"/>
        <v>292350.01</v>
      </c>
      <c r="U179" s="13">
        <f t="shared" si="79"/>
        <v>193590</v>
      </c>
      <c r="V179" s="19">
        <f t="shared" si="80"/>
        <v>485940.01</v>
      </c>
      <c r="W179" s="13">
        <f t="shared" si="81"/>
        <v>21850</v>
      </c>
      <c r="X179" s="13">
        <f t="shared" si="82"/>
        <v>103410</v>
      </c>
      <c r="Y179" s="13">
        <f t="shared" si="83"/>
        <v>1713933.36</v>
      </c>
      <c r="Z179" s="22">
        <f t="shared" si="84"/>
        <v>589350.01</v>
      </c>
      <c r="AA179" s="13"/>
      <c r="AB179" s="13">
        <f t="shared" si="85"/>
        <v>1293933.3600000001</v>
      </c>
      <c r="AC179" s="13">
        <f t="shared" si="86"/>
        <v>420000</v>
      </c>
      <c r="AD179" s="13">
        <f t="shared" si="87"/>
        <v>400350.01</v>
      </c>
      <c r="AE179" s="13">
        <f t="shared" si="88"/>
        <v>102340</v>
      </c>
      <c r="AF179" s="13">
        <f t="shared" si="89"/>
        <v>502690.01</v>
      </c>
      <c r="AG179" s="23">
        <f t="shared" si="90"/>
        <v>16750</v>
      </c>
      <c r="AH179" s="13">
        <f t="shared" si="91"/>
        <v>-5100</v>
      </c>
      <c r="AI179" s="13">
        <f t="shared" si="92"/>
        <v>261433.3600000001</v>
      </c>
      <c r="AJ179" s="13">
        <f t="shared" si="93"/>
        <v>1053933.3600000001</v>
      </c>
      <c r="AK179" s="13">
        <f t="shared" si="94"/>
        <v>660000</v>
      </c>
      <c r="AL179" s="13">
        <f t="shared" si="95"/>
        <v>292350.01</v>
      </c>
      <c r="AM179" s="13">
        <f t="shared" si="96"/>
        <v>193590</v>
      </c>
      <c r="AN179" s="13">
        <f t="shared" si="97"/>
        <v>485940.01</v>
      </c>
      <c r="AO179" s="23">
        <f t="shared" si="98"/>
        <v>0</v>
      </c>
      <c r="AP179" s="13">
        <f t="shared" si="99"/>
        <v>-21850</v>
      </c>
      <c r="AQ179" s="13">
        <f t="shared" si="100"/>
        <v>0</v>
      </c>
      <c r="AR179" s="3" t="str">
        <f t="shared" si="101"/>
        <v>Ok</v>
      </c>
    </row>
    <row r="180" spans="1:44" x14ac:dyDescent="0.3">
      <c r="A180" s="30"/>
      <c r="B180" s="30">
        <f t="shared" si="68"/>
        <v>187</v>
      </c>
      <c r="C180" s="13">
        <f t="shared" si="69"/>
        <v>93500</v>
      </c>
      <c r="D180" s="13">
        <f t="shared" si="70"/>
        <v>1122000</v>
      </c>
      <c r="E180" s="13">
        <f>F180*基础参数!$B$18</f>
        <v>748000</v>
      </c>
      <c r="F180" s="13">
        <f>F179+基础参数!$B$17</f>
        <v>1870000</v>
      </c>
      <c r="G180" s="13">
        <f>基础参数!$B$1</f>
        <v>60000</v>
      </c>
      <c r="H180" s="13">
        <f>基础参数!$B$2</f>
        <v>36000</v>
      </c>
      <c r="I180" s="13">
        <f>ROUND(IF(F180/12&gt;基础参数!$B$5,基础参数!$B$5,IF(F180/12&lt;基础参数!$B$4,基础参数!$B$4,F180/12)),2)</f>
        <v>21396</v>
      </c>
      <c r="J180" s="13">
        <f>I180*12*基础参数!$B$3</f>
        <v>32094</v>
      </c>
      <c r="K180" s="13">
        <f>ROUND(IF($F180/12&gt;基础参数!$B$12,基础参数!$B$12,IF($F180/12&lt;基础参数!$B$11,基础参数!$B$11,$F180/12)),2)</f>
        <v>21396</v>
      </c>
      <c r="L180" s="13">
        <f>K180*12*基础参数!$B$10</f>
        <v>17972.640000000003</v>
      </c>
      <c r="M180" s="12">
        <f t="shared" si="71"/>
        <v>975933.36</v>
      </c>
      <c r="N180" s="13">
        <f t="shared" si="72"/>
        <v>748000</v>
      </c>
      <c r="O180" s="13">
        <f t="shared" si="73"/>
        <v>257250.01</v>
      </c>
      <c r="P180" s="13">
        <f t="shared" si="74"/>
        <v>254640</v>
      </c>
      <c r="Q180" s="17">
        <f t="shared" si="75"/>
        <v>511890.01</v>
      </c>
      <c r="R180" s="13">
        <f t="shared" si="76"/>
        <v>1063933.3600000001</v>
      </c>
      <c r="S180" s="18">
        <f t="shared" si="77"/>
        <v>660000</v>
      </c>
      <c r="T180" s="13">
        <f t="shared" si="78"/>
        <v>296850.01</v>
      </c>
      <c r="U180" s="13">
        <f t="shared" si="79"/>
        <v>193590</v>
      </c>
      <c r="V180" s="19">
        <f t="shared" si="80"/>
        <v>490440.01</v>
      </c>
      <c r="W180" s="13">
        <f t="shared" si="81"/>
        <v>21450</v>
      </c>
      <c r="X180" s="13">
        <f t="shared" si="82"/>
        <v>103410</v>
      </c>
      <c r="Y180" s="13">
        <f t="shared" si="83"/>
        <v>1723933.36</v>
      </c>
      <c r="Z180" s="22">
        <f t="shared" si="84"/>
        <v>593850.01</v>
      </c>
      <c r="AA180" s="13"/>
      <c r="AB180" s="13">
        <f t="shared" si="85"/>
        <v>1303933.3600000001</v>
      </c>
      <c r="AC180" s="13">
        <f t="shared" si="86"/>
        <v>420000</v>
      </c>
      <c r="AD180" s="13">
        <f t="shared" si="87"/>
        <v>404850.01</v>
      </c>
      <c r="AE180" s="13">
        <f t="shared" si="88"/>
        <v>102340</v>
      </c>
      <c r="AF180" s="13">
        <f t="shared" si="89"/>
        <v>507190.01</v>
      </c>
      <c r="AG180" s="23">
        <f t="shared" si="90"/>
        <v>16750</v>
      </c>
      <c r="AH180" s="13">
        <f t="shared" si="91"/>
        <v>-4700</v>
      </c>
      <c r="AI180" s="13">
        <f t="shared" si="92"/>
        <v>271433.3600000001</v>
      </c>
      <c r="AJ180" s="13">
        <f t="shared" si="93"/>
        <v>1063933.3600000001</v>
      </c>
      <c r="AK180" s="13">
        <f t="shared" si="94"/>
        <v>660000</v>
      </c>
      <c r="AL180" s="13">
        <f t="shared" si="95"/>
        <v>296850.01</v>
      </c>
      <c r="AM180" s="13">
        <f t="shared" si="96"/>
        <v>193590</v>
      </c>
      <c r="AN180" s="13">
        <f t="shared" si="97"/>
        <v>490440.01</v>
      </c>
      <c r="AO180" s="23">
        <f t="shared" si="98"/>
        <v>0</v>
      </c>
      <c r="AP180" s="13">
        <f t="shared" si="99"/>
        <v>-21450</v>
      </c>
      <c r="AQ180" s="13">
        <f t="shared" si="100"/>
        <v>0</v>
      </c>
      <c r="AR180" s="3" t="str">
        <f t="shared" si="101"/>
        <v>Ok</v>
      </c>
    </row>
    <row r="181" spans="1:44" x14ac:dyDescent="0.3">
      <c r="A181" s="30"/>
      <c r="B181" s="30">
        <f t="shared" si="68"/>
        <v>188</v>
      </c>
      <c r="C181" s="13">
        <f t="shared" si="69"/>
        <v>94000</v>
      </c>
      <c r="D181" s="13">
        <f t="shared" si="70"/>
        <v>1128000</v>
      </c>
      <c r="E181" s="13">
        <f>F181*基础参数!$B$18</f>
        <v>752000</v>
      </c>
      <c r="F181" s="13">
        <f>F180+基础参数!$B$17</f>
        <v>1880000</v>
      </c>
      <c r="G181" s="13">
        <f>基础参数!$B$1</f>
        <v>60000</v>
      </c>
      <c r="H181" s="13">
        <f>基础参数!$B$2</f>
        <v>36000</v>
      </c>
      <c r="I181" s="13">
        <f>ROUND(IF(F181/12&gt;基础参数!$B$5,基础参数!$B$5,IF(F181/12&lt;基础参数!$B$4,基础参数!$B$4,F181/12)),2)</f>
        <v>21396</v>
      </c>
      <c r="J181" s="13">
        <f>I181*12*基础参数!$B$3</f>
        <v>32094</v>
      </c>
      <c r="K181" s="13">
        <f>ROUND(IF($F181/12&gt;基础参数!$B$12,基础参数!$B$12,IF($F181/12&lt;基础参数!$B$11,基础参数!$B$11,$F181/12)),2)</f>
        <v>21396</v>
      </c>
      <c r="L181" s="13">
        <f>K181*12*基础参数!$B$10</f>
        <v>17972.640000000003</v>
      </c>
      <c r="M181" s="12">
        <f t="shared" si="71"/>
        <v>981933.36</v>
      </c>
      <c r="N181" s="13">
        <f t="shared" si="72"/>
        <v>752000</v>
      </c>
      <c r="O181" s="13">
        <f t="shared" si="73"/>
        <v>259950.01</v>
      </c>
      <c r="P181" s="13">
        <f t="shared" si="74"/>
        <v>256040</v>
      </c>
      <c r="Q181" s="17">
        <f t="shared" si="75"/>
        <v>515990.01</v>
      </c>
      <c r="R181" s="13">
        <f t="shared" si="76"/>
        <v>1073933.3600000001</v>
      </c>
      <c r="S181" s="18">
        <f t="shared" si="77"/>
        <v>660000</v>
      </c>
      <c r="T181" s="13">
        <f t="shared" si="78"/>
        <v>301350.01</v>
      </c>
      <c r="U181" s="13">
        <f t="shared" si="79"/>
        <v>193590</v>
      </c>
      <c r="V181" s="19">
        <f t="shared" si="80"/>
        <v>494940.01</v>
      </c>
      <c r="W181" s="13">
        <f t="shared" si="81"/>
        <v>21050</v>
      </c>
      <c r="X181" s="13">
        <f t="shared" si="82"/>
        <v>103410</v>
      </c>
      <c r="Y181" s="13">
        <f t="shared" si="83"/>
        <v>1733933.36</v>
      </c>
      <c r="Z181" s="22">
        <f t="shared" si="84"/>
        <v>598350.01</v>
      </c>
      <c r="AA181" s="13"/>
      <c r="AB181" s="13">
        <f t="shared" si="85"/>
        <v>1313933.3600000001</v>
      </c>
      <c r="AC181" s="13">
        <f t="shared" si="86"/>
        <v>420000</v>
      </c>
      <c r="AD181" s="13">
        <f t="shared" si="87"/>
        <v>409350.01</v>
      </c>
      <c r="AE181" s="13">
        <f t="shared" si="88"/>
        <v>102340</v>
      </c>
      <c r="AF181" s="13">
        <f t="shared" si="89"/>
        <v>511690.01</v>
      </c>
      <c r="AG181" s="23">
        <f t="shared" si="90"/>
        <v>16750</v>
      </c>
      <c r="AH181" s="13">
        <f t="shared" si="91"/>
        <v>-4300</v>
      </c>
      <c r="AI181" s="13">
        <f t="shared" si="92"/>
        <v>281433.3600000001</v>
      </c>
      <c r="AJ181" s="13">
        <f t="shared" si="93"/>
        <v>1073933.3600000001</v>
      </c>
      <c r="AK181" s="13">
        <f t="shared" si="94"/>
        <v>660000</v>
      </c>
      <c r="AL181" s="13">
        <f t="shared" si="95"/>
        <v>301350.01</v>
      </c>
      <c r="AM181" s="13">
        <f t="shared" si="96"/>
        <v>193590</v>
      </c>
      <c r="AN181" s="13">
        <f t="shared" si="97"/>
        <v>494940.01</v>
      </c>
      <c r="AO181" s="23">
        <f t="shared" si="98"/>
        <v>0</v>
      </c>
      <c r="AP181" s="13">
        <f t="shared" si="99"/>
        <v>-21050</v>
      </c>
      <c r="AQ181" s="13">
        <f t="shared" si="100"/>
        <v>0</v>
      </c>
      <c r="AR181" s="3" t="str">
        <f t="shared" si="101"/>
        <v>Ok</v>
      </c>
    </row>
    <row r="182" spans="1:44" x14ac:dyDescent="0.3">
      <c r="A182" s="30"/>
      <c r="B182" s="30">
        <f t="shared" si="68"/>
        <v>189</v>
      </c>
      <c r="C182" s="13">
        <f t="shared" si="69"/>
        <v>94500</v>
      </c>
      <c r="D182" s="13">
        <f t="shared" si="70"/>
        <v>1134000</v>
      </c>
      <c r="E182" s="13">
        <f>F182*基础参数!$B$18</f>
        <v>756000</v>
      </c>
      <c r="F182" s="13">
        <f>F181+基础参数!$B$17</f>
        <v>1890000</v>
      </c>
      <c r="G182" s="13">
        <f>基础参数!$B$1</f>
        <v>60000</v>
      </c>
      <c r="H182" s="13">
        <f>基础参数!$B$2</f>
        <v>36000</v>
      </c>
      <c r="I182" s="13">
        <f>ROUND(IF(F182/12&gt;基础参数!$B$5,基础参数!$B$5,IF(F182/12&lt;基础参数!$B$4,基础参数!$B$4,F182/12)),2)</f>
        <v>21396</v>
      </c>
      <c r="J182" s="13">
        <f>I182*12*基础参数!$B$3</f>
        <v>32094</v>
      </c>
      <c r="K182" s="13">
        <f>ROUND(IF($F182/12&gt;基础参数!$B$12,基础参数!$B$12,IF($F182/12&lt;基础参数!$B$11,基础参数!$B$11,$F182/12)),2)</f>
        <v>21396</v>
      </c>
      <c r="L182" s="13">
        <f>K182*12*基础参数!$B$10</f>
        <v>17972.640000000003</v>
      </c>
      <c r="M182" s="12">
        <f t="shared" si="71"/>
        <v>987933.36</v>
      </c>
      <c r="N182" s="13">
        <f t="shared" si="72"/>
        <v>756000</v>
      </c>
      <c r="O182" s="13">
        <f t="shared" si="73"/>
        <v>262650.01</v>
      </c>
      <c r="P182" s="13">
        <f t="shared" si="74"/>
        <v>257440</v>
      </c>
      <c r="Q182" s="17">
        <f t="shared" si="75"/>
        <v>520090.01</v>
      </c>
      <c r="R182" s="13">
        <f t="shared" si="76"/>
        <v>1083933.3600000001</v>
      </c>
      <c r="S182" s="18">
        <f t="shared" si="77"/>
        <v>660000</v>
      </c>
      <c r="T182" s="13">
        <f t="shared" si="78"/>
        <v>305850.01</v>
      </c>
      <c r="U182" s="13">
        <f t="shared" si="79"/>
        <v>193590</v>
      </c>
      <c r="V182" s="19">
        <f t="shared" si="80"/>
        <v>499440.01</v>
      </c>
      <c r="W182" s="13">
        <f t="shared" si="81"/>
        <v>20650</v>
      </c>
      <c r="X182" s="13">
        <f t="shared" si="82"/>
        <v>103410</v>
      </c>
      <c r="Y182" s="13">
        <f t="shared" si="83"/>
        <v>1743933.36</v>
      </c>
      <c r="Z182" s="22">
        <f t="shared" si="84"/>
        <v>602850.01</v>
      </c>
      <c r="AA182" s="13"/>
      <c r="AB182" s="13">
        <f t="shared" si="85"/>
        <v>1323933.3600000001</v>
      </c>
      <c r="AC182" s="13">
        <f t="shared" si="86"/>
        <v>420000</v>
      </c>
      <c r="AD182" s="13">
        <f t="shared" si="87"/>
        <v>413850.01</v>
      </c>
      <c r="AE182" s="13">
        <f t="shared" si="88"/>
        <v>102340</v>
      </c>
      <c r="AF182" s="13">
        <f t="shared" si="89"/>
        <v>516190.01</v>
      </c>
      <c r="AG182" s="23">
        <f t="shared" si="90"/>
        <v>16750</v>
      </c>
      <c r="AH182" s="13">
        <f t="shared" si="91"/>
        <v>-3900</v>
      </c>
      <c r="AI182" s="13">
        <f t="shared" si="92"/>
        <v>291433.3600000001</v>
      </c>
      <c r="AJ182" s="13">
        <f t="shared" si="93"/>
        <v>1083933.3600000001</v>
      </c>
      <c r="AK182" s="13">
        <f t="shared" si="94"/>
        <v>660000</v>
      </c>
      <c r="AL182" s="13">
        <f t="shared" si="95"/>
        <v>305850.01</v>
      </c>
      <c r="AM182" s="13">
        <f t="shared" si="96"/>
        <v>193590</v>
      </c>
      <c r="AN182" s="13">
        <f t="shared" si="97"/>
        <v>499440.01</v>
      </c>
      <c r="AO182" s="23">
        <f t="shared" si="98"/>
        <v>0</v>
      </c>
      <c r="AP182" s="13">
        <f t="shared" si="99"/>
        <v>-20650</v>
      </c>
      <c r="AQ182" s="13">
        <f t="shared" si="100"/>
        <v>0</v>
      </c>
      <c r="AR182" s="3" t="str">
        <f t="shared" si="101"/>
        <v>Ok</v>
      </c>
    </row>
    <row r="183" spans="1:44" x14ac:dyDescent="0.3">
      <c r="A183" s="30"/>
      <c r="B183" s="30">
        <f t="shared" si="68"/>
        <v>190</v>
      </c>
      <c r="C183" s="13">
        <f t="shared" si="69"/>
        <v>95000</v>
      </c>
      <c r="D183" s="13">
        <f t="shared" si="70"/>
        <v>1140000</v>
      </c>
      <c r="E183" s="13">
        <f>F183*基础参数!$B$18</f>
        <v>760000</v>
      </c>
      <c r="F183" s="13">
        <f>F182+基础参数!$B$17</f>
        <v>1900000</v>
      </c>
      <c r="G183" s="13">
        <f>基础参数!$B$1</f>
        <v>60000</v>
      </c>
      <c r="H183" s="13">
        <f>基础参数!$B$2</f>
        <v>36000</v>
      </c>
      <c r="I183" s="13">
        <f>ROUND(IF(F183/12&gt;基础参数!$B$5,基础参数!$B$5,IF(F183/12&lt;基础参数!$B$4,基础参数!$B$4,F183/12)),2)</f>
        <v>21396</v>
      </c>
      <c r="J183" s="13">
        <f>I183*12*基础参数!$B$3</f>
        <v>32094</v>
      </c>
      <c r="K183" s="13">
        <f>ROUND(IF($F183/12&gt;基础参数!$B$12,基础参数!$B$12,IF($F183/12&lt;基础参数!$B$11,基础参数!$B$11,$F183/12)),2)</f>
        <v>21396</v>
      </c>
      <c r="L183" s="13">
        <f>K183*12*基础参数!$B$10</f>
        <v>17972.640000000003</v>
      </c>
      <c r="M183" s="12">
        <f t="shared" si="71"/>
        <v>993933.36</v>
      </c>
      <c r="N183" s="13">
        <f t="shared" si="72"/>
        <v>760000</v>
      </c>
      <c r="O183" s="13">
        <f t="shared" si="73"/>
        <v>265350.01</v>
      </c>
      <c r="P183" s="13">
        <f t="shared" si="74"/>
        <v>258840</v>
      </c>
      <c r="Q183" s="17">
        <f t="shared" si="75"/>
        <v>524190.01</v>
      </c>
      <c r="R183" s="13">
        <f t="shared" si="76"/>
        <v>1093933.3600000001</v>
      </c>
      <c r="S183" s="18">
        <f t="shared" si="77"/>
        <v>660000</v>
      </c>
      <c r="T183" s="13">
        <f t="shared" si="78"/>
        <v>310350.01</v>
      </c>
      <c r="U183" s="13">
        <f t="shared" si="79"/>
        <v>193590</v>
      </c>
      <c r="V183" s="19">
        <f t="shared" si="80"/>
        <v>503940.01</v>
      </c>
      <c r="W183" s="13">
        <f t="shared" si="81"/>
        <v>20250</v>
      </c>
      <c r="X183" s="13">
        <f t="shared" si="82"/>
        <v>103410</v>
      </c>
      <c r="Y183" s="13">
        <f t="shared" si="83"/>
        <v>1753933.36</v>
      </c>
      <c r="Z183" s="22">
        <f t="shared" si="84"/>
        <v>607350.01</v>
      </c>
      <c r="AA183" s="13"/>
      <c r="AB183" s="13">
        <f t="shared" si="85"/>
        <v>1333933.3600000001</v>
      </c>
      <c r="AC183" s="13">
        <f t="shared" si="86"/>
        <v>420000</v>
      </c>
      <c r="AD183" s="13">
        <f t="shared" si="87"/>
        <v>418350.01</v>
      </c>
      <c r="AE183" s="13">
        <f t="shared" si="88"/>
        <v>102340</v>
      </c>
      <c r="AF183" s="13">
        <f t="shared" si="89"/>
        <v>520690.01</v>
      </c>
      <c r="AG183" s="23">
        <f t="shared" si="90"/>
        <v>16750</v>
      </c>
      <c r="AH183" s="13">
        <f t="shared" si="91"/>
        <v>-3500</v>
      </c>
      <c r="AI183" s="13">
        <f t="shared" si="92"/>
        <v>301433.3600000001</v>
      </c>
      <c r="AJ183" s="13">
        <f t="shared" si="93"/>
        <v>1093933.3600000001</v>
      </c>
      <c r="AK183" s="13">
        <f t="shared" si="94"/>
        <v>660000</v>
      </c>
      <c r="AL183" s="13">
        <f t="shared" si="95"/>
        <v>310350.01</v>
      </c>
      <c r="AM183" s="13">
        <f t="shared" si="96"/>
        <v>193590</v>
      </c>
      <c r="AN183" s="13">
        <f t="shared" si="97"/>
        <v>503940.01</v>
      </c>
      <c r="AO183" s="23">
        <f t="shared" si="98"/>
        <v>0</v>
      </c>
      <c r="AP183" s="13">
        <f t="shared" si="99"/>
        <v>-20250</v>
      </c>
      <c r="AQ183" s="13">
        <f t="shared" si="100"/>
        <v>0</v>
      </c>
      <c r="AR183" s="3" t="str">
        <f t="shared" si="101"/>
        <v>Ok</v>
      </c>
    </row>
    <row r="184" spans="1:44" x14ac:dyDescent="0.3">
      <c r="A184" s="30"/>
      <c r="B184" s="30">
        <f t="shared" si="68"/>
        <v>191</v>
      </c>
      <c r="C184" s="13">
        <f t="shared" si="69"/>
        <v>95500</v>
      </c>
      <c r="D184" s="13">
        <f t="shared" si="70"/>
        <v>1146000</v>
      </c>
      <c r="E184" s="13">
        <f>F184*基础参数!$B$18</f>
        <v>764000</v>
      </c>
      <c r="F184" s="13">
        <f>F183+基础参数!$B$17</f>
        <v>1910000</v>
      </c>
      <c r="G184" s="13">
        <f>基础参数!$B$1</f>
        <v>60000</v>
      </c>
      <c r="H184" s="13">
        <f>基础参数!$B$2</f>
        <v>36000</v>
      </c>
      <c r="I184" s="13">
        <f>ROUND(IF(F184/12&gt;基础参数!$B$5,基础参数!$B$5,IF(F184/12&lt;基础参数!$B$4,基础参数!$B$4,F184/12)),2)</f>
        <v>21396</v>
      </c>
      <c r="J184" s="13">
        <f>I184*12*基础参数!$B$3</f>
        <v>32094</v>
      </c>
      <c r="K184" s="13">
        <f>ROUND(IF($F184/12&gt;基础参数!$B$12,基础参数!$B$12,IF($F184/12&lt;基础参数!$B$11,基础参数!$B$11,$F184/12)),2)</f>
        <v>21396</v>
      </c>
      <c r="L184" s="13">
        <f>K184*12*基础参数!$B$10</f>
        <v>17972.640000000003</v>
      </c>
      <c r="M184" s="12">
        <f t="shared" si="71"/>
        <v>999933.36</v>
      </c>
      <c r="N184" s="13">
        <f t="shared" si="72"/>
        <v>764000</v>
      </c>
      <c r="O184" s="13">
        <f t="shared" si="73"/>
        <v>268050.01</v>
      </c>
      <c r="P184" s="13">
        <f t="shared" si="74"/>
        <v>260240</v>
      </c>
      <c r="Q184" s="17">
        <f t="shared" si="75"/>
        <v>528290.01</v>
      </c>
      <c r="R184" s="13">
        <f t="shared" si="76"/>
        <v>1103933.3600000001</v>
      </c>
      <c r="S184" s="18">
        <f t="shared" si="77"/>
        <v>660000</v>
      </c>
      <c r="T184" s="13">
        <f t="shared" si="78"/>
        <v>314850.01</v>
      </c>
      <c r="U184" s="13">
        <f t="shared" si="79"/>
        <v>193590</v>
      </c>
      <c r="V184" s="19">
        <f t="shared" si="80"/>
        <v>508440.01</v>
      </c>
      <c r="W184" s="13">
        <f t="shared" si="81"/>
        <v>19850</v>
      </c>
      <c r="X184" s="13">
        <f t="shared" si="82"/>
        <v>103410</v>
      </c>
      <c r="Y184" s="13">
        <f t="shared" si="83"/>
        <v>1763933.36</v>
      </c>
      <c r="Z184" s="22">
        <f t="shared" si="84"/>
        <v>611850.01</v>
      </c>
      <c r="AA184" s="13"/>
      <c r="AB184" s="13">
        <f t="shared" si="85"/>
        <v>1343933.36</v>
      </c>
      <c r="AC184" s="13">
        <f t="shared" si="86"/>
        <v>420000</v>
      </c>
      <c r="AD184" s="13">
        <f t="shared" si="87"/>
        <v>422850.01</v>
      </c>
      <c r="AE184" s="13">
        <f t="shared" si="88"/>
        <v>102340</v>
      </c>
      <c r="AF184" s="13">
        <f t="shared" si="89"/>
        <v>525190.01</v>
      </c>
      <c r="AG184" s="23">
        <f t="shared" si="90"/>
        <v>16750</v>
      </c>
      <c r="AH184" s="13">
        <f t="shared" si="91"/>
        <v>-3100</v>
      </c>
      <c r="AI184" s="13">
        <f t="shared" si="92"/>
        <v>311433.3600000001</v>
      </c>
      <c r="AJ184" s="13">
        <f t="shared" si="93"/>
        <v>1103933.3600000001</v>
      </c>
      <c r="AK184" s="13">
        <f t="shared" si="94"/>
        <v>660000</v>
      </c>
      <c r="AL184" s="13">
        <f t="shared" si="95"/>
        <v>314850.01</v>
      </c>
      <c r="AM184" s="13">
        <f t="shared" si="96"/>
        <v>193590</v>
      </c>
      <c r="AN184" s="13">
        <f t="shared" si="97"/>
        <v>508440.01</v>
      </c>
      <c r="AO184" s="23">
        <f t="shared" si="98"/>
        <v>0</v>
      </c>
      <c r="AP184" s="13">
        <f t="shared" si="99"/>
        <v>-19850</v>
      </c>
      <c r="AQ184" s="13">
        <f t="shared" si="100"/>
        <v>0</v>
      </c>
      <c r="AR184" s="3" t="str">
        <f t="shared" si="101"/>
        <v>Ok</v>
      </c>
    </row>
    <row r="185" spans="1:44" x14ac:dyDescent="0.3">
      <c r="A185" s="30"/>
      <c r="B185" s="30">
        <f t="shared" si="68"/>
        <v>192</v>
      </c>
      <c r="C185" s="13">
        <f t="shared" si="69"/>
        <v>96000</v>
      </c>
      <c r="D185" s="13">
        <f t="shared" si="70"/>
        <v>1152000</v>
      </c>
      <c r="E185" s="13">
        <f>F185*基础参数!$B$18</f>
        <v>768000</v>
      </c>
      <c r="F185" s="13">
        <f>F184+基础参数!$B$17</f>
        <v>1920000</v>
      </c>
      <c r="G185" s="13">
        <f>基础参数!$B$1</f>
        <v>60000</v>
      </c>
      <c r="H185" s="13">
        <f>基础参数!$B$2</f>
        <v>36000</v>
      </c>
      <c r="I185" s="13">
        <f>ROUND(IF(F185/12&gt;基础参数!$B$5,基础参数!$B$5,IF(F185/12&lt;基础参数!$B$4,基础参数!$B$4,F185/12)),2)</f>
        <v>21396</v>
      </c>
      <c r="J185" s="13">
        <f>I185*12*基础参数!$B$3</f>
        <v>32094</v>
      </c>
      <c r="K185" s="13">
        <f>ROUND(IF($F185/12&gt;基础参数!$B$12,基础参数!$B$12,IF($F185/12&lt;基础参数!$B$11,基础参数!$B$11,$F185/12)),2)</f>
        <v>21396</v>
      </c>
      <c r="L185" s="13">
        <f>K185*12*基础参数!$B$10</f>
        <v>17972.640000000003</v>
      </c>
      <c r="M185" s="12">
        <f t="shared" si="71"/>
        <v>1005933.36</v>
      </c>
      <c r="N185" s="13">
        <f t="shared" si="72"/>
        <v>768000</v>
      </c>
      <c r="O185" s="13">
        <f t="shared" si="73"/>
        <v>270750.01</v>
      </c>
      <c r="P185" s="13">
        <f t="shared" si="74"/>
        <v>261640</v>
      </c>
      <c r="Q185" s="17">
        <f t="shared" si="75"/>
        <v>532390.01</v>
      </c>
      <c r="R185" s="13">
        <f t="shared" si="76"/>
        <v>1113933.3600000001</v>
      </c>
      <c r="S185" s="18">
        <f t="shared" si="77"/>
        <v>660000</v>
      </c>
      <c r="T185" s="13">
        <f t="shared" si="78"/>
        <v>319350.01</v>
      </c>
      <c r="U185" s="13">
        <f t="shared" si="79"/>
        <v>193590</v>
      </c>
      <c r="V185" s="19">
        <f t="shared" si="80"/>
        <v>512940.01</v>
      </c>
      <c r="W185" s="13">
        <f t="shared" si="81"/>
        <v>19450</v>
      </c>
      <c r="X185" s="13">
        <f t="shared" si="82"/>
        <v>103410</v>
      </c>
      <c r="Y185" s="13">
        <f t="shared" si="83"/>
        <v>1773933.36</v>
      </c>
      <c r="Z185" s="22">
        <f t="shared" si="84"/>
        <v>616350.01</v>
      </c>
      <c r="AA185" s="13"/>
      <c r="AB185" s="13">
        <f t="shared" si="85"/>
        <v>1353933.36</v>
      </c>
      <c r="AC185" s="13">
        <f t="shared" si="86"/>
        <v>420000</v>
      </c>
      <c r="AD185" s="13">
        <f t="shared" si="87"/>
        <v>427350.01</v>
      </c>
      <c r="AE185" s="13">
        <f t="shared" si="88"/>
        <v>102340</v>
      </c>
      <c r="AF185" s="13">
        <f t="shared" si="89"/>
        <v>529690.01</v>
      </c>
      <c r="AG185" s="23">
        <f t="shared" si="90"/>
        <v>16750</v>
      </c>
      <c r="AH185" s="13">
        <f t="shared" si="91"/>
        <v>-2700</v>
      </c>
      <c r="AI185" s="13">
        <f t="shared" si="92"/>
        <v>321433.3600000001</v>
      </c>
      <c r="AJ185" s="13">
        <f t="shared" si="93"/>
        <v>1113933.3600000001</v>
      </c>
      <c r="AK185" s="13">
        <f t="shared" si="94"/>
        <v>660000</v>
      </c>
      <c r="AL185" s="13">
        <f t="shared" si="95"/>
        <v>319350.01</v>
      </c>
      <c r="AM185" s="13">
        <f t="shared" si="96"/>
        <v>193590</v>
      </c>
      <c r="AN185" s="13">
        <f t="shared" si="97"/>
        <v>512940.01</v>
      </c>
      <c r="AO185" s="23">
        <f t="shared" si="98"/>
        <v>0</v>
      </c>
      <c r="AP185" s="13">
        <f t="shared" si="99"/>
        <v>-19450</v>
      </c>
      <c r="AQ185" s="13">
        <f t="shared" si="100"/>
        <v>0</v>
      </c>
      <c r="AR185" s="3" t="str">
        <f t="shared" si="101"/>
        <v>Ok</v>
      </c>
    </row>
    <row r="186" spans="1:44" x14ac:dyDescent="0.3">
      <c r="A186" s="30"/>
      <c r="B186" s="30">
        <f t="shared" si="68"/>
        <v>193</v>
      </c>
      <c r="C186" s="13">
        <f t="shared" si="69"/>
        <v>96500</v>
      </c>
      <c r="D186" s="13">
        <f t="shared" si="70"/>
        <v>1158000</v>
      </c>
      <c r="E186" s="13">
        <f>F186*基础参数!$B$18</f>
        <v>772000</v>
      </c>
      <c r="F186" s="13">
        <f>F185+基础参数!$B$17</f>
        <v>1930000</v>
      </c>
      <c r="G186" s="13">
        <f>基础参数!$B$1</f>
        <v>60000</v>
      </c>
      <c r="H186" s="13">
        <f>基础参数!$B$2</f>
        <v>36000</v>
      </c>
      <c r="I186" s="13">
        <f>ROUND(IF(F186/12&gt;基础参数!$B$5,基础参数!$B$5,IF(F186/12&lt;基础参数!$B$4,基础参数!$B$4,F186/12)),2)</f>
        <v>21396</v>
      </c>
      <c r="J186" s="13">
        <f>I186*12*基础参数!$B$3</f>
        <v>32094</v>
      </c>
      <c r="K186" s="13">
        <f>ROUND(IF($F186/12&gt;基础参数!$B$12,基础参数!$B$12,IF($F186/12&lt;基础参数!$B$11,基础参数!$B$11,$F186/12)),2)</f>
        <v>21396</v>
      </c>
      <c r="L186" s="13">
        <f>K186*12*基础参数!$B$10</f>
        <v>17972.640000000003</v>
      </c>
      <c r="M186" s="12">
        <f t="shared" si="71"/>
        <v>1011933.36</v>
      </c>
      <c r="N186" s="13">
        <f t="shared" si="72"/>
        <v>772000</v>
      </c>
      <c r="O186" s="13">
        <f t="shared" si="73"/>
        <v>273450.01</v>
      </c>
      <c r="P186" s="13">
        <f t="shared" si="74"/>
        <v>263040</v>
      </c>
      <c r="Q186" s="17">
        <f t="shared" si="75"/>
        <v>536490.01</v>
      </c>
      <c r="R186" s="13">
        <f t="shared" si="76"/>
        <v>1123933.3600000001</v>
      </c>
      <c r="S186" s="18">
        <f t="shared" si="77"/>
        <v>660000</v>
      </c>
      <c r="T186" s="13">
        <f t="shared" si="78"/>
        <v>323850.01</v>
      </c>
      <c r="U186" s="13">
        <f t="shared" si="79"/>
        <v>193590</v>
      </c>
      <c r="V186" s="19">
        <f t="shared" si="80"/>
        <v>517440.01</v>
      </c>
      <c r="W186" s="13">
        <f t="shared" si="81"/>
        <v>19050</v>
      </c>
      <c r="X186" s="13">
        <f t="shared" si="82"/>
        <v>103410</v>
      </c>
      <c r="Y186" s="13">
        <f t="shared" si="83"/>
        <v>1783933.36</v>
      </c>
      <c r="Z186" s="22">
        <f t="shared" si="84"/>
        <v>620850.01</v>
      </c>
      <c r="AA186" s="13"/>
      <c r="AB186" s="13">
        <f t="shared" si="85"/>
        <v>1363933.36</v>
      </c>
      <c r="AC186" s="13">
        <f t="shared" si="86"/>
        <v>420000</v>
      </c>
      <c r="AD186" s="13">
        <f t="shared" si="87"/>
        <v>431850.01</v>
      </c>
      <c r="AE186" s="13">
        <f t="shared" si="88"/>
        <v>102340</v>
      </c>
      <c r="AF186" s="13">
        <f t="shared" si="89"/>
        <v>534190.01</v>
      </c>
      <c r="AG186" s="23">
        <f t="shared" si="90"/>
        <v>16750</v>
      </c>
      <c r="AH186" s="13">
        <f t="shared" si="91"/>
        <v>-2300</v>
      </c>
      <c r="AI186" s="13">
        <f t="shared" si="92"/>
        <v>331433.3600000001</v>
      </c>
      <c r="AJ186" s="13">
        <f t="shared" si="93"/>
        <v>1123933.3600000001</v>
      </c>
      <c r="AK186" s="13">
        <f t="shared" si="94"/>
        <v>660000</v>
      </c>
      <c r="AL186" s="13">
        <f t="shared" si="95"/>
        <v>323850.01</v>
      </c>
      <c r="AM186" s="13">
        <f t="shared" si="96"/>
        <v>193590</v>
      </c>
      <c r="AN186" s="13">
        <f t="shared" si="97"/>
        <v>517440.01</v>
      </c>
      <c r="AO186" s="23">
        <f t="shared" si="98"/>
        <v>0</v>
      </c>
      <c r="AP186" s="13">
        <f t="shared" si="99"/>
        <v>-19050</v>
      </c>
      <c r="AQ186" s="13">
        <f t="shared" si="100"/>
        <v>0</v>
      </c>
      <c r="AR186" s="3" t="str">
        <f t="shared" si="101"/>
        <v>Ok</v>
      </c>
    </row>
    <row r="187" spans="1:44" x14ac:dyDescent="0.3">
      <c r="A187" s="30"/>
      <c r="B187" s="30">
        <f t="shared" si="68"/>
        <v>194</v>
      </c>
      <c r="C187" s="13">
        <f t="shared" si="69"/>
        <v>97000</v>
      </c>
      <c r="D187" s="13">
        <f t="shared" si="70"/>
        <v>1164000</v>
      </c>
      <c r="E187" s="13">
        <f>F187*基础参数!$B$18</f>
        <v>776000</v>
      </c>
      <c r="F187" s="13">
        <f>F186+基础参数!$B$17</f>
        <v>1940000</v>
      </c>
      <c r="G187" s="13">
        <f>基础参数!$B$1</f>
        <v>60000</v>
      </c>
      <c r="H187" s="13">
        <f>基础参数!$B$2</f>
        <v>36000</v>
      </c>
      <c r="I187" s="13">
        <f>ROUND(IF(F187/12&gt;基础参数!$B$5,基础参数!$B$5,IF(F187/12&lt;基础参数!$B$4,基础参数!$B$4,F187/12)),2)</f>
        <v>21396</v>
      </c>
      <c r="J187" s="13">
        <f>I187*12*基础参数!$B$3</f>
        <v>32094</v>
      </c>
      <c r="K187" s="13">
        <f>ROUND(IF($F187/12&gt;基础参数!$B$12,基础参数!$B$12,IF($F187/12&lt;基础参数!$B$11,基础参数!$B$11,$F187/12)),2)</f>
        <v>21396</v>
      </c>
      <c r="L187" s="13">
        <f>K187*12*基础参数!$B$10</f>
        <v>17972.640000000003</v>
      </c>
      <c r="M187" s="12">
        <f t="shared" si="71"/>
        <v>1017933.36</v>
      </c>
      <c r="N187" s="13">
        <f t="shared" si="72"/>
        <v>776000</v>
      </c>
      <c r="O187" s="13">
        <f t="shared" si="73"/>
        <v>276150.01</v>
      </c>
      <c r="P187" s="13">
        <f t="shared" si="74"/>
        <v>264440</v>
      </c>
      <c r="Q187" s="17">
        <f t="shared" si="75"/>
        <v>540590.01</v>
      </c>
      <c r="R187" s="13">
        <f t="shared" si="76"/>
        <v>1133933.3600000001</v>
      </c>
      <c r="S187" s="18">
        <f t="shared" si="77"/>
        <v>660000</v>
      </c>
      <c r="T187" s="13">
        <f t="shared" si="78"/>
        <v>328350.01</v>
      </c>
      <c r="U187" s="13">
        <f t="shared" si="79"/>
        <v>193590</v>
      </c>
      <c r="V187" s="19">
        <f t="shared" si="80"/>
        <v>521940.01</v>
      </c>
      <c r="W187" s="13">
        <f t="shared" si="81"/>
        <v>18650</v>
      </c>
      <c r="X187" s="13">
        <f t="shared" si="82"/>
        <v>103410</v>
      </c>
      <c r="Y187" s="13">
        <f t="shared" si="83"/>
        <v>1793933.36</v>
      </c>
      <c r="Z187" s="22">
        <f t="shared" si="84"/>
        <v>625350.01</v>
      </c>
      <c r="AA187" s="13"/>
      <c r="AB187" s="13">
        <f t="shared" si="85"/>
        <v>1373933.36</v>
      </c>
      <c r="AC187" s="13">
        <f t="shared" si="86"/>
        <v>420000</v>
      </c>
      <c r="AD187" s="13">
        <f t="shared" si="87"/>
        <v>436350.01</v>
      </c>
      <c r="AE187" s="13">
        <f t="shared" si="88"/>
        <v>102340</v>
      </c>
      <c r="AF187" s="13">
        <f t="shared" si="89"/>
        <v>538690.01</v>
      </c>
      <c r="AG187" s="23">
        <f t="shared" si="90"/>
        <v>16750</v>
      </c>
      <c r="AH187" s="13">
        <f t="shared" si="91"/>
        <v>-1900</v>
      </c>
      <c r="AI187" s="13">
        <f t="shared" si="92"/>
        <v>341433.3600000001</v>
      </c>
      <c r="AJ187" s="13">
        <f t="shared" si="93"/>
        <v>1133933.3600000001</v>
      </c>
      <c r="AK187" s="13">
        <f t="shared" si="94"/>
        <v>660000</v>
      </c>
      <c r="AL187" s="13">
        <f t="shared" si="95"/>
        <v>328350.01</v>
      </c>
      <c r="AM187" s="13">
        <f t="shared" si="96"/>
        <v>193590</v>
      </c>
      <c r="AN187" s="13">
        <f t="shared" si="97"/>
        <v>521940.01</v>
      </c>
      <c r="AO187" s="23">
        <f t="shared" si="98"/>
        <v>0</v>
      </c>
      <c r="AP187" s="13">
        <f t="shared" si="99"/>
        <v>-18650</v>
      </c>
      <c r="AQ187" s="13">
        <f t="shared" si="100"/>
        <v>0</v>
      </c>
      <c r="AR187" s="3" t="str">
        <f t="shared" si="101"/>
        <v>Ok</v>
      </c>
    </row>
    <row r="188" spans="1:44" x14ac:dyDescent="0.3">
      <c r="A188" s="30"/>
      <c r="B188" s="30">
        <f t="shared" si="68"/>
        <v>195</v>
      </c>
      <c r="C188" s="13">
        <f t="shared" si="69"/>
        <v>97500</v>
      </c>
      <c r="D188" s="13">
        <f t="shared" si="70"/>
        <v>1170000</v>
      </c>
      <c r="E188" s="13">
        <f>F188*基础参数!$B$18</f>
        <v>780000</v>
      </c>
      <c r="F188" s="13">
        <f>F187+基础参数!$B$17</f>
        <v>1950000</v>
      </c>
      <c r="G188" s="13">
        <f>基础参数!$B$1</f>
        <v>60000</v>
      </c>
      <c r="H188" s="13">
        <f>基础参数!$B$2</f>
        <v>36000</v>
      </c>
      <c r="I188" s="13">
        <f>ROUND(IF(F188/12&gt;基础参数!$B$5,基础参数!$B$5,IF(F188/12&lt;基础参数!$B$4,基础参数!$B$4,F188/12)),2)</f>
        <v>21396</v>
      </c>
      <c r="J188" s="13">
        <f>I188*12*基础参数!$B$3</f>
        <v>32094</v>
      </c>
      <c r="K188" s="13">
        <f>ROUND(IF($F188/12&gt;基础参数!$B$12,基础参数!$B$12,IF($F188/12&lt;基础参数!$B$11,基础参数!$B$11,$F188/12)),2)</f>
        <v>21396</v>
      </c>
      <c r="L188" s="13">
        <f>K188*12*基础参数!$B$10</f>
        <v>17972.640000000003</v>
      </c>
      <c r="M188" s="12">
        <f t="shared" si="71"/>
        <v>1023933.36</v>
      </c>
      <c r="N188" s="13">
        <f t="shared" si="72"/>
        <v>780000</v>
      </c>
      <c r="O188" s="13">
        <f t="shared" si="73"/>
        <v>278850.01</v>
      </c>
      <c r="P188" s="13">
        <f t="shared" si="74"/>
        <v>265840</v>
      </c>
      <c r="Q188" s="17">
        <f t="shared" si="75"/>
        <v>544690.01</v>
      </c>
      <c r="R188" s="13">
        <f t="shared" si="76"/>
        <v>1143933.3600000001</v>
      </c>
      <c r="S188" s="18">
        <f t="shared" si="77"/>
        <v>660000</v>
      </c>
      <c r="T188" s="13">
        <f t="shared" si="78"/>
        <v>332850.01</v>
      </c>
      <c r="U188" s="13">
        <f t="shared" si="79"/>
        <v>193590</v>
      </c>
      <c r="V188" s="19">
        <f t="shared" si="80"/>
        <v>526440.01</v>
      </c>
      <c r="W188" s="13">
        <f t="shared" si="81"/>
        <v>18250</v>
      </c>
      <c r="X188" s="13">
        <f t="shared" si="82"/>
        <v>103410</v>
      </c>
      <c r="Y188" s="13">
        <f t="shared" si="83"/>
        <v>1803933.36</v>
      </c>
      <c r="Z188" s="22">
        <f t="shared" si="84"/>
        <v>629850.01</v>
      </c>
      <c r="AA188" s="13"/>
      <c r="AB188" s="13">
        <f t="shared" si="85"/>
        <v>1383933.36</v>
      </c>
      <c r="AC188" s="13">
        <f t="shared" si="86"/>
        <v>420000</v>
      </c>
      <c r="AD188" s="13">
        <f t="shared" si="87"/>
        <v>440850.01</v>
      </c>
      <c r="AE188" s="13">
        <f t="shared" si="88"/>
        <v>102340</v>
      </c>
      <c r="AF188" s="13">
        <f t="shared" si="89"/>
        <v>543190.01</v>
      </c>
      <c r="AG188" s="23">
        <f t="shared" si="90"/>
        <v>16750</v>
      </c>
      <c r="AH188" s="13">
        <f t="shared" si="91"/>
        <v>-1500</v>
      </c>
      <c r="AI188" s="13">
        <f t="shared" si="92"/>
        <v>351433.3600000001</v>
      </c>
      <c r="AJ188" s="13">
        <f t="shared" si="93"/>
        <v>1143933.3600000001</v>
      </c>
      <c r="AK188" s="13">
        <f t="shared" si="94"/>
        <v>660000</v>
      </c>
      <c r="AL188" s="13">
        <f t="shared" si="95"/>
        <v>332850.01</v>
      </c>
      <c r="AM188" s="13">
        <f t="shared" si="96"/>
        <v>193590</v>
      </c>
      <c r="AN188" s="13">
        <f t="shared" si="97"/>
        <v>526440.01</v>
      </c>
      <c r="AO188" s="23">
        <f t="shared" si="98"/>
        <v>0</v>
      </c>
      <c r="AP188" s="13">
        <f t="shared" si="99"/>
        <v>-18250</v>
      </c>
      <c r="AQ188" s="13">
        <f t="shared" si="100"/>
        <v>0</v>
      </c>
      <c r="AR188" s="3" t="str">
        <f t="shared" si="101"/>
        <v>Ok</v>
      </c>
    </row>
    <row r="189" spans="1:44" x14ac:dyDescent="0.3">
      <c r="A189" s="30"/>
      <c r="B189" s="30">
        <f t="shared" si="68"/>
        <v>196</v>
      </c>
      <c r="C189" s="13">
        <f t="shared" si="69"/>
        <v>98000</v>
      </c>
      <c r="D189" s="13">
        <f t="shared" si="70"/>
        <v>1176000</v>
      </c>
      <c r="E189" s="13">
        <f>F189*基础参数!$B$18</f>
        <v>784000</v>
      </c>
      <c r="F189" s="13">
        <f>F188+基础参数!$B$17</f>
        <v>1960000</v>
      </c>
      <c r="G189" s="13">
        <f>基础参数!$B$1</f>
        <v>60000</v>
      </c>
      <c r="H189" s="13">
        <f>基础参数!$B$2</f>
        <v>36000</v>
      </c>
      <c r="I189" s="13">
        <f>ROUND(IF(F189/12&gt;基础参数!$B$5,基础参数!$B$5,IF(F189/12&lt;基础参数!$B$4,基础参数!$B$4,F189/12)),2)</f>
        <v>21396</v>
      </c>
      <c r="J189" s="13">
        <f>I189*12*基础参数!$B$3</f>
        <v>32094</v>
      </c>
      <c r="K189" s="13">
        <f>ROUND(IF($F189/12&gt;基础参数!$B$12,基础参数!$B$12,IF($F189/12&lt;基础参数!$B$11,基础参数!$B$11,$F189/12)),2)</f>
        <v>21396</v>
      </c>
      <c r="L189" s="13">
        <f>K189*12*基础参数!$B$10</f>
        <v>17972.640000000003</v>
      </c>
      <c r="M189" s="12">
        <f t="shared" si="71"/>
        <v>1029933.36</v>
      </c>
      <c r="N189" s="13">
        <f t="shared" si="72"/>
        <v>784000</v>
      </c>
      <c r="O189" s="13">
        <f t="shared" si="73"/>
        <v>281550.01</v>
      </c>
      <c r="P189" s="13">
        <f t="shared" si="74"/>
        <v>267240</v>
      </c>
      <c r="Q189" s="17">
        <f t="shared" si="75"/>
        <v>548790.01</v>
      </c>
      <c r="R189" s="13">
        <f t="shared" si="76"/>
        <v>1153933.3600000001</v>
      </c>
      <c r="S189" s="18">
        <f t="shared" si="77"/>
        <v>660000</v>
      </c>
      <c r="T189" s="13">
        <f t="shared" si="78"/>
        <v>337350.01</v>
      </c>
      <c r="U189" s="13">
        <f t="shared" si="79"/>
        <v>193590</v>
      </c>
      <c r="V189" s="19">
        <f t="shared" si="80"/>
        <v>530940.01</v>
      </c>
      <c r="W189" s="13">
        <f t="shared" si="81"/>
        <v>17850</v>
      </c>
      <c r="X189" s="13">
        <f t="shared" si="82"/>
        <v>103410</v>
      </c>
      <c r="Y189" s="13">
        <f t="shared" si="83"/>
        <v>1813933.36</v>
      </c>
      <c r="Z189" s="22">
        <f t="shared" si="84"/>
        <v>634350.01</v>
      </c>
      <c r="AA189" s="13"/>
      <c r="AB189" s="13">
        <f t="shared" si="85"/>
        <v>1393933.36</v>
      </c>
      <c r="AC189" s="13">
        <f t="shared" si="86"/>
        <v>420000</v>
      </c>
      <c r="AD189" s="13">
        <f t="shared" si="87"/>
        <v>445350.01</v>
      </c>
      <c r="AE189" s="13">
        <f t="shared" si="88"/>
        <v>102340</v>
      </c>
      <c r="AF189" s="13">
        <f t="shared" si="89"/>
        <v>547690.01</v>
      </c>
      <c r="AG189" s="23">
        <f t="shared" si="90"/>
        <v>16750</v>
      </c>
      <c r="AH189" s="13">
        <f t="shared" si="91"/>
        <v>-1100</v>
      </c>
      <c r="AI189" s="13">
        <f t="shared" si="92"/>
        <v>361433.3600000001</v>
      </c>
      <c r="AJ189" s="13">
        <f t="shared" si="93"/>
        <v>1153933.3600000001</v>
      </c>
      <c r="AK189" s="13">
        <f t="shared" si="94"/>
        <v>660000</v>
      </c>
      <c r="AL189" s="13">
        <f t="shared" si="95"/>
        <v>337350.01</v>
      </c>
      <c r="AM189" s="13">
        <f t="shared" si="96"/>
        <v>193590</v>
      </c>
      <c r="AN189" s="13">
        <f t="shared" si="97"/>
        <v>530940.01</v>
      </c>
      <c r="AO189" s="23">
        <f t="shared" si="98"/>
        <v>0</v>
      </c>
      <c r="AP189" s="13">
        <f t="shared" si="99"/>
        <v>-17850</v>
      </c>
      <c r="AQ189" s="13">
        <f t="shared" si="100"/>
        <v>0</v>
      </c>
      <c r="AR189" s="3" t="str">
        <f t="shared" si="101"/>
        <v>Ok</v>
      </c>
    </row>
    <row r="190" spans="1:44" x14ac:dyDescent="0.3">
      <c r="A190" s="30"/>
      <c r="B190" s="30">
        <f t="shared" si="68"/>
        <v>197</v>
      </c>
      <c r="C190" s="13">
        <f t="shared" si="69"/>
        <v>98500</v>
      </c>
      <c r="D190" s="13">
        <f t="shared" si="70"/>
        <v>1182000</v>
      </c>
      <c r="E190" s="13">
        <f>F190*基础参数!$B$18</f>
        <v>788000</v>
      </c>
      <c r="F190" s="13">
        <f>F189+基础参数!$B$17</f>
        <v>1970000</v>
      </c>
      <c r="G190" s="13">
        <f>基础参数!$B$1</f>
        <v>60000</v>
      </c>
      <c r="H190" s="13">
        <f>基础参数!$B$2</f>
        <v>36000</v>
      </c>
      <c r="I190" s="13">
        <f>ROUND(IF(F190/12&gt;基础参数!$B$5,基础参数!$B$5,IF(F190/12&lt;基础参数!$B$4,基础参数!$B$4,F190/12)),2)</f>
        <v>21396</v>
      </c>
      <c r="J190" s="13">
        <f>I190*12*基础参数!$B$3</f>
        <v>32094</v>
      </c>
      <c r="K190" s="13">
        <f>ROUND(IF($F190/12&gt;基础参数!$B$12,基础参数!$B$12,IF($F190/12&lt;基础参数!$B$11,基础参数!$B$11,$F190/12)),2)</f>
        <v>21396</v>
      </c>
      <c r="L190" s="13">
        <f>K190*12*基础参数!$B$10</f>
        <v>17972.640000000003</v>
      </c>
      <c r="M190" s="12">
        <f t="shared" si="71"/>
        <v>1035933.36</v>
      </c>
      <c r="N190" s="13">
        <f t="shared" si="72"/>
        <v>788000</v>
      </c>
      <c r="O190" s="13">
        <f t="shared" si="73"/>
        <v>284250.01</v>
      </c>
      <c r="P190" s="13">
        <f t="shared" si="74"/>
        <v>268640</v>
      </c>
      <c r="Q190" s="17">
        <f t="shared" si="75"/>
        <v>552890.01</v>
      </c>
      <c r="R190" s="13">
        <f t="shared" si="76"/>
        <v>1163933.3600000001</v>
      </c>
      <c r="S190" s="18">
        <f t="shared" si="77"/>
        <v>660000</v>
      </c>
      <c r="T190" s="13">
        <f t="shared" si="78"/>
        <v>341850.01</v>
      </c>
      <c r="U190" s="13">
        <f t="shared" si="79"/>
        <v>193590</v>
      </c>
      <c r="V190" s="19">
        <f t="shared" si="80"/>
        <v>535440.01</v>
      </c>
      <c r="W190" s="13">
        <f t="shared" si="81"/>
        <v>17450</v>
      </c>
      <c r="X190" s="13">
        <f t="shared" si="82"/>
        <v>103410</v>
      </c>
      <c r="Y190" s="13">
        <f t="shared" si="83"/>
        <v>1823933.36</v>
      </c>
      <c r="Z190" s="22">
        <f t="shared" si="84"/>
        <v>638850.01</v>
      </c>
      <c r="AA190" s="13"/>
      <c r="AB190" s="13">
        <f t="shared" si="85"/>
        <v>1403933.36</v>
      </c>
      <c r="AC190" s="13">
        <f t="shared" si="86"/>
        <v>420000</v>
      </c>
      <c r="AD190" s="13">
        <f t="shared" si="87"/>
        <v>449850.01</v>
      </c>
      <c r="AE190" s="13">
        <f t="shared" si="88"/>
        <v>102340</v>
      </c>
      <c r="AF190" s="13">
        <f t="shared" si="89"/>
        <v>552190.01</v>
      </c>
      <c r="AG190" s="23">
        <f t="shared" si="90"/>
        <v>16750</v>
      </c>
      <c r="AH190" s="13">
        <f t="shared" si="91"/>
        <v>-700</v>
      </c>
      <c r="AI190" s="13">
        <f t="shared" si="92"/>
        <v>371433.3600000001</v>
      </c>
      <c r="AJ190" s="13">
        <f t="shared" si="93"/>
        <v>1163933.3600000001</v>
      </c>
      <c r="AK190" s="13">
        <f t="shared" si="94"/>
        <v>660000</v>
      </c>
      <c r="AL190" s="13">
        <f t="shared" si="95"/>
        <v>341850.01</v>
      </c>
      <c r="AM190" s="13">
        <f t="shared" si="96"/>
        <v>193590</v>
      </c>
      <c r="AN190" s="13">
        <f t="shared" si="97"/>
        <v>535440.01</v>
      </c>
      <c r="AO190" s="23">
        <f t="shared" si="98"/>
        <v>0</v>
      </c>
      <c r="AP190" s="13">
        <f t="shared" si="99"/>
        <v>-17450</v>
      </c>
      <c r="AQ190" s="13">
        <f t="shared" si="100"/>
        <v>0</v>
      </c>
      <c r="AR190" s="3" t="str">
        <f t="shared" si="101"/>
        <v>Ok</v>
      </c>
    </row>
    <row r="191" spans="1:44" x14ac:dyDescent="0.3">
      <c r="A191" s="30"/>
      <c r="B191" s="30">
        <f t="shared" si="68"/>
        <v>198</v>
      </c>
      <c r="C191" s="13">
        <f t="shared" si="69"/>
        <v>99000</v>
      </c>
      <c r="D191" s="13">
        <f t="shared" si="70"/>
        <v>1188000</v>
      </c>
      <c r="E191" s="13">
        <f>F191*基础参数!$B$18</f>
        <v>792000</v>
      </c>
      <c r="F191" s="13">
        <f>F190+基础参数!$B$17</f>
        <v>1980000</v>
      </c>
      <c r="G191" s="13">
        <f>基础参数!$B$1</f>
        <v>60000</v>
      </c>
      <c r="H191" s="13">
        <f>基础参数!$B$2</f>
        <v>36000</v>
      </c>
      <c r="I191" s="13">
        <f>ROUND(IF(F191/12&gt;基础参数!$B$5,基础参数!$B$5,IF(F191/12&lt;基础参数!$B$4,基础参数!$B$4,F191/12)),2)</f>
        <v>21396</v>
      </c>
      <c r="J191" s="13">
        <f>I191*12*基础参数!$B$3</f>
        <v>32094</v>
      </c>
      <c r="K191" s="13">
        <f>ROUND(IF($F191/12&gt;基础参数!$B$12,基础参数!$B$12,IF($F191/12&lt;基础参数!$B$11,基础参数!$B$11,$F191/12)),2)</f>
        <v>21396</v>
      </c>
      <c r="L191" s="13">
        <f>K191*12*基础参数!$B$10</f>
        <v>17972.640000000003</v>
      </c>
      <c r="M191" s="12">
        <f t="shared" si="71"/>
        <v>1041933.36</v>
      </c>
      <c r="N191" s="13">
        <f t="shared" si="72"/>
        <v>792000</v>
      </c>
      <c r="O191" s="13">
        <f t="shared" si="73"/>
        <v>286950.01</v>
      </c>
      <c r="P191" s="13">
        <f t="shared" si="74"/>
        <v>270040</v>
      </c>
      <c r="Q191" s="17">
        <f t="shared" si="75"/>
        <v>556990.01</v>
      </c>
      <c r="R191" s="13">
        <f t="shared" si="76"/>
        <v>1173933.3600000001</v>
      </c>
      <c r="S191" s="18">
        <f t="shared" si="77"/>
        <v>660000</v>
      </c>
      <c r="T191" s="13">
        <f t="shared" si="78"/>
        <v>346350.01</v>
      </c>
      <c r="U191" s="13">
        <f t="shared" si="79"/>
        <v>193590</v>
      </c>
      <c r="V191" s="19">
        <f t="shared" si="80"/>
        <v>539940.01</v>
      </c>
      <c r="W191" s="13">
        <f t="shared" si="81"/>
        <v>17050</v>
      </c>
      <c r="X191" s="13">
        <f t="shared" si="82"/>
        <v>103410</v>
      </c>
      <c r="Y191" s="13">
        <f t="shared" si="83"/>
        <v>1833933.36</v>
      </c>
      <c r="Z191" s="22">
        <f t="shared" si="84"/>
        <v>643350.01</v>
      </c>
      <c r="AA191" s="13"/>
      <c r="AB191" s="13">
        <f t="shared" si="85"/>
        <v>1413933.36</v>
      </c>
      <c r="AC191" s="13">
        <f t="shared" si="86"/>
        <v>420000</v>
      </c>
      <c r="AD191" s="13">
        <f t="shared" si="87"/>
        <v>454350.01</v>
      </c>
      <c r="AE191" s="13">
        <f t="shared" si="88"/>
        <v>102340</v>
      </c>
      <c r="AF191" s="13">
        <f t="shared" si="89"/>
        <v>556690.01</v>
      </c>
      <c r="AG191" s="23">
        <f t="shared" si="90"/>
        <v>16750</v>
      </c>
      <c r="AH191" s="13">
        <f t="shared" si="91"/>
        <v>-300</v>
      </c>
      <c r="AI191" s="13">
        <f t="shared" si="92"/>
        <v>381433.3600000001</v>
      </c>
      <c r="AJ191" s="13">
        <f t="shared" si="93"/>
        <v>1173933.3600000001</v>
      </c>
      <c r="AK191" s="13">
        <f t="shared" si="94"/>
        <v>660000</v>
      </c>
      <c r="AL191" s="13">
        <f t="shared" si="95"/>
        <v>346350.01</v>
      </c>
      <c r="AM191" s="13">
        <f t="shared" si="96"/>
        <v>193590</v>
      </c>
      <c r="AN191" s="13">
        <f t="shared" si="97"/>
        <v>539940.01</v>
      </c>
      <c r="AO191" s="23">
        <f t="shared" si="98"/>
        <v>0</v>
      </c>
      <c r="AP191" s="13">
        <f t="shared" si="99"/>
        <v>-17050</v>
      </c>
      <c r="AQ191" s="13">
        <f t="shared" si="100"/>
        <v>0</v>
      </c>
      <c r="AR191" s="3" t="str">
        <f t="shared" si="101"/>
        <v>Ok</v>
      </c>
    </row>
    <row r="192" spans="1:44" x14ac:dyDescent="0.3">
      <c r="A192" s="30"/>
      <c r="B192" s="30">
        <f t="shared" si="68"/>
        <v>199</v>
      </c>
      <c r="C192" s="13">
        <f t="shared" si="69"/>
        <v>99500</v>
      </c>
      <c r="D192" s="13">
        <f t="shared" si="70"/>
        <v>1194000</v>
      </c>
      <c r="E192" s="13">
        <f>F192*基础参数!$B$18</f>
        <v>796000</v>
      </c>
      <c r="F192" s="13">
        <f>F191+基础参数!$B$17</f>
        <v>1990000</v>
      </c>
      <c r="G192" s="13">
        <f>基础参数!$B$1</f>
        <v>60000</v>
      </c>
      <c r="H192" s="13">
        <f>基础参数!$B$2</f>
        <v>36000</v>
      </c>
      <c r="I192" s="13">
        <f>ROUND(IF(F192/12&gt;基础参数!$B$5,基础参数!$B$5,IF(F192/12&lt;基础参数!$B$4,基础参数!$B$4,F192/12)),2)</f>
        <v>21396</v>
      </c>
      <c r="J192" s="13">
        <f>I192*12*基础参数!$B$3</f>
        <v>32094</v>
      </c>
      <c r="K192" s="13">
        <f>ROUND(IF($F192/12&gt;基础参数!$B$12,基础参数!$B$12,IF($F192/12&lt;基础参数!$B$11,基础参数!$B$11,$F192/12)),2)</f>
        <v>21396</v>
      </c>
      <c r="L192" s="13">
        <f>K192*12*基础参数!$B$10</f>
        <v>17972.640000000003</v>
      </c>
      <c r="M192" s="12">
        <f t="shared" si="71"/>
        <v>1047933.36</v>
      </c>
      <c r="N192" s="13">
        <f t="shared" si="72"/>
        <v>796000</v>
      </c>
      <c r="O192" s="13">
        <f t="shared" si="73"/>
        <v>289650.01</v>
      </c>
      <c r="P192" s="13">
        <f t="shared" si="74"/>
        <v>271440</v>
      </c>
      <c r="Q192" s="17">
        <f t="shared" si="75"/>
        <v>561090.01</v>
      </c>
      <c r="R192" s="13">
        <f t="shared" si="76"/>
        <v>1183933.3600000001</v>
      </c>
      <c r="S192" s="18">
        <f t="shared" si="77"/>
        <v>660000</v>
      </c>
      <c r="T192" s="13">
        <f t="shared" si="78"/>
        <v>350850.01</v>
      </c>
      <c r="U192" s="13">
        <f t="shared" si="79"/>
        <v>193590</v>
      </c>
      <c r="V192" s="19">
        <f t="shared" si="80"/>
        <v>544440.01</v>
      </c>
      <c r="W192" s="13">
        <f t="shared" si="81"/>
        <v>16650</v>
      </c>
      <c r="X192" s="13">
        <f t="shared" si="82"/>
        <v>103410</v>
      </c>
      <c r="Y192" s="13">
        <f t="shared" si="83"/>
        <v>1843933.36</v>
      </c>
      <c r="Z192" s="22">
        <f t="shared" si="84"/>
        <v>647850.01</v>
      </c>
      <c r="AA192" s="13"/>
      <c r="AB192" s="13">
        <f t="shared" si="85"/>
        <v>1423933.36</v>
      </c>
      <c r="AC192" s="13">
        <f t="shared" si="86"/>
        <v>420000</v>
      </c>
      <c r="AD192" s="13">
        <f t="shared" si="87"/>
        <v>458850.01</v>
      </c>
      <c r="AE192" s="13">
        <f t="shared" si="88"/>
        <v>102340</v>
      </c>
      <c r="AF192" s="13">
        <f t="shared" si="89"/>
        <v>561190.01</v>
      </c>
      <c r="AG192" s="23">
        <f t="shared" si="90"/>
        <v>16750</v>
      </c>
      <c r="AH192" s="13">
        <f t="shared" si="91"/>
        <v>100</v>
      </c>
      <c r="AI192" s="13">
        <f t="shared" si="92"/>
        <v>391433.3600000001</v>
      </c>
      <c r="AJ192" s="13">
        <f t="shared" si="93"/>
        <v>1183933.3600000001</v>
      </c>
      <c r="AK192" s="13">
        <f t="shared" si="94"/>
        <v>660000</v>
      </c>
      <c r="AL192" s="13">
        <f t="shared" si="95"/>
        <v>350850.01</v>
      </c>
      <c r="AM192" s="13">
        <f t="shared" si="96"/>
        <v>193590</v>
      </c>
      <c r="AN192" s="13">
        <f t="shared" si="97"/>
        <v>544440.01</v>
      </c>
      <c r="AO192" s="23">
        <f t="shared" si="98"/>
        <v>0</v>
      </c>
      <c r="AP192" s="13">
        <f t="shared" si="99"/>
        <v>-16650</v>
      </c>
      <c r="AQ192" s="13">
        <f t="shared" si="100"/>
        <v>0</v>
      </c>
      <c r="AR192" s="3" t="str">
        <f t="shared" si="101"/>
        <v>Ok</v>
      </c>
    </row>
    <row r="193" spans="1:44" x14ac:dyDescent="0.3">
      <c r="A193" s="30"/>
      <c r="B193" s="30">
        <f t="shared" si="68"/>
        <v>200</v>
      </c>
      <c r="C193" s="13">
        <f t="shared" si="69"/>
        <v>100000</v>
      </c>
      <c r="D193" s="13">
        <f t="shared" si="70"/>
        <v>1200000</v>
      </c>
      <c r="E193" s="13">
        <f>F193*基础参数!$B$18</f>
        <v>800000</v>
      </c>
      <c r="F193" s="13">
        <f>F192+基础参数!$B$17</f>
        <v>2000000</v>
      </c>
      <c r="G193" s="13">
        <f>基础参数!$B$1</f>
        <v>60000</v>
      </c>
      <c r="H193" s="13">
        <f>基础参数!$B$2</f>
        <v>36000</v>
      </c>
      <c r="I193" s="13">
        <f>ROUND(IF(F193/12&gt;基础参数!$B$5,基础参数!$B$5,IF(F193/12&lt;基础参数!$B$4,基础参数!$B$4,F193/12)),2)</f>
        <v>21396</v>
      </c>
      <c r="J193" s="13">
        <f>I193*12*基础参数!$B$3</f>
        <v>32094</v>
      </c>
      <c r="K193" s="13">
        <f>ROUND(IF($F193/12&gt;基础参数!$B$12,基础参数!$B$12,IF($F193/12&lt;基础参数!$B$11,基础参数!$B$11,$F193/12)),2)</f>
        <v>21396</v>
      </c>
      <c r="L193" s="13">
        <f>K193*12*基础参数!$B$10</f>
        <v>17972.640000000003</v>
      </c>
      <c r="M193" s="12">
        <f t="shared" si="71"/>
        <v>1053933.3600000001</v>
      </c>
      <c r="N193" s="13">
        <f t="shared" si="72"/>
        <v>800000</v>
      </c>
      <c r="O193" s="13">
        <f t="shared" si="73"/>
        <v>292350.01</v>
      </c>
      <c r="P193" s="13">
        <f t="shared" si="74"/>
        <v>272840</v>
      </c>
      <c r="Q193" s="17">
        <f t="shared" si="75"/>
        <v>565190.01</v>
      </c>
      <c r="R193" s="13">
        <f t="shared" si="76"/>
        <v>1193933.3600000001</v>
      </c>
      <c r="S193" s="18">
        <f t="shared" si="77"/>
        <v>660000</v>
      </c>
      <c r="T193" s="13">
        <f t="shared" si="78"/>
        <v>355350.01</v>
      </c>
      <c r="U193" s="13">
        <f t="shared" si="79"/>
        <v>193590</v>
      </c>
      <c r="V193" s="19">
        <f t="shared" si="80"/>
        <v>548940.01</v>
      </c>
      <c r="W193" s="13">
        <f t="shared" si="81"/>
        <v>16250</v>
      </c>
      <c r="X193" s="13">
        <f t="shared" si="82"/>
        <v>103410</v>
      </c>
      <c r="Y193" s="13">
        <f t="shared" si="83"/>
        <v>1853933.36</v>
      </c>
      <c r="Z193" s="22">
        <f t="shared" si="84"/>
        <v>652350.01</v>
      </c>
      <c r="AA193" s="13"/>
      <c r="AB193" s="13">
        <f t="shared" si="85"/>
        <v>1433933.36</v>
      </c>
      <c r="AC193" s="13">
        <f t="shared" si="86"/>
        <v>420000</v>
      </c>
      <c r="AD193" s="13">
        <f t="shared" si="87"/>
        <v>463350.01</v>
      </c>
      <c r="AE193" s="13">
        <f t="shared" si="88"/>
        <v>102340</v>
      </c>
      <c r="AF193" s="13">
        <f t="shared" si="89"/>
        <v>565690.01</v>
      </c>
      <c r="AG193" s="23">
        <f t="shared" si="90"/>
        <v>16750</v>
      </c>
      <c r="AH193" s="13">
        <f t="shared" si="91"/>
        <v>500</v>
      </c>
      <c r="AI193" s="13">
        <f t="shared" si="92"/>
        <v>401433.3600000001</v>
      </c>
      <c r="AJ193" s="13">
        <f t="shared" si="93"/>
        <v>1193933.3600000001</v>
      </c>
      <c r="AK193" s="13">
        <f t="shared" si="94"/>
        <v>660000</v>
      </c>
      <c r="AL193" s="13">
        <f t="shared" si="95"/>
        <v>355350.01</v>
      </c>
      <c r="AM193" s="13">
        <f t="shared" si="96"/>
        <v>193590</v>
      </c>
      <c r="AN193" s="13">
        <f t="shared" si="97"/>
        <v>548940.01</v>
      </c>
      <c r="AO193" s="23">
        <f t="shared" si="98"/>
        <v>0</v>
      </c>
      <c r="AP193" s="13">
        <f t="shared" si="99"/>
        <v>-16250</v>
      </c>
      <c r="AQ193" s="13">
        <f t="shared" si="100"/>
        <v>0</v>
      </c>
      <c r="AR193" s="3" t="str">
        <f t="shared" si="101"/>
        <v>Ok</v>
      </c>
    </row>
    <row r="194" spans="1:44" x14ac:dyDescent="0.3">
      <c r="A194" s="30"/>
      <c r="B194" s="30">
        <f t="shared" si="68"/>
        <v>201</v>
      </c>
      <c r="C194" s="13">
        <f t="shared" si="69"/>
        <v>100500</v>
      </c>
      <c r="D194" s="13">
        <f t="shared" si="70"/>
        <v>1206000</v>
      </c>
      <c r="E194" s="13">
        <f>F194*基础参数!$B$18</f>
        <v>804000</v>
      </c>
      <c r="F194" s="13">
        <f>F193+基础参数!$B$17</f>
        <v>2010000</v>
      </c>
      <c r="G194" s="13">
        <f>基础参数!$B$1</f>
        <v>60000</v>
      </c>
      <c r="H194" s="13">
        <f>基础参数!$B$2</f>
        <v>36000</v>
      </c>
      <c r="I194" s="13">
        <f>ROUND(IF(F194/12&gt;基础参数!$B$5,基础参数!$B$5,IF(F194/12&lt;基础参数!$B$4,基础参数!$B$4,F194/12)),2)</f>
        <v>21396</v>
      </c>
      <c r="J194" s="13">
        <f>I194*12*基础参数!$B$3</f>
        <v>32094</v>
      </c>
      <c r="K194" s="13">
        <f>ROUND(IF($F194/12&gt;基础参数!$B$12,基础参数!$B$12,IF($F194/12&lt;基础参数!$B$11,基础参数!$B$11,$F194/12)),2)</f>
        <v>21396</v>
      </c>
      <c r="L194" s="13">
        <f>K194*12*基础参数!$B$10</f>
        <v>17972.640000000003</v>
      </c>
      <c r="M194" s="12">
        <f t="shared" si="71"/>
        <v>1059933.3600000001</v>
      </c>
      <c r="N194" s="13">
        <f t="shared" si="72"/>
        <v>804000</v>
      </c>
      <c r="O194" s="13">
        <f t="shared" si="73"/>
        <v>295050.01</v>
      </c>
      <c r="P194" s="13">
        <f t="shared" si="74"/>
        <v>274240</v>
      </c>
      <c r="Q194" s="17">
        <f t="shared" si="75"/>
        <v>569290.01</v>
      </c>
      <c r="R194" s="13">
        <f t="shared" si="76"/>
        <v>1203933.3600000001</v>
      </c>
      <c r="S194" s="18">
        <f t="shared" si="77"/>
        <v>660000</v>
      </c>
      <c r="T194" s="13">
        <f t="shared" si="78"/>
        <v>359850.01</v>
      </c>
      <c r="U194" s="13">
        <f t="shared" si="79"/>
        <v>193590</v>
      </c>
      <c r="V194" s="19">
        <f t="shared" si="80"/>
        <v>553440.01</v>
      </c>
      <c r="W194" s="13">
        <f t="shared" si="81"/>
        <v>15850</v>
      </c>
      <c r="X194" s="13">
        <f t="shared" si="82"/>
        <v>103410</v>
      </c>
      <c r="Y194" s="13">
        <f t="shared" si="83"/>
        <v>1863933.36</v>
      </c>
      <c r="Z194" s="22">
        <f t="shared" si="84"/>
        <v>656850.01</v>
      </c>
      <c r="AA194" s="13"/>
      <c r="AB194" s="13">
        <f t="shared" si="85"/>
        <v>1443933.36</v>
      </c>
      <c r="AC194" s="13">
        <f t="shared" si="86"/>
        <v>420000</v>
      </c>
      <c r="AD194" s="13">
        <f t="shared" si="87"/>
        <v>467850.01</v>
      </c>
      <c r="AE194" s="13">
        <f t="shared" si="88"/>
        <v>102340</v>
      </c>
      <c r="AF194" s="13">
        <f t="shared" si="89"/>
        <v>570190.01</v>
      </c>
      <c r="AG194" s="23">
        <f t="shared" si="90"/>
        <v>16750</v>
      </c>
      <c r="AH194" s="13">
        <f t="shared" si="91"/>
        <v>900</v>
      </c>
      <c r="AI194" s="13">
        <f t="shared" si="92"/>
        <v>411433.3600000001</v>
      </c>
      <c r="AJ194" s="13">
        <f t="shared" si="93"/>
        <v>1203933.3600000001</v>
      </c>
      <c r="AK194" s="13">
        <f t="shared" si="94"/>
        <v>660000</v>
      </c>
      <c r="AL194" s="13">
        <f t="shared" si="95"/>
        <v>359850.01</v>
      </c>
      <c r="AM194" s="13">
        <f t="shared" si="96"/>
        <v>193590</v>
      </c>
      <c r="AN194" s="13">
        <f t="shared" si="97"/>
        <v>553440.01</v>
      </c>
      <c r="AO194" s="23">
        <f t="shared" si="98"/>
        <v>0</v>
      </c>
      <c r="AP194" s="13">
        <f t="shared" si="99"/>
        <v>-15850</v>
      </c>
      <c r="AQ194" s="13">
        <f t="shared" si="100"/>
        <v>0</v>
      </c>
      <c r="AR194" s="3" t="str">
        <f t="shared" si="101"/>
        <v>Ok</v>
      </c>
    </row>
    <row r="195" spans="1:44" x14ac:dyDescent="0.3">
      <c r="A195" s="30"/>
      <c r="B195" s="30">
        <f t="shared" ref="B195:B258" si="102">F195/10000</f>
        <v>202</v>
      </c>
      <c r="C195" s="13">
        <f t="shared" si="69"/>
        <v>101000</v>
      </c>
      <c r="D195" s="13">
        <f t="shared" si="70"/>
        <v>1212000</v>
      </c>
      <c r="E195" s="13">
        <f>F195*基础参数!$B$18</f>
        <v>808000</v>
      </c>
      <c r="F195" s="13">
        <f>F194+基础参数!$B$17</f>
        <v>2020000</v>
      </c>
      <c r="G195" s="13">
        <f>基础参数!$B$1</f>
        <v>60000</v>
      </c>
      <c r="H195" s="13">
        <f>基础参数!$B$2</f>
        <v>36000</v>
      </c>
      <c r="I195" s="13">
        <f>ROUND(IF(F195/12&gt;基础参数!$B$5,基础参数!$B$5,IF(F195/12&lt;基础参数!$B$4,基础参数!$B$4,F195/12)),2)</f>
        <v>21396</v>
      </c>
      <c r="J195" s="13">
        <f>I195*12*基础参数!$B$3</f>
        <v>32094</v>
      </c>
      <c r="K195" s="13">
        <f>ROUND(IF($F195/12&gt;基础参数!$B$12,基础参数!$B$12,IF($F195/12&lt;基础参数!$B$11,基础参数!$B$11,$F195/12)),2)</f>
        <v>21396</v>
      </c>
      <c r="L195" s="13">
        <f>K195*12*基础参数!$B$10</f>
        <v>17972.640000000003</v>
      </c>
      <c r="M195" s="12">
        <f t="shared" si="71"/>
        <v>1065933.3600000001</v>
      </c>
      <c r="N195" s="13">
        <f t="shared" si="72"/>
        <v>808000</v>
      </c>
      <c r="O195" s="13">
        <f t="shared" si="73"/>
        <v>297750.01</v>
      </c>
      <c r="P195" s="13">
        <f t="shared" si="74"/>
        <v>275640</v>
      </c>
      <c r="Q195" s="17">
        <f t="shared" si="75"/>
        <v>573390.01</v>
      </c>
      <c r="R195" s="13">
        <f t="shared" si="76"/>
        <v>1213933.3600000001</v>
      </c>
      <c r="S195" s="18">
        <f t="shared" si="77"/>
        <v>660000</v>
      </c>
      <c r="T195" s="13">
        <f t="shared" si="78"/>
        <v>364350.01</v>
      </c>
      <c r="U195" s="13">
        <f t="shared" si="79"/>
        <v>193590</v>
      </c>
      <c r="V195" s="19">
        <f t="shared" si="80"/>
        <v>557940.01</v>
      </c>
      <c r="W195" s="13">
        <f t="shared" si="81"/>
        <v>15450</v>
      </c>
      <c r="X195" s="13">
        <f t="shared" si="82"/>
        <v>103410</v>
      </c>
      <c r="Y195" s="13">
        <f t="shared" si="83"/>
        <v>1873933.36</v>
      </c>
      <c r="Z195" s="22">
        <f t="shared" si="84"/>
        <v>661350.01</v>
      </c>
      <c r="AA195" s="13"/>
      <c r="AB195" s="13">
        <f t="shared" si="85"/>
        <v>1453933.36</v>
      </c>
      <c r="AC195" s="13">
        <f t="shared" si="86"/>
        <v>420000</v>
      </c>
      <c r="AD195" s="13">
        <f t="shared" si="87"/>
        <v>472350.01</v>
      </c>
      <c r="AE195" s="13">
        <f t="shared" si="88"/>
        <v>102340</v>
      </c>
      <c r="AF195" s="13">
        <f t="shared" si="89"/>
        <v>574690.01</v>
      </c>
      <c r="AG195" s="23">
        <f t="shared" si="90"/>
        <v>16750</v>
      </c>
      <c r="AH195" s="13">
        <f t="shared" si="91"/>
        <v>1300</v>
      </c>
      <c r="AI195" s="13">
        <f t="shared" si="92"/>
        <v>421433.3600000001</v>
      </c>
      <c r="AJ195" s="13">
        <f t="shared" si="93"/>
        <v>1213933.3600000001</v>
      </c>
      <c r="AK195" s="13">
        <f t="shared" si="94"/>
        <v>660000</v>
      </c>
      <c r="AL195" s="13">
        <f t="shared" si="95"/>
        <v>364350.01</v>
      </c>
      <c r="AM195" s="13">
        <f t="shared" si="96"/>
        <v>193590</v>
      </c>
      <c r="AN195" s="13">
        <f t="shared" si="97"/>
        <v>557940.01</v>
      </c>
      <c r="AO195" s="23">
        <f t="shared" si="98"/>
        <v>0</v>
      </c>
      <c r="AP195" s="13">
        <f t="shared" si="99"/>
        <v>-15450</v>
      </c>
      <c r="AQ195" s="13">
        <f t="shared" si="100"/>
        <v>0</v>
      </c>
      <c r="AR195" s="3" t="str">
        <f t="shared" si="101"/>
        <v>Ok</v>
      </c>
    </row>
    <row r="196" spans="1:44" x14ac:dyDescent="0.3">
      <c r="A196" s="30"/>
      <c r="B196" s="30">
        <f t="shared" si="102"/>
        <v>203</v>
      </c>
      <c r="C196" s="13">
        <f t="shared" ref="C196:C259" si="103">ROUND(D196/12,2)</f>
        <v>101500</v>
      </c>
      <c r="D196" s="13">
        <f t="shared" ref="D196:D259" si="104">F196-E196</f>
        <v>1218000</v>
      </c>
      <c r="E196" s="13">
        <f>F196*基础参数!$B$18</f>
        <v>812000</v>
      </c>
      <c r="F196" s="13">
        <f>F195+基础参数!$B$17</f>
        <v>2030000</v>
      </c>
      <c r="G196" s="13">
        <f>基础参数!$B$1</f>
        <v>60000</v>
      </c>
      <c r="H196" s="13">
        <f>基础参数!$B$2</f>
        <v>36000</v>
      </c>
      <c r="I196" s="13">
        <f>ROUND(IF(F196/12&gt;基础参数!$B$5,基础参数!$B$5,IF(F196/12&lt;基础参数!$B$4,基础参数!$B$4,F196/12)),2)</f>
        <v>21396</v>
      </c>
      <c r="J196" s="13">
        <f>I196*12*基础参数!$B$3</f>
        <v>32094</v>
      </c>
      <c r="K196" s="13">
        <f>ROUND(IF($F196/12&gt;基础参数!$B$12,基础参数!$B$12,IF($F196/12&lt;基础参数!$B$11,基础参数!$B$11,$F196/12)),2)</f>
        <v>21396</v>
      </c>
      <c r="L196" s="13">
        <f>K196*12*基础参数!$B$10</f>
        <v>17972.640000000003</v>
      </c>
      <c r="M196" s="12">
        <f t="shared" ref="M196:M259" si="105">IF(D196-G196-H196-J196-L196&gt;0,D196-G196-H196-J196-L196,0)</f>
        <v>1071933.3600000001</v>
      </c>
      <c r="N196" s="13">
        <f t="shared" ref="N196:N259" si="106">E196</f>
        <v>812000</v>
      </c>
      <c r="O196" s="13">
        <f t="shared" ref="O196:O259" si="107">ROUND(IF(M196&gt;36000,IF(M196&gt;144000,IF(M196&gt;300000,IF(M196&gt;420000,IF(M196&gt;660000,IF(M196&gt;960000,IF(M196&gt;960000.0001,(M196*0.45-181920)),(M196*0.35-85920)),(M196*0.3-52920)),(M196*0.25-31920)),(M196*0.2-16920)),(M196*0.1-2520)),(M196*0.03)),2)</f>
        <v>300450.01</v>
      </c>
      <c r="P196" s="13">
        <f t="shared" ref="P196:P259" si="108">ROUND(IF(N196/12&gt;3000,IF(N196/12&gt;12000,IF(N196/12&gt;25000,IF(N196/12&gt;35000,IF(N196/12&gt;55000,IF(N196/12&gt;80000,IF(N196/12&gt;80000.0001,(N196*0.45-15160)),(N196*0.35-7160)),(N196*0.3-4410)),(N196*0.25-2660)),(N196*0.2-1410)),(N196*0.1-210)),(N196*0.03)),2)</f>
        <v>277040</v>
      </c>
      <c r="Q196" s="17">
        <f t="shared" ref="Q196:Q259" si="109">O196+P196</f>
        <v>577490.01</v>
      </c>
      <c r="R196" s="13">
        <f t="shared" ref="R196:R259" si="110">Y196-S196</f>
        <v>1223933.3600000001</v>
      </c>
      <c r="S196" s="18">
        <f t="shared" ref="S196:S259" si="111">IF(Y196&gt;1452500,660000,IF(Y196&gt;1277500,420000,IF(Y196&gt;672000,300000,IF(Y196&gt;203100,144000,IF(Y196&gt;36000,36000,0)))))</f>
        <v>660000</v>
      </c>
      <c r="T196" s="13">
        <f t="shared" ref="T196:T259" si="112">ROUND(IF(R196&gt;36000,IF(R196&gt;144000,IF(R196&gt;300000,IF(R196&gt;420000,IF(R196&gt;660000,IF(R196&gt;960000,IF(R196&gt;960000.0001,(R196*0.45-181920)),(R196*0.35-85920)),(R196*0.3-52920)),(R196*0.25-31920)),(R196*0.2-16920)),(R196*0.1-2520)),(R196*0.03)),2)</f>
        <v>368850.01</v>
      </c>
      <c r="U196" s="13">
        <f t="shared" ref="U196:U259" si="113">ROUND(IF(S196/12&gt;3000,IF(S196/12&gt;12000,IF(S196/12&gt;25000,IF(S196/12&gt;35000,IF(S196/12&gt;55000,IF(S196/12&gt;80000,IF(S196/12&gt;80000.0001,(S196*0.45-15160)),(S196*0.35-7160)),(S196*0.3-4410)),(S196*0.25-2660)),(S196*0.2-1410)),(S196*0.1-210)),(S196*0.03)),2)</f>
        <v>193590</v>
      </c>
      <c r="V196" s="19">
        <f t="shared" ref="V196:V259" si="114">T196+U196</f>
        <v>562440.01</v>
      </c>
      <c r="W196" s="13">
        <f t="shared" ref="W196:W259" si="115">Q196-V196</f>
        <v>15050</v>
      </c>
      <c r="X196" s="13">
        <f t="shared" ref="X196:X259" si="116">Z196-V196</f>
        <v>103410</v>
      </c>
      <c r="Y196" s="13">
        <f t="shared" ref="Y196:Y259" si="117">IF(F196-G196-H196-J196-L196&gt;0,F196-G196-H196-J196-L196,0)</f>
        <v>1883933.36</v>
      </c>
      <c r="Z196" s="22">
        <f t="shared" ref="Z196:Z259" si="118">ROUND(IF(Y196&gt;36000,IF(Y196&gt;144000,IF(Y196&gt;300000,IF(Y196&gt;420000,IF(Y196&gt;660000,IF(Y196&gt;960000,IF(Y196&gt;960000.0001,(Y196*0.45-181920)),(Y196*0.35-85920)),(Y196*0.3-52920)),(Y196*0.25-31920)),(Y196*0.2-16920)),(Y196*0.1-2520)),(Y196*0.03)),2)</f>
        <v>665850.01</v>
      </c>
      <c r="AA196" s="13"/>
      <c r="AB196" s="13">
        <f t="shared" ref="AB196:AB259" si="119">Y196-AC196</f>
        <v>1463933.36</v>
      </c>
      <c r="AC196" s="13">
        <f t="shared" ref="AC196:AC259" si="120">IF($S196=0,0,IF($S196=36000,0,IF($S196=144000,36000,IF($S196=300000,144000,IF($S196=420000,300000,IF($S196=660000,420000))))))</f>
        <v>420000</v>
      </c>
      <c r="AD196" s="13">
        <f t="shared" ref="AD196:AD259" si="121">ROUND(IF(AB196&gt;36000,IF(AB196&gt;144000,IF(AB196&gt;300000,IF(AB196&gt;420000,IF(AB196&gt;660000,IF(AB196&gt;960000,IF(AB196&gt;960000.0001,(AB196*0.45-181920)),(AB196*0.35-85920)),(AB196*0.3-52920)),(AB196*0.25-31920)),(AB196*0.2-16920)),(AB196*0.1-2520)),(AB196*0.03)),2)</f>
        <v>476850.01</v>
      </c>
      <c r="AE196" s="13">
        <f t="shared" ref="AE196:AE259" si="122">ROUND(IF(AC196/12&gt;3000,IF(AC196/12&gt;12000,IF(AC196/12&gt;25000,IF(AC196/12&gt;35000,IF(AC196/12&gt;55000,IF(AC196/12&gt;80000,IF(AC196/12&gt;80000.0001,(AC196*0.45-15160)),(AC196*0.35-7160)),(AC196*0.3-4410)),(AC196*0.25-2660)),(AC196*0.2-1410)),(AC196*0.1-210)),(AC196*0.03)),2)</f>
        <v>102340</v>
      </c>
      <c r="AF196" s="13">
        <f t="shared" ref="AF196:AF259" si="123">AD196+AE196</f>
        <v>579190.01</v>
      </c>
      <c r="AG196" s="23">
        <f t="shared" ref="AG196:AG259" si="124">AF196-$V196</f>
        <v>16750</v>
      </c>
      <c r="AH196" s="13">
        <f t="shared" ref="AH196:AH259" si="125">AF196-$Q196</f>
        <v>1700</v>
      </c>
      <c r="AI196" s="13">
        <f t="shared" ref="AI196:AI259" si="126">IF($S196=0,0,IF($S196=36000,Y196-36000,IF($S196=144000,Y196-203100,IF($S196=300000,Y196-672000,IF($S196=420000,Y196-1277500,IF($S196=660000,Y196-1452500))))))</f>
        <v>431433.3600000001</v>
      </c>
      <c r="AJ196" s="13">
        <f t="shared" ref="AJ196:AJ259" si="127">IF(AK196&gt;Y196,0,Y196-AK196)</f>
        <v>1223933.3600000001</v>
      </c>
      <c r="AK196" s="13">
        <f t="shared" ref="AK196:AK259" si="128">IF($S196=0,36000,IF($S196=36000,144000,IF($S196=144000,300000,IF($S196=300000,420000,IF($S196=420000,660000,IF($S196=660000,660000))))))</f>
        <v>660000</v>
      </c>
      <c r="AL196" s="13">
        <f t="shared" ref="AL196:AL259" si="129">IF(AK196&gt;Y196,0,ROUND(IF(AJ196&gt;36000,IF(AJ196&gt;144000,IF(AJ196&gt;300000,IF(AJ196&gt;420000,IF(AJ196&gt;660000,IF(AJ196&gt;960000,IF(AJ196&gt;960000.0001,(AJ196*0.45-181920)),(AJ196*0.35-85920)),(AJ196*0.3-52920)),(AJ196*0.25-31920)),(AJ196*0.2-16920)),(AJ196*0.1-2520)),(AJ196*0.03)),2))</f>
        <v>368850.01</v>
      </c>
      <c r="AM196" s="13">
        <f t="shared" ref="AM196:AM259" si="130">IF(AK196&gt;Y196,0,ROUND(IF(AK196/12&gt;3000,IF(AK196/12&gt;12000,IF(AK196/12&gt;25000,IF(AK196/12&gt;35000,IF(AK196/12&gt;55000,IF(AK196/12&gt;80000,IF(AK196/12&gt;80000.0001,(AK196*0.45-15160)),(AK196*0.35-7160)),(AK196*0.3-4410)),(AK196*0.25-2660)),(AK196*0.2-1410)),(AK196*0.1-210)),(AK196*0.03)),2))</f>
        <v>193590</v>
      </c>
      <c r="AN196" s="13">
        <f t="shared" ref="AN196:AN259" si="131">AL196+AM196</f>
        <v>562440.01</v>
      </c>
      <c r="AO196" s="23">
        <f t="shared" ref="AO196:AO259" si="132">IF(AK196&gt;Y196,0,AN196-$V196)</f>
        <v>0</v>
      </c>
      <c r="AP196" s="13">
        <f t="shared" ref="AP196:AP259" si="133">IF(AK196&gt;Y196,0,AN196-$Q196)</f>
        <v>-15050</v>
      </c>
      <c r="AQ196" s="13">
        <f t="shared" ref="AQ196:AQ259" si="134">IF(AK196&gt;Y196,0,IF($S196=0,Y196-36000,IF($S196=36000,Y196-203100,IF($S196=144000,Y196-672000,IF($S196=300000,Y196-1277500,IF($S196=420000,Y196-1452500,IF($S196=660000,0)))))))</f>
        <v>0</v>
      </c>
      <c r="AR196" s="3" t="str">
        <f t="shared" ref="AR196:AR259" si="135">IF(AK196&gt;Y196,"高选假设不成立","Ok")</f>
        <v>Ok</v>
      </c>
    </row>
    <row r="197" spans="1:44" x14ac:dyDescent="0.3">
      <c r="A197" s="30"/>
      <c r="B197" s="30">
        <f t="shared" si="102"/>
        <v>204</v>
      </c>
      <c r="C197" s="13">
        <f t="shared" si="103"/>
        <v>102000</v>
      </c>
      <c r="D197" s="13">
        <f t="shared" si="104"/>
        <v>1224000</v>
      </c>
      <c r="E197" s="13">
        <f>F197*基础参数!$B$18</f>
        <v>816000</v>
      </c>
      <c r="F197" s="13">
        <f>F196+基础参数!$B$17</f>
        <v>2040000</v>
      </c>
      <c r="G197" s="13">
        <f>基础参数!$B$1</f>
        <v>60000</v>
      </c>
      <c r="H197" s="13">
        <f>基础参数!$B$2</f>
        <v>36000</v>
      </c>
      <c r="I197" s="13">
        <f>ROUND(IF(F197/12&gt;基础参数!$B$5,基础参数!$B$5,IF(F197/12&lt;基础参数!$B$4,基础参数!$B$4,F197/12)),2)</f>
        <v>21396</v>
      </c>
      <c r="J197" s="13">
        <f>I197*12*基础参数!$B$3</f>
        <v>32094</v>
      </c>
      <c r="K197" s="13">
        <f>ROUND(IF($F197/12&gt;基础参数!$B$12,基础参数!$B$12,IF($F197/12&lt;基础参数!$B$11,基础参数!$B$11,$F197/12)),2)</f>
        <v>21396</v>
      </c>
      <c r="L197" s="13">
        <f>K197*12*基础参数!$B$10</f>
        <v>17972.640000000003</v>
      </c>
      <c r="M197" s="12">
        <f t="shared" si="105"/>
        <v>1077933.3600000001</v>
      </c>
      <c r="N197" s="13">
        <f t="shared" si="106"/>
        <v>816000</v>
      </c>
      <c r="O197" s="13">
        <f t="shared" si="107"/>
        <v>303150.01</v>
      </c>
      <c r="P197" s="13">
        <f t="shared" si="108"/>
        <v>278440</v>
      </c>
      <c r="Q197" s="17">
        <f t="shared" si="109"/>
        <v>581590.01</v>
      </c>
      <c r="R197" s="13">
        <f t="shared" si="110"/>
        <v>1233933.3600000001</v>
      </c>
      <c r="S197" s="18">
        <f t="shared" si="111"/>
        <v>660000</v>
      </c>
      <c r="T197" s="13">
        <f t="shared" si="112"/>
        <v>373350.01</v>
      </c>
      <c r="U197" s="13">
        <f t="shared" si="113"/>
        <v>193590</v>
      </c>
      <c r="V197" s="19">
        <f t="shared" si="114"/>
        <v>566940.01</v>
      </c>
      <c r="W197" s="13">
        <f t="shared" si="115"/>
        <v>14650</v>
      </c>
      <c r="X197" s="13">
        <f t="shared" si="116"/>
        <v>103410</v>
      </c>
      <c r="Y197" s="13">
        <f t="shared" si="117"/>
        <v>1893933.36</v>
      </c>
      <c r="Z197" s="22">
        <f t="shared" si="118"/>
        <v>670350.01</v>
      </c>
      <c r="AA197" s="13"/>
      <c r="AB197" s="13">
        <f t="shared" si="119"/>
        <v>1473933.36</v>
      </c>
      <c r="AC197" s="13">
        <f t="shared" si="120"/>
        <v>420000</v>
      </c>
      <c r="AD197" s="13">
        <f t="shared" si="121"/>
        <v>481350.01</v>
      </c>
      <c r="AE197" s="13">
        <f t="shared" si="122"/>
        <v>102340</v>
      </c>
      <c r="AF197" s="13">
        <f t="shared" si="123"/>
        <v>583690.01</v>
      </c>
      <c r="AG197" s="23">
        <f t="shared" si="124"/>
        <v>16750</v>
      </c>
      <c r="AH197" s="13">
        <f t="shared" si="125"/>
        <v>2100</v>
      </c>
      <c r="AI197" s="13">
        <f t="shared" si="126"/>
        <v>441433.3600000001</v>
      </c>
      <c r="AJ197" s="13">
        <f t="shared" si="127"/>
        <v>1233933.3600000001</v>
      </c>
      <c r="AK197" s="13">
        <f t="shared" si="128"/>
        <v>660000</v>
      </c>
      <c r="AL197" s="13">
        <f t="shared" si="129"/>
        <v>373350.01</v>
      </c>
      <c r="AM197" s="13">
        <f t="shared" si="130"/>
        <v>193590</v>
      </c>
      <c r="AN197" s="13">
        <f t="shared" si="131"/>
        <v>566940.01</v>
      </c>
      <c r="AO197" s="23">
        <f t="shared" si="132"/>
        <v>0</v>
      </c>
      <c r="AP197" s="13">
        <f t="shared" si="133"/>
        <v>-14650</v>
      </c>
      <c r="AQ197" s="13">
        <f t="shared" si="134"/>
        <v>0</v>
      </c>
      <c r="AR197" s="3" t="str">
        <f t="shared" si="135"/>
        <v>Ok</v>
      </c>
    </row>
    <row r="198" spans="1:44" x14ac:dyDescent="0.3">
      <c r="A198" s="30"/>
      <c r="B198" s="30">
        <f t="shared" si="102"/>
        <v>205</v>
      </c>
      <c r="C198" s="13">
        <f t="shared" si="103"/>
        <v>102500</v>
      </c>
      <c r="D198" s="13">
        <f t="shared" si="104"/>
        <v>1230000</v>
      </c>
      <c r="E198" s="13">
        <f>F198*基础参数!$B$18</f>
        <v>820000</v>
      </c>
      <c r="F198" s="13">
        <f>F197+基础参数!$B$17</f>
        <v>2050000</v>
      </c>
      <c r="G198" s="13">
        <f>基础参数!$B$1</f>
        <v>60000</v>
      </c>
      <c r="H198" s="13">
        <f>基础参数!$B$2</f>
        <v>36000</v>
      </c>
      <c r="I198" s="13">
        <f>ROUND(IF(F198/12&gt;基础参数!$B$5,基础参数!$B$5,IF(F198/12&lt;基础参数!$B$4,基础参数!$B$4,F198/12)),2)</f>
        <v>21396</v>
      </c>
      <c r="J198" s="13">
        <f>I198*12*基础参数!$B$3</f>
        <v>32094</v>
      </c>
      <c r="K198" s="13">
        <f>ROUND(IF($F198/12&gt;基础参数!$B$12,基础参数!$B$12,IF($F198/12&lt;基础参数!$B$11,基础参数!$B$11,$F198/12)),2)</f>
        <v>21396</v>
      </c>
      <c r="L198" s="13">
        <f>K198*12*基础参数!$B$10</f>
        <v>17972.640000000003</v>
      </c>
      <c r="M198" s="12">
        <f t="shared" si="105"/>
        <v>1083933.3600000001</v>
      </c>
      <c r="N198" s="13">
        <f t="shared" si="106"/>
        <v>820000</v>
      </c>
      <c r="O198" s="13">
        <f t="shared" si="107"/>
        <v>305850.01</v>
      </c>
      <c r="P198" s="13">
        <f t="shared" si="108"/>
        <v>279840</v>
      </c>
      <c r="Q198" s="17">
        <f t="shared" si="109"/>
        <v>585690.01</v>
      </c>
      <c r="R198" s="13">
        <f t="shared" si="110"/>
        <v>1243933.3600000001</v>
      </c>
      <c r="S198" s="18">
        <f t="shared" si="111"/>
        <v>660000</v>
      </c>
      <c r="T198" s="13">
        <f t="shared" si="112"/>
        <v>377850.01</v>
      </c>
      <c r="U198" s="13">
        <f t="shared" si="113"/>
        <v>193590</v>
      </c>
      <c r="V198" s="19">
        <f t="shared" si="114"/>
        <v>571440.01</v>
      </c>
      <c r="W198" s="13">
        <f t="shared" si="115"/>
        <v>14250</v>
      </c>
      <c r="X198" s="13">
        <f t="shared" si="116"/>
        <v>103410</v>
      </c>
      <c r="Y198" s="13">
        <f t="shared" si="117"/>
        <v>1903933.36</v>
      </c>
      <c r="Z198" s="22">
        <f t="shared" si="118"/>
        <v>674850.01</v>
      </c>
      <c r="AA198" s="13"/>
      <c r="AB198" s="13">
        <f t="shared" si="119"/>
        <v>1483933.36</v>
      </c>
      <c r="AC198" s="13">
        <f t="shared" si="120"/>
        <v>420000</v>
      </c>
      <c r="AD198" s="13">
        <f t="shared" si="121"/>
        <v>485850.01</v>
      </c>
      <c r="AE198" s="13">
        <f t="shared" si="122"/>
        <v>102340</v>
      </c>
      <c r="AF198" s="13">
        <f t="shared" si="123"/>
        <v>588190.01</v>
      </c>
      <c r="AG198" s="23">
        <f t="shared" si="124"/>
        <v>16750</v>
      </c>
      <c r="AH198" s="13">
        <f t="shared" si="125"/>
        <v>2500</v>
      </c>
      <c r="AI198" s="13">
        <f t="shared" si="126"/>
        <v>451433.3600000001</v>
      </c>
      <c r="AJ198" s="13">
        <f t="shared" si="127"/>
        <v>1243933.3600000001</v>
      </c>
      <c r="AK198" s="13">
        <f t="shared" si="128"/>
        <v>660000</v>
      </c>
      <c r="AL198" s="13">
        <f t="shared" si="129"/>
        <v>377850.01</v>
      </c>
      <c r="AM198" s="13">
        <f t="shared" si="130"/>
        <v>193590</v>
      </c>
      <c r="AN198" s="13">
        <f t="shared" si="131"/>
        <v>571440.01</v>
      </c>
      <c r="AO198" s="23">
        <f t="shared" si="132"/>
        <v>0</v>
      </c>
      <c r="AP198" s="13">
        <f t="shared" si="133"/>
        <v>-14250</v>
      </c>
      <c r="AQ198" s="13">
        <f t="shared" si="134"/>
        <v>0</v>
      </c>
      <c r="AR198" s="3" t="str">
        <f t="shared" si="135"/>
        <v>Ok</v>
      </c>
    </row>
    <row r="199" spans="1:44" x14ac:dyDescent="0.3">
      <c r="A199" s="30"/>
      <c r="B199" s="30">
        <f t="shared" si="102"/>
        <v>206</v>
      </c>
      <c r="C199" s="13">
        <f t="shared" si="103"/>
        <v>103000</v>
      </c>
      <c r="D199" s="13">
        <f t="shared" si="104"/>
        <v>1236000</v>
      </c>
      <c r="E199" s="13">
        <f>F199*基础参数!$B$18</f>
        <v>824000</v>
      </c>
      <c r="F199" s="13">
        <f>F198+基础参数!$B$17</f>
        <v>2060000</v>
      </c>
      <c r="G199" s="13">
        <f>基础参数!$B$1</f>
        <v>60000</v>
      </c>
      <c r="H199" s="13">
        <f>基础参数!$B$2</f>
        <v>36000</v>
      </c>
      <c r="I199" s="13">
        <f>ROUND(IF(F199/12&gt;基础参数!$B$5,基础参数!$B$5,IF(F199/12&lt;基础参数!$B$4,基础参数!$B$4,F199/12)),2)</f>
        <v>21396</v>
      </c>
      <c r="J199" s="13">
        <f>I199*12*基础参数!$B$3</f>
        <v>32094</v>
      </c>
      <c r="K199" s="13">
        <f>ROUND(IF($F199/12&gt;基础参数!$B$12,基础参数!$B$12,IF($F199/12&lt;基础参数!$B$11,基础参数!$B$11,$F199/12)),2)</f>
        <v>21396</v>
      </c>
      <c r="L199" s="13">
        <f>K199*12*基础参数!$B$10</f>
        <v>17972.640000000003</v>
      </c>
      <c r="M199" s="12">
        <f t="shared" si="105"/>
        <v>1089933.3600000001</v>
      </c>
      <c r="N199" s="13">
        <f t="shared" si="106"/>
        <v>824000</v>
      </c>
      <c r="O199" s="13">
        <f t="shared" si="107"/>
        <v>308550.01</v>
      </c>
      <c r="P199" s="13">
        <f t="shared" si="108"/>
        <v>281240</v>
      </c>
      <c r="Q199" s="17">
        <f t="shared" si="109"/>
        <v>589790.01</v>
      </c>
      <c r="R199" s="13">
        <f t="shared" si="110"/>
        <v>1253933.3600000001</v>
      </c>
      <c r="S199" s="18">
        <f t="shared" si="111"/>
        <v>660000</v>
      </c>
      <c r="T199" s="13">
        <f t="shared" si="112"/>
        <v>382350.01</v>
      </c>
      <c r="U199" s="13">
        <f t="shared" si="113"/>
        <v>193590</v>
      </c>
      <c r="V199" s="19">
        <f t="shared" si="114"/>
        <v>575940.01</v>
      </c>
      <c r="W199" s="13">
        <f t="shared" si="115"/>
        <v>13850</v>
      </c>
      <c r="X199" s="13">
        <f t="shared" si="116"/>
        <v>103410</v>
      </c>
      <c r="Y199" s="13">
        <f t="shared" si="117"/>
        <v>1913933.36</v>
      </c>
      <c r="Z199" s="22">
        <f t="shared" si="118"/>
        <v>679350.01</v>
      </c>
      <c r="AA199" s="13"/>
      <c r="AB199" s="13">
        <f t="shared" si="119"/>
        <v>1493933.36</v>
      </c>
      <c r="AC199" s="13">
        <f t="shared" si="120"/>
        <v>420000</v>
      </c>
      <c r="AD199" s="13">
        <f t="shared" si="121"/>
        <v>490350.01</v>
      </c>
      <c r="AE199" s="13">
        <f t="shared" si="122"/>
        <v>102340</v>
      </c>
      <c r="AF199" s="13">
        <f t="shared" si="123"/>
        <v>592690.01</v>
      </c>
      <c r="AG199" s="23">
        <f t="shared" si="124"/>
        <v>16750</v>
      </c>
      <c r="AH199" s="13">
        <f t="shared" si="125"/>
        <v>2900</v>
      </c>
      <c r="AI199" s="13">
        <f t="shared" si="126"/>
        <v>461433.3600000001</v>
      </c>
      <c r="AJ199" s="13">
        <f t="shared" si="127"/>
        <v>1253933.3600000001</v>
      </c>
      <c r="AK199" s="13">
        <f t="shared" si="128"/>
        <v>660000</v>
      </c>
      <c r="AL199" s="13">
        <f t="shared" si="129"/>
        <v>382350.01</v>
      </c>
      <c r="AM199" s="13">
        <f t="shared" si="130"/>
        <v>193590</v>
      </c>
      <c r="AN199" s="13">
        <f t="shared" si="131"/>
        <v>575940.01</v>
      </c>
      <c r="AO199" s="23">
        <f t="shared" si="132"/>
        <v>0</v>
      </c>
      <c r="AP199" s="13">
        <f t="shared" si="133"/>
        <v>-13850</v>
      </c>
      <c r="AQ199" s="13">
        <f t="shared" si="134"/>
        <v>0</v>
      </c>
      <c r="AR199" s="3" t="str">
        <f t="shared" si="135"/>
        <v>Ok</v>
      </c>
    </row>
    <row r="200" spans="1:44" x14ac:dyDescent="0.3">
      <c r="A200" s="30"/>
      <c r="B200" s="30">
        <f t="shared" si="102"/>
        <v>207</v>
      </c>
      <c r="C200" s="13">
        <f t="shared" si="103"/>
        <v>103500</v>
      </c>
      <c r="D200" s="13">
        <f t="shared" si="104"/>
        <v>1242000</v>
      </c>
      <c r="E200" s="13">
        <f>F200*基础参数!$B$18</f>
        <v>828000</v>
      </c>
      <c r="F200" s="13">
        <f>F199+基础参数!$B$17</f>
        <v>2070000</v>
      </c>
      <c r="G200" s="13">
        <f>基础参数!$B$1</f>
        <v>60000</v>
      </c>
      <c r="H200" s="13">
        <f>基础参数!$B$2</f>
        <v>36000</v>
      </c>
      <c r="I200" s="13">
        <f>ROUND(IF(F200/12&gt;基础参数!$B$5,基础参数!$B$5,IF(F200/12&lt;基础参数!$B$4,基础参数!$B$4,F200/12)),2)</f>
        <v>21396</v>
      </c>
      <c r="J200" s="13">
        <f>I200*12*基础参数!$B$3</f>
        <v>32094</v>
      </c>
      <c r="K200" s="13">
        <f>ROUND(IF($F200/12&gt;基础参数!$B$12,基础参数!$B$12,IF($F200/12&lt;基础参数!$B$11,基础参数!$B$11,$F200/12)),2)</f>
        <v>21396</v>
      </c>
      <c r="L200" s="13">
        <f>K200*12*基础参数!$B$10</f>
        <v>17972.640000000003</v>
      </c>
      <c r="M200" s="12">
        <f t="shared" si="105"/>
        <v>1095933.3600000001</v>
      </c>
      <c r="N200" s="13">
        <f t="shared" si="106"/>
        <v>828000</v>
      </c>
      <c r="O200" s="13">
        <f t="shared" si="107"/>
        <v>311250.01</v>
      </c>
      <c r="P200" s="13">
        <f t="shared" si="108"/>
        <v>282640</v>
      </c>
      <c r="Q200" s="17">
        <f t="shared" si="109"/>
        <v>593890.01</v>
      </c>
      <c r="R200" s="13">
        <f t="shared" si="110"/>
        <v>1263933.3600000001</v>
      </c>
      <c r="S200" s="18">
        <f t="shared" si="111"/>
        <v>660000</v>
      </c>
      <c r="T200" s="13">
        <f t="shared" si="112"/>
        <v>386850.01</v>
      </c>
      <c r="U200" s="13">
        <f t="shared" si="113"/>
        <v>193590</v>
      </c>
      <c r="V200" s="19">
        <f t="shared" si="114"/>
        <v>580440.01</v>
      </c>
      <c r="W200" s="13">
        <f t="shared" si="115"/>
        <v>13450</v>
      </c>
      <c r="X200" s="13">
        <f t="shared" si="116"/>
        <v>103410</v>
      </c>
      <c r="Y200" s="13">
        <f t="shared" si="117"/>
        <v>1923933.36</v>
      </c>
      <c r="Z200" s="22">
        <f t="shared" si="118"/>
        <v>683850.01</v>
      </c>
      <c r="AA200" s="13"/>
      <c r="AB200" s="13">
        <f t="shared" si="119"/>
        <v>1503933.36</v>
      </c>
      <c r="AC200" s="13">
        <f t="shared" si="120"/>
        <v>420000</v>
      </c>
      <c r="AD200" s="13">
        <f t="shared" si="121"/>
        <v>494850.01</v>
      </c>
      <c r="AE200" s="13">
        <f t="shared" si="122"/>
        <v>102340</v>
      </c>
      <c r="AF200" s="13">
        <f t="shared" si="123"/>
        <v>597190.01</v>
      </c>
      <c r="AG200" s="23">
        <f t="shared" si="124"/>
        <v>16750</v>
      </c>
      <c r="AH200" s="13">
        <f t="shared" si="125"/>
        <v>3300</v>
      </c>
      <c r="AI200" s="13">
        <f t="shared" si="126"/>
        <v>471433.3600000001</v>
      </c>
      <c r="AJ200" s="13">
        <f t="shared" si="127"/>
        <v>1263933.3600000001</v>
      </c>
      <c r="AK200" s="13">
        <f t="shared" si="128"/>
        <v>660000</v>
      </c>
      <c r="AL200" s="13">
        <f t="shared" si="129"/>
        <v>386850.01</v>
      </c>
      <c r="AM200" s="13">
        <f t="shared" si="130"/>
        <v>193590</v>
      </c>
      <c r="AN200" s="13">
        <f t="shared" si="131"/>
        <v>580440.01</v>
      </c>
      <c r="AO200" s="23">
        <f t="shared" si="132"/>
        <v>0</v>
      </c>
      <c r="AP200" s="13">
        <f t="shared" si="133"/>
        <v>-13450</v>
      </c>
      <c r="AQ200" s="13">
        <f t="shared" si="134"/>
        <v>0</v>
      </c>
      <c r="AR200" s="3" t="str">
        <f t="shared" si="135"/>
        <v>Ok</v>
      </c>
    </row>
    <row r="201" spans="1:44" x14ac:dyDescent="0.3">
      <c r="A201" s="30"/>
      <c r="B201" s="30">
        <f t="shared" si="102"/>
        <v>208</v>
      </c>
      <c r="C201" s="13">
        <f t="shared" si="103"/>
        <v>104000</v>
      </c>
      <c r="D201" s="13">
        <f t="shared" si="104"/>
        <v>1248000</v>
      </c>
      <c r="E201" s="13">
        <f>F201*基础参数!$B$18</f>
        <v>832000</v>
      </c>
      <c r="F201" s="13">
        <f>F200+基础参数!$B$17</f>
        <v>2080000</v>
      </c>
      <c r="G201" s="13">
        <f>基础参数!$B$1</f>
        <v>60000</v>
      </c>
      <c r="H201" s="13">
        <f>基础参数!$B$2</f>
        <v>36000</v>
      </c>
      <c r="I201" s="13">
        <f>ROUND(IF(F201/12&gt;基础参数!$B$5,基础参数!$B$5,IF(F201/12&lt;基础参数!$B$4,基础参数!$B$4,F201/12)),2)</f>
        <v>21396</v>
      </c>
      <c r="J201" s="13">
        <f>I201*12*基础参数!$B$3</f>
        <v>32094</v>
      </c>
      <c r="K201" s="13">
        <f>ROUND(IF($F201/12&gt;基础参数!$B$12,基础参数!$B$12,IF($F201/12&lt;基础参数!$B$11,基础参数!$B$11,$F201/12)),2)</f>
        <v>21396</v>
      </c>
      <c r="L201" s="13">
        <f>K201*12*基础参数!$B$10</f>
        <v>17972.640000000003</v>
      </c>
      <c r="M201" s="12">
        <f t="shared" si="105"/>
        <v>1101933.3600000001</v>
      </c>
      <c r="N201" s="13">
        <f t="shared" si="106"/>
        <v>832000</v>
      </c>
      <c r="O201" s="13">
        <f t="shared" si="107"/>
        <v>313950.01</v>
      </c>
      <c r="P201" s="13">
        <f t="shared" si="108"/>
        <v>284040</v>
      </c>
      <c r="Q201" s="17">
        <f t="shared" si="109"/>
        <v>597990.01</v>
      </c>
      <c r="R201" s="13">
        <f t="shared" si="110"/>
        <v>1273933.3600000001</v>
      </c>
      <c r="S201" s="18">
        <f t="shared" si="111"/>
        <v>660000</v>
      </c>
      <c r="T201" s="13">
        <f t="shared" si="112"/>
        <v>391350.01</v>
      </c>
      <c r="U201" s="13">
        <f t="shared" si="113"/>
        <v>193590</v>
      </c>
      <c r="V201" s="19">
        <f t="shared" si="114"/>
        <v>584940.01</v>
      </c>
      <c r="W201" s="13">
        <f t="shared" si="115"/>
        <v>13050</v>
      </c>
      <c r="X201" s="13">
        <f t="shared" si="116"/>
        <v>103410</v>
      </c>
      <c r="Y201" s="13">
        <f t="shared" si="117"/>
        <v>1933933.36</v>
      </c>
      <c r="Z201" s="22">
        <f t="shared" si="118"/>
        <v>688350.01</v>
      </c>
      <c r="AA201" s="13"/>
      <c r="AB201" s="13">
        <f t="shared" si="119"/>
        <v>1513933.36</v>
      </c>
      <c r="AC201" s="13">
        <f t="shared" si="120"/>
        <v>420000</v>
      </c>
      <c r="AD201" s="13">
        <f t="shared" si="121"/>
        <v>499350.01</v>
      </c>
      <c r="AE201" s="13">
        <f t="shared" si="122"/>
        <v>102340</v>
      </c>
      <c r="AF201" s="13">
        <f t="shared" si="123"/>
        <v>601690.01</v>
      </c>
      <c r="AG201" s="23">
        <f t="shared" si="124"/>
        <v>16750</v>
      </c>
      <c r="AH201" s="13">
        <f t="shared" si="125"/>
        <v>3700</v>
      </c>
      <c r="AI201" s="13">
        <f t="shared" si="126"/>
        <v>481433.3600000001</v>
      </c>
      <c r="AJ201" s="13">
        <f t="shared" si="127"/>
        <v>1273933.3600000001</v>
      </c>
      <c r="AK201" s="13">
        <f t="shared" si="128"/>
        <v>660000</v>
      </c>
      <c r="AL201" s="13">
        <f t="shared" si="129"/>
        <v>391350.01</v>
      </c>
      <c r="AM201" s="13">
        <f t="shared" si="130"/>
        <v>193590</v>
      </c>
      <c r="AN201" s="13">
        <f t="shared" si="131"/>
        <v>584940.01</v>
      </c>
      <c r="AO201" s="23">
        <f t="shared" si="132"/>
        <v>0</v>
      </c>
      <c r="AP201" s="13">
        <f t="shared" si="133"/>
        <v>-13050</v>
      </c>
      <c r="AQ201" s="13">
        <f t="shared" si="134"/>
        <v>0</v>
      </c>
      <c r="AR201" s="3" t="str">
        <f t="shared" si="135"/>
        <v>Ok</v>
      </c>
    </row>
    <row r="202" spans="1:44" x14ac:dyDescent="0.3">
      <c r="A202" s="30"/>
      <c r="B202" s="30">
        <f t="shared" si="102"/>
        <v>209</v>
      </c>
      <c r="C202" s="13">
        <f t="shared" si="103"/>
        <v>104500</v>
      </c>
      <c r="D202" s="13">
        <f t="shared" si="104"/>
        <v>1254000</v>
      </c>
      <c r="E202" s="13">
        <f>F202*基础参数!$B$18</f>
        <v>836000</v>
      </c>
      <c r="F202" s="13">
        <f>F201+基础参数!$B$17</f>
        <v>2090000</v>
      </c>
      <c r="G202" s="13">
        <f>基础参数!$B$1</f>
        <v>60000</v>
      </c>
      <c r="H202" s="13">
        <f>基础参数!$B$2</f>
        <v>36000</v>
      </c>
      <c r="I202" s="13">
        <f>ROUND(IF(F202/12&gt;基础参数!$B$5,基础参数!$B$5,IF(F202/12&lt;基础参数!$B$4,基础参数!$B$4,F202/12)),2)</f>
        <v>21396</v>
      </c>
      <c r="J202" s="13">
        <f>I202*12*基础参数!$B$3</f>
        <v>32094</v>
      </c>
      <c r="K202" s="13">
        <f>ROUND(IF($F202/12&gt;基础参数!$B$12,基础参数!$B$12,IF($F202/12&lt;基础参数!$B$11,基础参数!$B$11,$F202/12)),2)</f>
        <v>21396</v>
      </c>
      <c r="L202" s="13">
        <f>K202*12*基础参数!$B$10</f>
        <v>17972.640000000003</v>
      </c>
      <c r="M202" s="12">
        <f t="shared" si="105"/>
        <v>1107933.3600000001</v>
      </c>
      <c r="N202" s="13">
        <f t="shared" si="106"/>
        <v>836000</v>
      </c>
      <c r="O202" s="13">
        <f t="shared" si="107"/>
        <v>316650.01</v>
      </c>
      <c r="P202" s="13">
        <f t="shared" si="108"/>
        <v>285440</v>
      </c>
      <c r="Q202" s="17">
        <f t="shared" si="109"/>
        <v>602090.01</v>
      </c>
      <c r="R202" s="13">
        <f t="shared" si="110"/>
        <v>1283933.3600000001</v>
      </c>
      <c r="S202" s="18">
        <f t="shared" si="111"/>
        <v>660000</v>
      </c>
      <c r="T202" s="13">
        <f t="shared" si="112"/>
        <v>395850.01</v>
      </c>
      <c r="U202" s="13">
        <f t="shared" si="113"/>
        <v>193590</v>
      </c>
      <c r="V202" s="19">
        <f t="shared" si="114"/>
        <v>589440.01</v>
      </c>
      <c r="W202" s="13">
        <f t="shared" si="115"/>
        <v>12650</v>
      </c>
      <c r="X202" s="13">
        <f t="shared" si="116"/>
        <v>103410</v>
      </c>
      <c r="Y202" s="13">
        <f t="shared" si="117"/>
        <v>1943933.36</v>
      </c>
      <c r="Z202" s="22">
        <f t="shared" si="118"/>
        <v>692850.01</v>
      </c>
      <c r="AA202" s="13"/>
      <c r="AB202" s="13">
        <f t="shared" si="119"/>
        <v>1523933.36</v>
      </c>
      <c r="AC202" s="13">
        <f t="shared" si="120"/>
        <v>420000</v>
      </c>
      <c r="AD202" s="13">
        <f t="shared" si="121"/>
        <v>503850.01</v>
      </c>
      <c r="AE202" s="13">
        <f t="shared" si="122"/>
        <v>102340</v>
      </c>
      <c r="AF202" s="13">
        <f t="shared" si="123"/>
        <v>606190.01</v>
      </c>
      <c r="AG202" s="23">
        <f t="shared" si="124"/>
        <v>16750</v>
      </c>
      <c r="AH202" s="13">
        <f t="shared" si="125"/>
        <v>4100</v>
      </c>
      <c r="AI202" s="13">
        <f t="shared" si="126"/>
        <v>491433.3600000001</v>
      </c>
      <c r="AJ202" s="13">
        <f t="shared" si="127"/>
        <v>1283933.3600000001</v>
      </c>
      <c r="AK202" s="13">
        <f t="shared" si="128"/>
        <v>660000</v>
      </c>
      <c r="AL202" s="13">
        <f t="shared" si="129"/>
        <v>395850.01</v>
      </c>
      <c r="AM202" s="13">
        <f t="shared" si="130"/>
        <v>193590</v>
      </c>
      <c r="AN202" s="13">
        <f t="shared" si="131"/>
        <v>589440.01</v>
      </c>
      <c r="AO202" s="23">
        <f t="shared" si="132"/>
        <v>0</v>
      </c>
      <c r="AP202" s="13">
        <f t="shared" si="133"/>
        <v>-12650</v>
      </c>
      <c r="AQ202" s="13">
        <f t="shared" si="134"/>
        <v>0</v>
      </c>
      <c r="AR202" s="3" t="str">
        <f t="shared" si="135"/>
        <v>Ok</v>
      </c>
    </row>
    <row r="203" spans="1:44" x14ac:dyDescent="0.3">
      <c r="A203" s="30"/>
      <c r="B203" s="30">
        <f t="shared" si="102"/>
        <v>210</v>
      </c>
      <c r="C203" s="13">
        <f t="shared" si="103"/>
        <v>105000</v>
      </c>
      <c r="D203" s="13">
        <f t="shared" si="104"/>
        <v>1260000</v>
      </c>
      <c r="E203" s="13">
        <f>F203*基础参数!$B$18</f>
        <v>840000</v>
      </c>
      <c r="F203" s="13">
        <f>F202+基础参数!$B$17</f>
        <v>2100000</v>
      </c>
      <c r="G203" s="13">
        <f>基础参数!$B$1</f>
        <v>60000</v>
      </c>
      <c r="H203" s="13">
        <f>基础参数!$B$2</f>
        <v>36000</v>
      </c>
      <c r="I203" s="13">
        <f>ROUND(IF(F203/12&gt;基础参数!$B$5,基础参数!$B$5,IF(F203/12&lt;基础参数!$B$4,基础参数!$B$4,F203/12)),2)</f>
        <v>21396</v>
      </c>
      <c r="J203" s="13">
        <f>I203*12*基础参数!$B$3</f>
        <v>32094</v>
      </c>
      <c r="K203" s="13">
        <f>ROUND(IF($F203/12&gt;基础参数!$B$12,基础参数!$B$12,IF($F203/12&lt;基础参数!$B$11,基础参数!$B$11,$F203/12)),2)</f>
        <v>21396</v>
      </c>
      <c r="L203" s="13">
        <f>K203*12*基础参数!$B$10</f>
        <v>17972.640000000003</v>
      </c>
      <c r="M203" s="12">
        <f t="shared" si="105"/>
        <v>1113933.3600000001</v>
      </c>
      <c r="N203" s="13">
        <f t="shared" si="106"/>
        <v>840000</v>
      </c>
      <c r="O203" s="13">
        <f t="shared" si="107"/>
        <v>319350.01</v>
      </c>
      <c r="P203" s="13">
        <f t="shared" si="108"/>
        <v>286840</v>
      </c>
      <c r="Q203" s="17">
        <f t="shared" si="109"/>
        <v>606190.01</v>
      </c>
      <c r="R203" s="13">
        <f t="shared" si="110"/>
        <v>1293933.3600000001</v>
      </c>
      <c r="S203" s="18">
        <f t="shared" si="111"/>
        <v>660000</v>
      </c>
      <c r="T203" s="13">
        <f t="shared" si="112"/>
        <v>400350.01</v>
      </c>
      <c r="U203" s="13">
        <f t="shared" si="113"/>
        <v>193590</v>
      </c>
      <c r="V203" s="19">
        <f t="shared" si="114"/>
        <v>593940.01</v>
      </c>
      <c r="W203" s="13">
        <f t="shared" si="115"/>
        <v>12250</v>
      </c>
      <c r="X203" s="13">
        <f t="shared" si="116"/>
        <v>103410</v>
      </c>
      <c r="Y203" s="13">
        <f t="shared" si="117"/>
        <v>1953933.36</v>
      </c>
      <c r="Z203" s="22">
        <f t="shared" si="118"/>
        <v>697350.01</v>
      </c>
      <c r="AA203" s="13"/>
      <c r="AB203" s="13">
        <f t="shared" si="119"/>
        <v>1533933.36</v>
      </c>
      <c r="AC203" s="13">
        <f t="shared" si="120"/>
        <v>420000</v>
      </c>
      <c r="AD203" s="13">
        <f t="shared" si="121"/>
        <v>508350.01</v>
      </c>
      <c r="AE203" s="13">
        <f t="shared" si="122"/>
        <v>102340</v>
      </c>
      <c r="AF203" s="13">
        <f t="shared" si="123"/>
        <v>610690.01</v>
      </c>
      <c r="AG203" s="23">
        <f t="shared" si="124"/>
        <v>16750</v>
      </c>
      <c r="AH203" s="13">
        <f t="shared" si="125"/>
        <v>4500</v>
      </c>
      <c r="AI203" s="13">
        <f t="shared" si="126"/>
        <v>501433.3600000001</v>
      </c>
      <c r="AJ203" s="13">
        <f t="shared" si="127"/>
        <v>1293933.3600000001</v>
      </c>
      <c r="AK203" s="13">
        <f t="shared" si="128"/>
        <v>660000</v>
      </c>
      <c r="AL203" s="13">
        <f t="shared" si="129"/>
        <v>400350.01</v>
      </c>
      <c r="AM203" s="13">
        <f t="shared" si="130"/>
        <v>193590</v>
      </c>
      <c r="AN203" s="13">
        <f t="shared" si="131"/>
        <v>593940.01</v>
      </c>
      <c r="AO203" s="23">
        <f t="shared" si="132"/>
        <v>0</v>
      </c>
      <c r="AP203" s="13">
        <f t="shared" si="133"/>
        <v>-12250</v>
      </c>
      <c r="AQ203" s="13">
        <f t="shared" si="134"/>
        <v>0</v>
      </c>
      <c r="AR203" s="3" t="str">
        <f t="shared" si="135"/>
        <v>Ok</v>
      </c>
    </row>
    <row r="204" spans="1:44" x14ac:dyDescent="0.3">
      <c r="A204" s="30"/>
      <c r="B204" s="30">
        <f t="shared" si="102"/>
        <v>211</v>
      </c>
      <c r="C204" s="13">
        <f t="shared" si="103"/>
        <v>105500</v>
      </c>
      <c r="D204" s="13">
        <f t="shared" si="104"/>
        <v>1266000</v>
      </c>
      <c r="E204" s="13">
        <f>F204*基础参数!$B$18</f>
        <v>844000</v>
      </c>
      <c r="F204" s="13">
        <f>F203+基础参数!$B$17</f>
        <v>2110000</v>
      </c>
      <c r="G204" s="13">
        <f>基础参数!$B$1</f>
        <v>60000</v>
      </c>
      <c r="H204" s="13">
        <f>基础参数!$B$2</f>
        <v>36000</v>
      </c>
      <c r="I204" s="13">
        <f>ROUND(IF(F204/12&gt;基础参数!$B$5,基础参数!$B$5,IF(F204/12&lt;基础参数!$B$4,基础参数!$B$4,F204/12)),2)</f>
        <v>21396</v>
      </c>
      <c r="J204" s="13">
        <f>I204*12*基础参数!$B$3</f>
        <v>32094</v>
      </c>
      <c r="K204" s="13">
        <f>ROUND(IF($F204/12&gt;基础参数!$B$12,基础参数!$B$12,IF($F204/12&lt;基础参数!$B$11,基础参数!$B$11,$F204/12)),2)</f>
        <v>21396</v>
      </c>
      <c r="L204" s="13">
        <f>K204*12*基础参数!$B$10</f>
        <v>17972.640000000003</v>
      </c>
      <c r="M204" s="12">
        <f t="shared" si="105"/>
        <v>1119933.3600000001</v>
      </c>
      <c r="N204" s="13">
        <f t="shared" si="106"/>
        <v>844000</v>
      </c>
      <c r="O204" s="13">
        <f t="shared" si="107"/>
        <v>322050.01</v>
      </c>
      <c r="P204" s="13">
        <f t="shared" si="108"/>
        <v>288240</v>
      </c>
      <c r="Q204" s="17">
        <f t="shared" si="109"/>
        <v>610290.01</v>
      </c>
      <c r="R204" s="13">
        <f t="shared" si="110"/>
        <v>1303933.3600000001</v>
      </c>
      <c r="S204" s="18">
        <f t="shared" si="111"/>
        <v>660000</v>
      </c>
      <c r="T204" s="13">
        <f t="shared" si="112"/>
        <v>404850.01</v>
      </c>
      <c r="U204" s="13">
        <f t="shared" si="113"/>
        <v>193590</v>
      </c>
      <c r="V204" s="19">
        <f t="shared" si="114"/>
        <v>598440.01</v>
      </c>
      <c r="W204" s="13">
        <f t="shared" si="115"/>
        <v>11850</v>
      </c>
      <c r="X204" s="13">
        <f t="shared" si="116"/>
        <v>103410</v>
      </c>
      <c r="Y204" s="13">
        <f t="shared" si="117"/>
        <v>1963933.36</v>
      </c>
      <c r="Z204" s="22">
        <f t="shared" si="118"/>
        <v>701850.01</v>
      </c>
      <c r="AA204" s="13"/>
      <c r="AB204" s="13">
        <f t="shared" si="119"/>
        <v>1543933.36</v>
      </c>
      <c r="AC204" s="13">
        <f t="shared" si="120"/>
        <v>420000</v>
      </c>
      <c r="AD204" s="13">
        <f t="shared" si="121"/>
        <v>512850.01</v>
      </c>
      <c r="AE204" s="13">
        <f t="shared" si="122"/>
        <v>102340</v>
      </c>
      <c r="AF204" s="13">
        <f t="shared" si="123"/>
        <v>615190.01</v>
      </c>
      <c r="AG204" s="23">
        <f t="shared" si="124"/>
        <v>16750</v>
      </c>
      <c r="AH204" s="13">
        <f t="shared" si="125"/>
        <v>4900</v>
      </c>
      <c r="AI204" s="13">
        <f t="shared" si="126"/>
        <v>511433.3600000001</v>
      </c>
      <c r="AJ204" s="13">
        <f t="shared" si="127"/>
        <v>1303933.3600000001</v>
      </c>
      <c r="AK204" s="13">
        <f t="shared" si="128"/>
        <v>660000</v>
      </c>
      <c r="AL204" s="13">
        <f t="shared" si="129"/>
        <v>404850.01</v>
      </c>
      <c r="AM204" s="13">
        <f t="shared" si="130"/>
        <v>193590</v>
      </c>
      <c r="AN204" s="13">
        <f t="shared" si="131"/>
        <v>598440.01</v>
      </c>
      <c r="AO204" s="23">
        <f t="shared" si="132"/>
        <v>0</v>
      </c>
      <c r="AP204" s="13">
        <f t="shared" si="133"/>
        <v>-11850</v>
      </c>
      <c r="AQ204" s="13">
        <f t="shared" si="134"/>
        <v>0</v>
      </c>
      <c r="AR204" s="3" t="str">
        <f t="shared" si="135"/>
        <v>Ok</v>
      </c>
    </row>
    <row r="205" spans="1:44" x14ac:dyDescent="0.3">
      <c r="A205" s="30"/>
      <c r="B205" s="30">
        <f t="shared" si="102"/>
        <v>212</v>
      </c>
      <c r="C205" s="13">
        <f t="shared" si="103"/>
        <v>106000</v>
      </c>
      <c r="D205" s="13">
        <f t="shared" si="104"/>
        <v>1272000</v>
      </c>
      <c r="E205" s="13">
        <f>F205*基础参数!$B$18</f>
        <v>848000</v>
      </c>
      <c r="F205" s="13">
        <f>F204+基础参数!$B$17</f>
        <v>2120000</v>
      </c>
      <c r="G205" s="13">
        <f>基础参数!$B$1</f>
        <v>60000</v>
      </c>
      <c r="H205" s="13">
        <f>基础参数!$B$2</f>
        <v>36000</v>
      </c>
      <c r="I205" s="13">
        <f>ROUND(IF(F205/12&gt;基础参数!$B$5,基础参数!$B$5,IF(F205/12&lt;基础参数!$B$4,基础参数!$B$4,F205/12)),2)</f>
        <v>21396</v>
      </c>
      <c r="J205" s="13">
        <f>I205*12*基础参数!$B$3</f>
        <v>32094</v>
      </c>
      <c r="K205" s="13">
        <f>ROUND(IF($F205/12&gt;基础参数!$B$12,基础参数!$B$12,IF($F205/12&lt;基础参数!$B$11,基础参数!$B$11,$F205/12)),2)</f>
        <v>21396</v>
      </c>
      <c r="L205" s="13">
        <f>K205*12*基础参数!$B$10</f>
        <v>17972.640000000003</v>
      </c>
      <c r="M205" s="12">
        <f t="shared" si="105"/>
        <v>1125933.3600000001</v>
      </c>
      <c r="N205" s="13">
        <f t="shared" si="106"/>
        <v>848000</v>
      </c>
      <c r="O205" s="13">
        <f t="shared" si="107"/>
        <v>324750.01</v>
      </c>
      <c r="P205" s="13">
        <f t="shared" si="108"/>
        <v>289640</v>
      </c>
      <c r="Q205" s="17">
        <f t="shared" si="109"/>
        <v>614390.01</v>
      </c>
      <c r="R205" s="13">
        <f t="shared" si="110"/>
        <v>1313933.3600000001</v>
      </c>
      <c r="S205" s="18">
        <f t="shared" si="111"/>
        <v>660000</v>
      </c>
      <c r="T205" s="13">
        <f t="shared" si="112"/>
        <v>409350.01</v>
      </c>
      <c r="U205" s="13">
        <f t="shared" si="113"/>
        <v>193590</v>
      </c>
      <c r="V205" s="19">
        <f t="shared" si="114"/>
        <v>602940.01</v>
      </c>
      <c r="W205" s="13">
        <f t="shared" si="115"/>
        <v>11450</v>
      </c>
      <c r="X205" s="13">
        <f t="shared" si="116"/>
        <v>103410</v>
      </c>
      <c r="Y205" s="13">
        <f t="shared" si="117"/>
        <v>1973933.36</v>
      </c>
      <c r="Z205" s="22">
        <f t="shared" si="118"/>
        <v>706350.01</v>
      </c>
      <c r="AA205" s="13"/>
      <c r="AB205" s="13">
        <f t="shared" si="119"/>
        <v>1553933.36</v>
      </c>
      <c r="AC205" s="13">
        <f t="shared" si="120"/>
        <v>420000</v>
      </c>
      <c r="AD205" s="13">
        <f t="shared" si="121"/>
        <v>517350.01</v>
      </c>
      <c r="AE205" s="13">
        <f t="shared" si="122"/>
        <v>102340</v>
      </c>
      <c r="AF205" s="13">
        <f t="shared" si="123"/>
        <v>619690.01</v>
      </c>
      <c r="AG205" s="23">
        <f t="shared" si="124"/>
        <v>16750</v>
      </c>
      <c r="AH205" s="13">
        <f t="shared" si="125"/>
        <v>5300</v>
      </c>
      <c r="AI205" s="13">
        <f t="shared" si="126"/>
        <v>521433.3600000001</v>
      </c>
      <c r="AJ205" s="13">
        <f t="shared" si="127"/>
        <v>1313933.3600000001</v>
      </c>
      <c r="AK205" s="13">
        <f t="shared" si="128"/>
        <v>660000</v>
      </c>
      <c r="AL205" s="13">
        <f t="shared" si="129"/>
        <v>409350.01</v>
      </c>
      <c r="AM205" s="13">
        <f t="shared" si="130"/>
        <v>193590</v>
      </c>
      <c r="AN205" s="13">
        <f t="shared" si="131"/>
        <v>602940.01</v>
      </c>
      <c r="AO205" s="23">
        <f t="shared" si="132"/>
        <v>0</v>
      </c>
      <c r="AP205" s="13">
        <f t="shared" si="133"/>
        <v>-11450</v>
      </c>
      <c r="AQ205" s="13">
        <f t="shared" si="134"/>
        <v>0</v>
      </c>
      <c r="AR205" s="3" t="str">
        <f t="shared" si="135"/>
        <v>Ok</v>
      </c>
    </row>
    <row r="206" spans="1:44" x14ac:dyDescent="0.3">
      <c r="A206" s="30"/>
      <c r="B206" s="30">
        <f t="shared" si="102"/>
        <v>213</v>
      </c>
      <c r="C206" s="13">
        <f t="shared" si="103"/>
        <v>106500</v>
      </c>
      <c r="D206" s="13">
        <f t="shared" si="104"/>
        <v>1278000</v>
      </c>
      <c r="E206" s="13">
        <f>F206*基础参数!$B$18</f>
        <v>852000</v>
      </c>
      <c r="F206" s="13">
        <f>F205+基础参数!$B$17</f>
        <v>2130000</v>
      </c>
      <c r="G206" s="13">
        <f>基础参数!$B$1</f>
        <v>60000</v>
      </c>
      <c r="H206" s="13">
        <f>基础参数!$B$2</f>
        <v>36000</v>
      </c>
      <c r="I206" s="13">
        <f>ROUND(IF(F206/12&gt;基础参数!$B$5,基础参数!$B$5,IF(F206/12&lt;基础参数!$B$4,基础参数!$B$4,F206/12)),2)</f>
        <v>21396</v>
      </c>
      <c r="J206" s="13">
        <f>I206*12*基础参数!$B$3</f>
        <v>32094</v>
      </c>
      <c r="K206" s="13">
        <f>ROUND(IF($F206/12&gt;基础参数!$B$12,基础参数!$B$12,IF($F206/12&lt;基础参数!$B$11,基础参数!$B$11,$F206/12)),2)</f>
        <v>21396</v>
      </c>
      <c r="L206" s="13">
        <f>K206*12*基础参数!$B$10</f>
        <v>17972.640000000003</v>
      </c>
      <c r="M206" s="12">
        <f t="shared" si="105"/>
        <v>1131933.3600000001</v>
      </c>
      <c r="N206" s="13">
        <f t="shared" si="106"/>
        <v>852000</v>
      </c>
      <c r="O206" s="13">
        <f t="shared" si="107"/>
        <v>327450.01</v>
      </c>
      <c r="P206" s="13">
        <f t="shared" si="108"/>
        <v>291040</v>
      </c>
      <c r="Q206" s="17">
        <f t="shared" si="109"/>
        <v>618490.01</v>
      </c>
      <c r="R206" s="13">
        <f t="shared" si="110"/>
        <v>1323933.3600000001</v>
      </c>
      <c r="S206" s="18">
        <f t="shared" si="111"/>
        <v>660000</v>
      </c>
      <c r="T206" s="13">
        <f t="shared" si="112"/>
        <v>413850.01</v>
      </c>
      <c r="U206" s="13">
        <f t="shared" si="113"/>
        <v>193590</v>
      </c>
      <c r="V206" s="19">
        <f t="shared" si="114"/>
        <v>607440.01</v>
      </c>
      <c r="W206" s="13">
        <f t="shared" si="115"/>
        <v>11050</v>
      </c>
      <c r="X206" s="13">
        <f t="shared" si="116"/>
        <v>103410</v>
      </c>
      <c r="Y206" s="13">
        <f t="shared" si="117"/>
        <v>1983933.36</v>
      </c>
      <c r="Z206" s="22">
        <f t="shared" si="118"/>
        <v>710850.01</v>
      </c>
      <c r="AA206" s="13"/>
      <c r="AB206" s="13">
        <f t="shared" si="119"/>
        <v>1563933.36</v>
      </c>
      <c r="AC206" s="13">
        <f t="shared" si="120"/>
        <v>420000</v>
      </c>
      <c r="AD206" s="13">
        <f t="shared" si="121"/>
        <v>521850.01</v>
      </c>
      <c r="AE206" s="13">
        <f t="shared" si="122"/>
        <v>102340</v>
      </c>
      <c r="AF206" s="13">
        <f t="shared" si="123"/>
        <v>624190.01</v>
      </c>
      <c r="AG206" s="23">
        <f t="shared" si="124"/>
        <v>16750</v>
      </c>
      <c r="AH206" s="13">
        <f t="shared" si="125"/>
        <v>5700</v>
      </c>
      <c r="AI206" s="13">
        <f t="shared" si="126"/>
        <v>531433.3600000001</v>
      </c>
      <c r="AJ206" s="13">
        <f t="shared" si="127"/>
        <v>1323933.3600000001</v>
      </c>
      <c r="AK206" s="13">
        <f t="shared" si="128"/>
        <v>660000</v>
      </c>
      <c r="AL206" s="13">
        <f t="shared" si="129"/>
        <v>413850.01</v>
      </c>
      <c r="AM206" s="13">
        <f t="shared" si="130"/>
        <v>193590</v>
      </c>
      <c r="AN206" s="13">
        <f t="shared" si="131"/>
        <v>607440.01</v>
      </c>
      <c r="AO206" s="23">
        <f t="shared" si="132"/>
        <v>0</v>
      </c>
      <c r="AP206" s="13">
        <f t="shared" si="133"/>
        <v>-11050</v>
      </c>
      <c r="AQ206" s="13">
        <f t="shared" si="134"/>
        <v>0</v>
      </c>
      <c r="AR206" s="3" t="str">
        <f t="shared" si="135"/>
        <v>Ok</v>
      </c>
    </row>
    <row r="207" spans="1:44" x14ac:dyDescent="0.3">
      <c r="A207" s="30"/>
      <c r="B207" s="30">
        <f t="shared" si="102"/>
        <v>214</v>
      </c>
      <c r="C207" s="13">
        <f t="shared" si="103"/>
        <v>107000</v>
      </c>
      <c r="D207" s="13">
        <f t="shared" si="104"/>
        <v>1284000</v>
      </c>
      <c r="E207" s="13">
        <f>F207*基础参数!$B$18</f>
        <v>856000</v>
      </c>
      <c r="F207" s="13">
        <f>F206+基础参数!$B$17</f>
        <v>2140000</v>
      </c>
      <c r="G207" s="13">
        <f>基础参数!$B$1</f>
        <v>60000</v>
      </c>
      <c r="H207" s="13">
        <f>基础参数!$B$2</f>
        <v>36000</v>
      </c>
      <c r="I207" s="13">
        <f>ROUND(IF(F207/12&gt;基础参数!$B$5,基础参数!$B$5,IF(F207/12&lt;基础参数!$B$4,基础参数!$B$4,F207/12)),2)</f>
        <v>21396</v>
      </c>
      <c r="J207" s="13">
        <f>I207*12*基础参数!$B$3</f>
        <v>32094</v>
      </c>
      <c r="K207" s="13">
        <f>ROUND(IF($F207/12&gt;基础参数!$B$12,基础参数!$B$12,IF($F207/12&lt;基础参数!$B$11,基础参数!$B$11,$F207/12)),2)</f>
        <v>21396</v>
      </c>
      <c r="L207" s="13">
        <f>K207*12*基础参数!$B$10</f>
        <v>17972.640000000003</v>
      </c>
      <c r="M207" s="12">
        <f t="shared" si="105"/>
        <v>1137933.3600000001</v>
      </c>
      <c r="N207" s="13">
        <f t="shared" si="106"/>
        <v>856000</v>
      </c>
      <c r="O207" s="13">
        <f t="shared" si="107"/>
        <v>330150.01</v>
      </c>
      <c r="P207" s="13">
        <f t="shared" si="108"/>
        <v>292440</v>
      </c>
      <c r="Q207" s="17">
        <f t="shared" si="109"/>
        <v>622590.01</v>
      </c>
      <c r="R207" s="13">
        <f t="shared" si="110"/>
        <v>1333933.3600000001</v>
      </c>
      <c r="S207" s="18">
        <f t="shared" si="111"/>
        <v>660000</v>
      </c>
      <c r="T207" s="13">
        <f t="shared" si="112"/>
        <v>418350.01</v>
      </c>
      <c r="U207" s="13">
        <f t="shared" si="113"/>
        <v>193590</v>
      </c>
      <c r="V207" s="19">
        <f t="shared" si="114"/>
        <v>611940.01</v>
      </c>
      <c r="W207" s="13">
        <f t="shared" si="115"/>
        <v>10650</v>
      </c>
      <c r="X207" s="13">
        <f t="shared" si="116"/>
        <v>103410</v>
      </c>
      <c r="Y207" s="13">
        <f t="shared" si="117"/>
        <v>1993933.36</v>
      </c>
      <c r="Z207" s="22">
        <f t="shared" si="118"/>
        <v>715350.01</v>
      </c>
      <c r="AA207" s="13"/>
      <c r="AB207" s="13">
        <f t="shared" si="119"/>
        <v>1573933.36</v>
      </c>
      <c r="AC207" s="13">
        <f t="shared" si="120"/>
        <v>420000</v>
      </c>
      <c r="AD207" s="13">
        <f t="shared" si="121"/>
        <v>526350.01</v>
      </c>
      <c r="AE207" s="13">
        <f t="shared" si="122"/>
        <v>102340</v>
      </c>
      <c r="AF207" s="13">
        <f t="shared" si="123"/>
        <v>628690.01</v>
      </c>
      <c r="AG207" s="23">
        <f t="shared" si="124"/>
        <v>16750</v>
      </c>
      <c r="AH207" s="13">
        <f t="shared" si="125"/>
        <v>6100</v>
      </c>
      <c r="AI207" s="13">
        <f t="shared" si="126"/>
        <v>541433.3600000001</v>
      </c>
      <c r="AJ207" s="13">
        <f t="shared" si="127"/>
        <v>1333933.3600000001</v>
      </c>
      <c r="AK207" s="13">
        <f t="shared" si="128"/>
        <v>660000</v>
      </c>
      <c r="AL207" s="13">
        <f t="shared" si="129"/>
        <v>418350.01</v>
      </c>
      <c r="AM207" s="13">
        <f t="shared" si="130"/>
        <v>193590</v>
      </c>
      <c r="AN207" s="13">
        <f t="shared" si="131"/>
        <v>611940.01</v>
      </c>
      <c r="AO207" s="23">
        <f t="shared" si="132"/>
        <v>0</v>
      </c>
      <c r="AP207" s="13">
        <f t="shared" si="133"/>
        <v>-10650</v>
      </c>
      <c r="AQ207" s="13">
        <f t="shared" si="134"/>
        <v>0</v>
      </c>
      <c r="AR207" s="3" t="str">
        <f t="shared" si="135"/>
        <v>Ok</v>
      </c>
    </row>
    <row r="208" spans="1:44" x14ac:dyDescent="0.3">
      <c r="A208" s="30"/>
      <c r="B208" s="30">
        <f t="shared" si="102"/>
        <v>215</v>
      </c>
      <c r="C208" s="13">
        <f t="shared" si="103"/>
        <v>107500</v>
      </c>
      <c r="D208" s="13">
        <f t="shared" si="104"/>
        <v>1290000</v>
      </c>
      <c r="E208" s="13">
        <f>F208*基础参数!$B$18</f>
        <v>860000</v>
      </c>
      <c r="F208" s="13">
        <f>F207+基础参数!$B$17</f>
        <v>2150000</v>
      </c>
      <c r="G208" s="13">
        <f>基础参数!$B$1</f>
        <v>60000</v>
      </c>
      <c r="H208" s="13">
        <f>基础参数!$B$2</f>
        <v>36000</v>
      </c>
      <c r="I208" s="13">
        <f>ROUND(IF(F208/12&gt;基础参数!$B$5,基础参数!$B$5,IF(F208/12&lt;基础参数!$B$4,基础参数!$B$4,F208/12)),2)</f>
        <v>21396</v>
      </c>
      <c r="J208" s="13">
        <f>I208*12*基础参数!$B$3</f>
        <v>32094</v>
      </c>
      <c r="K208" s="13">
        <f>ROUND(IF($F208/12&gt;基础参数!$B$12,基础参数!$B$12,IF($F208/12&lt;基础参数!$B$11,基础参数!$B$11,$F208/12)),2)</f>
        <v>21396</v>
      </c>
      <c r="L208" s="13">
        <f>K208*12*基础参数!$B$10</f>
        <v>17972.640000000003</v>
      </c>
      <c r="M208" s="12">
        <f t="shared" si="105"/>
        <v>1143933.3600000001</v>
      </c>
      <c r="N208" s="13">
        <f t="shared" si="106"/>
        <v>860000</v>
      </c>
      <c r="O208" s="13">
        <f t="shared" si="107"/>
        <v>332850.01</v>
      </c>
      <c r="P208" s="13">
        <f t="shared" si="108"/>
        <v>293840</v>
      </c>
      <c r="Q208" s="17">
        <f t="shared" si="109"/>
        <v>626690.01</v>
      </c>
      <c r="R208" s="13">
        <f t="shared" si="110"/>
        <v>1343933.36</v>
      </c>
      <c r="S208" s="18">
        <f t="shared" si="111"/>
        <v>660000</v>
      </c>
      <c r="T208" s="13">
        <f t="shared" si="112"/>
        <v>422850.01</v>
      </c>
      <c r="U208" s="13">
        <f t="shared" si="113"/>
        <v>193590</v>
      </c>
      <c r="V208" s="19">
        <f t="shared" si="114"/>
        <v>616440.01</v>
      </c>
      <c r="W208" s="13">
        <f t="shared" si="115"/>
        <v>10250</v>
      </c>
      <c r="X208" s="13">
        <f t="shared" si="116"/>
        <v>103410</v>
      </c>
      <c r="Y208" s="13">
        <f t="shared" si="117"/>
        <v>2003933.36</v>
      </c>
      <c r="Z208" s="22">
        <f t="shared" si="118"/>
        <v>719850.01</v>
      </c>
      <c r="AA208" s="13"/>
      <c r="AB208" s="13">
        <f t="shared" si="119"/>
        <v>1583933.36</v>
      </c>
      <c r="AC208" s="13">
        <f t="shared" si="120"/>
        <v>420000</v>
      </c>
      <c r="AD208" s="13">
        <f t="shared" si="121"/>
        <v>530850.01</v>
      </c>
      <c r="AE208" s="13">
        <f t="shared" si="122"/>
        <v>102340</v>
      </c>
      <c r="AF208" s="13">
        <f t="shared" si="123"/>
        <v>633190.01</v>
      </c>
      <c r="AG208" s="23">
        <f t="shared" si="124"/>
        <v>16750</v>
      </c>
      <c r="AH208" s="13">
        <f t="shared" si="125"/>
        <v>6500</v>
      </c>
      <c r="AI208" s="13">
        <f t="shared" si="126"/>
        <v>551433.3600000001</v>
      </c>
      <c r="AJ208" s="13">
        <f t="shared" si="127"/>
        <v>1343933.36</v>
      </c>
      <c r="AK208" s="13">
        <f t="shared" si="128"/>
        <v>660000</v>
      </c>
      <c r="AL208" s="13">
        <f t="shared" si="129"/>
        <v>422850.01</v>
      </c>
      <c r="AM208" s="13">
        <f t="shared" si="130"/>
        <v>193590</v>
      </c>
      <c r="AN208" s="13">
        <f t="shared" si="131"/>
        <v>616440.01</v>
      </c>
      <c r="AO208" s="23">
        <f t="shared" si="132"/>
        <v>0</v>
      </c>
      <c r="AP208" s="13">
        <f t="shared" si="133"/>
        <v>-10250</v>
      </c>
      <c r="AQ208" s="13">
        <f t="shared" si="134"/>
        <v>0</v>
      </c>
      <c r="AR208" s="3" t="str">
        <f t="shared" si="135"/>
        <v>Ok</v>
      </c>
    </row>
    <row r="209" spans="1:44" x14ac:dyDescent="0.3">
      <c r="A209" s="30"/>
      <c r="B209" s="30">
        <f t="shared" si="102"/>
        <v>216</v>
      </c>
      <c r="C209" s="13">
        <f t="shared" si="103"/>
        <v>108000</v>
      </c>
      <c r="D209" s="13">
        <f t="shared" si="104"/>
        <v>1296000</v>
      </c>
      <c r="E209" s="13">
        <f>F209*基础参数!$B$18</f>
        <v>864000</v>
      </c>
      <c r="F209" s="13">
        <f>F208+基础参数!$B$17</f>
        <v>2160000</v>
      </c>
      <c r="G209" s="13">
        <f>基础参数!$B$1</f>
        <v>60000</v>
      </c>
      <c r="H209" s="13">
        <f>基础参数!$B$2</f>
        <v>36000</v>
      </c>
      <c r="I209" s="13">
        <f>ROUND(IF(F209/12&gt;基础参数!$B$5,基础参数!$B$5,IF(F209/12&lt;基础参数!$B$4,基础参数!$B$4,F209/12)),2)</f>
        <v>21396</v>
      </c>
      <c r="J209" s="13">
        <f>I209*12*基础参数!$B$3</f>
        <v>32094</v>
      </c>
      <c r="K209" s="13">
        <f>ROUND(IF($F209/12&gt;基础参数!$B$12,基础参数!$B$12,IF($F209/12&lt;基础参数!$B$11,基础参数!$B$11,$F209/12)),2)</f>
        <v>21396</v>
      </c>
      <c r="L209" s="13">
        <f>K209*12*基础参数!$B$10</f>
        <v>17972.640000000003</v>
      </c>
      <c r="M209" s="12">
        <f t="shared" si="105"/>
        <v>1149933.3600000001</v>
      </c>
      <c r="N209" s="13">
        <f t="shared" si="106"/>
        <v>864000</v>
      </c>
      <c r="O209" s="13">
        <f t="shared" si="107"/>
        <v>335550.01</v>
      </c>
      <c r="P209" s="13">
        <f t="shared" si="108"/>
        <v>295240</v>
      </c>
      <c r="Q209" s="17">
        <f t="shared" si="109"/>
        <v>630790.01</v>
      </c>
      <c r="R209" s="13">
        <f t="shared" si="110"/>
        <v>1353933.36</v>
      </c>
      <c r="S209" s="18">
        <f t="shared" si="111"/>
        <v>660000</v>
      </c>
      <c r="T209" s="13">
        <f t="shared" si="112"/>
        <v>427350.01</v>
      </c>
      <c r="U209" s="13">
        <f t="shared" si="113"/>
        <v>193590</v>
      </c>
      <c r="V209" s="19">
        <f t="shared" si="114"/>
        <v>620940.01</v>
      </c>
      <c r="W209" s="13">
        <f t="shared" si="115"/>
        <v>9850</v>
      </c>
      <c r="X209" s="13">
        <f t="shared" si="116"/>
        <v>103410</v>
      </c>
      <c r="Y209" s="13">
        <f t="shared" si="117"/>
        <v>2013933.36</v>
      </c>
      <c r="Z209" s="22">
        <f t="shared" si="118"/>
        <v>724350.01</v>
      </c>
      <c r="AA209" s="13"/>
      <c r="AB209" s="13">
        <f t="shared" si="119"/>
        <v>1593933.36</v>
      </c>
      <c r="AC209" s="13">
        <f t="shared" si="120"/>
        <v>420000</v>
      </c>
      <c r="AD209" s="13">
        <f t="shared" si="121"/>
        <v>535350.01</v>
      </c>
      <c r="AE209" s="13">
        <f t="shared" si="122"/>
        <v>102340</v>
      </c>
      <c r="AF209" s="13">
        <f t="shared" si="123"/>
        <v>637690.01</v>
      </c>
      <c r="AG209" s="23">
        <f t="shared" si="124"/>
        <v>16750</v>
      </c>
      <c r="AH209" s="13">
        <f t="shared" si="125"/>
        <v>6900</v>
      </c>
      <c r="AI209" s="13">
        <f t="shared" si="126"/>
        <v>561433.3600000001</v>
      </c>
      <c r="AJ209" s="13">
        <f t="shared" si="127"/>
        <v>1353933.36</v>
      </c>
      <c r="AK209" s="13">
        <f t="shared" si="128"/>
        <v>660000</v>
      </c>
      <c r="AL209" s="13">
        <f t="shared" si="129"/>
        <v>427350.01</v>
      </c>
      <c r="AM209" s="13">
        <f t="shared" si="130"/>
        <v>193590</v>
      </c>
      <c r="AN209" s="13">
        <f t="shared" si="131"/>
        <v>620940.01</v>
      </c>
      <c r="AO209" s="23">
        <f t="shared" si="132"/>
        <v>0</v>
      </c>
      <c r="AP209" s="13">
        <f t="shared" si="133"/>
        <v>-9850</v>
      </c>
      <c r="AQ209" s="13">
        <f t="shared" si="134"/>
        <v>0</v>
      </c>
      <c r="AR209" s="3" t="str">
        <f t="shared" si="135"/>
        <v>Ok</v>
      </c>
    </row>
    <row r="210" spans="1:44" x14ac:dyDescent="0.3">
      <c r="A210" s="30"/>
      <c r="B210" s="30">
        <f t="shared" si="102"/>
        <v>217</v>
      </c>
      <c r="C210" s="13">
        <f t="shared" si="103"/>
        <v>108500</v>
      </c>
      <c r="D210" s="13">
        <f t="shared" si="104"/>
        <v>1302000</v>
      </c>
      <c r="E210" s="13">
        <f>F210*基础参数!$B$18</f>
        <v>868000</v>
      </c>
      <c r="F210" s="13">
        <f>F209+基础参数!$B$17</f>
        <v>2170000</v>
      </c>
      <c r="G210" s="13">
        <f>基础参数!$B$1</f>
        <v>60000</v>
      </c>
      <c r="H210" s="13">
        <f>基础参数!$B$2</f>
        <v>36000</v>
      </c>
      <c r="I210" s="13">
        <f>ROUND(IF(F210/12&gt;基础参数!$B$5,基础参数!$B$5,IF(F210/12&lt;基础参数!$B$4,基础参数!$B$4,F210/12)),2)</f>
        <v>21396</v>
      </c>
      <c r="J210" s="13">
        <f>I210*12*基础参数!$B$3</f>
        <v>32094</v>
      </c>
      <c r="K210" s="13">
        <f>ROUND(IF($F210/12&gt;基础参数!$B$12,基础参数!$B$12,IF($F210/12&lt;基础参数!$B$11,基础参数!$B$11,$F210/12)),2)</f>
        <v>21396</v>
      </c>
      <c r="L210" s="13">
        <f>K210*12*基础参数!$B$10</f>
        <v>17972.640000000003</v>
      </c>
      <c r="M210" s="12">
        <f t="shared" si="105"/>
        <v>1155933.3600000001</v>
      </c>
      <c r="N210" s="13">
        <f t="shared" si="106"/>
        <v>868000</v>
      </c>
      <c r="O210" s="13">
        <f t="shared" si="107"/>
        <v>338250.01</v>
      </c>
      <c r="P210" s="13">
        <f t="shared" si="108"/>
        <v>296640</v>
      </c>
      <c r="Q210" s="17">
        <f t="shared" si="109"/>
        <v>634890.01</v>
      </c>
      <c r="R210" s="13">
        <f t="shared" si="110"/>
        <v>1363933.36</v>
      </c>
      <c r="S210" s="18">
        <f t="shared" si="111"/>
        <v>660000</v>
      </c>
      <c r="T210" s="13">
        <f t="shared" si="112"/>
        <v>431850.01</v>
      </c>
      <c r="U210" s="13">
        <f t="shared" si="113"/>
        <v>193590</v>
      </c>
      <c r="V210" s="19">
        <f t="shared" si="114"/>
        <v>625440.01</v>
      </c>
      <c r="W210" s="13">
        <f t="shared" si="115"/>
        <v>9450</v>
      </c>
      <c r="X210" s="13">
        <f t="shared" si="116"/>
        <v>103410</v>
      </c>
      <c r="Y210" s="13">
        <f t="shared" si="117"/>
        <v>2023933.36</v>
      </c>
      <c r="Z210" s="22">
        <f t="shared" si="118"/>
        <v>728850.01</v>
      </c>
      <c r="AA210" s="13"/>
      <c r="AB210" s="13">
        <f t="shared" si="119"/>
        <v>1603933.36</v>
      </c>
      <c r="AC210" s="13">
        <f t="shared" si="120"/>
        <v>420000</v>
      </c>
      <c r="AD210" s="13">
        <f t="shared" si="121"/>
        <v>539850.01</v>
      </c>
      <c r="AE210" s="13">
        <f t="shared" si="122"/>
        <v>102340</v>
      </c>
      <c r="AF210" s="13">
        <f t="shared" si="123"/>
        <v>642190.01</v>
      </c>
      <c r="AG210" s="23">
        <f t="shared" si="124"/>
        <v>16750</v>
      </c>
      <c r="AH210" s="13">
        <f t="shared" si="125"/>
        <v>7300</v>
      </c>
      <c r="AI210" s="13">
        <f t="shared" si="126"/>
        <v>571433.3600000001</v>
      </c>
      <c r="AJ210" s="13">
        <f t="shared" si="127"/>
        <v>1363933.36</v>
      </c>
      <c r="AK210" s="13">
        <f t="shared" si="128"/>
        <v>660000</v>
      </c>
      <c r="AL210" s="13">
        <f t="shared" si="129"/>
        <v>431850.01</v>
      </c>
      <c r="AM210" s="13">
        <f t="shared" si="130"/>
        <v>193590</v>
      </c>
      <c r="AN210" s="13">
        <f t="shared" si="131"/>
        <v>625440.01</v>
      </c>
      <c r="AO210" s="23">
        <f t="shared" si="132"/>
        <v>0</v>
      </c>
      <c r="AP210" s="13">
        <f t="shared" si="133"/>
        <v>-9450</v>
      </c>
      <c r="AQ210" s="13">
        <f t="shared" si="134"/>
        <v>0</v>
      </c>
      <c r="AR210" s="3" t="str">
        <f t="shared" si="135"/>
        <v>Ok</v>
      </c>
    </row>
    <row r="211" spans="1:44" x14ac:dyDescent="0.3">
      <c r="A211" s="30"/>
      <c r="B211" s="30">
        <f t="shared" si="102"/>
        <v>218</v>
      </c>
      <c r="C211" s="13">
        <f t="shared" si="103"/>
        <v>109000</v>
      </c>
      <c r="D211" s="13">
        <f t="shared" si="104"/>
        <v>1308000</v>
      </c>
      <c r="E211" s="13">
        <f>F211*基础参数!$B$18</f>
        <v>872000</v>
      </c>
      <c r="F211" s="13">
        <f>F210+基础参数!$B$17</f>
        <v>2180000</v>
      </c>
      <c r="G211" s="13">
        <f>基础参数!$B$1</f>
        <v>60000</v>
      </c>
      <c r="H211" s="13">
        <f>基础参数!$B$2</f>
        <v>36000</v>
      </c>
      <c r="I211" s="13">
        <f>ROUND(IF(F211/12&gt;基础参数!$B$5,基础参数!$B$5,IF(F211/12&lt;基础参数!$B$4,基础参数!$B$4,F211/12)),2)</f>
        <v>21396</v>
      </c>
      <c r="J211" s="13">
        <f>I211*12*基础参数!$B$3</f>
        <v>32094</v>
      </c>
      <c r="K211" s="13">
        <f>ROUND(IF($F211/12&gt;基础参数!$B$12,基础参数!$B$12,IF($F211/12&lt;基础参数!$B$11,基础参数!$B$11,$F211/12)),2)</f>
        <v>21396</v>
      </c>
      <c r="L211" s="13">
        <f>K211*12*基础参数!$B$10</f>
        <v>17972.640000000003</v>
      </c>
      <c r="M211" s="12">
        <f t="shared" si="105"/>
        <v>1161933.3600000001</v>
      </c>
      <c r="N211" s="13">
        <f t="shared" si="106"/>
        <v>872000</v>
      </c>
      <c r="O211" s="13">
        <f t="shared" si="107"/>
        <v>340950.01</v>
      </c>
      <c r="P211" s="13">
        <f t="shared" si="108"/>
        <v>298040</v>
      </c>
      <c r="Q211" s="17">
        <f t="shared" si="109"/>
        <v>638990.01</v>
      </c>
      <c r="R211" s="13">
        <f t="shared" si="110"/>
        <v>1373933.36</v>
      </c>
      <c r="S211" s="18">
        <f t="shared" si="111"/>
        <v>660000</v>
      </c>
      <c r="T211" s="13">
        <f t="shared" si="112"/>
        <v>436350.01</v>
      </c>
      <c r="U211" s="13">
        <f t="shared" si="113"/>
        <v>193590</v>
      </c>
      <c r="V211" s="19">
        <f t="shared" si="114"/>
        <v>629940.01</v>
      </c>
      <c r="W211" s="13">
        <f t="shared" si="115"/>
        <v>9050</v>
      </c>
      <c r="X211" s="13">
        <f t="shared" si="116"/>
        <v>103410</v>
      </c>
      <c r="Y211" s="13">
        <f t="shared" si="117"/>
        <v>2033933.36</v>
      </c>
      <c r="Z211" s="22">
        <f t="shared" si="118"/>
        <v>733350.01</v>
      </c>
      <c r="AA211" s="13"/>
      <c r="AB211" s="13">
        <f t="shared" si="119"/>
        <v>1613933.36</v>
      </c>
      <c r="AC211" s="13">
        <f t="shared" si="120"/>
        <v>420000</v>
      </c>
      <c r="AD211" s="13">
        <f t="shared" si="121"/>
        <v>544350.01</v>
      </c>
      <c r="AE211" s="13">
        <f t="shared" si="122"/>
        <v>102340</v>
      </c>
      <c r="AF211" s="13">
        <f t="shared" si="123"/>
        <v>646690.01</v>
      </c>
      <c r="AG211" s="23">
        <f t="shared" si="124"/>
        <v>16750</v>
      </c>
      <c r="AH211" s="13">
        <f t="shared" si="125"/>
        <v>7700</v>
      </c>
      <c r="AI211" s="13">
        <f t="shared" si="126"/>
        <v>581433.3600000001</v>
      </c>
      <c r="AJ211" s="13">
        <f t="shared" si="127"/>
        <v>1373933.36</v>
      </c>
      <c r="AK211" s="13">
        <f t="shared" si="128"/>
        <v>660000</v>
      </c>
      <c r="AL211" s="13">
        <f t="shared" si="129"/>
        <v>436350.01</v>
      </c>
      <c r="AM211" s="13">
        <f t="shared" si="130"/>
        <v>193590</v>
      </c>
      <c r="AN211" s="13">
        <f t="shared" si="131"/>
        <v>629940.01</v>
      </c>
      <c r="AO211" s="23">
        <f t="shared" si="132"/>
        <v>0</v>
      </c>
      <c r="AP211" s="13">
        <f t="shared" si="133"/>
        <v>-9050</v>
      </c>
      <c r="AQ211" s="13">
        <f t="shared" si="134"/>
        <v>0</v>
      </c>
      <c r="AR211" s="3" t="str">
        <f t="shared" si="135"/>
        <v>Ok</v>
      </c>
    </row>
    <row r="212" spans="1:44" x14ac:dyDescent="0.3">
      <c r="A212" s="30"/>
      <c r="B212" s="30">
        <f t="shared" si="102"/>
        <v>219</v>
      </c>
      <c r="C212" s="13">
        <f t="shared" si="103"/>
        <v>109500</v>
      </c>
      <c r="D212" s="13">
        <f t="shared" si="104"/>
        <v>1314000</v>
      </c>
      <c r="E212" s="13">
        <f>F212*基础参数!$B$18</f>
        <v>876000</v>
      </c>
      <c r="F212" s="13">
        <f>F211+基础参数!$B$17</f>
        <v>2190000</v>
      </c>
      <c r="G212" s="13">
        <f>基础参数!$B$1</f>
        <v>60000</v>
      </c>
      <c r="H212" s="13">
        <f>基础参数!$B$2</f>
        <v>36000</v>
      </c>
      <c r="I212" s="13">
        <f>ROUND(IF(F212/12&gt;基础参数!$B$5,基础参数!$B$5,IF(F212/12&lt;基础参数!$B$4,基础参数!$B$4,F212/12)),2)</f>
        <v>21396</v>
      </c>
      <c r="J212" s="13">
        <f>I212*12*基础参数!$B$3</f>
        <v>32094</v>
      </c>
      <c r="K212" s="13">
        <f>ROUND(IF($F212/12&gt;基础参数!$B$12,基础参数!$B$12,IF($F212/12&lt;基础参数!$B$11,基础参数!$B$11,$F212/12)),2)</f>
        <v>21396</v>
      </c>
      <c r="L212" s="13">
        <f>K212*12*基础参数!$B$10</f>
        <v>17972.640000000003</v>
      </c>
      <c r="M212" s="12">
        <f t="shared" si="105"/>
        <v>1167933.3600000001</v>
      </c>
      <c r="N212" s="13">
        <f t="shared" si="106"/>
        <v>876000</v>
      </c>
      <c r="O212" s="13">
        <f t="shared" si="107"/>
        <v>343650.01</v>
      </c>
      <c r="P212" s="13">
        <f t="shared" si="108"/>
        <v>299440</v>
      </c>
      <c r="Q212" s="17">
        <f t="shared" si="109"/>
        <v>643090.01</v>
      </c>
      <c r="R212" s="13">
        <f t="shared" si="110"/>
        <v>1383933.36</v>
      </c>
      <c r="S212" s="18">
        <f t="shared" si="111"/>
        <v>660000</v>
      </c>
      <c r="T212" s="13">
        <f t="shared" si="112"/>
        <v>440850.01</v>
      </c>
      <c r="U212" s="13">
        <f t="shared" si="113"/>
        <v>193590</v>
      </c>
      <c r="V212" s="19">
        <f t="shared" si="114"/>
        <v>634440.01</v>
      </c>
      <c r="W212" s="13">
        <f t="shared" si="115"/>
        <v>8650</v>
      </c>
      <c r="X212" s="13">
        <f t="shared" si="116"/>
        <v>103410</v>
      </c>
      <c r="Y212" s="13">
        <f t="shared" si="117"/>
        <v>2043933.36</v>
      </c>
      <c r="Z212" s="22">
        <f t="shared" si="118"/>
        <v>737850.01</v>
      </c>
      <c r="AA212" s="13"/>
      <c r="AB212" s="13">
        <f t="shared" si="119"/>
        <v>1623933.36</v>
      </c>
      <c r="AC212" s="13">
        <f t="shared" si="120"/>
        <v>420000</v>
      </c>
      <c r="AD212" s="13">
        <f t="shared" si="121"/>
        <v>548850.01</v>
      </c>
      <c r="AE212" s="13">
        <f t="shared" si="122"/>
        <v>102340</v>
      </c>
      <c r="AF212" s="13">
        <f t="shared" si="123"/>
        <v>651190.01</v>
      </c>
      <c r="AG212" s="23">
        <f t="shared" si="124"/>
        <v>16750</v>
      </c>
      <c r="AH212" s="13">
        <f t="shared" si="125"/>
        <v>8100</v>
      </c>
      <c r="AI212" s="13">
        <f t="shared" si="126"/>
        <v>591433.3600000001</v>
      </c>
      <c r="AJ212" s="13">
        <f t="shared" si="127"/>
        <v>1383933.36</v>
      </c>
      <c r="AK212" s="13">
        <f t="shared" si="128"/>
        <v>660000</v>
      </c>
      <c r="AL212" s="13">
        <f t="shared" si="129"/>
        <v>440850.01</v>
      </c>
      <c r="AM212" s="13">
        <f t="shared" si="130"/>
        <v>193590</v>
      </c>
      <c r="AN212" s="13">
        <f t="shared" si="131"/>
        <v>634440.01</v>
      </c>
      <c r="AO212" s="23">
        <f t="shared" si="132"/>
        <v>0</v>
      </c>
      <c r="AP212" s="13">
        <f t="shared" si="133"/>
        <v>-8650</v>
      </c>
      <c r="AQ212" s="13">
        <f t="shared" si="134"/>
        <v>0</v>
      </c>
      <c r="AR212" s="3" t="str">
        <f t="shared" si="135"/>
        <v>Ok</v>
      </c>
    </row>
    <row r="213" spans="1:44" x14ac:dyDescent="0.3">
      <c r="A213" s="30"/>
      <c r="B213" s="30">
        <f t="shared" si="102"/>
        <v>220</v>
      </c>
      <c r="C213" s="13">
        <f t="shared" si="103"/>
        <v>110000</v>
      </c>
      <c r="D213" s="13">
        <f t="shared" si="104"/>
        <v>1320000</v>
      </c>
      <c r="E213" s="13">
        <f>F213*基础参数!$B$18</f>
        <v>880000</v>
      </c>
      <c r="F213" s="13">
        <f>F212+基础参数!$B$17</f>
        <v>2200000</v>
      </c>
      <c r="G213" s="13">
        <f>基础参数!$B$1</f>
        <v>60000</v>
      </c>
      <c r="H213" s="13">
        <f>基础参数!$B$2</f>
        <v>36000</v>
      </c>
      <c r="I213" s="13">
        <f>ROUND(IF(F213/12&gt;基础参数!$B$5,基础参数!$B$5,IF(F213/12&lt;基础参数!$B$4,基础参数!$B$4,F213/12)),2)</f>
        <v>21396</v>
      </c>
      <c r="J213" s="13">
        <f>I213*12*基础参数!$B$3</f>
        <v>32094</v>
      </c>
      <c r="K213" s="13">
        <f>ROUND(IF($F213/12&gt;基础参数!$B$12,基础参数!$B$12,IF($F213/12&lt;基础参数!$B$11,基础参数!$B$11,$F213/12)),2)</f>
        <v>21396</v>
      </c>
      <c r="L213" s="13">
        <f>K213*12*基础参数!$B$10</f>
        <v>17972.640000000003</v>
      </c>
      <c r="M213" s="12">
        <f t="shared" si="105"/>
        <v>1173933.3600000001</v>
      </c>
      <c r="N213" s="13">
        <f t="shared" si="106"/>
        <v>880000</v>
      </c>
      <c r="O213" s="13">
        <f t="shared" si="107"/>
        <v>346350.01</v>
      </c>
      <c r="P213" s="13">
        <f t="shared" si="108"/>
        <v>300840</v>
      </c>
      <c r="Q213" s="17">
        <f t="shared" si="109"/>
        <v>647190.01</v>
      </c>
      <c r="R213" s="13">
        <f t="shared" si="110"/>
        <v>1393933.36</v>
      </c>
      <c r="S213" s="18">
        <f t="shared" si="111"/>
        <v>660000</v>
      </c>
      <c r="T213" s="13">
        <f t="shared" si="112"/>
        <v>445350.01</v>
      </c>
      <c r="U213" s="13">
        <f t="shared" si="113"/>
        <v>193590</v>
      </c>
      <c r="V213" s="19">
        <f t="shared" si="114"/>
        <v>638940.01</v>
      </c>
      <c r="W213" s="13">
        <f t="shared" si="115"/>
        <v>8250</v>
      </c>
      <c r="X213" s="13">
        <f t="shared" si="116"/>
        <v>103410</v>
      </c>
      <c r="Y213" s="13">
        <f t="shared" si="117"/>
        <v>2053933.36</v>
      </c>
      <c r="Z213" s="22">
        <f t="shared" si="118"/>
        <v>742350.01</v>
      </c>
      <c r="AA213" s="13"/>
      <c r="AB213" s="13">
        <f t="shared" si="119"/>
        <v>1633933.36</v>
      </c>
      <c r="AC213" s="13">
        <f t="shared" si="120"/>
        <v>420000</v>
      </c>
      <c r="AD213" s="13">
        <f t="shared" si="121"/>
        <v>553350.01</v>
      </c>
      <c r="AE213" s="13">
        <f t="shared" si="122"/>
        <v>102340</v>
      </c>
      <c r="AF213" s="13">
        <f t="shared" si="123"/>
        <v>655690.01</v>
      </c>
      <c r="AG213" s="23">
        <f t="shared" si="124"/>
        <v>16750</v>
      </c>
      <c r="AH213" s="13">
        <f t="shared" si="125"/>
        <v>8500</v>
      </c>
      <c r="AI213" s="13">
        <f t="shared" si="126"/>
        <v>601433.3600000001</v>
      </c>
      <c r="AJ213" s="13">
        <f t="shared" si="127"/>
        <v>1393933.36</v>
      </c>
      <c r="AK213" s="13">
        <f t="shared" si="128"/>
        <v>660000</v>
      </c>
      <c r="AL213" s="13">
        <f t="shared" si="129"/>
        <v>445350.01</v>
      </c>
      <c r="AM213" s="13">
        <f t="shared" si="130"/>
        <v>193590</v>
      </c>
      <c r="AN213" s="13">
        <f t="shared" si="131"/>
        <v>638940.01</v>
      </c>
      <c r="AO213" s="23">
        <f t="shared" si="132"/>
        <v>0</v>
      </c>
      <c r="AP213" s="13">
        <f t="shared" si="133"/>
        <v>-8250</v>
      </c>
      <c r="AQ213" s="13">
        <f t="shared" si="134"/>
        <v>0</v>
      </c>
      <c r="AR213" s="3" t="str">
        <f t="shared" si="135"/>
        <v>Ok</v>
      </c>
    </row>
    <row r="214" spans="1:44" x14ac:dyDescent="0.3">
      <c r="A214" s="30"/>
      <c r="B214" s="30">
        <f t="shared" si="102"/>
        <v>221</v>
      </c>
      <c r="C214" s="13">
        <f t="shared" si="103"/>
        <v>110500</v>
      </c>
      <c r="D214" s="13">
        <f t="shared" si="104"/>
        <v>1326000</v>
      </c>
      <c r="E214" s="13">
        <f>F214*基础参数!$B$18</f>
        <v>884000</v>
      </c>
      <c r="F214" s="13">
        <f>F213+基础参数!$B$17</f>
        <v>2210000</v>
      </c>
      <c r="G214" s="13">
        <f>基础参数!$B$1</f>
        <v>60000</v>
      </c>
      <c r="H214" s="13">
        <f>基础参数!$B$2</f>
        <v>36000</v>
      </c>
      <c r="I214" s="13">
        <f>ROUND(IF(F214/12&gt;基础参数!$B$5,基础参数!$B$5,IF(F214/12&lt;基础参数!$B$4,基础参数!$B$4,F214/12)),2)</f>
        <v>21396</v>
      </c>
      <c r="J214" s="13">
        <f>I214*12*基础参数!$B$3</f>
        <v>32094</v>
      </c>
      <c r="K214" s="13">
        <f>ROUND(IF($F214/12&gt;基础参数!$B$12,基础参数!$B$12,IF($F214/12&lt;基础参数!$B$11,基础参数!$B$11,$F214/12)),2)</f>
        <v>21396</v>
      </c>
      <c r="L214" s="13">
        <f>K214*12*基础参数!$B$10</f>
        <v>17972.640000000003</v>
      </c>
      <c r="M214" s="12">
        <f t="shared" si="105"/>
        <v>1179933.3600000001</v>
      </c>
      <c r="N214" s="13">
        <f t="shared" si="106"/>
        <v>884000</v>
      </c>
      <c r="O214" s="13">
        <f t="shared" si="107"/>
        <v>349050.01</v>
      </c>
      <c r="P214" s="13">
        <f t="shared" si="108"/>
        <v>302240</v>
      </c>
      <c r="Q214" s="17">
        <f t="shared" si="109"/>
        <v>651290.01</v>
      </c>
      <c r="R214" s="13">
        <f t="shared" si="110"/>
        <v>1403933.36</v>
      </c>
      <c r="S214" s="18">
        <f t="shared" si="111"/>
        <v>660000</v>
      </c>
      <c r="T214" s="13">
        <f t="shared" si="112"/>
        <v>449850.01</v>
      </c>
      <c r="U214" s="13">
        <f t="shared" si="113"/>
        <v>193590</v>
      </c>
      <c r="V214" s="19">
        <f t="shared" si="114"/>
        <v>643440.01</v>
      </c>
      <c r="W214" s="13">
        <f t="shared" si="115"/>
        <v>7850</v>
      </c>
      <c r="X214" s="13">
        <f t="shared" si="116"/>
        <v>103410</v>
      </c>
      <c r="Y214" s="13">
        <f t="shared" si="117"/>
        <v>2063933.36</v>
      </c>
      <c r="Z214" s="22">
        <f t="shared" si="118"/>
        <v>746850.01</v>
      </c>
      <c r="AA214" s="13"/>
      <c r="AB214" s="13">
        <f t="shared" si="119"/>
        <v>1643933.36</v>
      </c>
      <c r="AC214" s="13">
        <f t="shared" si="120"/>
        <v>420000</v>
      </c>
      <c r="AD214" s="13">
        <f t="shared" si="121"/>
        <v>557850.01</v>
      </c>
      <c r="AE214" s="13">
        <f t="shared" si="122"/>
        <v>102340</v>
      </c>
      <c r="AF214" s="13">
        <f t="shared" si="123"/>
        <v>660190.01</v>
      </c>
      <c r="AG214" s="23">
        <f t="shared" si="124"/>
        <v>16750</v>
      </c>
      <c r="AH214" s="13">
        <f t="shared" si="125"/>
        <v>8900</v>
      </c>
      <c r="AI214" s="13">
        <f t="shared" si="126"/>
        <v>611433.3600000001</v>
      </c>
      <c r="AJ214" s="13">
        <f t="shared" si="127"/>
        <v>1403933.36</v>
      </c>
      <c r="AK214" s="13">
        <f t="shared" si="128"/>
        <v>660000</v>
      </c>
      <c r="AL214" s="13">
        <f t="shared" si="129"/>
        <v>449850.01</v>
      </c>
      <c r="AM214" s="13">
        <f t="shared" si="130"/>
        <v>193590</v>
      </c>
      <c r="AN214" s="13">
        <f t="shared" si="131"/>
        <v>643440.01</v>
      </c>
      <c r="AO214" s="23">
        <f t="shared" si="132"/>
        <v>0</v>
      </c>
      <c r="AP214" s="13">
        <f t="shared" si="133"/>
        <v>-7850</v>
      </c>
      <c r="AQ214" s="13">
        <f t="shared" si="134"/>
        <v>0</v>
      </c>
      <c r="AR214" s="3" t="str">
        <f t="shared" si="135"/>
        <v>Ok</v>
      </c>
    </row>
    <row r="215" spans="1:44" x14ac:dyDescent="0.3">
      <c r="A215" s="30"/>
      <c r="B215" s="30">
        <f t="shared" si="102"/>
        <v>222</v>
      </c>
      <c r="C215" s="13">
        <f t="shared" si="103"/>
        <v>111000</v>
      </c>
      <c r="D215" s="13">
        <f t="shared" si="104"/>
        <v>1332000</v>
      </c>
      <c r="E215" s="13">
        <f>F215*基础参数!$B$18</f>
        <v>888000</v>
      </c>
      <c r="F215" s="13">
        <f>F214+基础参数!$B$17</f>
        <v>2220000</v>
      </c>
      <c r="G215" s="13">
        <f>基础参数!$B$1</f>
        <v>60000</v>
      </c>
      <c r="H215" s="13">
        <f>基础参数!$B$2</f>
        <v>36000</v>
      </c>
      <c r="I215" s="13">
        <f>ROUND(IF(F215/12&gt;基础参数!$B$5,基础参数!$B$5,IF(F215/12&lt;基础参数!$B$4,基础参数!$B$4,F215/12)),2)</f>
        <v>21396</v>
      </c>
      <c r="J215" s="13">
        <f>I215*12*基础参数!$B$3</f>
        <v>32094</v>
      </c>
      <c r="K215" s="13">
        <f>ROUND(IF($F215/12&gt;基础参数!$B$12,基础参数!$B$12,IF($F215/12&lt;基础参数!$B$11,基础参数!$B$11,$F215/12)),2)</f>
        <v>21396</v>
      </c>
      <c r="L215" s="13">
        <f>K215*12*基础参数!$B$10</f>
        <v>17972.640000000003</v>
      </c>
      <c r="M215" s="12">
        <f t="shared" si="105"/>
        <v>1185933.3600000001</v>
      </c>
      <c r="N215" s="13">
        <f t="shared" si="106"/>
        <v>888000</v>
      </c>
      <c r="O215" s="13">
        <f t="shared" si="107"/>
        <v>351750.01</v>
      </c>
      <c r="P215" s="13">
        <f t="shared" si="108"/>
        <v>303640</v>
      </c>
      <c r="Q215" s="17">
        <f t="shared" si="109"/>
        <v>655390.01</v>
      </c>
      <c r="R215" s="13">
        <f t="shared" si="110"/>
        <v>1413933.36</v>
      </c>
      <c r="S215" s="18">
        <f t="shared" si="111"/>
        <v>660000</v>
      </c>
      <c r="T215" s="13">
        <f t="shared" si="112"/>
        <v>454350.01</v>
      </c>
      <c r="U215" s="13">
        <f t="shared" si="113"/>
        <v>193590</v>
      </c>
      <c r="V215" s="19">
        <f t="shared" si="114"/>
        <v>647940.01</v>
      </c>
      <c r="W215" s="13">
        <f t="shared" si="115"/>
        <v>7450</v>
      </c>
      <c r="X215" s="13">
        <f t="shared" si="116"/>
        <v>103410</v>
      </c>
      <c r="Y215" s="13">
        <f t="shared" si="117"/>
        <v>2073933.36</v>
      </c>
      <c r="Z215" s="22">
        <f t="shared" si="118"/>
        <v>751350.01</v>
      </c>
      <c r="AA215" s="13"/>
      <c r="AB215" s="13">
        <f t="shared" si="119"/>
        <v>1653933.36</v>
      </c>
      <c r="AC215" s="13">
        <f t="shared" si="120"/>
        <v>420000</v>
      </c>
      <c r="AD215" s="13">
        <f t="shared" si="121"/>
        <v>562350.01</v>
      </c>
      <c r="AE215" s="13">
        <f t="shared" si="122"/>
        <v>102340</v>
      </c>
      <c r="AF215" s="13">
        <f t="shared" si="123"/>
        <v>664690.01</v>
      </c>
      <c r="AG215" s="23">
        <f t="shared" si="124"/>
        <v>16750</v>
      </c>
      <c r="AH215" s="13">
        <f t="shared" si="125"/>
        <v>9300</v>
      </c>
      <c r="AI215" s="13">
        <f t="shared" si="126"/>
        <v>621433.3600000001</v>
      </c>
      <c r="AJ215" s="13">
        <f t="shared" si="127"/>
        <v>1413933.36</v>
      </c>
      <c r="AK215" s="13">
        <f t="shared" si="128"/>
        <v>660000</v>
      </c>
      <c r="AL215" s="13">
        <f t="shared" si="129"/>
        <v>454350.01</v>
      </c>
      <c r="AM215" s="13">
        <f t="shared" si="130"/>
        <v>193590</v>
      </c>
      <c r="AN215" s="13">
        <f t="shared" si="131"/>
        <v>647940.01</v>
      </c>
      <c r="AO215" s="23">
        <f t="shared" si="132"/>
        <v>0</v>
      </c>
      <c r="AP215" s="13">
        <f t="shared" si="133"/>
        <v>-7450</v>
      </c>
      <c r="AQ215" s="13">
        <f t="shared" si="134"/>
        <v>0</v>
      </c>
      <c r="AR215" s="3" t="str">
        <f t="shared" si="135"/>
        <v>Ok</v>
      </c>
    </row>
    <row r="216" spans="1:44" x14ac:dyDescent="0.3">
      <c r="A216" s="30"/>
      <c r="B216" s="30">
        <f t="shared" si="102"/>
        <v>223</v>
      </c>
      <c r="C216" s="13">
        <f t="shared" si="103"/>
        <v>111500</v>
      </c>
      <c r="D216" s="13">
        <f t="shared" si="104"/>
        <v>1338000</v>
      </c>
      <c r="E216" s="13">
        <f>F216*基础参数!$B$18</f>
        <v>892000</v>
      </c>
      <c r="F216" s="13">
        <f>F215+基础参数!$B$17</f>
        <v>2230000</v>
      </c>
      <c r="G216" s="13">
        <f>基础参数!$B$1</f>
        <v>60000</v>
      </c>
      <c r="H216" s="13">
        <f>基础参数!$B$2</f>
        <v>36000</v>
      </c>
      <c r="I216" s="13">
        <f>ROUND(IF(F216/12&gt;基础参数!$B$5,基础参数!$B$5,IF(F216/12&lt;基础参数!$B$4,基础参数!$B$4,F216/12)),2)</f>
        <v>21396</v>
      </c>
      <c r="J216" s="13">
        <f>I216*12*基础参数!$B$3</f>
        <v>32094</v>
      </c>
      <c r="K216" s="13">
        <f>ROUND(IF($F216/12&gt;基础参数!$B$12,基础参数!$B$12,IF($F216/12&lt;基础参数!$B$11,基础参数!$B$11,$F216/12)),2)</f>
        <v>21396</v>
      </c>
      <c r="L216" s="13">
        <f>K216*12*基础参数!$B$10</f>
        <v>17972.640000000003</v>
      </c>
      <c r="M216" s="12">
        <f t="shared" si="105"/>
        <v>1191933.3600000001</v>
      </c>
      <c r="N216" s="13">
        <f t="shared" si="106"/>
        <v>892000</v>
      </c>
      <c r="O216" s="13">
        <f t="shared" si="107"/>
        <v>354450.01</v>
      </c>
      <c r="P216" s="13">
        <f t="shared" si="108"/>
        <v>305040</v>
      </c>
      <c r="Q216" s="17">
        <f t="shared" si="109"/>
        <v>659490.01</v>
      </c>
      <c r="R216" s="13">
        <f t="shared" si="110"/>
        <v>1423933.36</v>
      </c>
      <c r="S216" s="18">
        <f t="shared" si="111"/>
        <v>660000</v>
      </c>
      <c r="T216" s="13">
        <f t="shared" si="112"/>
        <v>458850.01</v>
      </c>
      <c r="U216" s="13">
        <f t="shared" si="113"/>
        <v>193590</v>
      </c>
      <c r="V216" s="19">
        <f t="shared" si="114"/>
        <v>652440.01</v>
      </c>
      <c r="W216" s="13">
        <f t="shared" si="115"/>
        <v>7050</v>
      </c>
      <c r="X216" s="13">
        <f t="shared" si="116"/>
        <v>103410</v>
      </c>
      <c r="Y216" s="13">
        <f t="shared" si="117"/>
        <v>2083933.36</v>
      </c>
      <c r="Z216" s="22">
        <f t="shared" si="118"/>
        <v>755850.01</v>
      </c>
      <c r="AA216" s="13"/>
      <c r="AB216" s="13">
        <f t="shared" si="119"/>
        <v>1663933.36</v>
      </c>
      <c r="AC216" s="13">
        <f t="shared" si="120"/>
        <v>420000</v>
      </c>
      <c r="AD216" s="13">
        <f t="shared" si="121"/>
        <v>566850.01</v>
      </c>
      <c r="AE216" s="13">
        <f t="shared" si="122"/>
        <v>102340</v>
      </c>
      <c r="AF216" s="13">
        <f t="shared" si="123"/>
        <v>669190.01</v>
      </c>
      <c r="AG216" s="23">
        <f t="shared" si="124"/>
        <v>16750</v>
      </c>
      <c r="AH216" s="13">
        <f t="shared" si="125"/>
        <v>9700</v>
      </c>
      <c r="AI216" s="13">
        <f t="shared" si="126"/>
        <v>631433.3600000001</v>
      </c>
      <c r="AJ216" s="13">
        <f t="shared" si="127"/>
        <v>1423933.36</v>
      </c>
      <c r="AK216" s="13">
        <f t="shared" si="128"/>
        <v>660000</v>
      </c>
      <c r="AL216" s="13">
        <f t="shared" si="129"/>
        <v>458850.01</v>
      </c>
      <c r="AM216" s="13">
        <f t="shared" si="130"/>
        <v>193590</v>
      </c>
      <c r="AN216" s="13">
        <f t="shared" si="131"/>
        <v>652440.01</v>
      </c>
      <c r="AO216" s="23">
        <f t="shared" si="132"/>
        <v>0</v>
      </c>
      <c r="AP216" s="13">
        <f t="shared" si="133"/>
        <v>-7050</v>
      </c>
      <c r="AQ216" s="13">
        <f t="shared" si="134"/>
        <v>0</v>
      </c>
      <c r="AR216" s="3" t="str">
        <f t="shared" si="135"/>
        <v>Ok</v>
      </c>
    </row>
    <row r="217" spans="1:44" x14ac:dyDescent="0.3">
      <c r="A217" s="30"/>
      <c r="B217" s="30">
        <f t="shared" si="102"/>
        <v>224</v>
      </c>
      <c r="C217" s="13">
        <f t="shared" si="103"/>
        <v>112000</v>
      </c>
      <c r="D217" s="13">
        <f t="shared" si="104"/>
        <v>1344000</v>
      </c>
      <c r="E217" s="13">
        <f>F217*基础参数!$B$18</f>
        <v>896000</v>
      </c>
      <c r="F217" s="13">
        <f>F216+基础参数!$B$17</f>
        <v>2240000</v>
      </c>
      <c r="G217" s="13">
        <f>基础参数!$B$1</f>
        <v>60000</v>
      </c>
      <c r="H217" s="13">
        <f>基础参数!$B$2</f>
        <v>36000</v>
      </c>
      <c r="I217" s="13">
        <f>ROUND(IF(F217/12&gt;基础参数!$B$5,基础参数!$B$5,IF(F217/12&lt;基础参数!$B$4,基础参数!$B$4,F217/12)),2)</f>
        <v>21396</v>
      </c>
      <c r="J217" s="13">
        <f>I217*12*基础参数!$B$3</f>
        <v>32094</v>
      </c>
      <c r="K217" s="13">
        <f>ROUND(IF($F217/12&gt;基础参数!$B$12,基础参数!$B$12,IF($F217/12&lt;基础参数!$B$11,基础参数!$B$11,$F217/12)),2)</f>
        <v>21396</v>
      </c>
      <c r="L217" s="13">
        <f>K217*12*基础参数!$B$10</f>
        <v>17972.640000000003</v>
      </c>
      <c r="M217" s="12">
        <f t="shared" si="105"/>
        <v>1197933.3600000001</v>
      </c>
      <c r="N217" s="13">
        <f t="shared" si="106"/>
        <v>896000</v>
      </c>
      <c r="O217" s="13">
        <f t="shared" si="107"/>
        <v>357150.01</v>
      </c>
      <c r="P217" s="13">
        <f t="shared" si="108"/>
        <v>306440</v>
      </c>
      <c r="Q217" s="17">
        <f t="shared" si="109"/>
        <v>663590.01</v>
      </c>
      <c r="R217" s="13">
        <f t="shared" si="110"/>
        <v>1433933.36</v>
      </c>
      <c r="S217" s="18">
        <f t="shared" si="111"/>
        <v>660000</v>
      </c>
      <c r="T217" s="13">
        <f t="shared" si="112"/>
        <v>463350.01</v>
      </c>
      <c r="U217" s="13">
        <f t="shared" si="113"/>
        <v>193590</v>
      </c>
      <c r="V217" s="19">
        <f t="shared" si="114"/>
        <v>656940.01</v>
      </c>
      <c r="W217" s="13">
        <f t="shared" si="115"/>
        <v>6650</v>
      </c>
      <c r="X217" s="13">
        <f t="shared" si="116"/>
        <v>103410</v>
      </c>
      <c r="Y217" s="13">
        <f t="shared" si="117"/>
        <v>2093933.36</v>
      </c>
      <c r="Z217" s="22">
        <f t="shared" si="118"/>
        <v>760350.01</v>
      </c>
      <c r="AA217" s="13"/>
      <c r="AB217" s="13">
        <f t="shared" si="119"/>
        <v>1673933.36</v>
      </c>
      <c r="AC217" s="13">
        <f t="shared" si="120"/>
        <v>420000</v>
      </c>
      <c r="AD217" s="13">
        <f t="shared" si="121"/>
        <v>571350.01</v>
      </c>
      <c r="AE217" s="13">
        <f t="shared" si="122"/>
        <v>102340</v>
      </c>
      <c r="AF217" s="13">
        <f t="shared" si="123"/>
        <v>673690.01</v>
      </c>
      <c r="AG217" s="23">
        <f t="shared" si="124"/>
        <v>16750</v>
      </c>
      <c r="AH217" s="13">
        <f t="shared" si="125"/>
        <v>10100</v>
      </c>
      <c r="AI217" s="13">
        <f t="shared" si="126"/>
        <v>641433.3600000001</v>
      </c>
      <c r="AJ217" s="13">
        <f t="shared" si="127"/>
        <v>1433933.36</v>
      </c>
      <c r="AK217" s="13">
        <f t="shared" si="128"/>
        <v>660000</v>
      </c>
      <c r="AL217" s="13">
        <f t="shared" si="129"/>
        <v>463350.01</v>
      </c>
      <c r="AM217" s="13">
        <f t="shared" si="130"/>
        <v>193590</v>
      </c>
      <c r="AN217" s="13">
        <f t="shared" si="131"/>
        <v>656940.01</v>
      </c>
      <c r="AO217" s="23">
        <f t="shared" si="132"/>
        <v>0</v>
      </c>
      <c r="AP217" s="13">
        <f t="shared" si="133"/>
        <v>-6650</v>
      </c>
      <c r="AQ217" s="13">
        <f t="shared" si="134"/>
        <v>0</v>
      </c>
      <c r="AR217" s="3" t="str">
        <f t="shared" si="135"/>
        <v>Ok</v>
      </c>
    </row>
    <row r="218" spans="1:44" x14ac:dyDescent="0.3">
      <c r="A218" s="30"/>
      <c r="B218" s="30">
        <f t="shared" si="102"/>
        <v>225</v>
      </c>
      <c r="C218" s="13">
        <f t="shared" si="103"/>
        <v>112500</v>
      </c>
      <c r="D218" s="13">
        <f t="shared" si="104"/>
        <v>1350000</v>
      </c>
      <c r="E218" s="13">
        <f>F218*基础参数!$B$18</f>
        <v>900000</v>
      </c>
      <c r="F218" s="13">
        <f>F217+基础参数!$B$17</f>
        <v>2250000</v>
      </c>
      <c r="G218" s="13">
        <f>基础参数!$B$1</f>
        <v>60000</v>
      </c>
      <c r="H218" s="13">
        <f>基础参数!$B$2</f>
        <v>36000</v>
      </c>
      <c r="I218" s="13">
        <f>ROUND(IF(F218/12&gt;基础参数!$B$5,基础参数!$B$5,IF(F218/12&lt;基础参数!$B$4,基础参数!$B$4,F218/12)),2)</f>
        <v>21396</v>
      </c>
      <c r="J218" s="13">
        <f>I218*12*基础参数!$B$3</f>
        <v>32094</v>
      </c>
      <c r="K218" s="13">
        <f>ROUND(IF($F218/12&gt;基础参数!$B$12,基础参数!$B$12,IF($F218/12&lt;基础参数!$B$11,基础参数!$B$11,$F218/12)),2)</f>
        <v>21396</v>
      </c>
      <c r="L218" s="13">
        <f>K218*12*基础参数!$B$10</f>
        <v>17972.640000000003</v>
      </c>
      <c r="M218" s="12">
        <f t="shared" si="105"/>
        <v>1203933.3600000001</v>
      </c>
      <c r="N218" s="13">
        <f t="shared" si="106"/>
        <v>900000</v>
      </c>
      <c r="O218" s="13">
        <f t="shared" si="107"/>
        <v>359850.01</v>
      </c>
      <c r="P218" s="13">
        <f t="shared" si="108"/>
        <v>307840</v>
      </c>
      <c r="Q218" s="17">
        <f t="shared" si="109"/>
        <v>667690.01</v>
      </c>
      <c r="R218" s="13">
        <f t="shared" si="110"/>
        <v>1443933.3599999999</v>
      </c>
      <c r="S218" s="18">
        <f t="shared" si="111"/>
        <v>660000</v>
      </c>
      <c r="T218" s="13">
        <f t="shared" si="112"/>
        <v>467850.01</v>
      </c>
      <c r="U218" s="13">
        <f t="shared" si="113"/>
        <v>193590</v>
      </c>
      <c r="V218" s="19">
        <f t="shared" si="114"/>
        <v>661440.01</v>
      </c>
      <c r="W218" s="13">
        <f t="shared" si="115"/>
        <v>6250</v>
      </c>
      <c r="X218" s="13">
        <f t="shared" si="116"/>
        <v>103410</v>
      </c>
      <c r="Y218" s="13">
        <f t="shared" si="117"/>
        <v>2103933.36</v>
      </c>
      <c r="Z218" s="22">
        <f t="shared" si="118"/>
        <v>764850.01</v>
      </c>
      <c r="AA218" s="13"/>
      <c r="AB218" s="13">
        <f t="shared" si="119"/>
        <v>1683933.3599999999</v>
      </c>
      <c r="AC218" s="13">
        <f t="shared" si="120"/>
        <v>420000</v>
      </c>
      <c r="AD218" s="13">
        <f t="shared" si="121"/>
        <v>575850.01</v>
      </c>
      <c r="AE218" s="13">
        <f t="shared" si="122"/>
        <v>102340</v>
      </c>
      <c r="AF218" s="13">
        <f t="shared" si="123"/>
        <v>678190.01</v>
      </c>
      <c r="AG218" s="23">
        <f t="shared" si="124"/>
        <v>16750</v>
      </c>
      <c r="AH218" s="13">
        <f t="shared" si="125"/>
        <v>10500</v>
      </c>
      <c r="AI218" s="13">
        <f t="shared" si="126"/>
        <v>651433.35999999987</v>
      </c>
      <c r="AJ218" s="13">
        <f t="shared" si="127"/>
        <v>1443933.3599999999</v>
      </c>
      <c r="AK218" s="13">
        <f t="shared" si="128"/>
        <v>660000</v>
      </c>
      <c r="AL218" s="13">
        <f t="shared" si="129"/>
        <v>467850.01</v>
      </c>
      <c r="AM218" s="13">
        <f t="shared" si="130"/>
        <v>193590</v>
      </c>
      <c r="AN218" s="13">
        <f t="shared" si="131"/>
        <v>661440.01</v>
      </c>
      <c r="AO218" s="23">
        <f t="shared" si="132"/>
        <v>0</v>
      </c>
      <c r="AP218" s="13">
        <f t="shared" si="133"/>
        <v>-6250</v>
      </c>
      <c r="AQ218" s="13">
        <f t="shared" si="134"/>
        <v>0</v>
      </c>
      <c r="AR218" s="3" t="str">
        <f t="shared" si="135"/>
        <v>Ok</v>
      </c>
    </row>
    <row r="219" spans="1:44" x14ac:dyDescent="0.3">
      <c r="A219" s="30"/>
      <c r="B219" s="30">
        <f t="shared" si="102"/>
        <v>226</v>
      </c>
      <c r="C219" s="13">
        <f t="shared" si="103"/>
        <v>113000</v>
      </c>
      <c r="D219" s="13">
        <f t="shared" si="104"/>
        <v>1356000</v>
      </c>
      <c r="E219" s="13">
        <f>F219*基础参数!$B$18</f>
        <v>904000</v>
      </c>
      <c r="F219" s="13">
        <f>F218+基础参数!$B$17</f>
        <v>2260000</v>
      </c>
      <c r="G219" s="13">
        <f>基础参数!$B$1</f>
        <v>60000</v>
      </c>
      <c r="H219" s="13">
        <f>基础参数!$B$2</f>
        <v>36000</v>
      </c>
      <c r="I219" s="13">
        <f>ROUND(IF(F219/12&gt;基础参数!$B$5,基础参数!$B$5,IF(F219/12&lt;基础参数!$B$4,基础参数!$B$4,F219/12)),2)</f>
        <v>21396</v>
      </c>
      <c r="J219" s="13">
        <f>I219*12*基础参数!$B$3</f>
        <v>32094</v>
      </c>
      <c r="K219" s="13">
        <f>ROUND(IF($F219/12&gt;基础参数!$B$12,基础参数!$B$12,IF($F219/12&lt;基础参数!$B$11,基础参数!$B$11,$F219/12)),2)</f>
        <v>21396</v>
      </c>
      <c r="L219" s="13">
        <f>K219*12*基础参数!$B$10</f>
        <v>17972.640000000003</v>
      </c>
      <c r="M219" s="12">
        <f t="shared" si="105"/>
        <v>1209933.3600000001</v>
      </c>
      <c r="N219" s="13">
        <f t="shared" si="106"/>
        <v>904000</v>
      </c>
      <c r="O219" s="13">
        <f t="shared" si="107"/>
        <v>362550.01</v>
      </c>
      <c r="P219" s="13">
        <f t="shared" si="108"/>
        <v>309240</v>
      </c>
      <c r="Q219" s="17">
        <f t="shared" si="109"/>
        <v>671790.01</v>
      </c>
      <c r="R219" s="13">
        <f t="shared" si="110"/>
        <v>1453933.3599999999</v>
      </c>
      <c r="S219" s="18">
        <f t="shared" si="111"/>
        <v>660000</v>
      </c>
      <c r="T219" s="13">
        <f t="shared" si="112"/>
        <v>472350.01</v>
      </c>
      <c r="U219" s="13">
        <f t="shared" si="113"/>
        <v>193590</v>
      </c>
      <c r="V219" s="19">
        <f t="shared" si="114"/>
        <v>665940.01</v>
      </c>
      <c r="W219" s="13">
        <f t="shared" si="115"/>
        <v>5850</v>
      </c>
      <c r="X219" s="13">
        <f t="shared" si="116"/>
        <v>103410</v>
      </c>
      <c r="Y219" s="13">
        <f t="shared" si="117"/>
        <v>2113933.36</v>
      </c>
      <c r="Z219" s="22">
        <f t="shared" si="118"/>
        <v>769350.01</v>
      </c>
      <c r="AA219" s="13"/>
      <c r="AB219" s="13">
        <f t="shared" si="119"/>
        <v>1693933.3599999999</v>
      </c>
      <c r="AC219" s="13">
        <f t="shared" si="120"/>
        <v>420000</v>
      </c>
      <c r="AD219" s="13">
        <f t="shared" si="121"/>
        <v>580350.01</v>
      </c>
      <c r="AE219" s="13">
        <f t="shared" si="122"/>
        <v>102340</v>
      </c>
      <c r="AF219" s="13">
        <f t="shared" si="123"/>
        <v>682690.01</v>
      </c>
      <c r="AG219" s="23">
        <f t="shared" si="124"/>
        <v>16750</v>
      </c>
      <c r="AH219" s="13">
        <f t="shared" si="125"/>
        <v>10900</v>
      </c>
      <c r="AI219" s="13">
        <f t="shared" si="126"/>
        <v>661433.35999999987</v>
      </c>
      <c r="AJ219" s="13">
        <f t="shared" si="127"/>
        <v>1453933.3599999999</v>
      </c>
      <c r="AK219" s="13">
        <f t="shared" si="128"/>
        <v>660000</v>
      </c>
      <c r="AL219" s="13">
        <f t="shared" si="129"/>
        <v>472350.01</v>
      </c>
      <c r="AM219" s="13">
        <f t="shared" si="130"/>
        <v>193590</v>
      </c>
      <c r="AN219" s="13">
        <f t="shared" si="131"/>
        <v>665940.01</v>
      </c>
      <c r="AO219" s="23">
        <f t="shared" si="132"/>
        <v>0</v>
      </c>
      <c r="AP219" s="13">
        <f t="shared" si="133"/>
        <v>-5850</v>
      </c>
      <c r="AQ219" s="13">
        <f t="shared" si="134"/>
        <v>0</v>
      </c>
      <c r="AR219" s="3" t="str">
        <f t="shared" si="135"/>
        <v>Ok</v>
      </c>
    </row>
    <row r="220" spans="1:44" x14ac:dyDescent="0.3">
      <c r="A220" s="30"/>
      <c r="B220" s="30">
        <f t="shared" si="102"/>
        <v>227</v>
      </c>
      <c r="C220" s="13">
        <f t="shared" si="103"/>
        <v>113500</v>
      </c>
      <c r="D220" s="13">
        <f t="shared" si="104"/>
        <v>1362000</v>
      </c>
      <c r="E220" s="13">
        <f>F220*基础参数!$B$18</f>
        <v>908000</v>
      </c>
      <c r="F220" s="13">
        <f>F219+基础参数!$B$17</f>
        <v>2270000</v>
      </c>
      <c r="G220" s="13">
        <f>基础参数!$B$1</f>
        <v>60000</v>
      </c>
      <c r="H220" s="13">
        <f>基础参数!$B$2</f>
        <v>36000</v>
      </c>
      <c r="I220" s="13">
        <f>ROUND(IF(F220/12&gt;基础参数!$B$5,基础参数!$B$5,IF(F220/12&lt;基础参数!$B$4,基础参数!$B$4,F220/12)),2)</f>
        <v>21396</v>
      </c>
      <c r="J220" s="13">
        <f>I220*12*基础参数!$B$3</f>
        <v>32094</v>
      </c>
      <c r="K220" s="13">
        <f>ROUND(IF($F220/12&gt;基础参数!$B$12,基础参数!$B$12,IF($F220/12&lt;基础参数!$B$11,基础参数!$B$11,$F220/12)),2)</f>
        <v>21396</v>
      </c>
      <c r="L220" s="13">
        <f>K220*12*基础参数!$B$10</f>
        <v>17972.640000000003</v>
      </c>
      <c r="M220" s="12">
        <f t="shared" si="105"/>
        <v>1215933.3600000001</v>
      </c>
      <c r="N220" s="13">
        <f t="shared" si="106"/>
        <v>908000</v>
      </c>
      <c r="O220" s="13">
        <f t="shared" si="107"/>
        <v>365250.01</v>
      </c>
      <c r="P220" s="13">
        <f t="shared" si="108"/>
        <v>310640</v>
      </c>
      <c r="Q220" s="17">
        <f t="shared" si="109"/>
        <v>675890.01</v>
      </c>
      <c r="R220" s="13">
        <f t="shared" si="110"/>
        <v>1463933.3599999999</v>
      </c>
      <c r="S220" s="18">
        <f t="shared" si="111"/>
        <v>660000</v>
      </c>
      <c r="T220" s="13">
        <f t="shared" si="112"/>
        <v>476850.01</v>
      </c>
      <c r="U220" s="13">
        <f t="shared" si="113"/>
        <v>193590</v>
      </c>
      <c r="V220" s="19">
        <f t="shared" si="114"/>
        <v>670440.01</v>
      </c>
      <c r="W220" s="13">
        <f t="shared" si="115"/>
        <v>5450</v>
      </c>
      <c r="X220" s="13">
        <f t="shared" si="116"/>
        <v>103410</v>
      </c>
      <c r="Y220" s="13">
        <f t="shared" si="117"/>
        <v>2123933.36</v>
      </c>
      <c r="Z220" s="22">
        <f t="shared" si="118"/>
        <v>773850.01</v>
      </c>
      <c r="AA220" s="13"/>
      <c r="AB220" s="13">
        <f t="shared" si="119"/>
        <v>1703933.3599999999</v>
      </c>
      <c r="AC220" s="13">
        <f t="shared" si="120"/>
        <v>420000</v>
      </c>
      <c r="AD220" s="13">
        <f t="shared" si="121"/>
        <v>584850.01</v>
      </c>
      <c r="AE220" s="13">
        <f t="shared" si="122"/>
        <v>102340</v>
      </c>
      <c r="AF220" s="13">
        <f t="shared" si="123"/>
        <v>687190.01</v>
      </c>
      <c r="AG220" s="23">
        <f t="shared" si="124"/>
        <v>16750</v>
      </c>
      <c r="AH220" s="13">
        <f t="shared" si="125"/>
        <v>11300</v>
      </c>
      <c r="AI220" s="13">
        <f t="shared" si="126"/>
        <v>671433.35999999987</v>
      </c>
      <c r="AJ220" s="13">
        <f t="shared" si="127"/>
        <v>1463933.3599999999</v>
      </c>
      <c r="AK220" s="13">
        <f t="shared" si="128"/>
        <v>660000</v>
      </c>
      <c r="AL220" s="13">
        <f t="shared" si="129"/>
        <v>476850.01</v>
      </c>
      <c r="AM220" s="13">
        <f t="shared" si="130"/>
        <v>193590</v>
      </c>
      <c r="AN220" s="13">
        <f t="shared" si="131"/>
        <v>670440.01</v>
      </c>
      <c r="AO220" s="23">
        <f t="shared" si="132"/>
        <v>0</v>
      </c>
      <c r="AP220" s="13">
        <f t="shared" si="133"/>
        <v>-5450</v>
      </c>
      <c r="AQ220" s="13">
        <f t="shared" si="134"/>
        <v>0</v>
      </c>
      <c r="AR220" s="3" t="str">
        <f t="shared" si="135"/>
        <v>Ok</v>
      </c>
    </row>
    <row r="221" spans="1:44" x14ac:dyDescent="0.3">
      <c r="A221" s="30"/>
      <c r="B221" s="30">
        <f t="shared" si="102"/>
        <v>228</v>
      </c>
      <c r="C221" s="13">
        <f t="shared" si="103"/>
        <v>114000</v>
      </c>
      <c r="D221" s="13">
        <f t="shared" si="104"/>
        <v>1368000</v>
      </c>
      <c r="E221" s="13">
        <f>F221*基础参数!$B$18</f>
        <v>912000</v>
      </c>
      <c r="F221" s="13">
        <f>F220+基础参数!$B$17</f>
        <v>2280000</v>
      </c>
      <c r="G221" s="13">
        <f>基础参数!$B$1</f>
        <v>60000</v>
      </c>
      <c r="H221" s="13">
        <f>基础参数!$B$2</f>
        <v>36000</v>
      </c>
      <c r="I221" s="13">
        <f>ROUND(IF(F221/12&gt;基础参数!$B$5,基础参数!$B$5,IF(F221/12&lt;基础参数!$B$4,基础参数!$B$4,F221/12)),2)</f>
        <v>21396</v>
      </c>
      <c r="J221" s="13">
        <f>I221*12*基础参数!$B$3</f>
        <v>32094</v>
      </c>
      <c r="K221" s="13">
        <f>ROUND(IF($F221/12&gt;基础参数!$B$12,基础参数!$B$12,IF($F221/12&lt;基础参数!$B$11,基础参数!$B$11,$F221/12)),2)</f>
        <v>21396</v>
      </c>
      <c r="L221" s="13">
        <f>K221*12*基础参数!$B$10</f>
        <v>17972.640000000003</v>
      </c>
      <c r="M221" s="12">
        <f t="shared" si="105"/>
        <v>1221933.3600000001</v>
      </c>
      <c r="N221" s="13">
        <f t="shared" si="106"/>
        <v>912000</v>
      </c>
      <c r="O221" s="13">
        <f t="shared" si="107"/>
        <v>367950.01</v>
      </c>
      <c r="P221" s="13">
        <f t="shared" si="108"/>
        <v>312040</v>
      </c>
      <c r="Q221" s="17">
        <f t="shared" si="109"/>
        <v>679990.01</v>
      </c>
      <c r="R221" s="13">
        <f t="shared" si="110"/>
        <v>1473933.3599999999</v>
      </c>
      <c r="S221" s="18">
        <f t="shared" si="111"/>
        <v>660000</v>
      </c>
      <c r="T221" s="13">
        <f t="shared" si="112"/>
        <v>481350.01</v>
      </c>
      <c r="U221" s="13">
        <f t="shared" si="113"/>
        <v>193590</v>
      </c>
      <c r="V221" s="19">
        <f t="shared" si="114"/>
        <v>674940.01</v>
      </c>
      <c r="W221" s="13">
        <f t="shared" si="115"/>
        <v>5050</v>
      </c>
      <c r="X221" s="13">
        <f t="shared" si="116"/>
        <v>103410</v>
      </c>
      <c r="Y221" s="13">
        <f t="shared" si="117"/>
        <v>2133933.36</v>
      </c>
      <c r="Z221" s="22">
        <f t="shared" si="118"/>
        <v>778350.01</v>
      </c>
      <c r="AA221" s="13"/>
      <c r="AB221" s="13">
        <f t="shared" si="119"/>
        <v>1713933.3599999999</v>
      </c>
      <c r="AC221" s="13">
        <f t="shared" si="120"/>
        <v>420000</v>
      </c>
      <c r="AD221" s="13">
        <f t="shared" si="121"/>
        <v>589350.01</v>
      </c>
      <c r="AE221" s="13">
        <f t="shared" si="122"/>
        <v>102340</v>
      </c>
      <c r="AF221" s="13">
        <f t="shared" si="123"/>
        <v>691690.01</v>
      </c>
      <c r="AG221" s="23">
        <f t="shared" si="124"/>
        <v>16750</v>
      </c>
      <c r="AH221" s="13">
        <f t="shared" si="125"/>
        <v>11700</v>
      </c>
      <c r="AI221" s="13">
        <f t="shared" si="126"/>
        <v>681433.35999999987</v>
      </c>
      <c r="AJ221" s="13">
        <f t="shared" si="127"/>
        <v>1473933.3599999999</v>
      </c>
      <c r="AK221" s="13">
        <f t="shared" si="128"/>
        <v>660000</v>
      </c>
      <c r="AL221" s="13">
        <f t="shared" si="129"/>
        <v>481350.01</v>
      </c>
      <c r="AM221" s="13">
        <f t="shared" si="130"/>
        <v>193590</v>
      </c>
      <c r="AN221" s="13">
        <f t="shared" si="131"/>
        <v>674940.01</v>
      </c>
      <c r="AO221" s="23">
        <f t="shared" si="132"/>
        <v>0</v>
      </c>
      <c r="AP221" s="13">
        <f t="shared" si="133"/>
        <v>-5050</v>
      </c>
      <c r="AQ221" s="13">
        <f t="shared" si="134"/>
        <v>0</v>
      </c>
      <c r="AR221" s="3" t="str">
        <f t="shared" si="135"/>
        <v>Ok</v>
      </c>
    </row>
    <row r="222" spans="1:44" x14ac:dyDescent="0.3">
      <c r="A222" s="30"/>
      <c r="B222" s="30">
        <f t="shared" si="102"/>
        <v>229</v>
      </c>
      <c r="C222" s="13">
        <f t="shared" si="103"/>
        <v>114500</v>
      </c>
      <c r="D222" s="13">
        <f t="shared" si="104"/>
        <v>1374000</v>
      </c>
      <c r="E222" s="13">
        <f>F222*基础参数!$B$18</f>
        <v>916000</v>
      </c>
      <c r="F222" s="13">
        <f>F221+基础参数!$B$17</f>
        <v>2290000</v>
      </c>
      <c r="G222" s="13">
        <f>基础参数!$B$1</f>
        <v>60000</v>
      </c>
      <c r="H222" s="13">
        <f>基础参数!$B$2</f>
        <v>36000</v>
      </c>
      <c r="I222" s="13">
        <f>ROUND(IF(F222/12&gt;基础参数!$B$5,基础参数!$B$5,IF(F222/12&lt;基础参数!$B$4,基础参数!$B$4,F222/12)),2)</f>
        <v>21396</v>
      </c>
      <c r="J222" s="13">
        <f>I222*12*基础参数!$B$3</f>
        <v>32094</v>
      </c>
      <c r="K222" s="13">
        <f>ROUND(IF($F222/12&gt;基础参数!$B$12,基础参数!$B$12,IF($F222/12&lt;基础参数!$B$11,基础参数!$B$11,$F222/12)),2)</f>
        <v>21396</v>
      </c>
      <c r="L222" s="13">
        <f>K222*12*基础参数!$B$10</f>
        <v>17972.640000000003</v>
      </c>
      <c r="M222" s="12">
        <f t="shared" si="105"/>
        <v>1227933.3600000001</v>
      </c>
      <c r="N222" s="13">
        <f t="shared" si="106"/>
        <v>916000</v>
      </c>
      <c r="O222" s="13">
        <f t="shared" si="107"/>
        <v>370650.01</v>
      </c>
      <c r="P222" s="13">
        <f t="shared" si="108"/>
        <v>313440</v>
      </c>
      <c r="Q222" s="17">
        <f t="shared" si="109"/>
        <v>684090.01</v>
      </c>
      <c r="R222" s="13">
        <f t="shared" si="110"/>
        <v>1483933.3599999999</v>
      </c>
      <c r="S222" s="18">
        <f t="shared" si="111"/>
        <v>660000</v>
      </c>
      <c r="T222" s="13">
        <f t="shared" si="112"/>
        <v>485850.01</v>
      </c>
      <c r="U222" s="13">
        <f t="shared" si="113"/>
        <v>193590</v>
      </c>
      <c r="V222" s="19">
        <f t="shared" si="114"/>
        <v>679440.01</v>
      </c>
      <c r="W222" s="13">
        <f t="shared" si="115"/>
        <v>4650</v>
      </c>
      <c r="X222" s="13">
        <f t="shared" si="116"/>
        <v>103410</v>
      </c>
      <c r="Y222" s="13">
        <f t="shared" si="117"/>
        <v>2143933.36</v>
      </c>
      <c r="Z222" s="22">
        <f t="shared" si="118"/>
        <v>782850.01</v>
      </c>
      <c r="AA222" s="13"/>
      <c r="AB222" s="13">
        <f t="shared" si="119"/>
        <v>1723933.3599999999</v>
      </c>
      <c r="AC222" s="13">
        <f t="shared" si="120"/>
        <v>420000</v>
      </c>
      <c r="AD222" s="13">
        <f t="shared" si="121"/>
        <v>593850.01</v>
      </c>
      <c r="AE222" s="13">
        <f t="shared" si="122"/>
        <v>102340</v>
      </c>
      <c r="AF222" s="13">
        <f t="shared" si="123"/>
        <v>696190.01</v>
      </c>
      <c r="AG222" s="23">
        <f t="shared" si="124"/>
        <v>16750</v>
      </c>
      <c r="AH222" s="13">
        <f t="shared" si="125"/>
        <v>12100</v>
      </c>
      <c r="AI222" s="13">
        <f t="shared" si="126"/>
        <v>691433.35999999987</v>
      </c>
      <c r="AJ222" s="13">
        <f t="shared" si="127"/>
        <v>1483933.3599999999</v>
      </c>
      <c r="AK222" s="13">
        <f t="shared" si="128"/>
        <v>660000</v>
      </c>
      <c r="AL222" s="13">
        <f t="shared" si="129"/>
        <v>485850.01</v>
      </c>
      <c r="AM222" s="13">
        <f t="shared" si="130"/>
        <v>193590</v>
      </c>
      <c r="AN222" s="13">
        <f t="shared" si="131"/>
        <v>679440.01</v>
      </c>
      <c r="AO222" s="23">
        <f t="shared" si="132"/>
        <v>0</v>
      </c>
      <c r="AP222" s="13">
        <f t="shared" si="133"/>
        <v>-4650</v>
      </c>
      <c r="AQ222" s="13">
        <f t="shared" si="134"/>
        <v>0</v>
      </c>
      <c r="AR222" s="3" t="str">
        <f t="shared" si="135"/>
        <v>Ok</v>
      </c>
    </row>
    <row r="223" spans="1:44" x14ac:dyDescent="0.3">
      <c r="A223" s="30"/>
      <c r="B223" s="30">
        <f t="shared" si="102"/>
        <v>230</v>
      </c>
      <c r="C223" s="13">
        <f t="shared" si="103"/>
        <v>115000</v>
      </c>
      <c r="D223" s="13">
        <f t="shared" si="104"/>
        <v>1380000</v>
      </c>
      <c r="E223" s="13">
        <f>F223*基础参数!$B$18</f>
        <v>920000</v>
      </c>
      <c r="F223" s="13">
        <f>F222+基础参数!$B$17</f>
        <v>2300000</v>
      </c>
      <c r="G223" s="13">
        <f>基础参数!$B$1</f>
        <v>60000</v>
      </c>
      <c r="H223" s="13">
        <f>基础参数!$B$2</f>
        <v>36000</v>
      </c>
      <c r="I223" s="13">
        <f>ROUND(IF(F223/12&gt;基础参数!$B$5,基础参数!$B$5,IF(F223/12&lt;基础参数!$B$4,基础参数!$B$4,F223/12)),2)</f>
        <v>21396</v>
      </c>
      <c r="J223" s="13">
        <f>I223*12*基础参数!$B$3</f>
        <v>32094</v>
      </c>
      <c r="K223" s="13">
        <f>ROUND(IF($F223/12&gt;基础参数!$B$12,基础参数!$B$12,IF($F223/12&lt;基础参数!$B$11,基础参数!$B$11,$F223/12)),2)</f>
        <v>21396</v>
      </c>
      <c r="L223" s="13">
        <f>K223*12*基础参数!$B$10</f>
        <v>17972.640000000003</v>
      </c>
      <c r="M223" s="12">
        <f t="shared" si="105"/>
        <v>1233933.3600000001</v>
      </c>
      <c r="N223" s="13">
        <f t="shared" si="106"/>
        <v>920000</v>
      </c>
      <c r="O223" s="13">
        <f t="shared" si="107"/>
        <v>373350.01</v>
      </c>
      <c r="P223" s="13">
        <f t="shared" si="108"/>
        <v>314840</v>
      </c>
      <c r="Q223" s="17">
        <f t="shared" si="109"/>
        <v>688190.01</v>
      </c>
      <c r="R223" s="13">
        <f t="shared" si="110"/>
        <v>1493933.3599999999</v>
      </c>
      <c r="S223" s="18">
        <f t="shared" si="111"/>
        <v>660000</v>
      </c>
      <c r="T223" s="13">
        <f t="shared" si="112"/>
        <v>490350.01</v>
      </c>
      <c r="U223" s="13">
        <f t="shared" si="113"/>
        <v>193590</v>
      </c>
      <c r="V223" s="19">
        <f t="shared" si="114"/>
        <v>683940.01</v>
      </c>
      <c r="W223" s="13">
        <f t="shared" si="115"/>
        <v>4250</v>
      </c>
      <c r="X223" s="13">
        <f t="shared" si="116"/>
        <v>103410</v>
      </c>
      <c r="Y223" s="13">
        <f t="shared" si="117"/>
        <v>2153933.36</v>
      </c>
      <c r="Z223" s="22">
        <f t="shared" si="118"/>
        <v>787350.01</v>
      </c>
      <c r="AA223" s="13"/>
      <c r="AB223" s="13">
        <f t="shared" si="119"/>
        <v>1733933.3599999999</v>
      </c>
      <c r="AC223" s="13">
        <f t="shared" si="120"/>
        <v>420000</v>
      </c>
      <c r="AD223" s="13">
        <f t="shared" si="121"/>
        <v>598350.01</v>
      </c>
      <c r="AE223" s="13">
        <f t="shared" si="122"/>
        <v>102340</v>
      </c>
      <c r="AF223" s="13">
        <f t="shared" si="123"/>
        <v>700690.01</v>
      </c>
      <c r="AG223" s="23">
        <f t="shared" si="124"/>
        <v>16750</v>
      </c>
      <c r="AH223" s="13">
        <f t="shared" si="125"/>
        <v>12500</v>
      </c>
      <c r="AI223" s="13">
        <f t="shared" si="126"/>
        <v>701433.35999999987</v>
      </c>
      <c r="AJ223" s="13">
        <f t="shared" si="127"/>
        <v>1493933.3599999999</v>
      </c>
      <c r="AK223" s="13">
        <f t="shared" si="128"/>
        <v>660000</v>
      </c>
      <c r="AL223" s="13">
        <f t="shared" si="129"/>
        <v>490350.01</v>
      </c>
      <c r="AM223" s="13">
        <f t="shared" si="130"/>
        <v>193590</v>
      </c>
      <c r="AN223" s="13">
        <f t="shared" si="131"/>
        <v>683940.01</v>
      </c>
      <c r="AO223" s="23">
        <f t="shared" si="132"/>
        <v>0</v>
      </c>
      <c r="AP223" s="13">
        <f t="shared" si="133"/>
        <v>-4250</v>
      </c>
      <c r="AQ223" s="13">
        <f t="shared" si="134"/>
        <v>0</v>
      </c>
      <c r="AR223" s="3" t="str">
        <f t="shared" si="135"/>
        <v>Ok</v>
      </c>
    </row>
    <row r="224" spans="1:44" x14ac:dyDescent="0.3">
      <c r="A224" s="30"/>
      <c r="B224" s="30">
        <f t="shared" si="102"/>
        <v>231</v>
      </c>
      <c r="C224" s="13">
        <f t="shared" si="103"/>
        <v>115500</v>
      </c>
      <c r="D224" s="13">
        <f t="shared" si="104"/>
        <v>1386000</v>
      </c>
      <c r="E224" s="13">
        <f>F224*基础参数!$B$18</f>
        <v>924000</v>
      </c>
      <c r="F224" s="13">
        <f>F223+基础参数!$B$17</f>
        <v>2310000</v>
      </c>
      <c r="G224" s="13">
        <f>基础参数!$B$1</f>
        <v>60000</v>
      </c>
      <c r="H224" s="13">
        <f>基础参数!$B$2</f>
        <v>36000</v>
      </c>
      <c r="I224" s="13">
        <f>ROUND(IF(F224/12&gt;基础参数!$B$5,基础参数!$B$5,IF(F224/12&lt;基础参数!$B$4,基础参数!$B$4,F224/12)),2)</f>
        <v>21396</v>
      </c>
      <c r="J224" s="13">
        <f>I224*12*基础参数!$B$3</f>
        <v>32094</v>
      </c>
      <c r="K224" s="13">
        <f>ROUND(IF($F224/12&gt;基础参数!$B$12,基础参数!$B$12,IF($F224/12&lt;基础参数!$B$11,基础参数!$B$11,$F224/12)),2)</f>
        <v>21396</v>
      </c>
      <c r="L224" s="13">
        <f>K224*12*基础参数!$B$10</f>
        <v>17972.640000000003</v>
      </c>
      <c r="M224" s="12">
        <f t="shared" si="105"/>
        <v>1239933.3600000001</v>
      </c>
      <c r="N224" s="13">
        <f t="shared" si="106"/>
        <v>924000</v>
      </c>
      <c r="O224" s="13">
        <f t="shared" si="107"/>
        <v>376050.01</v>
      </c>
      <c r="P224" s="13">
        <f t="shared" si="108"/>
        <v>316240</v>
      </c>
      <c r="Q224" s="17">
        <f t="shared" si="109"/>
        <v>692290.01</v>
      </c>
      <c r="R224" s="13">
        <f t="shared" si="110"/>
        <v>1503933.3599999999</v>
      </c>
      <c r="S224" s="18">
        <f t="shared" si="111"/>
        <v>660000</v>
      </c>
      <c r="T224" s="13">
        <f t="shared" si="112"/>
        <v>494850.01</v>
      </c>
      <c r="U224" s="13">
        <f t="shared" si="113"/>
        <v>193590</v>
      </c>
      <c r="V224" s="19">
        <f t="shared" si="114"/>
        <v>688440.01</v>
      </c>
      <c r="W224" s="13">
        <f t="shared" si="115"/>
        <v>3850</v>
      </c>
      <c r="X224" s="13">
        <f t="shared" si="116"/>
        <v>103410</v>
      </c>
      <c r="Y224" s="13">
        <f t="shared" si="117"/>
        <v>2163933.36</v>
      </c>
      <c r="Z224" s="22">
        <f t="shared" si="118"/>
        <v>791850.01</v>
      </c>
      <c r="AA224" s="13"/>
      <c r="AB224" s="13">
        <f t="shared" si="119"/>
        <v>1743933.3599999999</v>
      </c>
      <c r="AC224" s="13">
        <f t="shared" si="120"/>
        <v>420000</v>
      </c>
      <c r="AD224" s="13">
        <f t="shared" si="121"/>
        <v>602850.01</v>
      </c>
      <c r="AE224" s="13">
        <f t="shared" si="122"/>
        <v>102340</v>
      </c>
      <c r="AF224" s="13">
        <f t="shared" si="123"/>
        <v>705190.01</v>
      </c>
      <c r="AG224" s="23">
        <f t="shared" si="124"/>
        <v>16750</v>
      </c>
      <c r="AH224" s="13">
        <f t="shared" si="125"/>
        <v>12900</v>
      </c>
      <c r="AI224" s="13">
        <f t="shared" si="126"/>
        <v>711433.35999999987</v>
      </c>
      <c r="AJ224" s="13">
        <f t="shared" si="127"/>
        <v>1503933.3599999999</v>
      </c>
      <c r="AK224" s="13">
        <f t="shared" si="128"/>
        <v>660000</v>
      </c>
      <c r="AL224" s="13">
        <f t="shared" si="129"/>
        <v>494850.01</v>
      </c>
      <c r="AM224" s="13">
        <f t="shared" si="130"/>
        <v>193590</v>
      </c>
      <c r="AN224" s="13">
        <f t="shared" si="131"/>
        <v>688440.01</v>
      </c>
      <c r="AO224" s="23">
        <f t="shared" si="132"/>
        <v>0</v>
      </c>
      <c r="AP224" s="13">
        <f t="shared" si="133"/>
        <v>-3850</v>
      </c>
      <c r="AQ224" s="13">
        <f t="shared" si="134"/>
        <v>0</v>
      </c>
      <c r="AR224" s="3" t="str">
        <f t="shared" si="135"/>
        <v>Ok</v>
      </c>
    </row>
    <row r="225" spans="1:44" x14ac:dyDescent="0.3">
      <c r="A225" s="30"/>
      <c r="B225" s="30">
        <f t="shared" si="102"/>
        <v>232</v>
      </c>
      <c r="C225" s="13">
        <f t="shared" si="103"/>
        <v>116000</v>
      </c>
      <c r="D225" s="13">
        <f t="shared" si="104"/>
        <v>1392000</v>
      </c>
      <c r="E225" s="13">
        <f>F225*基础参数!$B$18</f>
        <v>928000</v>
      </c>
      <c r="F225" s="13">
        <f>F224+基础参数!$B$17</f>
        <v>2320000</v>
      </c>
      <c r="G225" s="13">
        <f>基础参数!$B$1</f>
        <v>60000</v>
      </c>
      <c r="H225" s="13">
        <f>基础参数!$B$2</f>
        <v>36000</v>
      </c>
      <c r="I225" s="13">
        <f>ROUND(IF(F225/12&gt;基础参数!$B$5,基础参数!$B$5,IF(F225/12&lt;基础参数!$B$4,基础参数!$B$4,F225/12)),2)</f>
        <v>21396</v>
      </c>
      <c r="J225" s="13">
        <f>I225*12*基础参数!$B$3</f>
        <v>32094</v>
      </c>
      <c r="K225" s="13">
        <f>ROUND(IF($F225/12&gt;基础参数!$B$12,基础参数!$B$12,IF($F225/12&lt;基础参数!$B$11,基础参数!$B$11,$F225/12)),2)</f>
        <v>21396</v>
      </c>
      <c r="L225" s="13">
        <f>K225*12*基础参数!$B$10</f>
        <v>17972.640000000003</v>
      </c>
      <c r="M225" s="12">
        <f t="shared" si="105"/>
        <v>1245933.3600000001</v>
      </c>
      <c r="N225" s="13">
        <f t="shared" si="106"/>
        <v>928000</v>
      </c>
      <c r="O225" s="13">
        <f t="shared" si="107"/>
        <v>378750.01</v>
      </c>
      <c r="P225" s="13">
        <f t="shared" si="108"/>
        <v>317640</v>
      </c>
      <c r="Q225" s="17">
        <f t="shared" si="109"/>
        <v>696390.01</v>
      </c>
      <c r="R225" s="13">
        <f t="shared" si="110"/>
        <v>1513933.3599999999</v>
      </c>
      <c r="S225" s="18">
        <f t="shared" si="111"/>
        <v>660000</v>
      </c>
      <c r="T225" s="13">
        <f t="shared" si="112"/>
        <v>499350.01</v>
      </c>
      <c r="U225" s="13">
        <f t="shared" si="113"/>
        <v>193590</v>
      </c>
      <c r="V225" s="19">
        <f t="shared" si="114"/>
        <v>692940.01</v>
      </c>
      <c r="W225" s="13">
        <f t="shared" si="115"/>
        <v>3450</v>
      </c>
      <c r="X225" s="13">
        <f t="shared" si="116"/>
        <v>103410</v>
      </c>
      <c r="Y225" s="13">
        <f t="shared" si="117"/>
        <v>2173933.36</v>
      </c>
      <c r="Z225" s="22">
        <f t="shared" si="118"/>
        <v>796350.01</v>
      </c>
      <c r="AA225" s="13"/>
      <c r="AB225" s="13">
        <f t="shared" si="119"/>
        <v>1753933.3599999999</v>
      </c>
      <c r="AC225" s="13">
        <f t="shared" si="120"/>
        <v>420000</v>
      </c>
      <c r="AD225" s="13">
        <f t="shared" si="121"/>
        <v>607350.01</v>
      </c>
      <c r="AE225" s="13">
        <f t="shared" si="122"/>
        <v>102340</v>
      </c>
      <c r="AF225" s="13">
        <f t="shared" si="123"/>
        <v>709690.01</v>
      </c>
      <c r="AG225" s="23">
        <f t="shared" si="124"/>
        <v>16750</v>
      </c>
      <c r="AH225" s="13">
        <f t="shared" si="125"/>
        <v>13300</v>
      </c>
      <c r="AI225" s="13">
        <f t="shared" si="126"/>
        <v>721433.35999999987</v>
      </c>
      <c r="AJ225" s="13">
        <f t="shared" si="127"/>
        <v>1513933.3599999999</v>
      </c>
      <c r="AK225" s="13">
        <f t="shared" si="128"/>
        <v>660000</v>
      </c>
      <c r="AL225" s="13">
        <f t="shared" si="129"/>
        <v>499350.01</v>
      </c>
      <c r="AM225" s="13">
        <f t="shared" si="130"/>
        <v>193590</v>
      </c>
      <c r="AN225" s="13">
        <f t="shared" si="131"/>
        <v>692940.01</v>
      </c>
      <c r="AO225" s="23">
        <f t="shared" si="132"/>
        <v>0</v>
      </c>
      <c r="AP225" s="13">
        <f t="shared" si="133"/>
        <v>-3450</v>
      </c>
      <c r="AQ225" s="13">
        <f t="shared" si="134"/>
        <v>0</v>
      </c>
      <c r="AR225" s="3" t="str">
        <f t="shared" si="135"/>
        <v>Ok</v>
      </c>
    </row>
    <row r="226" spans="1:44" x14ac:dyDescent="0.3">
      <c r="A226" s="30"/>
      <c r="B226" s="30">
        <f t="shared" si="102"/>
        <v>233</v>
      </c>
      <c r="C226" s="13">
        <f t="shared" si="103"/>
        <v>116500</v>
      </c>
      <c r="D226" s="13">
        <f t="shared" si="104"/>
        <v>1398000</v>
      </c>
      <c r="E226" s="13">
        <f>F226*基础参数!$B$18</f>
        <v>932000</v>
      </c>
      <c r="F226" s="13">
        <f>F225+基础参数!$B$17</f>
        <v>2330000</v>
      </c>
      <c r="G226" s="13">
        <f>基础参数!$B$1</f>
        <v>60000</v>
      </c>
      <c r="H226" s="13">
        <f>基础参数!$B$2</f>
        <v>36000</v>
      </c>
      <c r="I226" s="13">
        <f>ROUND(IF(F226/12&gt;基础参数!$B$5,基础参数!$B$5,IF(F226/12&lt;基础参数!$B$4,基础参数!$B$4,F226/12)),2)</f>
        <v>21396</v>
      </c>
      <c r="J226" s="13">
        <f>I226*12*基础参数!$B$3</f>
        <v>32094</v>
      </c>
      <c r="K226" s="13">
        <f>ROUND(IF($F226/12&gt;基础参数!$B$12,基础参数!$B$12,IF($F226/12&lt;基础参数!$B$11,基础参数!$B$11,$F226/12)),2)</f>
        <v>21396</v>
      </c>
      <c r="L226" s="13">
        <f>K226*12*基础参数!$B$10</f>
        <v>17972.640000000003</v>
      </c>
      <c r="M226" s="12">
        <f t="shared" si="105"/>
        <v>1251933.3600000001</v>
      </c>
      <c r="N226" s="13">
        <f t="shared" si="106"/>
        <v>932000</v>
      </c>
      <c r="O226" s="13">
        <f t="shared" si="107"/>
        <v>381450.01</v>
      </c>
      <c r="P226" s="13">
        <f t="shared" si="108"/>
        <v>319040</v>
      </c>
      <c r="Q226" s="17">
        <f t="shared" si="109"/>
        <v>700490.01</v>
      </c>
      <c r="R226" s="13">
        <f t="shared" si="110"/>
        <v>1523933.3599999999</v>
      </c>
      <c r="S226" s="18">
        <f t="shared" si="111"/>
        <v>660000</v>
      </c>
      <c r="T226" s="13">
        <f t="shared" si="112"/>
        <v>503850.01</v>
      </c>
      <c r="U226" s="13">
        <f t="shared" si="113"/>
        <v>193590</v>
      </c>
      <c r="V226" s="19">
        <f t="shared" si="114"/>
        <v>697440.01</v>
      </c>
      <c r="W226" s="13">
        <f t="shared" si="115"/>
        <v>3050</v>
      </c>
      <c r="X226" s="13">
        <f t="shared" si="116"/>
        <v>103410</v>
      </c>
      <c r="Y226" s="13">
        <f t="shared" si="117"/>
        <v>2183933.36</v>
      </c>
      <c r="Z226" s="22">
        <f t="shared" si="118"/>
        <v>800850.01</v>
      </c>
      <c r="AA226" s="13"/>
      <c r="AB226" s="13">
        <f t="shared" si="119"/>
        <v>1763933.3599999999</v>
      </c>
      <c r="AC226" s="13">
        <f t="shared" si="120"/>
        <v>420000</v>
      </c>
      <c r="AD226" s="13">
        <f t="shared" si="121"/>
        <v>611850.01</v>
      </c>
      <c r="AE226" s="13">
        <f t="shared" si="122"/>
        <v>102340</v>
      </c>
      <c r="AF226" s="13">
        <f t="shared" si="123"/>
        <v>714190.01</v>
      </c>
      <c r="AG226" s="23">
        <f t="shared" si="124"/>
        <v>16750</v>
      </c>
      <c r="AH226" s="13">
        <f t="shared" si="125"/>
        <v>13700</v>
      </c>
      <c r="AI226" s="13">
        <f t="shared" si="126"/>
        <v>731433.35999999987</v>
      </c>
      <c r="AJ226" s="13">
        <f t="shared" si="127"/>
        <v>1523933.3599999999</v>
      </c>
      <c r="AK226" s="13">
        <f t="shared" si="128"/>
        <v>660000</v>
      </c>
      <c r="AL226" s="13">
        <f t="shared" si="129"/>
        <v>503850.01</v>
      </c>
      <c r="AM226" s="13">
        <f t="shared" si="130"/>
        <v>193590</v>
      </c>
      <c r="AN226" s="13">
        <f t="shared" si="131"/>
        <v>697440.01</v>
      </c>
      <c r="AO226" s="23">
        <f t="shared" si="132"/>
        <v>0</v>
      </c>
      <c r="AP226" s="13">
        <f t="shared" si="133"/>
        <v>-3050</v>
      </c>
      <c r="AQ226" s="13">
        <f t="shared" si="134"/>
        <v>0</v>
      </c>
      <c r="AR226" s="3" t="str">
        <f t="shared" si="135"/>
        <v>Ok</v>
      </c>
    </row>
    <row r="227" spans="1:44" x14ac:dyDescent="0.3">
      <c r="A227" s="30"/>
      <c r="B227" s="30">
        <f t="shared" si="102"/>
        <v>234</v>
      </c>
      <c r="C227" s="13">
        <f t="shared" si="103"/>
        <v>117000</v>
      </c>
      <c r="D227" s="13">
        <f t="shared" si="104"/>
        <v>1404000</v>
      </c>
      <c r="E227" s="13">
        <f>F227*基础参数!$B$18</f>
        <v>936000</v>
      </c>
      <c r="F227" s="13">
        <f>F226+基础参数!$B$17</f>
        <v>2340000</v>
      </c>
      <c r="G227" s="13">
        <f>基础参数!$B$1</f>
        <v>60000</v>
      </c>
      <c r="H227" s="13">
        <f>基础参数!$B$2</f>
        <v>36000</v>
      </c>
      <c r="I227" s="13">
        <f>ROUND(IF(F227/12&gt;基础参数!$B$5,基础参数!$B$5,IF(F227/12&lt;基础参数!$B$4,基础参数!$B$4,F227/12)),2)</f>
        <v>21396</v>
      </c>
      <c r="J227" s="13">
        <f>I227*12*基础参数!$B$3</f>
        <v>32094</v>
      </c>
      <c r="K227" s="13">
        <f>ROUND(IF($F227/12&gt;基础参数!$B$12,基础参数!$B$12,IF($F227/12&lt;基础参数!$B$11,基础参数!$B$11,$F227/12)),2)</f>
        <v>21396</v>
      </c>
      <c r="L227" s="13">
        <f>K227*12*基础参数!$B$10</f>
        <v>17972.640000000003</v>
      </c>
      <c r="M227" s="12">
        <f t="shared" si="105"/>
        <v>1257933.3600000001</v>
      </c>
      <c r="N227" s="13">
        <f t="shared" si="106"/>
        <v>936000</v>
      </c>
      <c r="O227" s="13">
        <f t="shared" si="107"/>
        <v>384150.01</v>
      </c>
      <c r="P227" s="13">
        <f t="shared" si="108"/>
        <v>320440</v>
      </c>
      <c r="Q227" s="17">
        <f t="shared" si="109"/>
        <v>704590.01</v>
      </c>
      <c r="R227" s="13">
        <f t="shared" si="110"/>
        <v>1533933.3599999999</v>
      </c>
      <c r="S227" s="18">
        <f t="shared" si="111"/>
        <v>660000</v>
      </c>
      <c r="T227" s="13">
        <f t="shared" si="112"/>
        <v>508350.01</v>
      </c>
      <c r="U227" s="13">
        <f t="shared" si="113"/>
        <v>193590</v>
      </c>
      <c r="V227" s="19">
        <f t="shared" si="114"/>
        <v>701940.01</v>
      </c>
      <c r="W227" s="13">
        <f t="shared" si="115"/>
        <v>2650</v>
      </c>
      <c r="X227" s="13">
        <f t="shared" si="116"/>
        <v>103410</v>
      </c>
      <c r="Y227" s="13">
        <f t="shared" si="117"/>
        <v>2193933.36</v>
      </c>
      <c r="Z227" s="22">
        <f t="shared" si="118"/>
        <v>805350.01</v>
      </c>
      <c r="AA227" s="13"/>
      <c r="AB227" s="13">
        <f t="shared" si="119"/>
        <v>1773933.3599999999</v>
      </c>
      <c r="AC227" s="13">
        <f t="shared" si="120"/>
        <v>420000</v>
      </c>
      <c r="AD227" s="13">
        <f t="shared" si="121"/>
        <v>616350.01</v>
      </c>
      <c r="AE227" s="13">
        <f t="shared" si="122"/>
        <v>102340</v>
      </c>
      <c r="AF227" s="13">
        <f t="shared" si="123"/>
        <v>718690.01</v>
      </c>
      <c r="AG227" s="23">
        <f t="shared" si="124"/>
        <v>16750</v>
      </c>
      <c r="AH227" s="13">
        <f t="shared" si="125"/>
        <v>14100</v>
      </c>
      <c r="AI227" s="13">
        <f t="shared" si="126"/>
        <v>741433.35999999987</v>
      </c>
      <c r="AJ227" s="13">
        <f t="shared" si="127"/>
        <v>1533933.3599999999</v>
      </c>
      <c r="AK227" s="13">
        <f t="shared" si="128"/>
        <v>660000</v>
      </c>
      <c r="AL227" s="13">
        <f t="shared" si="129"/>
        <v>508350.01</v>
      </c>
      <c r="AM227" s="13">
        <f t="shared" si="130"/>
        <v>193590</v>
      </c>
      <c r="AN227" s="13">
        <f t="shared" si="131"/>
        <v>701940.01</v>
      </c>
      <c r="AO227" s="23">
        <f t="shared" si="132"/>
        <v>0</v>
      </c>
      <c r="AP227" s="13">
        <f t="shared" si="133"/>
        <v>-2650</v>
      </c>
      <c r="AQ227" s="13">
        <f t="shared" si="134"/>
        <v>0</v>
      </c>
      <c r="AR227" s="3" t="str">
        <f t="shared" si="135"/>
        <v>Ok</v>
      </c>
    </row>
    <row r="228" spans="1:44" x14ac:dyDescent="0.3">
      <c r="A228" s="30"/>
      <c r="B228" s="30">
        <f t="shared" si="102"/>
        <v>235</v>
      </c>
      <c r="C228" s="13">
        <f t="shared" si="103"/>
        <v>117500</v>
      </c>
      <c r="D228" s="13">
        <f t="shared" si="104"/>
        <v>1410000</v>
      </c>
      <c r="E228" s="13">
        <f>F228*基础参数!$B$18</f>
        <v>940000</v>
      </c>
      <c r="F228" s="13">
        <f>F227+基础参数!$B$17</f>
        <v>2350000</v>
      </c>
      <c r="G228" s="13">
        <f>基础参数!$B$1</f>
        <v>60000</v>
      </c>
      <c r="H228" s="13">
        <f>基础参数!$B$2</f>
        <v>36000</v>
      </c>
      <c r="I228" s="13">
        <f>ROUND(IF(F228/12&gt;基础参数!$B$5,基础参数!$B$5,IF(F228/12&lt;基础参数!$B$4,基础参数!$B$4,F228/12)),2)</f>
        <v>21396</v>
      </c>
      <c r="J228" s="13">
        <f>I228*12*基础参数!$B$3</f>
        <v>32094</v>
      </c>
      <c r="K228" s="13">
        <f>ROUND(IF($F228/12&gt;基础参数!$B$12,基础参数!$B$12,IF($F228/12&lt;基础参数!$B$11,基础参数!$B$11,$F228/12)),2)</f>
        <v>21396</v>
      </c>
      <c r="L228" s="13">
        <f>K228*12*基础参数!$B$10</f>
        <v>17972.640000000003</v>
      </c>
      <c r="M228" s="12">
        <f t="shared" si="105"/>
        <v>1263933.3600000001</v>
      </c>
      <c r="N228" s="13">
        <f t="shared" si="106"/>
        <v>940000</v>
      </c>
      <c r="O228" s="13">
        <f t="shared" si="107"/>
        <v>386850.01</v>
      </c>
      <c r="P228" s="13">
        <f t="shared" si="108"/>
        <v>321840</v>
      </c>
      <c r="Q228" s="17">
        <f t="shared" si="109"/>
        <v>708690.01</v>
      </c>
      <c r="R228" s="13">
        <f t="shared" si="110"/>
        <v>1543933.3599999999</v>
      </c>
      <c r="S228" s="18">
        <f t="shared" si="111"/>
        <v>660000</v>
      </c>
      <c r="T228" s="13">
        <f t="shared" si="112"/>
        <v>512850.01</v>
      </c>
      <c r="U228" s="13">
        <f t="shared" si="113"/>
        <v>193590</v>
      </c>
      <c r="V228" s="19">
        <f t="shared" si="114"/>
        <v>706440.01</v>
      </c>
      <c r="W228" s="13">
        <f t="shared" si="115"/>
        <v>2250</v>
      </c>
      <c r="X228" s="13">
        <f t="shared" si="116"/>
        <v>103410</v>
      </c>
      <c r="Y228" s="13">
        <f t="shared" si="117"/>
        <v>2203933.36</v>
      </c>
      <c r="Z228" s="22">
        <f t="shared" si="118"/>
        <v>809850.01</v>
      </c>
      <c r="AA228" s="13"/>
      <c r="AB228" s="13">
        <f t="shared" si="119"/>
        <v>1783933.3599999999</v>
      </c>
      <c r="AC228" s="13">
        <f t="shared" si="120"/>
        <v>420000</v>
      </c>
      <c r="AD228" s="13">
        <f t="shared" si="121"/>
        <v>620850.01</v>
      </c>
      <c r="AE228" s="13">
        <f t="shared" si="122"/>
        <v>102340</v>
      </c>
      <c r="AF228" s="13">
        <f t="shared" si="123"/>
        <v>723190.01</v>
      </c>
      <c r="AG228" s="23">
        <f t="shared" si="124"/>
        <v>16750</v>
      </c>
      <c r="AH228" s="13">
        <f t="shared" si="125"/>
        <v>14500</v>
      </c>
      <c r="AI228" s="13">
        <f t="shared" si="126"/>
        <v>751433.35999999987</v>
      </c>
      <c r="AJ228" s="13">
        <f t="shared" si="127"/>
        <v>1543933.3599999999</v>
      </c>
      <c r="AK228" s="13">
        <f t="shared" si="128"/>
        <v>660000</v>
      </c>
      <c r="AL228" s="13">
        <f t="shared" si="129"/>
        <v>512850.01</v>
      </c>
      <c r="AM228" s="13">
        <f t="shared" si="130"/>
        <v>193590</v>
      </c>
      <c r="AN228" s="13">
        <f t="shared" si="131"/>
        <v>706440.01</v>
      </c>
      <c r="AO228" s="23">
        <f t="shared" si="132"/>
        <v>0</v>
      </c>
      <c r="AP228" s="13">
        <f t="shared" si="133"/>
        <v>-2250</v>
      </c>
      <c r="AQ228" s="13">
        <f t="shared" si="134"/>
        <v>0</v>
      </c>
      <c r="AR228" s="3" t="str">
        <f t="shared" si="135"/>
        <v>Ok</v>
      </c>
    </row>
    <row r="229" spans="1:44" x14ac:dyDescent="0.3">
      <c r="A229" s="30"/>
      <c r="B229" s="30">
        <f t="shared" si="102"/>
        <v>236</v>
      </c>
      <c r="C229" s="13">
        <f t="shared" si="103"/>
        <v>118000</v>
      </c>
      <c r="D229" s="13">
        <f t="shared" si="104"/>
        <v>1416000</v>
      </c>
      <c r="E229" s="13">
        <f>F229*基础参数!$B$18</f>
        <v>944000</v>
      </c>
      <c r="F229" s="13">
        <f>F228+基础参数!$B$17</f>
        <v>2360000</v>
      </c>
      <c r="G229" s="13">
        <f>基础参数!$B$1</f>
        <v>60000</v>
      </c>
      <c r="H229" s="13">
        <f>基础参数!$B$2</f>
        <v>36000</v>
      </c>
      <c r="I229" s="13">
        <f>ROUND(IF(F229/12&gt;基础参数!$B$5,基础参数!$B$5,IF(F229/12&lt;基础参数!$B$4,基础参数!$B$4,F229/12)),2)</f>
        <v>21396</v>
      </c>
      <c r="J229" s="13">
        <f>I229*12*基础参数!$B$3</f>
        <v>32094</v>
      </c>
      <c r="K229" s="13">
        <f>ROUND(IF($F229/12&gt;基础参数!$B$12,基础参数!$B$12,IF($F229/12&lt;基础参数!$B$11,基础参数!$B$11,$F229/12)),2)</f>
        <v>21396</v>
      </c>
      <c r="L229" s="13">
        <f>K229*12*基础参数!$B$10</f>
        <v>17972.640000000003</v>
      </c>
      <c r="M229" s="12">
        <f t="shared" si="105"/>
        <v>1269933.3600000001</v>
      </c>
      <c r="N229" s="13">
        <f t="shared" si="106"/>
        <v>944000</v>
      </c>
      <c r="O229" s="13">
        <f t="shared" si="107"/>
        <v>389550.01</v>
      </c>
      <c r="P229" s="13">
        <f t="shared" si="108"/>
        <v>323240</v>
      </c>
      <c r="Q229" s="17">
        <f t="shared" si="109"/>
        <v>712790.01</v>
      </c>
      <c r="R229" s="13">
        <f t="shared" si="110"/>
        <v>1553933.3599999999</v>
      </c>
      <c r="S229" s="18">
        <f t="shared" si="111"/>
        <v>660000</v>
      </c>
      <c r="T229" s="13">
        <f t="shared" si="112"/>
        <v>517350.01</v>
      </c>
      <c r="U229" s="13">
        <f t="shared" si="113"/>
        <v>193590</v>
      </c>
      <c r="V229" s="19">
        <f t="shared" si="114"/>
        <v>710940.01</v>
      </c>
      <c r="W229" s="13">
        <f t="shared" si="115"/>
        <v>1850</v>
      </c>
      <c r="X229" s="13">
        <f t="shared" si="116"/>
        <v>103410</v>
      </c>
      <c r="Y229" s="13">
        <f t="shared" si="117"/>
        <v>2213933.36</v>
      </c>
      <c r="Z229" s="22">
        <f t="shared" si="118"/>
        <v>814350.01</v>
      </c>
      <c r="AA229" s="13"/>
      <c r="AB229" s="13">
        <f t="shared" si="119"/>
        <v>1793933.3599999999</v>
      </c>
      <c r="AC229" s="13">
        <f t="shared" si="120"/>
        <v>420000</v>
      </c>
      <c r="AD229" s="13">
        <f t="shared" si="121"/>
        <v>625350.01</v>
      </c>
      <c r="AE229" s="13">
        <f t="shared" si="122"/>
        <v>102340</v>
      </c>
      <c r="AF229" s="13">
        <f t="shared" si="123"/>
        <v>727690.01</v>
      </c>
      <c r="AG229" s="23">
        <f t="shared" si="124"/>
        <v>16750</v>
      </c>
      <c r="AH229" s="13">
        <f t="shared" si="125"/>
        <v>14900</v>
      </c>
      <c r="AI229" s="13">
        <f t="shared" si="126"/>
        <v>761433.35999999987</v>
      </c>
      <c r="AJ229" s="13">
        <f t="shared" si="127"/>
        <v>1553933.3599999999</v>
      </c>
      <c r="AK229" s="13">
        <f t="shared" si="128"/>
        <v>660000</v>
      </c>
      <c r="AL229" s="13">
        <f t="shared" si="129"/>
        <v>517350.01</v>
      </c>
      <c r="AM229" s="13">
        <f t="shared" si="130"/>
        <v>193590</v>
      </c>
      <c r="AN229" s="13">
        <f t="shared" si="131"/>
        <v>710940.01</v>
      </c>
      <c r="AO229" s="23">
        <f t="shared" si="132"/>
        <v>0</v>
      </c>
      <c r="AP229" s="13">
        <f t="shared" si="133"/>
        <v>-1850</v>
      </c>
      <c r="AQ229" s="13">
        <f t="shared" si="134"/>
        <v>0</v>
      </c>
      <c r="AR229" s="3" t="str">
        <f t="shared" si="135"/>
        <v>Ok</v>
      </c>
    </row>
    <row r="230" spans="1:44" x14ac:dyDescent="0.3">
      <c r="A230" s="30"/>
      <c r="B230" s="30">
        <f t="shared" si="102"/>
        <v>237</v>
      </c>
      <c r="C230" s="13">
        <f t="shared" si="103"/>
        <v>118500</v>
      </c>
      <c r="D230" s="13">
        <f t="shared" si="104"/>
        <v>1422000</v>
      </c>
      <c r="E230" s="13">
        <f>F230*基础参数!$B$18</f>
        <v>948000</v>
      </c>
      <c r="F230" s="13">
        <f>F229+基础参数!$B$17</f>
        <v>2370000</v>
      </c>
      <c r="G230" s="13">
        <f>基础参数!$B$1</f>
        <v>60000</v>
      </c>
      <c r="H230" s="13">
        <f>基础参数!$B$2</f>
        <v>36000</v>
      </c>
      <c r="I230" s="13">
        <f>ROUND(IF(F230/12&gt;基础参数!$B$5,基础参数!$B$5,IF(F230/12&lt;基础参数!$B$4,基础参数!$B$4,F230/12)),2)</f>
        <v>21396</v>
      </c>
      <c r="J230" s="13">
        <f>I230*12*基础参数!$B$3</f>
        <v>32094</v>
      </c>
      <c r="K230" s="13">
        <f>ROUND(IF($F230/12&gt;基础参数!$B$12,基础参数!$B$12,IF($F230/12&lt;基础参数!$B$11,基础参数!$B$11,$F230/12)),2)</f>
        <v>21396</v>
      </c>
      <c r="L230" s="13">
        <f>K230*12*基础参数!$B$10</f>
        <v>17972.640000000003</v>
      </c>
      <c r="M230" s="12">
        <f t="shared" si="105"/>
        <v>1275933.3600000001</v>
      </c>
      <c r="N230" s="13">
        <f t="shared" si="106"/>
        <v>948000</v>
      </c>
      <c r="O230" s="13">
        <f t="shared" si="107"/>
        <v>392250.01</v>
      </c>
      <c r="P230" s="13">
        <f t="shared" si="108"/>
        <v>324640</v>
      </c>
      <c r="Q230" s="17">
        <f t="shared" si="109"/>
        <v>716890.01</v>
      </c>
      <c r="R230" s="13">
        <f t="shared" si="110"/>
        <v>1563933.3599999999</v>
      </c>
      <c r="S230" s="18">
        <f t="shared" si="111"/>
        <v>660000</v>
      </c>
      <c r="T230" s="13">
        <f t="shared" si="112"/>
        <v>521850.01</v>
      </c>
      <c r="U230" s="13">
        <f t="shared" si="113"/>
        <v>193590</v>
      </c>
      <c r="V230" s="19">
        <f t="shared" si="114"/>
        <v>715440.01</v>
      </c>
      <c r="W230" s="13">
        <f t="shared" si="115"/>
        <v>1450</v>
      </c>
      <c r="X230" s="13">
        <f t="shared" si="116"/>
        <v>103410</v>
      </c>
      <c r="Y230" s="13">
        <f t="shared" si="117"/>
        <v>2223933.36</v>
      </c>
      <c r="Z230" s="22">
        <f t="shared" si="118"/>
        <v>818850.01</v>
      </c>
      <c r="AA230" s="13"/>
      <c r="AB230" s="13">
        <f t="shared" si="119"/>
        <v>1803933.3599999999</v>
      </c>
      <c r="AC230" s="13">
        <f t="shared" si="120"/>
        <v>420000</v>
      </c>
      <c r="AD230" s="13">
        <f t="shared" si="121"/>
        <v>629850.01</v>
      </c>
      <c r="AE230" s="13">
        <f t="shared" si="122"/>
        <v>102340</v>
      </c>
      <c r="AF230" s="13">
        <f t="shared" si="123"/>
        <v>732190.01</v>
      </c>
      <c r="AG230" s="23">
        <f t="shared" si="124"/>
        <v>16750</v>
      </c>
      <c r="AH230" s="13">
        <f t="shared" si="125"/>
        <v>15300</v>
      </c>
      <c r="AI230" s="13">
        <f t="shared" si="126"/>
        <v>771433.35999999987</v>
      </c>
      <c r="AJ230" s="13">
        <f t="shared" si="127"/>
        <v>1563933.3599999999</v>
      </c>
      <c r="AK230" s="13">
        <f t="shared" si="128"/>
        <v>660000</v>
      </c>
      <c r="AL230" s="13">
        <f t="shared" si="129"/>
        <v>521850.01</v>
      </c>
      <c r="AM230" s="13">
        <f t="shared" si="130"/>
        <v>193590</v>
      </c>
      <c r="AN230" s="13">
        <f t="shared" si="131"/>
        <v>715440.01</v>
      </c>
      <c r="AO230" s="23">
        <f t="shared" si="132"/>
        <v>0</v>
      </c>
      <c r="AP230" s="13">
        <f t="shared" si="133"/>
        <v>-1450</v>
      </c>
      <c r="AQ230" s="13">
        <f t="shared" si="134"/>
        <v>0</v>
      </c>
      <c r="AR230" s="3" t="str">
        <f t="shared" si="135"/>
        <v>Ok</v>
      </c>
    </row>
    <row r="231" spans="1:44" x14ac:dyDescent="0.3">
      <c r="A231" s="30"/>
      <c r="B231" s="30">
        <f t="shared" si="102"/>
        <v>238</v>
      </c>
      <c r="C231" s="13">
        <f t="shared" si="103"/>
        <v>119000</v>
      </c>
      <c r="D231" s="13">
        <f t="shared" si="104"/>
        <v>1428000</v>
      </c>
      <c r="E231" s="13">
        <f>F231*基础参数!$B$18</f>
        <v>952000</v>
      </c>
      <c r="F231" s="13">
        <f>F230+基础参数!$B$17</f>
        <v>2380000</v>
      </c>
      <c r="G231" s="13">
        <f>基础参数!$B$1</f>
        <v>60000</v>
      </c>
      <c r="H231" s="13">
        <f>基础参数!$B$2</f>
        <v>36000</v>
      </c>
      <c r="I231" s="13">
        <f>ROUND(IF(F231/12&gt;基础参数!$B$5,基础参数!$B$5,IF(F231/12&lt;基础参数!$B$4,基础参数!$B$4,F231/12)),2)</f>
        <v>21396</v>
      </c>
      <c r="J231" s="13">
        <f>I231*12*基础参数!$B$3</f>
        <v>32094</v>
      </c>
      <c r="K231" s="13">
        <f>ROUND(IF($F231/12&gt;基础参数!$B$12,基础参数!$B$12,IF($F231/12&lt;基础参数!$B$11,基础参数!$B$11,$F231/12)),2)</f>
        <v>21396</v>
      </c>
      <c r="L231" s="13">
        <f>K231*12*基础参数!$B$10</f>
        <v>17972.640000000003</v>
      </c>
      <c r="M231" s="12">
        <f t="shared" si="105"/>
        <v>1281933.3600000001</v>
      </c>
      <c r="N231" s="13">
        <f t="shared" si="106"/>
        <v>952000</v>
      </c>
      <c r="O231" s="13">
        <f t="shared" si="107"/>
        <v>394950.01</v>
      </c>
      <c r="P231" s="13">
        <f t="shared" si="108"/>
        <v>326040</v>
      </c>
      <c r="Q231" s="17">
        <f t="shared" si="109"/>
        <v>720990.01</v>
      </c>
      <c r="R231" s="13">
        <f t="shared" si="110"/>
        <v>1573933.3599999999</v>
      </c>
      <c r="S231" s="18">
        <f t="shared" si="111"/>
        <v>660000</v>
      </c>
      <c r="T231" s="13">
        <f t="shared" si="112"/>
        <v>526350.01</v>
      </c>
      <c r="U231" s="13">
        <f t="shared" si="113"/>
        <v>193590</v>
      </c>
      <c r="V231" s="19">
        <f t="shared" si="114"/>
        <v>719940.01</v>
      </c>
      <c r="W231" s="13">
        <f t="shared" si="115"/>
        <v>1050</v>
      </c>
      <c r="X231" s="13">
        <f t="shared" si="116"/>
        <v>103410</v>
      </c>
      <c r="Y231" s="13">
        <f t="shared" si="117"/>
        <v>2233933.36</v>
      </c>
      <c r="Z231" s="22">
        <f t="shared" si="118"/>
        <v>823350.01</v>
      </c>
      <c r="AA231" s="13"/>
      <c r="AB231" s="13">
        <f t="shared" si="119"/>
        <v>1813933.3599999999</v>
      </c>
      <c r="AC231" s="13">
        <f t="shared" si="120"/>
        <v>420000</v>
      </c>
      <c r="AD231" s="13">
        <f t="shared" si="121"/>
        <v>634350.01</v>
      </c>
      <c r="AE231" s="13">
        <f t="shared" si="122"/>
        <v>102340</v>
      </c>
      <c r="AF231" s="13">
        <f t="shared" si="123"/>
        <v>736690.01</v>
      </c>
      <c r="AG231" s="23">
        <f t="shared" si="124"/>
        <v>16750</v>
      </c>
      <c r="AH231" s="13">
        <f t="shared" si="125"/>
        <v>15700</v>
      </c>
      <c r="AI231" s="13">
        <f t="shared" si="126"/>
        <v>781433.35999999987</v>
      </c>
      <c r="AJ231" s="13">
        <f t="shared" si="127"/>
        <v>1573933.3599999999</v>
      </c>
      <c r="AK231" s="13">
        <f t="shared" si="128"/>
        <v>660000</v>
      </c>
      <c r="AL231" s="13">
        <f t="shared" si="129"/>
        <v>526350.01</v>
      </c>
      <c r="AM231" s="13">
        <f t="shared" si="130"/>
        <v>193590</v>
      </c>
      <c r="AN231" s="13">
        <f t="shared" si="131"/>
        <v>719940.01</v>
      </c>
      <c r="AO231" s="23">
        <f t="shared" si="132"/>
        <v>0</v>
      </c>
      <c r="AP231" s="13">
        <f t="shared" si="133"/>
        <v>-1050</v>
      </c>
      <c r="AQ231" s="13">
        <f t="shared" si="134"/>
        <v>0</v>
      </c>
      <c r="AR231" s="3" t="str">
        <f t="shared" si="135"/>
        <v>Ok</v>
      </c>
    </row>
    <row r="232" spans="1:44" x14ac:dyDescent="0.3">
      <c r="A232" s="30"/>
      <c r="B232" s="30">
        <f t="shared" si="102"/>
        <v>239</v>
      </c>
      <c r="C232" s="13">
        <f t="shared" si="103"/>
        <v>119500</v>
      </c>
      <c r="D232" s="13">
        <f t="shared" si="104"/>
        <v>1434000</v>
      </c>
      <c r="E232" s="13">
        <f>F232*基础参数!$B$18</f>
        <v>956000</v>
      </c>
      <c r="F232" s="13">
        <f>F231+基础参数!$B$17</f>
        <v>2390000</v>
      </c>
      <c r="G232" s="13">
        <f>基础参数!$B$1</f>
        <v>60000</v>
      </c>
      <c r="H232" s="13">
        <f>基础参数!$B$2</f>
        <v>36000</v>
      </c>
      <c r="I232" s="13">
        <f>ROUND(IF(F232/12&gt;基础参数!$B$5,基础参数!$B$5,IF(F232/12&lt;基础参数!$B$4,基础参数!$B$4,F232/12)),2)</f>
        <v>21396</v>
      </c>
      <c r="J232" s="13">
        <f>I232*12*基础参数!$B$3</f>
        <v>32094</v>
      </c>
      <c r="K232" s="13">
        <f>ROUND(IF($F232/12&gt;基础参数!$B$12,基础参数!$B$12,IF($F232/12&lt;基础参数!$B$11,基础参数!$B$11,$F232/12)),2)</f>
        <v>21396</v>
      </c>
      <c r="L232" s="13">
        <f>K232*12*基础参数!$B$10</f>
        <v>17972.640000000003</v>
      </c>
      <c r="M232" s="12">
        <f t="shared" si="105"/>
        <v>1287933.3600000001</v>
      </c>
      <c r="N232" s="13">
        <f t="shared" si="106"/>
        <v>956000</v>
      </c>
      <c r="O232" s="13">
        <f t="shared" si="107"/>
        <v>397650.01</v>
      </c>
      <c r="P232" s="13">
        <f t="shared" si="108"/>
        <v>327440</v>
      </c>
      <c r="Q232" s="17">
        <f t="shared" si="109"/>
        <v>725090.01</v>
      </c>
      <c r="R232" s="13">
        <f t="shared" si="110"/>
        <v>1583933.3599999999</v>
      </c>
      <c r="S232" s="18">
        <f t="shared" si="111"/>
        <v>660000</v>
      </c>
      <c r="T232" s="13">
        <f t="shared" si="112"/>
        <v>530850.01</v>
      </c>
      <c r="U232" s="13">
        <f t="shared" si="113"/>
        <v>193590</v>
      </c>
      <c r="V232" s="19">
        <f t="shared" si="114"/>
        <v>724440.01</v>
      </c>
      <c r="W232" s="13">
        <f t="shared" si="115"/>
        <v>650</v>
      </c>
      <c r="X232" s="13">
        <f t="shared" si="116"/>
        <v>103410</v>
      </c>
      <c r="Y232" s="13">
        <f t="shared" si="117"/>
        <v>2243933.36</v>
      </c>
      <c r="Z232" s="22">
        <f t="shared" si="118"/>
        <v>827850.01</v>
      </c>
      <c r="AA232" s="13"/>
      <c r="AB232" s="13">
        <f t="shared" si="119"/>
        <v>1823933.3599999999</v>
      </c>
      <c r="AC232" s="13">
        <f t="shared" si="120"/>
        <v>420000</v>
      </c>
      <c r="AD232" s="13">
        <f t="shared" si="121"/>
        <v>638850.01</v>
      </c>
      <c r="AE232" s="13">
        <f t="shared" si="122"/>
        <v>102340</v>
      </c>
      <c r="AF232" s="13">
        <f t="shared" si="123"/>
        <v>741190.01</v>
      </c>
      <c r="AG232" s="23">
        <f t="shared" si="124"/>
        <v>16750</v>
      </c>
      <c r="AH232" s="13">
        <f t="shared" si="125"/>
        <v>16100</v>
      </c>
      <c r="AI232" s="13">
        <f t="shared" si="126"/>
        <v>791433.35999999987</v>
      </c>
      <c r="AJ232" s="13">
        <f t="shared" si="127"/>
        <v>1583933.3599999999</v>
      </c>
      <c r="AK232" s="13">
        <f t="shared" si="128"/>
        <v>660000</v>
      </c>
      <c r="AL232" s="13">
        <f t="shared" si="129"/>
        <v>530850.01</v>
      </c>
      <c r="AM232" s="13">
        <f t="shared" si="130"/>
        <v>193590</v>
      </c>
      <c r="AN232" s="13">
        <f t="shared" si="131"/>
        <v>724440.01</v>
      </c>
      <c r="AO232" s="23">
        <f t="shared" si="132"/>
        <v>0</v>
      </c>
      <c r="AP232" s="13">
        <f t="shared" si="133"/>
        <v>-650</v>
      </c>
      <c r="AQ232" s="13">
        <f t="shared" si="134"/>
        <v>0</v>
      </c>
      <c r="AR232" s="3" t="str">
        <f t="shared" si="135"/>
        <v>Ok</v>
      </c>
    </row>
    <row r="233" spans="1:44" x14ac:dyDescent="0.3">
      <c r="A233" s="30"/>
      <c r="B233" s="30">
        <f t="shared" si="102"/>
        <v>240</v>
      </c>
      <c r="C233" s="13">
        <f t="shared" si="103"/>
        <v>120000</v>
      </c>
      <c r="D233" s="13">
        <f t="shared" si="104"/>
        <v>1440000</v>
      </c>
      <c r="E233" s="13">
        <f>F233*基础参数!$B$18</f>
        <v>960000</v>
      </c>
      <c r="F233" s="13">
        <f>F232+基础参数!$B$17</f>
        <v>2400000</v>
      </c>
      <c r="G233" s="13">
        <f>基础参数!$B$1</f>
        <v>60000</v>
      </c>
      <c r="H233" s="13">
        <f>基础参数!$B$2</f>
        <v>36000</v>
      </c>
      <c r="I233" s="13">
        <f>ROUND(IF(F233/12&gt;基础参数!$B$5,基础参数!$B$5,IF(F233/12&lt;基础参数!$B$4,基础参数!$B$4,F233/12)),2)</f>
        <v>21396</v>
      </c>
      <c r="J233" s="13">
        <f>I233*12*基础参数!$B$3</f>
        <v>32094</v>
      </c>
      <c r="K233" s="13">
        <f>ROUND(IF($F233/12&gt;基础参数!$B$12,基础参数!$B$12,IF($F233/12&lt;基础参数!$B$11,基础参数!$B$11,$F233/12)),2)</f>
        <v>21396</v>
      </c>
      <c r="L233" s="13">
        <f>K233*12*基础参数!$B$10</f>
        <v>17972.640000000003</v>
      </c>
      <c r="M233" s="12">
        <f t="shared" si="105"/>
        <v>1293933.3600000001</v>
      </c>
      <c r="N233" s="13">
        <f t="shared" si="106"/>
        <v>960000</v>
      </c>
      <c r="O233" s="13">
        <f t="shared" si="107"/>
        <v>400350.01</v>
      </c>
      <c r="P233" s="13">
        <f t="shared" si="108"/>
        <v>328840</v>
      </c>
      <c r="Q233" s="17">
        <f t="shared" si="109"/>
        <v>729190.01</v>
      </c>
      <c r="R233" s="13">
        <f t="shared" si="110"/>
        <v>1593933.3599999999</v>
      </c>
      <c r="S233" s="18">
        <f t="shared" si="111"/>
        <v>660000</v>
      </c>
      <c r="T233" s="13">
        <f t="shared" si="112"/>
        <v>535350.01</v>
      </c>
      <c r="U233" s="13">
        <f t="shared" si="113"/>
        <v>193590</v>
      </c>
      <c r="V233" s="19">
        <f t="shared" si="114"/>
        <v>728940.01</v>
      </c>
      <c r="W233" s="13">
        <f t="shared" si="115"/>
        <v>250</v>
      </c>
      <c r="X233" s="13">
        <f t="shared" si="116"/>
        <v>103410</v>
      </c>
      <c r="Y233" s="13">
        <f t="shared" si="117"/>
        <v>2253933.36</v>
      </c>
      <c r="Z233" s="22">
        <f t="shared" si="118"/>
        <v>832350.01</v>
      </c>
      <c r="AA233" s="13"/>
      <c r="AB233" s="13">
        <f t="shared" si="119"/>
        <v>1833933.3599999999</v>
      </c>
      <c r="AC233" s="13">
        <f t="shared" si="120"/>
        <v>420000</v>
      </c>
      <c r="AD233" s="13">
        <f t="shared" si="121"/>
        <v>643350.01</v>
      </c>
      <c r="AE233" s="13">
        <f t="shared" si="122"/>
        <v>102340</v>
      </c>
      <c r="AF233" s="13">
        <f t="shared" si="123"/>
        <v>745690.01</v>
      </c>
      <c r="AG233" s="23">
        <f t="shared" si="124"/>
        <v>16750</v>
      </c>
      <c r="AH233" s="13">
        <f t="shared" si="125"/>
        <v>16500</v>
      </c>
      <c r="AI233" s="13">
        <f t="shared" si="126"/>
        <v>801433.35999999987</v>
      </c>
      <c r="AJ233" s="13">
        <f t="shared" si="127"/>
        <v>1593933.3599999999</v>
      </c>
      <c r="AK233" s="13">
        <f t="shared" si="128"/>
        <v>660000</v>
      </c>
      <c r="AL233" s="13">
        <f t="shared" si="129"/>
        <v>535350.01</v>
      </c>
      <c r="AM233" s="13">
        <f t="shared" si="130"/>
        <v>193590</v>
      </c>
      <c r="AN233" s="13">
        <f t="shared" si="131"/>
        <v>728940.01</v>
      </c>
      <c r="AO233" s="23">
        <f t="shared" si="132"/>
        <v>0</v>
      </c>
      <c r="AP233" s="13">
        <f t="shared" si="133"/>
        <v>-250</v>
      </c>
      <c r="AQ233" s="13">
        <f t="shared" si="134"/>
        <v>0</v>
      </c>
      <c r="AR233" s="3" t="str">
        <f t="shared" si="135"/>
        <v>Ok</v>
      </c>
    </row>
    <row r="234" spans="1:44" x14ac:dyDescent="0.3">
      <c r="A234" s="30"/>
      <c r="B234" s="30">
        <f t="shared" si="102"/>
        <v>241</v>
      </c>
      <c r="C234" s="13">
        <f t="shared" si="103"/>
        <v>120500</v>
      </c>
      <c r="D234" s="13">
        <f t="shared" si="104"/>
        <v>1446000</v>
      </c>
      <c r="E234" s="13">
        <f>F234*基础参数!$B$18</f>
        <v>964000</v>
      </c>
      <c r="F234" s="13">
        <f>F233+基础参数!$B$17</f>
        <v>2410000</v>
      </c>
      <c r="G234" s="13">
        <f>基础参数!$B$1</f>
        <v>60000</v>
      </c>
      <c r="H234" s="13">
        <f>基础参数!$B$2</f>
        <v>36000</v>
      </c>
      <c r="I234" s="13">
        <f>ROUND(IF(F234/12&gt;基础参数!$B$5,基础参数!$B$5,IF(F234/12&lt;基础参数!$B$4,基础参数!$B$4,F234/12)),2)</f>
        <v>21396</v>
      </c>
      <c r="J234" s="13">
        <f>I234*12*基础参数!$B$3</f>
        <v>32094</v>
      </c>
      <c r="K234" s="13">
        <f>ROUND(IF($F234/12&gt;基础参数!$B$12,基础参数!$B$12,IF($F234/12&lt;基础参数!$B$11,基础参数!$B$11,$F234/12)),2)</f>
        <v>21396</v>
      </c>
      <c r="L234" s="13">
        <f>K234*12*基础参数!$B$10</f>
        <v>17972.640000000003</v>
      </c>
      <c r="M234" s="12">
        <f t="shared" si="105"/>
        <v>1299933.3600000001</v>
      </c>
      <c r="N234" s="13">
        <f t="shared" si="106"/>
        <v>964000</v>
      </c>
      <c r="O234" s="13">
        <f t="shared" si="107"/>
        <v>403050.01</v>
      </c>
      <c r="P234" s="13">
        <f t="shared" si="108"/>
        <v>418640</v>
      </c>
      <c r="Q234" s="17">
        <f t="shared" si="109"/>
        <v>821690.01</v>
      </c>
      <c r="R234" s="13">
        <f t="shared" si="110"/>
        <v>1603933.3599999999</v>
      </c>
      <c r="S234" s="18">
        <f t="shared" si="111"/>
        <v>660000</v>
      </c>
      <c r="T234" s="13">
        <f t="shared" si="112"/>
        <v>539850.01</v>
      </c>
      <c r="U234" s="13">
        <f t="shared" si="113"/>
        <v>193590</v>
      </c>
      <c r="V234" s="19">
        <f t="shared" si="114"/>
        <v>733440.01</v>
      </c>
      <c r="W234" s="13">
        <f t="shared" si="115"/>
        <v>88250</v>
      </c>
      <c r="X234" s="13">
        <f t="shared" si="116"/>
        <v>103410</v>
      </c>
      <c r="Y234" s="13">
        <f t="shared" si="117"/>
        <v>2263933.36</v>
      </c>
      <c r="Z234" s="22">
        <f t="shared" si="118"/>
        <v>836850.01</v>
      </c>
      <c r="AA234" s="13"/>
      <c r="AB234" s="13">
        <f t="shared" si="119"/>
        <v>1843933.3599999999</v>
      </c>
      <c r="AC234" s="13">
        <f t="shared" si="120"/>
        <v>420000</v>
      </c>
      <c r="AD234" s="13">
        <f t="shared" si="121"/>
        <v>647850.01</v>
      </c>
      <c r="AE234" s="13">
        <f t="shared" si="122"/>
        <v>102340</v>
      </c>
      <c r="AF234" s="13">
        <f t="shared" si="123"/>
        <v>750190.01</v>
      </c>
      <c r="AG234" s="23">
        <f t="shared" si="124"/>
        <v>16750</v>
      </c>
      <c r="AH234" s="13">
        <f t="shared" si="125"/>
        <v>-71500</v>
      </c>
      <c r="AI234" s="13">
        <f t="shared" si="126"/>
        <v>811433.35999999987</v>
      </c>
      <c r="AJ234" s="13">
        <f t="shared" si="127"/>
        <v>1603933.3599999999</v>
      </c>
      <c r="AK234" s="13">
        <f t="shared" si="128"/>
        <v>660000</v>
      </c>
      <c r="AL234" s="13">
        <f t="shared" si="129"/>
        <v>539850.01</v>
      </c>
      <c r="AM234" s="13">
        <f t="shared" si="130"/>
        <v>193590</v>
      </c>
      <c r="AN234" s="13">
        <f t="shared" si="131"/>
        <v>733440.01</v>
      </c>
      <c r="AO234" s="23">
        <f t="shared" si="132"/>
        <v>0</v>
      </c>
      <c r="AP234" s="13">
        <f t="shared" si="133"/>
        <v>-88250</v>
      </c>
      <c r="AQ234" s="13">
        <f t="shared" si="134"/>
        <v>0</v>
      </c>
      <c r="AR234" s="3" t="str">
        <f t="shared" si="135"/>
        <v>Ok</v>
      </c>
    </row>
    <row r="235" spans="1:44" x14ac:dyDescent="0.3">
      <c r="A235" s="30"/>
      <c r="B235" s="30">
        <f t="shared" si="102"/>
        <v>242</v>
      </c>
      <c r="C235" s="13">
        <f t="shared" si="103"/>
        <v>121000</v>
      </c>
      <c r="D235" s="13">
        <f t="shared" si="104"/>
        <v>1452000</v>
      </c>
      <c r="E235" s="13">
        <f>F235*基础参数!$B$18</f>
        <v>968000</v>
      </c>
      <c r="F235" s="13">
        <f>F234+基础参数!$B$17</f>
        <v>2420000</v>
      </c>
      <c r="G235" s="13">
        <f>基础参数!$B$1</f>
        <v>60000</v>
      </c>
      <c r="H235" s="13">
        <f>基础参数!$B$2</f>
        <v>36000</v>
      </c>
      <c r="I235" s="13">
        <f>ROUND(IF(F235/12&gt;基础参数!$B$5,基础参数!$B$5,IF(F235/12&lt;基础参数!$B$4,基础参数!$B$4,F235/12)),2)</f>
        <v>21396</v>
      </c>
      <c r="J235" s="13">
        <f>I235*12*基础参数!$B$3</f>
        <v>32094</v>
      </c>
      <c r="K235" s="13">
        <f>ROUND(IF($F235/12&gt;基础参数!$B$12,基础参数!$B$12,IF($F235/12&lt;基础参数!$B$11,基础参数!$B$11,$F235/12)),2)</f>
        <v>21396</v>
      </c>
      <c r="L235" s="13">
        <f>K235*12*基础参数!$B$10</f>
        <v>17972.640000000003</v>
      </c>
      <c r="M235" s="12">
        <f t="shared" si="105"/>
        <v>1305933.3600000001</v>
      </c>
      <c r="N235" s="13">
        <f t="shared" si="106"/>
        <v>968000</v>
      </c>
      <c r="O235" s="13">
        <f t="shared" si="107"/>
        <v>405750.01</v>
      </c>
      <c r="P235" s="13">
        <f t="shared" si="108"/>
        <v>420440</v>
      </c>
      <c r="Q235" s="17">
        <f t="shared" si="109"/>
        <v>826190.01</v>
      </c>
      <c r="R235" s="13">
        <f t="shared" si="110"/>
        <v>1613933.3599999999</v>
      </c>
      <c r="S235" s="18">
        <f t="shared" si="111"/>
        <v>660000</v>
      </c>
      <c r="T235" s="13">
        <f t="shared" si="112"/>
        <v>544350.01</v>
      </c>
      <c r="U235" s="13">
        <f t="shared" si="113"/>
        <v>193590</v>
      </c>
      <c r="V235" s="19">
        <f t="shared" si="114"/>
        <v>737940.01</v>
      </c>
      <c r="W235" s="13">
        <f t="shared" si="115"/>
        <v>88250</v>
      </c>
      <c r="X235" s="13">
        <f t="shared" si="116"/>
        <v>103410</v>
      </c>
      <c r="Y235" s="13">
        <f t="shared" si="117"/>
        <v>2273933.36</v>
      </c>
      <c r="Z235" s="22">
        <f t="shared" si="118"/>
        <v>841350.01</v>
      </c>
      <c r="AA235" s="13"/>
      <c r="AB235" s="13">
        <f t="shared" si="119"/>
        <v>1853933.3599999999</v>
      </c>
      <c r="AC235" s="13">
        <f t="shared" si="120"/>
        <v>420000</v>
      </c>
      <c r="AD235" s="13">
        <f t="shared" si="121"/>
        <v>652350.01</v>
      </c>
      <c r="AE235" s="13">
        <f t="shared" si="122"/>
        <v>102340</v>
      </c>
      <c r="AF235" s="13">
        <f t="shared" si="123"/>
        <v>754690.01</v>
      </c>
      <c r="AG235" s="23">
        <f t="shared" si="124"/>
        <v>16750</v>
      </c>
      <c r="AH235" s="13">
        <f t="shared" si="125"/>
        <v>-71500</v>
      </c>
      <c r="AI235" s="13">
        <f t="shared" si="126"/>
        <v>821433.35999999987</v>
      </c>
      <c r="AJ235" s="13">
        <f t="shared" si="127"/>
        <v>1613933.3599999999</v>
      </c>
      <c r="AK235" s="13">
        <f t="shared" si="128"/>
        <v>660000</v>
      </c>
      <c r="AL235" s="13">
        <f t="shared" si="129"/>
        <v>544350.01</v>
      </c>
      <c r="AM235" s="13">
        <f t="shared" si="130"/>
        <v>193590</v>
      </c>
      <c r="AN235" s="13">
        <f t="shared" si="131"/>
        <v>737940.01</v>
      </c>
      <c r="AO235" s="23">
        <f t="shared" si="132"/>
        <v>0</v>
      </c>
      <c r="AP235" s="13">
        <f t="shared" si="133"/>
        <v>-88250</v>
      </c>
      <c r="AQ235" s="13">
        <f t="shared" si="134"/>
        <v>0</v>
      </c>
      <c r="AR235" s="3" t="str">
        <f t="shared" si="135"/>
        <v>Ok</v>
      </c>
    </row>
    <row r="236" spans="1:44" x14ac:dyDescent="0.3">
      <c r="A236" s="30"/>
      <c r="B236" s="30">
        <f t="shared" si="102"/>
        <v>243</v>
      </c>
      <c r="C236" s="13">
        <f t="shared" si="103"/>
        <v>121500</v>
      </c>
      <c r="D236" s="13">
        <f t="shared" si="104"/>
        <v>1458000</v>
      </c>
      <c r="E236" s="13">
        <f>F236*基础参数!$B$18</f>
        <v>972000</v>
      </c>
      <c r="F236" s="13">
        <f>F235+基础参数!$B$17</f>
        <v>2430000</v>
      </c>
      <c r="G236" s="13">
        <f>基础参数!$B$1</f>
        <v>60000</v>
      </c>
      <c r="H236" s="13">
        <f>基础参数!$B$2</f>
        <v>36000</v>
      </c>
      <c r="I236" s="13">
        <f>ROUND(IF(F236/12&gt;基础参数!$B$5,基础参数!$B$5,IF(F236/12&lt;基础参数!$B$4,基础参数!$B$4,F236/12)),2)</f>
        <v>21396</v>
      </c>
      <c r="J236" s="13">
        <f>I236*12*基础参数!$B$3</f>
        <v>32094</v>
      </c>
      <c r="K236" s="13">
        <f>ROUND(IF($F236/12&gt;基础参数!$B$12,基础参数!$B$12,IF($F236/12&lt;基础参数!$B$11,基础参数!$B$11,$F236/12)),2)</f>
        <v>21396</v>
      </c>
      <c r="L236" s="13">
        <f>K236*12*基础参数!$B$10</f>
        <v>17972.640000000003</v>
      </c>
      <c r="M236" s="12">
        <f t="shared" si="105"/>
        <v>1311933.3600000001</v>
      </c>
      <c r="N236" s="13">
        <f t="shared" si="106"/>
        <v>972000</v>
      </c>
      <c r="O236" s="13">
        <f t="shared" si="107"/>
        <v>408450.01</v>
      </c>
      <c r="P236" s="13">
        <f t="shared" si="108"/>
        <v>422240</v>
      </c>
      <c r="Q236" s="17">
        <f t="shared" si="109"/>
        <v>830690.01</v>
      </c>
      <c r="R236" s="13">
        <f t="shared" si="110"/>
        <v>1623933.3599999999</v>
      </c>
      <c r="S236" s="18">
        <f t="shared" si="111"/>
        <v>660000</v>
      </c>
      <c r="T236" s="13">
        <f t="shared" si="112"/>
        <v>548850.01</v>
      </c>
      <c r="U236" s="13">
        <f t="shared" si="113"/>
        <v>193590</v>
      </c>
      <c r="V236" s="19">
        <f t="shared" si="114"/>
        <v>742440.01</v>
      </c>
      <c r="W236" s="13">
        <f t="shared" si="115"/>
        <v>88250</v>
      </c>
      <c r="X236" s="13">
        <f t="shared" si="116"/>
        <v>103410</v>
      </c>
      <c r="Y236" s="13">
        <f t="shared" si="117"/>
        <v>2283933.36</v>
      </c>
      <c r="Z236" s="22">
        <f t="shared" si="118"/>
        <v>845850.01</v>
      </c>
      <c r="AA236" s="13"/>
      <c r="AB236" s="13">
        <f t="shared" si="119"/>
        <v>1863933.3599999999</v>
      </c>
      <c r="AC236" s="13">
        <f t="shared" si="120"/>
        <v>420000</v>
      </c>
      <c r="AD236" s="13">
        <f t="shared" si="121"/>
        <v>656850.01</v>
      </c>
      <c r="AE236" s="13">
        <f t="shared" si="122"/>
        <v>102340</v>
      </c>
      <c r="AF236" s="13">
        <f t="shared" si="123"/>
        <v>759190.01</v>
      </c>
      <c r="AG236" s="23">
        <f t="shared" si="124"/>
        <v>16750</v>
      </c>
      <c r="AH236" s="13">
        <f t="shared" si="125"/>
        <v>-71500</v>
      </c>
      <c r="AI236" s="13">
        <f t="shared" si="126"/>
        <v>831433.35999999987</v>
      </c>
      <c r="AJ236" s="13">
        <f t="shared" si="127"/>
        <v>1623933.3599999999</v>
      </c>
      <c r="AK236" s="13">
        <f t="shared" si="128"/>
        <v>660000</v>
      </c>
      <c r="AL236" s="13">
        <f t="shared" si="129"/>
        <v>548850.01</v>
      </c>
      <c r="AM236" s="13">
        <f t="shared" si="130"/>
        <v>193590</v>
      </c>
      <c r="AN236" s="13">
        <f t="shared" si="131"/>
        <v>742440.01</v>
      </c>
      <c r="AO236" s="23">
        <f t="shared" si="132"/>
        <v>0</v>
      </c>
      <c r="AP236" s="13">
        <f t="shared" si="133"/>
        <v>-88250</v>
      </c>
      <c r="AQ236" s="13">
        <f t="shared" si="134"/>
        <v>0</v>
      </c>
      <c r="AR236" s="3" t="str">
        <f t="shared" si="135"/>
        <v>Ok</v>
      </c>
    </row>
    <row r="237" spans="1:44" x14ac:dyDescent="0.3">
      <c r="A237" s="30"/>
      <c r="B237" s="30">
        <f t="shared" si="102"/>
        <v>244</v>
      </c>
      <c r="C237" s="13">
        <f t="shared" si="103"/>
        <v>122000</v>
      </c>
      <c r="D237" s="13">
        <f t="shared" si="104"/>
        <v>1464000</v>
      </c>
      <c r="E237" s="13">
        <f>F237*基础参数!$B$18</f>
        <v>976000</v>
      </c>
      <c r="F237" s="13">
        <f>F236+基础参数!$B$17</f>
        <v>2440000</v>
      </c>
      <c r="G237" s="13">
        <f>基础参数!$B$1</f>
        <v>60000</v>
      </c>
      <c r="H237" s="13">
        <f>基础参数!$B$2</f>
        <v>36000</v>
      </c>
      <c r="I237" s="13">
        <f>ROUND(IF(F237/12&gt;基础参数!$B$5,基础参数!$B$5,IF(F237/12&lt;基础参数!$B$4,基础参数!$B$4,F237/12)),2)</f>
        <v>21396</v>
      </c>
      <c r="J237" s="13">
        <f>I237*12*基础参数!$B$3</f>
        <v>32094</v>
      </c>
      <c r="K237" s="13">
        <f>ROUND(IF($F237/12&gt;基础参数!$B$12,基础参数!$B$12,IF($F237/12&lt;基础参数!$B$11,基础参数!$B$11,$F237/12)),2)</f>
        <v>21396</v>
      </c>
      <c r="L237" s="13">
        <f>K237*12*基础参数!$B$10</f>
        <v>17972.640000000003</v>
      </c>
      <c r="M237" s="12">
        <f t="shared" si="105"/>
        <v>1317933.3600000001</v>
      </c>
      <c r="N237" s="13">
        <f t="shared" si="106"/>
        <v>976000</v>
      </c>
      <c r="O237" s="13">
        <f t="shared" si="107"/>
        <v>411150.01</v>
      </c>
      <c r="P237" s="13">
        <f t="shared" si="108"/>
        <v>424040</v>
      </c>
      <c r="Q237" s="17">
        <f t="shared" si="109"/>
        <v>835190.01</v>
      </c>
      <c r="R237" s="13">
        <f t="shared" si="110"/>
        <v>1633933.3599999999</v>
      </c>
      <c r="S237" s="18">
        <f t="shared" si="111"/>
        <v>660000</v>
      </c>
      <c r="T237" s="13">
        <f t="shared" si="112"/>
        <v>553350.01</v>
      </c>
      <c r="U237" s="13">
        <f t="shared" si="113"/>
        <v>193590</v>
      </c>
      <c r="V237" s="19">
        <f t="shared" si="114"/>
        <v>746940.01</v>
      </c>
      <c r="W237" s="13">
        <f t="shared" si="115"/>
        <v>88250</v>
      </c>
      <c r="X237" s="13">
        <f t="shared" si="116"/>
        <v>103410</v>
      </c>
      <c r="Y237" s="13">
        <f t="shared" si="117"/>
        <v>2293933.36</v>
      </c>
      <c r="Z237" s="22">
        <f t="shared" si="118"/>
        <v>850350.01</v>
      </c>
      <c r="AA237" s="13"/>
      <c r="AB237" s="13">
        <f t="shared" si="119"/>
        <v>1873933.3599999999</v>
      </c>
      <c r="AC237" s="13">
        <f t="shared" si="120"/>
        <v>420000</v>
      </c>
      <c r="AD237" s="13">
        <f t="shared" si="121"/>
        <v>661350.01</v>
      </c>
      <c r="AE237" s="13">
        <f t="shared" si="122"/>
        <v>102340</v>
      </c>
      <c r="AF237" s="13">
        <f t="shared" si="123"/>
        <v>763690.01</v>
      </c>
      <c r="AG237" s="23">
        <f t="shared" si="124"/>
        <v>16750</v>
      </c>
      <c r="AH237" s="13">
        <f t="shared" si="125"/>
        <v>-71500</v>
      </c>
      <c r="AI237" s="13">
        <f t="shared" si="126"/>
        <v>841433.35999999987</v>
      </c>
      <c r="AJ237" s="13">
        <f t="shared" si="127"/>
        <v>1633933.3599999999</v>
      </c>
      <c r="AK237" s="13">
        <f t="shared" si="128"/>
        <v>660000</v>
      </c>
      <c r="AL237" s="13">
        <f t="shared" si="129"/>
        <v>553350.01</v>
      </c>
      <c r="AM237" s="13">
        <f t="shared" si="130"/>
        <v>193590</v>
      </c>
      <c r="AN237" s="13">
        <f t="shared" si="131"/>
        <v>746940.01</v>
      </c>
      <c r="AO237" s="23">
        <f t="shared" si="132"/>
        <v>0</v>
      </c>
      <c r="AP237" s="13">
        <f t="shared" si="133"/>
        <v>-88250</v>
      </c>
      <c r="AQ237" s="13">
        <f t="shared" si="134"/>
        <v>0</v>
      </c>
      <c r="AR237" s="3" t="str">
        <f t="shared" si="135"/>
        <v>Ok</v>
      </c>
    </row>
    <row r="238" spans="1:44" x14ac:dyDescent="0.3">
      <c r="A238" s="30"/>
      <c r="B238" s="30">
        <f t="shared" si="102"/>
        <v>245</v>
      </c>
      <c r="C238" s="13">
        <f t="shared" si="103"/>
        <v>122500</v>
      </c>
      <c r="D238" s="13">
        <f t="shared" si="104"/>
        <v>1470000</v>
      </c>
      <c r="E238" s="13">
        <f>F238*基础参数!$B$18</f>
        <v>980000</v>
      </c>
      <c r="F238" s="13">
        <f>F237+基础参数!$B$17</f>
        <v>2450000</v>
      </c>
      <c r="G238" s="13">
        <f>基础参数!$B$1</f>
        <v>60000</v>
      </c>
      <c r="H238" s="13">
        <f>基础参数!$B$2</f>
        <v>36000</v>
      </c>
      <c r="I238" s="13">
        <f>ROUND(IF(F238/12&gt;基础参数!$B$5,基础参数!$B$5,IF(F238/12&lt;基础参数!$B$4,基础参数!$B$4,F238/12)),2)</f>
        <v>21396</v>
      </c>
      <c r="J238" s="13">
        <f>I238*12*基础参数!$B$3</f>
        <v>32094</v>
      </c>
      <c r="K238" s="13">
        <f>ROUND(IF($F238/12&gt;基础参数!$B$12,基础参数!$B$12,IF($F238/12&lt;基础参数!$B$11,基础参数!$B$11,$F238/12)),2)</f>
        <v>21396</v>
      </c>
      <c r="L238" s="13">
        <f>K238*12*基础参数!$B$10</f>
        <v>17972.640000000003</v>
      </c>
      <c r="M238" s="12">
        <f t="shared" si="105"/>
        <v>1323933.3600000001</v>
      </c>
      <c r="N238" s="13">
        <f t="shared" si="106"/>
        <v>980000</v>
      </c>
      <c r="O238" s="13">
        <f t="shared" si="107"/>
        <v>413850.01</v>
      </c>
      <c r="P238" s="13">
        <f t="shared" si="108"/>
        <v>425840</v>
      </c>
      <c r="Q238" s="17">
        <f t="shared" si="109"/>
        <v>839690.01</v>
      </c>
      <c r="R238" s="13">
        <f t="shared" si="110"/>
        <v>1643933.3599999999</v>
      </c>
      <c r="S238" s="18">
        <f t="shared" si="111"/>
        <v>660000</v>
      </c>
      <c r="T238" s="13">
        <f t="shared" si="112"/>
        <v>557850.01</v>
      </c>
      <c r="U238" s="13">
        <f t="shared" si="113"/>
        <v>193590</v>
      </c>
      <c r="V238" s="19">
        <f t="shared" si="114"/>
        <v>751440.01</v>
      </c>
      <c r="W238" s="13">
        <f t="shared" si="115"/>
        <v>88250</v>
      </c>
      <c r="X238" s="13">
        <f t="shared" si="116"/>
        <v>103410</v>
      </c>
      <c r="Y238" s="13">
        <f t="shared" si="117"/>
        <v>2303933.36</v>
      </c>
      <c r="Z238" s="22">
        <f t="shared" si="118"/>
        <v>854850.01</v>
      </c>
      <c r="AA238" s="13"/>
      <c r="AB238" s="13">
        <f t="shared" si="119"/>
        <v>1883933.3599999999</v>
      </c>
      <c r="AC238" s="13">
        <f t="shared" si="120"/>
        <v>420000</v>
      </c>
      <c r="AD238" s="13">
        <f t="shared" si="121"/>
        <v>665850.01</v>
      </c>
      <c r="AE238" s="13">
        <f t="shared" si="122"/>
        <v>102340</v>
      </c>
      <c r="AF238" s="13">
        <f t="shared" si="123"/>
        <v>768190.01</v>
      </c>
      <c r="AG238" s="23">
        <f t="shared" si="124"/>
        <v>16750</v>
      </c>
      <c r="AH238" s="13">
        <f t="shared" si="125"/>
        <v>-71500</v>
      </c>
      <c r="AI238" s="13">
        <f t="shared" si="126"/>
        <v>851433.35999999987</v>
      </c>
      <c r="AJ238" s="13">
        <f t="shared" si="127"/>
        <v>1643933.3599999999</v>
      </c>
      <c r="AK238" s="13">
        <f t="shared" si="128"/>
        <v>660000</v>
      </c>
      <c r="AL238" s="13">
        <f t="shared" si="129"/>
        <v>557850.01</v>
      </c>
      <c r="AM238" s="13">
        <f t="shared" si="130"/>
        <v>193590</v>
      </c>
      <c r="AN238" s="13">
        <f t="shared" si="131"/>
        <v>751440.01</v>
      </c>
      <c r="AO238" s="23">
        <f t="shared" si="132"/>
        <v>0</v>
      </c>
      <c r="AP238" s="13">
        <f t="shared" si="133"/>
        <v>-88250</v>
      </c>
      <c r="AQ238" s="13">
        <f t="shared" si="134"/>
        <v>0</v>
      </c>
      <c r="AR238" s="3" t="str">
        <f t="shared" si="135"/>
        <v>Ok</v>
      </c>
    </row>
    <row r="239" spans="1:44" x14ac:dyDescent="0.3">
      <c r="A239" s="30"/>
      <c r="B239" s="30">
        <f t="shared" si="102"/>
        <v>246</v>
      </c>
      <c r="C239" s="13">
        <f t="shared" si="103"/>
        <v>123000</v>
      </c>
      <c r="D239" s="13">
        <f t="shared" si="104"/>
        <v>1476000</v>
      </c>
      <c r="E239" s="13">
        <f>F239*基础参数!$B$18</f>
        <v>984000</v>
      </c>
      <c r="F239" s="13">
        <f>F238+基础参数!$B$17</f>
        <v>2460000</v>
      </c>
      <c r="G239" s="13">
        <f>基础参数!$B$1</f>
        <v>60000</v>
      </c>
      <c r="H239" s="13">
        <f>基础参数!$B$2</f>
        <v>36000</v>
      </c>
      <c r="I239" s="13">
        <f>ROUND(IF(F239/12&gt;基础参数!$B$5,基础参数!$B$5,IF(F239/12&lt;基础参数!$B$4,基础参数!$B$4,F239/12)),2)</f>
        <v>21396</v>
      </c>
      <c r="J239" s="13">
        <f>I239*12*基础参数!$B$3</f>
        <v>32094</v>
      </c>
      <c r="K239" s="13">
        <f>ROUND(IF($F239/12&gt;基础参数!$B$12,基础参数!$B$12,IF($F239/12&lt;基础参数!$B$11,基础参数!$B$11,$F239/12)),2)</f>
        <v>21396</v>
      </c>
      <c r="L239" s="13">
        <f>K239*12*基础参数!$B$10</f>
        <v>17972.640000000003</v>
      </c>
      <c r="M239" s="12">
        <f t="shared" si="105"/>
        <v>1329933.3600000001</v>
      </c>
      <c r="N239" s="13">
        <f t="shared" si="106"/>
        <v>984000</v>
      </c>
      <c r="O239" s="13">
        <f t="shared" si="107"/>
        <v>416550.01</v>
      </c>
      <c r="P239" s="13">
        <f t="shared" si="108"/>
        <v>427640</v>
      </c>
      <c r="Q239" s="17">
        <f t="shared" si="109"/>
        <v>844190.01</v>
      </c>
      <c r="R239" s="13">
        <f t="shared" si="110"/>
        <v>1653933.3599999999</v>
      </c>
      <c r="S239" s="18">
        <f t="shared" si="111"/>
        <v>660000</v>
      </c>
      <c r="T239" s="13">
        <f t="shared" si="112"/>
        <v>562350.01</v>
      </c>
      <c r="U239" s="13">
        <f t="shared" si="113"/>
        <v>193590</v>
      </c>
      <c r="V239" s="19">
        <f t="shared" si="114"/>
        <v>755940.01</v>
      </c>
      <c r="W239" s="13">
        <f t="shared" si="115"/>
        <v>88250</v>
      </c>
      <c r="X239" s="13">
        <f t="shared" si="116"/>
        <v>103410</v>
      </c>
      <c r="Y239" s="13">
        <f t="shared" si="117"/>
        <v>2313933.36</v>
      </c>
      <c r="Z239" s="22">
        <f t="shared" si="118"/>
        <v>859350.01</v>
      </c>
      <c r="AA239" s="13"/>
      <c r="AB239" s="13">
        <f t="shared" si="119"/>
        <v>1893933.3599999999</v>
      </c>
      <c r="AC239" s="13">
        <f t="shared" si="120"/>
        <v>420000</v>
      </c>
      <c r="AD239" s="13">
        <f t="shared" si="121"/>
        <v>670350.01</v>
      </c>
      <c r="AE239" s="13">
        <f t="shared" si="122"/>
        <v>102340</v>
      </c>
      <c r="AF239" s="13">
        <f t="shared" si="123"/>
        <v>772690.01</v>
      </c>
      <c r="AG239" s="23">
        <f t="shared" si="124"/>
        <v>16750</v>
      </c>
      <c r="AH239" s="13">
        <f t="shared" si="125"/>
        <v>-71500</v>
      </c>
      <c r="AI239" s="13">
        <f t="shared" si="126"/>
        <v>861433.35999999987</v>
      </c>
      <c r="AJ239" s="13">
        <f t="shared" si="127"/>
        <v>1653933.3599999999</v>
      </c>
      <c r="AK239" s="13">
        <f t="shared" si="128"/>
        <v>660000</v>
      </c>
      <c r="AL239" s="13">
        <f t="shared" si="129"/>
        <v>562350.01</v>
      </c>
      <c r="AM239" s="13">
        <f t="shared" si="130"/>
        <v>193590</v>
      </c>
      <c r="AN239" s="13">
        <f t="shared" si="131"/>
        <v>755940.01</v>
      </c>
      <c r="AO239" s="23">
        <f t="shared" si="132"/>
        <v>0</v>
      </c>
      <c r="AP239" s="13">
        <f t="shared" si="133"/>
        <v>-88250</v>
      </c>
      <c r="AQ239" s="13">
        <f t="shared" si="134"/>
        <v>0</v>
      </c>
      <c r="AR239" s="3" t="str">
        <f t="shared" si="135"/>
        <v>Ok</v>
      </c>
    </row>
    <row r="240" spans="1:44" x14ac:dyDescent="0.3">
      <c r="A240" s="30"/>
      <c r="B240" s="30">
        <f t="shared" si="102"/>
        <v>247</v>
      </c>
      <c r="C240" s="13">
        <f t="shared" si="103"/>
        <v>123500</v>
      </c>
      <c r="D240" s="13">
        <f t="shared" si="104"/>
        <v>1482000</v>
      </c>
      <c r="E240" s="13">
        <f>F240*基础参数!$B$18</f>
        <v>988000</v>
      </c>
      <c r="F240" s="13">
        <f>F239+基础参数!$B$17</f>
        <v>2470000</v>
      </c>
      <c r="G240" s="13">
        <f>基础参数!$B$1</f>
        <v>60000</v>
      </c>
      <c r="H240" s="13">
        <f>基础参数!$B$2</f>
        <v>36000</v>
      </c>
      <c r="I240" s="13">
        <f>ROUND(IF(F240/12&gt;基础参数!$B$5,基础参数!$B$5,IF(F240/12&lt;基础参数!$B$4,基础参数!$B$4,F240/12)),2)</f>
        <v>21396</v>
      </c>
      <c r="J240" s="13">
        <f>I240*12*基础参数!$B$3</f>
        <v>32094</v>
      </c>
      <c r="K240" s="13">
        <f>ROUND(IF($F240/12&gt;基础参数!$B$12,基础参数!$B$12,IF($F240/12&lt;基础参数!$B$11,基础参数!$B$11,$F240/12)),2)</f>
        <v>21396</v>
      </c>
      <c r="L240" s="13">
        <f>K240*12*基础参数!$B$10</f>
        <v>17972.640000000003</v>
      </c>
      <c r="M240" s="12">
        <f t="shared" si="105"/>
        <v>1335933.3600000001</v>
      </c>
      <c r="N240" s="13">
        <f t="shared" si="106"/>
        <v>988000</v>
      </c>
      <c r="O240" s="13">
        <f t="shared" si="107"/>
        <v>419250.01</v>
      </c>
      <c r="P240" s="13">
        <f t="shared" si="108"/>
        <v>429440</v>
      </c>
      <c r="Q240" s="17">
        <f t="shared" si="109"/>
        <v>848690.01</v>
      </c>
      <c r="R240" s="13">
        <f t="shared" si="110"/>
        <v>1663933.3599999999</v>
      </c>
      <c r="S240" s="18">
        <f t="shared" si="111"/>
        <v>660000</v>
      </c>
      <c r="T240" s="13">
        <f t="shared" si="112"/>
        <v>566850.01</v>
      </c>
      <c r="U240" s="13">
        <f t="shared" si="113"/>
        <v>193590</v>
      </c>
      <c r="V240" s="19">
        <f t="shared" si="114"/>
        <v>760440.01</v>
      </c>
      <c r="W240" s="13">
        <f t="shared" si="115"/>
        <v>88250</v>
      </c>
      <c r="X240" s="13">
        <f t="shared" si="116"/>
        <v>103410</v>
      </c>
      <c r="Y240" s="13">
        <f t="shared" si="117"/>
        <v>2323933.36</v>
      </c>
      <c r="Z240" s="22">
        <f t="shared" si="118"/>
        <v>863850.01</v>
      </c>
      <c r="AA240" s="13"/>
      <c r="AB240" s="13">
        <f t="shared" si="119"/>
        <v>1903933.3599999999</v>
      </c>
      <c r="AC240" s="13">
        <f t="shared" si="120"/>
        <v>420000</v>
      </c>
      <c r="AD240" s="13">
        <f t="shared" si="121"/>
        <v>674850.01</v>
      </c>
      <c r="AE240" s="13">
        <f t="shared" si="122"/>
        <v>102340</v>
      </c>
      <c r="AF240" s="13">
        <f t="shared" si="123"/>
        <v>777190.01</v>
      </c>
      <c r="AG240" s="23">
        <f t="shared" si="124"/>
        <v>16750</v>
      </c>
      <c r="AH240" s="13">
        <f t="shared" si="125"/>
        <v>-71500</v>
      </c>
      <c r="AI240" s="13">
        <f t="shared" si="126"/>
        <v>871433.35999999987</v>
      </c>
      <c r="AJ240" s="13">
        <f t="shared" si="127"/>
        <v>1663933.3599999999</v>
      </c>
      <c r="AK240" s="13">
        <f t="shared" si="128"/>
        <v>660000</v>
      </c>
      <c r="AL240" s="13">
        <f t="shared" si="129"/>
        <v>566850.01</v>
      </c>
      <c r="AM240" s="13">
        <f t="shared" si="130"/>
        <v>193590</v>
      </c>
      <c r="AN240" s="13">
        <f t="shared" si="131"/>
        <v>760440.01</v>
      </c>
      <c r="AO240" s="23">
        <f t="shared" si="132"/>
        <v>0</v>
      </c>
      <c r="AP240" s="13">
        <f t="shared" si="133"/>
        <v>-88250</v>
      </c>
      <c r="AQ240" s="13">
        <f t="shared" si="134"/>
        <v>0</v>
      </c>
      <c r="AR240" s="3" t="str">
        <f t="shared" si="135"/>
        <v>Ok</v>
      </c>
    </row>
    <row r="241" spans="1:44" x14ac:dyDescent="0.3">
      <c r="A241" s="30"/>
      <c r="B241" s="30">
        <f t="shared" si="102"/>
        <v>248</v>
      </c>
      <c r="C241" s="13">
        <f t="shared" si="103"/>
        <v>124000</v>
      </c>
      <c r="D241" s="13">
        <f t="shared" si="104"/>
        <v>1488000</v>
      </c>
      <c r="E241" s="13">
        <f>F241*基础参数!$B$18</f>
        <v>992000</v>
      </c>
      <c r="F241" s="13">
        <f>F240+基础参数!$B$17</f>
        <v>2480000</v>
      </c>
      <c r="G241" s="13">
        <f>基础参数!$B$1</f>
        <v>60000</v>
      </c>
      <c r="H241" s="13">
        <f>基础参数!$B$2</f>
        <v>36000</v>
      </c>
      <c r="I241" s="13">
        <f>ROUND(IF(F241/12&gt;基础参数!$B$5,基础参数!$B$5,IF(F241/12&lt;基础参数!$B$4,基础参数!$B$4,F241/12)),2)</f>
        <v>21396</v>
      </c>
      <c r="J241" s="13">
        <f>I241*12*基础参数!$B$3</f>
        <v>32094</v>
      </c>
      <c r="K241" s="13">
        <f>ROUND(IF($F241/12&gt;基础参数!$B$12,基础参数!$B$12,IF($F241/12&lt;基础参数!$B$11,基础参数!$B$11,$F241/12)),2)</f>
        <v>21396</v>
      </c>
      <c r="L241" s="13">
        <f>K241*12*基础参数!$B$10</f>
        <v>17972.640000000003</v>
      </c>
      <c r="M241" s="12">
        <f t="shared" si="105"/>
        <v>1341933.3600000001</v>
      </c>
      <c r="N241" s="13">
        <f t="shared" si="106"/>
        <v>992000</v>
      </c>
      <c r="O241" s="13">
        <f t="shared" si="107"/>
        <v>421950.01</v>
      </c>
      <c r="P241" s="13">
        <f t="shared" si="108"/>
        <v>431240</v>
      </c>
      <c r="Q241" s="17">
        <f t="shared" si="109"/>
        <v>853190.01</v>
      </c>
      <c r="R241" s="13">
        <f t="shared" si="110"/>
        <v>1673933.3599999999</v>
      </c>
      <c r="S241" s="18">
        <f t="shared" si="111"/>
        <v>660000</v>
      </c>
      <c r="T241" s="13">
        <f t="shared" si="112"/>
        <v>571350.01</v>
      </c>
      <c r="U241" s="13">
        <f t="shared" si="113"/>
        <v>193590</v>
      </c>
      <c r="V241" s="19">
        <f t="shared" si="114"/>
        <v>764940.01</v>
      </c>
      <c r="W241" s="13">
        <f t="shared" si="115"/>
        <v>88250</v>
      </c>
      <c r="X241" s="13">
        <f t="shared" si="116"/>
        <v>103410</v>
      </c>
      <c r="Y241" s="13">
        <f t="shared" si="117"/>
        <v>2333933.36</v>
      </c>
      <c r="Z241" s="22">
        <f t="shared" si="118"/>
        <v>868350.01</v>
      </c>
      <c r="AA241" s="13"/>
      <c r="AB241" s="13">
        <f t="shared" si="119"/>
        <v>1913933.3599999999</v>
      </c>
      <c r="AC241" s="13">
        <f t="shared" si="120"/>
        <v>420000</v>
      </c>
      <c r="AD241" s="13">
        <f t="shared" si="121"/>
        <v>679350.01</v>
      </c>
      <c r="AE241" s="13">
        <f t="shared" si="122"/>
        <v>102340</v>
      </c>
      <c r="AF241" s="13">
        <f t="shared" si="123"/>
        <v>781690.01</v>
      </c>
      <c r="AG241" s="23">
        <f t="shared" si="124"/>
        <v>16750</v>
      </c>
      <c r="AH241" s="13">
        <f t="shared" si="125"/>
        <v>-71500</v>
      </c>
      <c r="AI241" s="13">
        <f t="shared" si="126"/>
        <v>881433.35999999987</v>
      </c>
      <c r="AJ241" s="13">
        <f t="shared" si="127"/>
        <v>1673933.3599999999</v>
      </c>
      <c r="AK241" s="13">
        <f t="shared" si="128"/>
        <v>660000</v>
      </c>
      <c r="AL241" s="13">
        <f t="shared" si="129"/>
        <v>571350.01</v>
      </c>
      <c r="AM241" s="13">
        <f t="shared" si="130"/>
        <v>193590</v>
      </c>
      <c r="AN241" s="13">
        <f t="shared" si="131"/>
        <v>764940.01</v>
      </c>
      <c r="AO241" s="23">
        <f t="shared" si="132"/>
        <v>0</v>
      </c>
      <c r="AP241" s="13">
        <f t="shared" si="133"/>
        <v>-88250</v>
      </c>
      <c r="AQ241" s="13">
        <f t="shared" si="134"/>
        <v>0</v>
      </c>
      <c r="AR241" s="3" t="str">
        <f t="shared" si="135"/>
        <v>Ok</v>
      </c>
    </row>
    <row r="242" spans="1:44" x14ac:dyDescent="0.3">
      <c r="A242" s="30"/>
      <c r="B242" s="30">
        <f t="shared" si="102"/>
        <v>249</v>
      </c>
      <c r="C242" s="13">
        <f t="shared" si="103"/>
        <v>124500</v>
      </c>
      <c r="D242" s="13">
        <f t="shared" si="104"/>
        <v>1494000</v>
      </c>
      <c r="E242" s="13">
        <f>F242*基础参数!$B$18</f>
        <v>996000</v>
      </c>
      <c r="F242" s="13">
        <f>F241+基础参数!$B$17</f>
        <v>2490000</v>
      </c>
      <c r="G242" s="13">
        <f>基础参数!$B$1</f>
        <v>60000</v>
      </c>
      <c r="H242" s="13">
        <f>基础参数!$B$2</f>
        <v>36000</v>
      </c>
      <c r="I242" s="13">
        <f>ROUND(IF(F242/12&gt;基础参数!$B$5,基础参数!$B$5,IF(F242/12&lt;基础参数!$B$4,基础参数!$B$4,F242/12)),2)</f>
        <v>21396</v>
      </c>
      <c r="J242" s="13">
        <f>I242*12*基础参数!$B$3</f>
        <v>32094</v>
      </c>
      <c r="K242" s="13">
        <f>ROUND(IF($F242/12&gt;基础参数!$B$12,基础参数!$B$12,IF($F242/12&lt;基础参数!$B$11,基础参数!$B$11,$F242/12)),2)</f>
        <v>21396</v>
      </c>
      <c r="L242" s="13">
        <f>K242*12*基础参数!$B$10</f>
        <v>17972.640000000003</v>
      </c>
      <c r="M242" s="12">
        <f t="shared" si="105"/>
        <v>1347933.36</v>
      </c>
      <c r="N242" s="13">
        <f t="shared" si="106"/>
        <v>996000</v>
      </c>
      <c r="O242" s="13">
        <f t="shared" si="107"/>
        <v>424650.01</v>
      </c>
      <c r="P242" s="13">
        <f t="shared" si="108"/>
        <v>433040</v>
      </c>
      <c r="Q242" s="17">
        <f t="shared" si="109"/>
        <v>857690.01</v>
      </c>
      <c r="R242" s="13">
        <f t="shared" si="110"/>
        <v>1683933.3599999999</v>
      </c>
      <c r="S242" s="18">
        <f t="shared" si="111"/>
        <v>660000</v>
      </c>
      <c r="T242" s="13">
        <f t="shared" si="112"/>
        <v>575850.01</v>
      </c>
      <c r="U242" s="13">
        <f t="shared" si="113"/>
        <v>193590</v>
      </c>
      <c r="V242" s="19">
        <f t="shared" si="114"/>
        <v>769440.01</v>
      </c>
      <c r="W242" s="13">
        <f t="shared" si="115"/>
        <v>88250</v>
      </c>
      <c r="X242" s="13">
        <f t="shared" si="116"/>
        <v>103410</v>
      </c>
      <c r="Y242" s="13">
        <f t="shared" si="117"/>
        <v>2343933.36</v>
      </c>
      <c r="Z242" s="22">
        <f t="shared" si="118"/>
        <v>872850.01</v>
      </c>
      <c r="AA242" s="13"/>
      <c r="AB242" s="13">
        <f t="shared" si="119"/>
        <v>1923933.3599999999</v>
      </c>
      <c r="AC242" s="13">
        <f t="shared" si="120"/>
        <v>420000</v>
      </c>
      <c r="AD242" s="13">
        <f t="shared" si="121"/>
        <v>683850.01</v>
      </c>
      <c r="AE242" s="13">
        <f t="shared" si="122"/>
        <v>102340</v>
      </c>
      <c r="AF242" s="13">
        <f t="shared" si="123"/>
        <v>786190.01</v>
      </c>
      <c r="AG242" s="23">
        <f t="shared" si="124"/>
        <v>16750</v>
      </c>
      <c r="AH242" s="13">
        <f t="shared" si="125"/>
        <v>-71500</v>
      </c>
      <c r="AI242" s="13">
        <f t="shared" si="126"/>
        <v>891433.35999999987</v>
      </c>
      <c r="AJ242" s="13">
        <f t="shared" si="127"/>
        <v>1683933.3599999999</v>
      </c>
      <c r="AK242" s="13">
        <f t="shared" si="128"/>
        <v>660000</v>
      </c>
      <c r="AL242" s="13">
        <f t="shared" si="129"/>
        <v>575850.01</v>
      </c>
      <c r="AM242" s="13">
        <f t="shared" si="130"/>
        <v>193590</v>
      </c>
      <c r="AN242" s="13">
        <f t="shared" si="131"/>
        <v>769440.01</v>
      </c>
      <c r="AO242" s="23">
        <f t="shared" si="132"/>
        <v>0</v>
      </c>
      <c r="AP242" s="13">
        <f t="shared" si="133"/>
        <v>-88250</v>
      </c>
      <c r="AQ242" s="13">
        <f t="shared" si="134"/>
        <v>0</v>
      </c>
      <c r="AR242" s="3" t="str">
        <f t="shared" si="135"/>
        <v>Ok</v>
      </c>
    </row>
    <row r="243" spans="1:44" x14ac:dyDescent="0.3">
      <c r="A243" s="30"/>
      <c r="B243" s="30">
        <f t="shared" si="102"/>
        <v>250</v>
      </c>
      <c r="C243" s="13">
        <f t="shared" si="103"/>
        <v>125000</v>
      </c>
      <c r="D243" s="13">
        <f t="shared" si="104"/>
        <v>1500000</v>
      </c>
      <c r="E243" s="13">
        <f>F243*基础参数!$B$18</f>
        <v>1000000</v>
      </c>
      <c r="F243" s="13">
        <f>F242+基础参数!$B$17</f>
        <v>2500000</v>
      </c>
      <c r="G243" s="13">
        <f>基础参数!$B$1</f>
        <v>60000</v>
      </c>
      <c r="H243" s="13">
        <f>基础参数!$B$2</f>
        <v>36000</v>
      </c>
      <c r="I243" s="13">
        <f>ROUND(IF(F243/12&gt;基础参数!$B$5,基础参数!$B$5,IF(F243/12&lt;基础参数!$B$4,基础参数!$B$4,F243/12)),2)</f>
        <v>21396</v>
      </c>
      <c r="J243" s="13">
        <f>I243*12*基础参数!$B$3</f>
        <v>32094</v>
      </c>
      <c r="K243" s="13">
        <f>ROUND(IF($F243/12&gt;基础参数!$B$12,基础参数!$B$12,IF($F243/12&lt;基础参数!$B$11,基础参数!$B$11,$F243/12)),2)</f>
        <v>21396</v>
      </c>
      <c r="L243" s="13">
        <f>K243*12*基础参数!$B$10</f>
        <v>17972.640000000003</v>
      </c>
      <c r="M243" s="12">
        <f t="shared" si="105"/>
        <v>1353933.36</v>
      </c>
      <c r="N243" s="13">
        <f t="shared" si="106"/>
        <v>1000000</v>
      </c>
      <c r="O243" s="13">
        <f t="shared" si="107"/>
        <v>427350.01</v>
      </c>
      <c r="P243" s="13">
        <f t="shared" si="108"/>
        <v>434840</v>
      </c>
      <c r="Q243" s="17">
        <f t="shared" si="109"/>
        <v>862190.01</v>
      </c>
      <c r="R243" s="13">
        <f t="shared" si="110"/>
        <v>1693933.3599999999</v>
      </c>
      <c r="S243" s="18">
        <f t="shared" si="111"/>
        <v>660000</v>
      </c>
      <c r="T243" s="13">
        <f t="shared" si="112"/>
        <v>580350.01</v>
      </c>
      <c r="U243" s="13">
        <f t="shared" si="113"/>
        <v>193590</v>
      </c>
      <c r="V243" s="19">
        <f t="shared" si="114"/>
        <v>773940.01</v>
      </c>
      <c r="W243" s="13">
        <f t="shared" si="115"/>
        <v>88250</v>
      </c>
      <c r="X243" s="13">
        <f t="shared" si="116"/>
        <v>103410</v>
      </c>
      <c r="Y243" s="13">
        <f t="shared" si="117"/>
        <v>2353933.36</v>
      </c>
      <c r="Z243" s="22">
        <f t="shared" si="118"/>
        <v>877350.01</v>
      </c>
      <c r="AA243" s="13"/>
      <c r="AB243" s="13">
        <f t="shared" si="119"/>
        <v>1933933.3599999999</v>
      </c>
      <c r="AC243" s="13">
        <f t="shared" si="120"/>
        <v>420000</v>
      </c>
      <c r="AD243" s="13">
        <f t="shared" si="121"/>
        <v>688350.01</v>
      </c>
      <c r="AE243" s="13">
        <f t="shared" si="122"/>
        <v>102340</v>
      </c>
      <c r="AF243" s="13">
        <f t="shared" si="123"/>
        <v>790690.01</v>
      </c>
      <c r="AG243" s="23">
        <f t="shared" si="124"/>
        <v>16750</v>
      </c>
      <c r="AH243" s="13">
        <f t="shared" si="125"/>
        <v>-71500</v>
      </c>
      <c r="AI243" s="13">
        <f t="shared" si="126"/>
        <v>901433.35999999987</v>
      </c>
      <c r="AJ243" s="13">
        <f t="shared" si="127"/>
        <v>1693933.3599999999</v>
      </c>
      <c r="AK243" s="13">
        <f t="shared" si="128"/>
        <v>660000</v>
      </c>
      <c r="AL243" s="13">
        <f t="shared" si="129"/>
        <v>580350.01</v>
      </c>
      <c r="AM243" s="13">
        <f t="shared" si="130"/>
        <v>193590</v>
      </c>
      <c r="AN243" s="13">
        <f t="shared" si="131"/>
        <v>773940.01</v>
      </c>
      <c r="AO243" s="23">
        <f t="shared" si="132"/>
        <v>0</v>
      </c>
      <c r="AP243" s="13">
        <f t="shared" si="133"/>
        <v>-88250</v>
      </c>
      <c r="AQ243" s="13">
        <f t="shared" si="134"/>
        <v>0</v>
      </c>
      <c r="AR243" s="3" t="str">
        <f t="shared" si="135"/>
        <v>Ok</v>
      </c>
    </row>
    <row r="244" spans="1:44" x14ac:dyDescent="0.3">
      <c r="A244" s="30"/>
      <c r="B244" s="30">
        <f t="shared" si="102"/>
        <v>251</v>
      </c>
      <c r="C244" s="13">
        <f t="shared" si="103"/>
        <v>125500</v>
      </c>
      <c r="D244" s="13">
        <f t="shared" si="104"/>
        <v>1506000</v>
      </c>
      <c r="E244" s="13">
        <f>F244*基础参数!$B$18</f>
        <v>1004000</v>
      </c>
      <c r="F244" s="13">
        <f>F243+基础参数!$B$17</f>
        <v>2510000</v>
      </c>
      <c r="G244" s="13">
        <f>基础参数!$B$1</f>
        <v>60000</v>
      </c>
      <c r="H244" s="13">
        <f>基础参数!$B$2</f>
        <v>36000</v>
      </c>
      <c r="I244" s="13">
        <f>ROUND(IF(F244/12&gt;基础参数!$B$5,基础参数!$B$5,IF(F244/12&lt;基础参数!$B$4,基础参数!$B$4,F244/12)),2)</f>
        <v>21396</v>
      </c>
      <c r="J244" s="13">
        <f>I244*12*基础参数!$B$3</f>
        <v>32094</v>
      </c>
      <c r="K244" s="13">
        <f>ROUND(IF($F244/12&gt;基础参数!$B$12,基础参数!$B$12,IF($F244/12&lt;基础参数!$B$11,基础参数!$B$11,$F244/12)),2)</f>
        <v>21396</v>
      </c>
      <c r="L244" s="13">
        <f>K244*12*基础参数!$B$10</f>
        <v>17972.640000000003</v>
      </c>
      <c r="M244" s="12">
        <f t="shared" si="105"/>
        <v>1359933.36</v>
      </c>
      <c r="N244" s="13">
        <f t="shared" si="106"/>
        <v>1004000</v>
      </c>
      <c r="O244" s="13">
        <f t="shared" si="107"/>
        <v>430050.01</v>
      </c>
      <c r="P244" s="13">
        <f t="shared" si="108"/>
        <v>436640</v>
      </c>
      <c r="Q244" s="17">
        <f t="shared" si="109"/>
        <v>866690.01</v>
      </c>
      <c r="R244" s="13">
        <f t="shared" si="110"/>
        <v>1703933.3599999999</v>
      </c>
      <c r="S244" s="18">
        <f t="shared" si="111"/>
        <v>660000</v>
      </c>
      <c r="T244" s="13">
        <f t="shared" si="112"/>
        <v>584850.01</v>
      </c>
      <c r="U244" s="13">
        <f t="shared" si="113"/>
        <v>193590</v>
      </c>
      <c r="V244" s="19">
        <f t="shared" si="114"/>
        <v>778440.01</v>
      </c>
      <c r="W244" s="13">
        <f t="shared" si="115"/>
        <v>88250</v>
      </c>
      <c r="X244" s="13">
        <f t="shared" si="116"/>
        <v>103410</v>
      </c>
      <c r="Y244" s="13">
        <f t="shared" si="117"/>
        <v>2363933.36</v>
      </c>
      <c r="Z244" s="22">
        <f t="shared" si="118"/>
        <v>881850.01</v>
      </c>
      <c r="AA244" s="13"/>
      <c r="AB244" s="13">
        <f t="shared" si="119"/>
        <v>1943933.3599999999</v>
      </c>
      <c r="AC244" s="13">
        <f t="shared" si="120"/>
        <v>420000</v>
      </c>
      <c r="AD244" s="13">
        <f t="shared" si="121"/>
        <v>692850.01</v>
      </c>
      <c r="AE244" s="13">
        <f t="shared" si="122"/>
        <v>102340</v>
      </c>
      <c r="AF244" s="13">
        <f t="shared" si="123"/>
        <v>795190.01</v>
      </c>
      <c r="AG244" s="23">
        <f t="shared" si="124"/>
        <v>16750</v>
      </c>
      <c r="AH244" s="13">
        <f t="shared" si="125"/>
        <v>-71500</v>
      </c>
      <c r="AI244" s="13">
        <f t="shared" si="126"/>
        <v>911433.35999999987</v>
      </c>
      <c r="AJ244" s="13">
        <f t="shared" si="127"/>
        <v>1703933.3599999999</v>
      </c>
      <c r="AK244" s="13">
        <f t="shared" si="128"/>
        <v>660000</v>
      </c>
      <c r="AL244" s="13">
        <f t="shared" si="129"/>
        <v>584850.01</v>
      </c>
      <c r="AM244" s="13">
        <f t="shared" si="130"/>
        <v>193590</v>
      </c>
      <c r="AN244" s="13">
        <f t="shared" si="131"/>
        <v>778440.01</v>
      </c>
      <c r="AO244" s="23">
        <f t="shared" si="132"/>
        <v>0</v>
      </c>
      <c r="AP244" s="13">
        <f t="shared" si="133"/>
        <v>-88250</v>
      </c>
      <c r="AQ244" s="13">
        <f t="shared" si="134"/>
        <v>0</v>
      </c>
      <c r="AR244" s="3" t="str">
        <f t="shared" si="135"/>
        <v>Ok</v>
      </c>
    </row>
    <row r="245" spans="1:44" x14ac:dyDescent="0.3">
      <c r="A245" s="30"/>
      <c r="B245" s="30">
        <f t="shared" si="102"/>
        <v>252</v>
      </c>
      <c r="C245" s="13">
        <f t="shared" si="103"/>
        <v>126000</v>
      </c>
      <c r="D245" s="13">
        <f t="shared" si="104"/>
        <v>1512000</v>
      </c>
      <c r="E245" s="13">
        <f>F245*基础参数!$B$18</f>
        <v>1008000</v>
      </c>
      <c r="F245" s="13">
        <f>F244+基础参数!$B$17</f>
        <v>2520000</v>
      </c>
      <c r="G245" s="13">
        <f>基础参数!$B$1</f>
        <v>60000</v>
      </c>
      <c r="H245" s="13">
        <f>基础参数!$B$2</f>
        <v>36000</v>
      </c>
      <c r="I245" s="13">
        <f>ROUND(IF(F245/12&gt;基础参数!$B$5,基础参数!$B$5,IF(F245/12&lt;基础参数!$B$4,基础参数!$B$4,F245/12)),2)</f>
        <v>21396</v>
      </c>
      <c r="J245" s="13">
        <f>I245*12*基础参数!$B$3</f>
        <v>32094</v>
      </c>
      <c r="K245" s="13">
        <f>ROUND(IF($F245/12&gt;基础参数!$B$12,基础参数!$B$12,IF($F245/12&lt;基础参数!$B$11,基础参数!$B$11,$F245/12)),2)</f>
        <v>21396</v>
      </c>
      <c r="L245" s="13">
        <f>K245*12*基础参数!$B$10</f>
        <v>17972.640000000003</v>
      </c>
      <c r="M245" s="12">
        <f t="shared" si="105"/>
        <v>1365933.36</v>
      </c>
      <c r="N245" s="13">
        <f t="shared" si="106"/>
        <v>1008000</v>
      </c>
      <c r="O245" s="13">
        <f t="shared" si="107"/>
        <v>432750.01</v>
      </c>
      <c r="P245" s="13">
        <f t="shared" si="108"/>
        <v>438440</v>
      </c>
      <c r="Q245" s="17">
        <f t="shared" si="109"/>
        <v>871190.01</v>
      </c>
      <c r="R245" s="13">
        <f t="shared" si="110"/>
        <v>1713933.3599999999</v>
      </c>
      <c r="S245" s="18">
        <f t="shared" si="111"/>
        <v>660000</v>
      </c>
      <c r="T245" s="13">
        <f t="shared" si="112"/>
        <v>589350.01</v>
      </c>
      <c r="U245" s="13">
        <f t="shared" si="113"/>
        <v>193590</v>
      </c>
      <c r="V245" s="19">
        <f t="shared" si="114"/>
        <v>782940.01</v>
      </c>
      <c r="W245" s="13">
        <f t="shared" si="115"/>
        <v>88250</v>
      </c>
      <c r="X245" s="13">
        <f t="shared" si="116"/>
        <v>103410</v>
      </c>
      <c r="Y245" s="13">
        <f t="shared" si="117"/>
        <v>2373933.36</v>
      </c>
      <c r="Z245" s="22">
        <f t="shared" si="118"/>
        <v>886350.01</v>
      </c>
      <c r="AA245" s="13"/>
      <c r="AB245" s="13">
        <f t="shared" si="119"/>
        <v>1953933.3599999999</v>
      </c>
      <c r="AC245" s="13">
        <f t="shared" si="120"/>
        <v>420000</v>
      </c>
      <c r="AD245" s="13">
        <f t="shared" si="121"/>
        <v>697350.01</v>
      </c>
      <c r="AE245" s="13">
        <f t="shared" si="122"/>
        <v>102340</v>
      </c>
      <c r="AF245" s="13">
        <f t="shared" si="123"/>
        <v>799690.01</v>
      </c>
      <c r="AG245" s="23">
        <f t="shared" si="124"/>
        <v>16750</v>
      </c>
      <c r="AH245" s="13">
        <f t="shared" si="125"/>
        <v>-71500</v>
      </c>
      <c r="AI245" s="13">
        <f t="shared" si="126"/>
        <v>921433.35999999987</v>
      </c>
      <c r="AJ245" s="13">
        <f t="shared" si="127"/>
        <v>1713933.3599999999</v>
      </c>
      <c r="AK245" s="13">
        <f t="shared" si="128"/>
        <v>660000</v>
      </c>
      <c r="AL245" s="13">
        <f t="shared" si="129"/>
        <v>589350.01</v>
      </c>
      <c r="AM245" s="13">
        <f t="shared" si="130"/>
        <v>193590</v>
      </c>
      <c r="AN245" s="13">
        <f t="shared" si="131"/>
        <v>782940.01</v>
      </c>
      <c r="AO245" s="23">
        <f t="shared" si="132"/>
        <v>0</v>
      </c>
      <c r="AP245" s="13">
        <f t="shared" si="133"/>
        <v>-88250</v>
      </c>
      <c r="AQ245" s="13">
        <f t="shared" si="134"/>
        <v>0</v>
      </c>
      <c r="AR245" s="3" t="str">
        <f t="shared" si="135"/>
        <v>Ok</v>
      </c>
    </row>
    <row r="246" spans="1:44" x14ac:dyDescent="0.3">
      <c r="A246" s="30"/>
      <c r="B246" s="30">
        <f t="shared" si="102"/>
        <v>253</v>
      </c>
      <c r="C246" s="13">
        <f t="shared" si="103"/>
        <v>126500</v>
      </c>
      <c r="D246" s="13">
        <f t="shared" si="104"/>
        <v>1518000</v>
      </c>
      <c r="E246" s="13">
        <f>F246*基础参数!$B$18</f>
        <v>1012000</v>
      </c>
      <c r="F246" s="13">
        <f>F245+基础参数!$B$17</f>
        <v>2530000</v>
      </c>
      <c r="G246" s="13">
        <f>基础参数!$B$1</f>
        <v>60000</v>
      </c>
      <c r="H246" s="13">
        <f>基础参数!$B$2</f>
        <v>36000</v>
      </c>
      <c r="I246" s="13">
        <f>ROUND(IF(F246/12&gt;基础参数!$B$5,基础参数!$B$5,IF(F246/12&lt;基础参数!$B$4,基础参数!$B$4,F246/12)),2)</f>
        <v>21396</v>
      </c>
      <c r="J246" s="13">
        <f>I246*12*基础参数!$B$3</f>
        <v>32094</v>
      </c>
      <c r="K246" s="13">
        <f>ROUND(IF($F246/12&gt;基础参数!$B$12,基础参数!$B$12,IF($F246/12&lt;基础参数!$B$11,基础参数!$B$11,$F246/12)),2)</f>
        <v>21396</v>
      </c>
      <c r="L246" s="13">
        <f>K246*12*基础参数!$B$10</f>
        <v>17972.640000000003</v>
      </c>
      <c r="M246" s="12">
        <f t="shared" si="105"/>
        <v>1371933.36</v>
      </c>
      <c r="N246" s="13">
        <f t="shared" si="106"/>
        <v>1012000</v>
      </c>
      <c r="O246" s="13">
        <f t="shared" si="107"/>
        <v>435450.01</v>
      </c>
      <c r="P246" s="13">
        <f t="shared" si="108"/>
        <v>440240</v>
      </c>
      <c r="Q246" s="17">
        <f t="shared" si="109"/>
        <v>875690.01</v>
      </c>
      <c r="R246" s="13">
        <f t="shared" si="110"/>
        <v>1723933.3599999999</v>
      </c>
      <c r="S246" s="18">
        <f t="shared" si="111"/>
        <v>660000</v>
      </c>
      <c r="T246" s="13">
        <f t="shared" si="112"/>
        <v>593850.01</v>
      </c>
      <c r="U246" s="13">
        <f t="shared" si="113"/>
        <v>193590</v>
      </c>
      <c r="V246" s="19">
        <f t="shared" si="114"/>
        <v>787440.01</v>
      </c>
      <c r="W246" s="13">
        <f t="shared" si="115"/>
        <v>88250</v>
      </c>
      <c r="X246" s="13">
        <f t="shared" si="116"/>
        <v>103410</v>
      </c>
      <c r="Y246" s="13">
        <f t="shared" si="117"/>
        <v>2383933.36</v>
      </c>
      <c r="Z246" s="22">
        <f t="shared" si="118"/>
        <v>890850.01</v>
      </c>
      <c r="AA246" s="13"/>
      <c r="AB246" s="13">
        <f t="shared" si="119"/>
        <v>1963933.3599999999</v>
      </c>
      <c r="AC246" s="13">
        <f t="shared" si="120"/>
        <v>420000</v>
      </c>
      <c r="AD246" s="13">
        <f t="shared" si="121"/>
        <v>701850.01</v>
      </c>
      <c r="AE246" s="13">
        <f t="shared" si="122"/>
        <v>102340</v>
      </c>
      <c r="AF246" s="13">
        <f t="shared" si="123"/>
        <v>804190.01</v>
      </c>
      <c r="AG246" s="23">
        <f t="shared" si="124"/>
        <v>16750</v>
      </c>
      <c r="AH246" s="13">
        <f t="shared" si="125"/>
        <v>-71500</v>
      </c>
      <c r="AI246" s="13">
        <f t="shared" si="126"/>
        <v>931433.35999999987</v>
      </c>
      <c r="AJ246" s="13">
        <f t="shared" si="127"/>
        <v>1723933.3599999999</v>
      </c>
      <c r="AK246" s="13">
        <f t="shared" si="128"/>
        <v>660000</v>
      </c>
      <c r="AL246" s="13">
        <f t="shared" si="129"/>
        <v>593850.01</v>
      </c>
      <c r="AM246" s="13">
        <f t="shared" si="130"/>
        <v>193590</v>
      </c>
      <c r="AN246" s="13">
        <f t="shared" si="131"/>
        <v>787440.01</v>
      </c>
      <c r="AO246" s="23">
        <f t="shared" si="132"/>
        <v>0</v>
      </c>
      <c r="AP246" s="13">
        <f t="shared" si="133"/>
        <v>-88250</v>
      </c>
      <c r="AQ246" s="13">
        <f t="shared" si="134"/>
        <v>0</v>
      </c>
      <c r="AR246" s="3" t="str">
        <f t="shared" si="135"/>
        <v>Ok</v>
      </c>
    </row>
    <row r="247" spans="1:44" x14ac:dyDescent="0.3">
      <c r="A247" s="30"/>
      <c r="B247" s="30">
        <f t="shared" si="102"/>
        <v>254</v>
      </c>
      <c r="C247" s="13">
        <f t="shared" si="103"/>
        <v>127000</v>
      </c>
      <c r="D247" s="13">
        <f t="shared" si="104"/>
        <v>1524000</v>
      </c>
      <c r="E247" s="13">
        <f>F247*基础参数!$B$18</f>
        <v>1016000</v>
      </c>
      <c r="F247" s="13">
        <f>F246+基础参数!$B$17</f>
        <v>2540000</v>
      </c>
      <c r="G247" s="13">
        <f>基础参数!$B$1</f>
        <v>60000</v>
      </c>
      <c r="H247" s="13">
        <f>基础参数!$B$2</f>
        <v>36000</v>
      </c>
      <c r="I247" s="13">
        <f>ROUND(IF(F247/12&gt;基础参数!$B$5,基础参数!$B$5,IF(F247/12&lt;基础参数!$B$4,基础参数!$B$4,F247/12)),2)</f>
        <v>21396</v>
      </c>
      <c r="J247" s="13">
        <f>I247*12*基础参数!$B$3</f>
        <v>32094</v>
      </c>
      <c r="K247" s="13">
        <f>ROUND(IF($F247/12&gt;基础参数!$B$12,基础参数!$B$12,IF($F247/12&lt;基础参数!$B$11,基础参数!$B$11,$F247/12)),2)</f>
        <v>21396</v>
      </c>
      <c r="L247" s="13">
        <f>K247*12*基础参数!$B$10</f>
        <v>17972.640000000003</v>
      </c>
      <c r="M247" s="12">
        <f t="shared" si="105"/>
        <v>1377933.36</v>
      </c>
      <c r="N247" s="13">
        <f t="shared" si="106"/>
        <v>1016000</v>
      </c>
      <c r="O247" s="13">
        <f t="shared" si="107"/>
        <v>438150.01</v>
      </c>
      <c r="P247" s="13">
        <f t="shared" si="108"/>
        <v>442040</v>
      </c>
      <c r="Q247" s="17">
        <f t="shared" si="109"/>
        <v>880190.01</v>
      </c>
      <c r="R247" s="13">
        <f t="shared" si="110"/>
        <v>1733933.3599999999</v>
      </c>
      <c r="S247" s="18">
        <f t="shared" si="111"/>
        <v>660000</v>
      </c>
      <c r="T247" s="13">
        <f t="shared" si="112"/>
        <v>598350.01</v>
      </c>
      <c r="U247" s="13">
        <f t="shared" si="113"/>
        <v>193590</v>
      </c>
      <c r="V247" s="19">
        <f t="shared" si="114"/>
        <v>791940.01</v>
      </c>
      <c r="W247" s="13">
        <f t="shared" si="115"/>
        <v>88250</v>
      </c>
      <c r="X247" s="13">
        <f t="shared" si="116"/>
        <v>103410</v>
      </c>
      <c r="Y247" s="13">
        <f t="shared" si="117"/>
        <v>2393933.36</v>
      </c>
      <c r="Z247" s="22">
        <f t="shared" si="118"/>
        <v>895350.01</v>
      </c>
      <c r="AA247" s="13"/>
      <c r="AB247" s="13">
        <f t="shared" si="119"/>
        <v>1973933.3599999999</v>
      </c>
      <c r="AC247" s="13">
        <f t="shared" si="120"/>
        <v>420000</v>
      </c>
      <c r="AD247" s="13">
        <f t="shared" si="121"/>
        <v>706350.01</v>
      </c>
      <c r="AE247" s="13">
        <f t="shared" si="122"/>
        <v>102340</v>
      </c>
      <c r="AF247" s="13">
        <f t="shared" si="123"/>
        <v>808690.01</v>
      </c>
      <c r="AG247" s="23">
        <f t="shared" si="124"/>
        <v>16750</v>
      </c>
      <c r="AH247" s="13">
        <f t="shared" si="125"/>
        <v>-71500</v>
      </c>
      <c r="AI247" s="13">
        <f t="shared" si="126"/>
        <v>941433.35999999987</v>
      </c>
      <c r="AJ247" s="13">
        <f t="shared" si="127"/>
        <v>1733933.3599999999</v>
      </c>
      <c r="AK247" s="13">
        <f t="shared" si="128"/>
        <v>660000</v>
      </c>
      <c r="AL247" s="13">
        <f t="shared" si="129"/>
        <v>598350.01</v>
      </c>
      <c r="AM247" s="13">
        <f t="shared" si="130"/>
        <v>193590</v>
      </c>
      <c r="AN247" s="13">
        <f t="shared" si="131"/>
        <v>791940.01</v>
      </c>
      <c r="AO247" s="23">
        <f t="shared" si="132"/>
        <v>0</v>
      </c>
      <c r="AP247" s="13">
        <f t="shared" si="133"/>
        <v>-88250</v>
      </c>
      <c r="AQ247" s="13">
        <f t="shared" si="134"/>
        <v>0</v>
      </c>
      <c r="AR247" s="3" t="str">
        <f t="shared" si="135"/>
        <v>Ok</v>
      </c>
    </row>
    <row r="248" spans="1:44" x14ac:dyDescent="0.3">
      <c r="A248" s="30"/>
      <c r="B248" s="30">
        <f t="shared" si="102"/>
        <v>255</v>
      </c>
      <c r="C248" s="13">
        <f t="shared" si="103"/>
        <v>127500</v>
      </c>
      <c r="D248" s="13">
        <f t="shared" si="104"/>
        <v>1530000</v>
      </c>
      <c r="E248" s="13">
        <f>F248*基础参数!$B$18</f>
        <v>1020000</v>
      </c>
      <c r="F248" s="13">
        <f>F247+基础参数!$B$17</f>
        <v>2550000</v>
      </c>
      <c r="G248" s="13">
        <f>基础参数!$B$1</f>
        <v>60000</v>
      </c>
      <c r="H248" s="13">
        <f>基础参数!$B$2</f>
        <v>36000</v>
      </c>
      <c r="I248" s="13">
        <f>ROUND(IF(F248/12&gt;基础参数!$B$5,基础参数!$B$5,IF(F248/12&lt;基础参数!$B$4,基础参数!$B$4,F248/12)),2)</f>
        <v>21396</v>
      </c>
      <c r="J248" s="13">
        <f>I248*12*基础参数!$B$3</f>
        <v>32094</v>
      </c>
      <c r="K248" s="13">
        <f>ROUND(IF($F248/12&gt;基础参数!$B$12,基础参数!$B$12,IF($F248/12&lt;基础参数!$B$11,基础参数!$B$11,$F248/12)),2)</f>
        <v>21396</v>
      </c>
      <c r="L248" s="13">
        <f>K248*12*基础参数!$B$10</f>
        <v>17972.640000000003</v>
      </c>
      <c r="M248" s="12">
        <f t="shared" si="105"/>
        <v>1383933.36</v>
      </c>
      <c r="N248" s="13">
        <f t="shared" si="106"/>
        <v>1020000</v>
      </c>
      <c r="O248" s="13">
        <f t="shared" si="107"/>
        <v>440850.01</v>
      </c>
      <c r="P248" s="13">
        <f t="shared" si="108"/>
        <v>443840</v>
      </c>
      <c r="Q248" s="17">
        <f t="shared" si="109"/>
        <v>884690.01</v>
      </c>
      <c r="R248" s="13">
        <f t="shared" si="110"/>
        <v>1743933.3599999999</v>
      </c>
      <c r="S248" s="18">
        <f t="shared" si="111"/>
        <v>660000</v>
      </c>
      <c r="T248" s="13">
        <f t="shared" si="112"/>
        <v>602850.01</v>
      </c>
      <c r="U248" s="13">
        <f t="shared" si="113"/>
        <v>193590</v>
      </c>
      <c r="V248" s="19">
        <f t="shared" si="114"/>
        <v>796440.01</v>
      </c>
      <c r="W248" s="13">
        <f t="shared" si="115"/>
        <v>88250</v>
      </c>
      <c r="X248" s="13">
        <f t="shared" si="116"/>
        <v>103410</v>
      </c>
      <c r="Y248" s="13">
        <f t="shared" si="117"/>
        <v>2403933.36</v>
      </c>
      <c r="Z248" s="22">
        <f t="shared" si="118"/>
        <v>899850.01</v>
      </c>
      <c r="AA248" s="13"/>
      <c r="AB248" s="13">
        <f t="shared" si="119"/>
        <v>1983933.3599999999</v>
      </c>
      <c r="AC248" s="13">
        <f t="shared" si="120"/>
        <v>420000</v>
      </c>
      <c r="AD248" s="13">
        <f t="shared" si="121"/>
        <v>710850.01</v>
      </c>
      <c r="AE248" s="13">
        <f t="shared" si="122"/>
        <v>102340</v>
      </c>
      <c r="AF248" s="13">
        <f t="shared" si="123"/>
        <v>813190.01</v>
      </c>
      <c r="AG248" s="23">
        <f t="shared" si="124"/>
        <v>16750</v>
      </c>
      <c r="AH248" s="13">
        <f t="shared" si="125"/>
        <v>-71500</v>
      </c>
      <c r="AI248" s="13">
        <f t="shared" si="126"/>
        <v>951433.35999999987</v>
      </c>
      <c r="AJ248" s="13">
        <f t="shared" si="127"/>
        <v>1743933.3599999999</v>
      </c>
      <c r="AK248" s="13">
        <f t="shared" si="128"/>
        <v>660000</v>
      </c>
      <c r="AL248" s="13">
        <f t="shared" si="129"/>
        <v>602850.01</v>
      </c>
      <c r="AM248" s="13">
        <f t="shared" si="130"/>
        <v>193590</v>
      </c>
      <c r="AN248" s="13">
        <f t="shared" si="131"/>
        <v>796440.01</v>
      </c>
      <c r="AO248" s="23">
        <f t="shared" si="132"/>
        <v>0</v>
      </c>
      <c r="AP248" s="13">
        <f t="shared" si="133"/>
        <v>-88250</v>
      </c>
      <c r="AQ248" s="13">
        <f t="shared" si="134"/>
        <v>0</v>
      </c>
      <c r="AR248" s="3" t="str">
        <f t="shared" si="135"/>
        <v>Ok</v>
      </c>
    </row>
    <row r="249" spans="1:44" x14ac:dyDescent="0.3">
      <c r="A249" s="30"/>
      <c r="B249" s="30">
        <f t="shared" si="102"/>
        <v>256</v>
      </c>
      <c r="C249" s="13">
        <f t="shared" si="103"/>
        <v>128000</v>
      </c>
      <c r="D249" s="13">
        <f t="shared" si="104"/>
        <v>1536000</v>
      </c>
      <c r="E249" s="13">
        <f>F249*基础参数!$B$18</f>
        <v>1024000</v>
      </c>
      <c r="F249" s="13">
        <f>F248+基础参数!$B$17</f>
        <v>2560000</v>
      </c>
      <c r="G249" s="13">
        <f>基础参数!$B$1</f>
        <v>60000</v>
      </c>
      <c r="H249" s="13">
        <f>基础参数!$B$2</f>
        <v>36000</v>
      </c>
      <c r="I249" s="13">
        <f>ROUND(IF(F249/12&gt;基础参数!$B$5,基础参数!$B$5,IF(F249/12&lt;基础参数!$B$4,基础参数!$B$4,F249/12)),2)</f>
        <v>21396</v>
      </c>
      <c r="J249" s="13">
        <f>I249*12*基础参数!$B$3</f>
        <v>32094</v>
      </c>
      <c r="K249" s="13">
        <f>ROUND(IF($F249/12&gt;基础参数!$B$12,基础参数!$B$12,IF($F249/12&lt;基础参数!$B$11,基础参数!$B$11,$F249/12)),2)</f>
        <v>21396</v>
      </c>
      <c r="L249" s="13">
        <f>K249*12*基础参数!$B$10</f>
        <v>17972.640000000003</v>
      </c>
      <c r="M249" s="12">
        <f t="shared" si="105"/>
        <v>1389933.36</v>
      </c>
      <c r="N249" s="13">
        <f t="shared" si="106"/>
        <v>1024000</v>
      </c>
      <c r="O249" s="13">
        <f t="shared" si="107"/>
        <v>443550.01</v>
      </c>
      <c r="P249" s="13">
        <f t="shared" si="108"/>
        <v>445640</v>
      </c>
      <c r="Q249" s="17">
        <f t="shared" si="109"/>
        <v>889190.01</v>
      </c>
      <c r="R249" s="13">
        <f t="shared" si="110"/>
        <v>1753933.3599999999</v>
      </c>
      <c r="S249" s="18">
        <f t="shared" si="111"/>
        <v>660000</v>
      </c>
      <c r="T249" s="13">
        <f t="shared" si="112"/>
        <v>607350.01</v>
      </c>
      <c r="U249" s="13">
        <f t="shared" si="113"/>
        <v>193590</v>
      </c>
      <c r="V249" s="19">
        <f t="shared" si="114"/>
        <v>800940.01</v>
      </c>
      <c r="W249" s="13">
        <f t="shared" si="115"/>
        <v>88250</v>
      </c>
      <c r="X249" s="13">
        <f t="shared" si="116"/>
        <v>103410</v>
      </c>
      <c r="Y249" s="13">
        <f t="shared" si="117"/>
        <v>2413933.36</v>
      </c>
      <c r="Z249" s="22">
        <f t="shared" si="118"/>
        <v>904350.01</v>
      </c>
      <c r="AA249" s="13"/>
      <c r="AB249" s="13">
        <f t="shared" si="119"/>
        <v>1993933.3599999999</v>
      </c>
      <c r="AC249" s="13">
        <f t="shared" si="120"/>
        <v>420000</v>
      </c>
      <c r="AD249" s="13">
        <f t="shared" si="121"/>
        <v>715350.01</v>
      </c>
      <c r="AE249" s="13">
        <f t="shared" si="122"/>
        <v>102340</v>
      </c>
      <c r="AF249" s="13">
        <f t="shared" si="123"/>
        <v>817690.01</v>
      </c>
      <c r="AG249" s="23">
        <f t="shared" si="124"/>
        <v>16750</v>
      </c>
      <c r="AH249" s="13">
        <f t="shared" si="125"/>
        <v>-71500</v>
      </c>
      <c r="AI249" s="13">
        <f t="shared" si="126"/>
        <v>961433.35999999987</v>
      </c>
      <c r="AJ249" s="13">
        <f t="shared" si="127"/>
        <v>1753933.3599999999</v>
      </c>
      <c r="AK249" s="13">
        <f t="shared" si="128"/>
        <v>660000</v>
      </c>
      <c r="AL249" s="13">
        <f t="shared" si="129"/>
        <v>607350.01</v>
      </c>
      <c r="AM249" s="13">
        <f t="shared" si="130"/>
        <v>193590</v>
      </c>
      <c r="AN249" s="13">
        <f t="shared" si="131"/>
        <v>800940.01</v>
      </c>
      <c r="AO249" s="23">
        <f t="shared" si="132"/>
        <v>0</v>
      </c>
      <c r="AP249" s="13">
        <f t="shared" si="133"/>
        <v>-88250</v>
      </c>
      <c r="AQ249" s="13">
        <f t="shared" si="134"/>
        <v>0</v>
      </c>
      <c r="AR249" s="3" t="str">
        <f t="shared" si="135"/>
        <v>Ok</v>
      </c>
    </row>
    <row r="250" spans="1:44" x14ac:dyDescent="0.3">
      <c r="A250" s="30"/>
      <c r="B250" s="30">
        <f t="shared" si="102"/>
        <v>257</v>
      </c>
      <c r="C250" s="13">
        <f t="shared" si="103"/>
        <v>128500</v>
      </c>
      <c r="D250" s="13">
        <f t="shared" si="104"/>
        <v>1542000</v>
      </c>
      <c r="E250" s="13">
        <f>F250*基础参数!$B$18</f>
        <v>1028000</v>
      </c>
      <c r="F250" s="13">
        <f>F249+基础参数!$B$17</f>
        <v>2570000</v>
      </c>
      <c r="G250" s="13">
        <f>基础参数!$B$1</f>
        <v>60000</v>
      </c>
      <c r="H250" s="13">
        <f>基础参数!$B$2</f>
        <v>36000</v>
      </c>
      <c r="I250" s="13">
        <f>ROUND(IF(F250/12&gt;基础参数!$B$5,基础参数!$B$5,IF(F250/12&lt;基础参数!$B$4,基础参数!$B$4,F250/12)),2)</f>
        <v>21396</v>
      </c>
      <c r="J250" s="13">
        <f>I250*12*基础参数!$B$3</f>
        <v>32094</v>
      </c>
      <c r="K250" s="13">
        <f>ROUND(IF($F250/12&gt;基础参数!$B$12,基础参数!$B$12,IF($F250/12&lt;基础参数!$B$11,基础参数!$B$11,$F250/12)),2)</f>
        <v>21396</v>
      </c>
      <c r="L250" s="13">
        <f>K250*12*基础参数!$B$10</f>
        <v>17972.640000000003</v>
      </c>
      <c r="M250" s="12">
        <f t="shared" si="105"/>
        <v>1395933.36</v>
      </c>
      <c r="N250" s="13">
        <f t="shared" si="106"/>
        <v>1028000</v>
      </c>
      <c r="O250" s="13">
        <f t="shared" si="107"/>
        <v>446250.01</v>
      </c>
      <c r="P250" s="13">
        <f t="shared" si="108"/>
        <v>447440</v>
      </c>
      <c r="Q250" s="17">
        <f t="shared" si="109"/>
        <v>893690.01</v>
      </c>
      <c r="R250" s="13">
        <f t="shared" si="110"/>
        <v>1763933.3599999999</v>
      </c>
      <c r="S250" s="18">
        <f t="shared" si="111"/>
        <v>660000</v>
      </c>
      <c r="T250" s="13">
        <f t="shared" si="112"/>
        <v>611850.01</v>
      </c>
      <c r="U250" s="13">
        <f t="shared" si="113"/>
        <v>193590</v>
      </c>
      <c r="V250" s="19">
        <f t="shared" si="114"/>
        <v>805440.01</v>
      </c>
      <c r="W250" s="13">
        <f t="shared" si="115"/>
        <v>88250</v>
      </c>
      <c r="X250" s="13">
        <f t="shared" si="116"/>
        <v>103410</v>
      </c>
      <c r="Y250" s="13">
        <f t="shared" si="117"/>
        <v>2423933.36</v>
      </c>
      <c r="Z250" s="22">
        <f t="shared" si="118"/>
        <v>908850.01</v>
      </c>
      <c r="AA250" s="13"/>
      <c r="AB250" s="13">
        <f t="shared" si="119"/>
        <v>2003933.3599999999</v>
      </c>
      <c r="AC250" s="13">
        <f t="shared" si="120"/>
        <v>420000</v>
      </c>
      <c r="AD250" s="13">
        <f t="shared" si="121"/>
        <v>719850.01</v>
      </c>
      <c r="AE250" s="13">
        <f t="shared" si="122"/>
        <v>102340</v>
      </c>
      <c r="AF250" s="13">
        <f t="shared" si="123"/>
        <v>822190.01</v>
      </c>
      <c r="AG250" s="23">
        <f t="shared" si="124"/>
        <v>16750</v>
      </c>
      <c r="AH250" s="13">
        <f t="shared" si="125"/>
        <v>-71500</v>
      </c>
      <c r="AI250" s="13">
        <f t="shared" si="126"/>
        <v>971433.35999999987</v>
      </c>
      <c r="AJ250" s="13">
        <f t="shared" si="127"/>
        <v>1763933.3599999999</v>
      </c>
      <c r="AK250" s="13">
        <f t="shared" si="128"/>
        <v>660000</v>
      </c>
      <c r="AL250" s="13">
        <f t="shared" si="129"/>
        <v>611850.01</v>
      </c>
      <c r="AM250" s="13">
        <f t="shared" si="130"/>
        <v>193590</v>
      </c>
      <c r="AN250" s="13">
        <f t="shared" si="131"/>
        <v>805440.01</v>
      </c>
      <c r="AO250" s="23">
        <f t="shared" si="132"/>
        <v>0</v>
      </c>
      <c r="AP250" s="13">
        <f t="shared" si="133"/>
        <v>-88250</v>
      </c>
      <c r="AQ250" s="13">
        <f t="shared" si="134"/>
        <v>0</v>
      </c>
      <c r="AR250" s="3" t="str">
        <f t="shared" si="135"/>
        <v>Ok</v>
      </c>
    </row>
    <row r="251" spans="1:44" x14ac:dyDescent="0.3">
      <c r="A251" s="30"/>
      <c r="B251" s="30">
        <f t="shared" si="102"/>
        <v>258</v>
      </c>
      <c r="C251" s="13">
        <f t="shared" si="103"/>
        <v>129000</v>
      </c>
      <c r="D251" s="13">
        <f t="shared" si="104"/>
        <v>1548000</v>
      </c>
      <c r="E251" s="13">
        <f>F251*基础参数!$B$18</f>
        <v>1032000</v>
      </c>
      <c r="F251" s="13">
        <f>F250+基础参数!$B$17</f>
        <v>2580000</v>
      </c>
      <c r="G251" s="13">
        <f>基础参数!$B$1</f>
        <v>60000</v>
      </c>
      <c r="H251" s="13">
        <f>基础参数!$B$2</f>
        <v>36000</v>
      </c>
      <c r="I251" s="13">
        <f>ROUND(IF(F251/12&gt;基础参数!$B$5,基础参数!$B$5,IF(F251/12&lt;基础参数!$B$4,基础参数!$B$4,F251/12)),2)</f>
        <v>21396</v>
      </c>
      <c r="J251" s="13">
        <f>I251*12*基础参数!$B$3</f>
        <v>32094</v>
      </c>
      <c r="K251" s="13">
        <f>ROUND(IF($F251/12&gt;基础参数!$B$12,基础参数!$B$12,IF($F251/12&lt;基础参数!$B$11,基础参数!$B$11,$F251/12)),2)</f>
        <v>21396</v>
      </c>
      <c r="L251" s="13">
        <f>K251*12*基础参数!$B$10</f>
        <v>17972.640000000003</v>
      </c>
      <c r="M251" s="12">
        <f t="shared" si="105"/>
        <v>1401933.36</v>
      </c>
      <c r="N251" s="13">
        <f t="shared" si="106"/>
        <v>1032000</v>
      </c>
      <c r="O251" s="13">
        <f t="shared" si="107"/>
        <v>448950.01</v>
      </c>
      <c r="P251" s="13">
        <f t="shared" si="108"/>
        <v>449240</v>
      </c>
      <c r="Q251" s="17">
        <f t="shared" si="109"/>
        <v>898190.01</v>
      </c>
      <c r="R251" s="13">
        <f t="shared" si="110"/>
        <v>1773933.3599999999</v>
      </c>
      <c r="S251" s="18">
        <f t="shared" si="111"/>
        <v>660000</v>
      </c>
      <c r="T251" s="13">
        <f t="shared" si="112"/>
        <v>616350.01</v>
      </c>
      <c r="U251" s="13">
        <f t="shared" si="113"/>
        <v>193590</v>
      </c>
      <c r="V251" s="19">
        <f t="shared" si="114"/>
        <v>809940.01</v>
      </c>
      <c r="W251" s="13">
        <f t="shared" si="115"/>
        <v>88250</v>
      </c>
      <c r="X251" s="13">
        <f t="shared" si="116"/>
        <v>103410</v>
      </c>
      <c r="Y251" s="13">
        <f t="shared" si="117"/>
        <v>2433933.36</v>
      </c>
      <c r="Z251" s="22">
        <f t="shared" si="118"/>
        <v>913350.01</v>
      </c>
      <c r="AA251" s="13"/>
      <c r="AB251" s="13">
        <f t="shared" si="119"/>
        <v>2013933.3599999999</v>
      </c>
      <c r="AC251" s="13">
        <f t="shared" si="120"/>
        <v>420000</v>
      </c>
      <c r="AD251" s="13">
        <f t="shared" si="121"/>
        <v>724350.01</v>
      </c>
      <c r="AE251" s="13">
        <f t="shared" si="122"/>
        <v>102340</v>
      </c>
      <c r="AF251" s="13">
        <f t="shared" si="123"/>
        <v>826690.01</v>
      </c>
      <c r="AG251" s="23">
        <f t="shared" si="124"/>
        <v>16750</v>
      </c>
      <c r="AH251" s="13">
        <f t="shared" si="125"/>
        <v>-71500</v>
      </c>
      <c r="AI251" s="13">
        <f t="shared" si="126"/>
        <v>981433.35999999987</v>
      </c>
      <c r="AJ251" s="13">
        <f t="shared" si="127"/>
        <v>1773933.3599999999</v>
      </c>
      <c r="AK251" s="13">
        <f t="shared" si="128"/>
        <v>660000</v>
      </c>
      <c r="AL251" s="13">
        <f t="shared" si="129"/>
        <v>616350.01</v>
      </c>
      <c r="AM251" s="13">
        <f t="shared" si="130"/>
        <v>193590</v>
      </c>
      <c r="AN251" s="13">
        <f t="shared" si="131"/>
        <v>809940.01</v>
      </c>
      <c r="AO251" s="23">
        <f t="shared" si="132"/>
        <v>0</v>
      </c>
      <c r="AP251" s="13">
        <f t="shared" si="133"/>
        <v>-88250</v>
      </c>
      <c r="AQ251" s="13">
        <f t="shared" si="134"/>
        <v>0</v>
      </c>
      <c r="AR251" s="3" t="str">
        <f t="shared" si="135"/>
        <v>Ok</v>
      </c>
    </row>
    <row r="252" spans="1:44" x14ac:dyDescent="0.3">
      <c r="A252" s="30"/>
      <c r="B252" s="30">
        <f t="shared" si="102"/>
        <v>259</v>
      </c>
      <c r="C252" s="13">
        <f t="shared" si="103"/>
        <v>129500</v>
      </c>
      <c r="D252" s="13">
        <f t="shared" si="104"/>
        <v>1554000</v>
      </c>
      <c r="E252" s="13">
        <f>F252*基础参数!$B$18</f>
        <v>1036000</v>
      </c>
      <c r="F252" s="13">
        <f>F251+基础参数!$B$17</f>
        <v>2590000</v>
      </c>
      <c r="G252" s="13">
        <f>基础参数!$B$1</f>
        <v>60000</v>
      </c>
      <c r="H252" s="13">
        <f>基础参数!$B$2</f>
        <v>36000</v>
      </c>
      <c r="I252" s="13">
        <f>ROUND(IF(F252/12&gt;基础参数!$B$5,基础参数!$B$5,IF(F252/12&lt;基础参数!$B$4,基础参数!$B$4,F252/12)),2)</f>
        <v>21396</v>
      </c>
      <c r="J252" s="13">
        <f>I252*12*基础参数!$B$3</f>
        <v>32094</v>
      </c>
      <c r="K252" s="13">
        <f>ROUND(IF($F252/12&gt;基础参数!$B$12,基础参数!$B$12,IF($F252/12&lt;基础参数!$B$11,基础参数!$B$11,$F252/12)),2)</f>
        <v>21396</v>
      </c>
      <c r="L252" s="13">
        <f>K252*12*基础参数!$B$10</f>
        <v>17972.640000000003</v>
      </c>
      <c r="M252" s="12">
        <f t="shared" si="105"/>
        <v>1407933.36</v>
      </c>
      <c r="N252" s="13">
        <f t="shared" si="106"/>
        <v>1036000</v>
      </c>
      <c r="O252" s="13">
        <f t="shared" si="107"/>
        <v>451650.01</v>
      </c>
      <c r="P252" s="13">
        <f t="shared" si="108"/>
        <v>451040</v>
      </c>
      <c r="Q252" s="17">
        <f t="shared" si="109"/>
        <v>902690.01</v>
      </c>
      <c r="R252" s="13">
        <f t="shared" si="110"/>
        <v>1783933.3599999999</v>
      </c>
      <c r="S252" s="18">
        <f t="shared" si="111"/>
        <v>660000</v>
      </c>
      <c r="T252" s="13">
        <f t="shared" si="112"/>
        <v>620850.01</v>
      </c>
      <c r="U252" s="13">
        <f t="shared" si="113"/>
        <v>193590</v>
      </c>
      <c r="V252" s="19">
        <f t="shared" si="114"/>
        <v>814440.01</v>
      </c>
      <c r="W252" s="13">
        <f t="shared" si="115"/>
        <v>88250</v>
      </c>
      <c r="X252" s="13">
        <f t="shared" si="116"/>
        <v>103410</v>
      </c>
      <c r="Y252" s="13">
        <f t="shared" si="117"/>
        <v>2443933.36</v>
      </c>
      <c r="Z252" s="22">
        <f t="shared" si="118"/>
        <v>917850.01</v>
      </c>
      <c r="AA252" s="13"/>
      <c r="AB252" s="13">
        <f t="shared" si="119"/>
        <v>2023933.3599999999</v>
      </c>
      <c r="AC252" s="13">
        <f t="shared" si="120"/>
        <v>420000</v>
      </c>
      <c r="AD252" s="13">
        <f t="shared" si="121"/>
        <v>728850.01</v>
      </c>
      <c r="AE252" s="13">
        <f t="shared" si="122"/>
        <v>102340</v>
      </c>
      <c r="AF252" s="13">
        <f t="shared" si="123"/>
        <v>831190.01</v>
      </c>
      <c r="AG252" s="23">
        <f t="shared" si="124"/>
        <v>16750</v>
      </c>
      <c r="AH252" s="13">
        <f t="shared" si="125"/>
        <v>-71500</v>
      </c>
      <c r="AI252" s="13">
        <f t="shared" si="126"/>
        <v>991433.35999999987</v>
      </c>
      <c r="AJ252" s="13">
        <f t="shared" si="127"/>
        <v>1783933.3599999999</v>
      </c>
      <c r="AK252" s="13">
        <f t="shared" si="128"/>
        <v>660000</v>
      </c>
      <c r="AL252" s="13">
        <f t="shared" si="129"/>
        <v>620850.01</v>
      </c>
      <c r="AM252" s="13">
        <f t="shared" si="130"/>
        <v>193590</v>
      </c>
      <c r="AN252" s="13">
        <f t="shared" si="131"/>
        <v>814440.01</v>
      </c>
      <c r="AO252" s="23">
        <f t="shared" si="132"/>
        <v>0</v>
      </c>
      <c r="AP252" s="13">
        <f t="shared" si="133"/>
        <v>-88250</v>
      </c>
      <c r="AQ252" s="13">
        <f t="shared" si="134"/>
        <v>0</v>
      </c>
      <c r="AR252" s="3" t="str">
        <f t="shared" si="135"/>
        <v>Ok</v>
      </c>
    </row>
    <row r="253" spans="1:44" x14ac:dyDescent="0.3">
      <c r="A253" s="30"/>
      <c r="B253" s="30">
        <f t="shared" si="102"/>
        <v>260</v>
      </c>
      <c r="C253" s="13">
        <f t="shared" si="103"/>
        <v>130000</v>
      </c>
      <c r="D253" s="13">
        <f t="shared" si="104"/>
        <v>1560000</v>
      </c>
      <c r="E253" s="13">
        <f>F253*基础参数!$B$18</f>
        <v>1040000</v>
      </c>
      <c r="F253" s="13">
        <f>F252+基础参数!$B$17</f>
        <v>2600000</v>
      </c>
      <c r="G253" s="13">
        <f>基础参数!$B$1</f>
        <v>60000</v>
      </c>
      <c r="H253" s="13">
        <f>基础参数!$B$2</f>
        <v>36000</v>
      </c>
      <c r="I253" s="13">
        <f>ROUND(IF(F253/12&gt;基础参数!$B$5,基础参数!$B$5,IF(F253/12&lt;基础参数!$B$4,基础参数!$B$4,F253/12)),2)</f>
        <v>21396</v>
      </c>
      <c r="J253" s="13">
        <f>I253*12*基础参数!$B$3</f>
        <v>32094</v>
      </c>
      <c r="K253" s="13">
        <f>ROUND(IF($F253/12&gt;基础参数!$B$12,基础参数!$B$12,IF($F253/12&lt;基础参数!$B$11,基础参数!$B$11,$F253/12)),2)</f>
        <v>21396</v>
      </c>
      <c r="L253" s="13">
        <f>K253*12*基础参数!$B$10</f>
        <v>17972.640000000003</v>
      </c>
      <c r="M253" s="12">
        <f t="shared" si="105"/>
        <v>1413933.36</v>
      </c>
      <c r="N253" s="13">
        <f t="shared" si="106"/>
        <v>1040000</v>
      </c>
      <c r="O253" s="13">
        <f t="shared" si="107"/>
        <v>454350.01</v>
      </c>
      <c r="P253" s="13">
        <f t="shared" si="108"/>
        <v>452840</v>
      </c>
      <c r="Q253" s="17">
        <f t="shared" si="109"/>
        <v>907190.01</v>
      </c>
      <c r="R253" s="13">
        <f t="shared" si="110"/>
        <v>1793933.3599999999</v>
      </c>
      <c r="S253" s="18">
        <f t="shared" si="111"/>
        <v>660000</v>
      </c>
      <c r="T253" s="13">
        <f t="shared" si="112"/>
        <v>625350.01</v>
      </c>
      <c r="U253" s="13">
        <f t="shared" si="113"/>
        <v>193590</v>
      </c>
      <c r="V253" s="19">
        <f t="shared" si="114"/>
        <v>818940.01</v>
      </c>
      <c r="W253" s="13">
        <f t="shared" si="115"/>
        <v>88250</v>
      </c>
      <c r="X253" s="13">
        <f t="shared" si="116"/>
        <v>103410</v>
      </c>
      <c r="Y253" s="13">
        <f t="shared" si="117"/>
        <v>2453933.36</v>
      </c>
      <c r="Z253" s="22">
        <f t="shared" si="118"/>
        <v>922350.01</v>
      </c>
      <c r="AA253" s="13"/>
      <c r="AB253" s="13">
        <f t="shared" si="119"/>
        <v>2033933.3599999999</v>
      </c>
      <c r="AC253" s="13">
        <f t="shared" si="120"/>
        <v>420000</v>
      </c>
      <c r="AD253" s="13">
        <f t="shared" si="121"/>
        <v>733350.01</v>
      </c>
      <c r="AE253" s="13">
        <f t="shared" si="122"/>
        <v>102340</v>
      </c>
      <c r="AF253" s="13">
        <f t="shared" si="123"/>
        <v>835690.01</v>
      </c>
      <c r="AG253" s="23">
        <f t="shared" si="124"/>
        <v>16750</v>
      </c>
      <c r="AH253" s="13">
        <f t="shared" si="125"/>
        <v>-71500</v>
      </c>
      <c r="AI253" s="13">
        <f t="shared" si="126"/>
        <v>1001433.3599999999</v>
      </c>
      <c r="AJ253" s="13">
        <f t="shared" si="127"/>
        <v>1793933.3599999999</v>
      </c>
      <c r="AK253" s="13">
        <f t="shared" si="128"/>
        <v>660000</v>
      </c>
      <c r="AL253" s="13">
        <f t="shared" si="129"/>
        <v>625350.01</v>
      </c>
      <c r="AM253" s="13">
        <f t="shared" si="130"/>
        <v>193590</v>
      </c>
      <c r="AN253" s="13">
        <f t="shared" si="131"/>
        <v>818940.01</v>
      </c>
      <c r="AO253" s="23">
        <f t="shared" si="132"/>
        <v>0</v>
      </c>
      <c r="AP253" s="13">
        <f t="shared" si="133"/>
        <v>-88250</v>
      </c>
      <c r="AQ253" s="13">
        <f t="shared" si="134"/>
        <v>0</v>
      </c>
      <c r="AR253" s="3" t="str">
        <f t="shared" si="135"/>
        <v>Ok</v>
      </c>
    </row>
    <row r="254" spans="1:44" x14ac:dyDescent="0.3">
      <c r="A254" s="30"/>
      <c r="B254" s="30">
        <f t="shared" si="102"/>
        <v>261</v>
      </c>
      <c r="C254" s="13">
        <f t="shared" si="103"/>
        <v>130500</v>
      </c>
      <c r="D254" s="13">
        <f t="shared" si="104"/>
        <v>1566000</v>
      </c>
      <c r="E254" s="13">
        <f>F254*基础参数!$B$18</f>
        <v>1044000</v>
      </c>
      <c r="F254" s="13">
        <f>F253+基础参数!$B$17</f>
        <v>2610000</v>
      </c>
      <c r="G254" s="13">
        <f>基础参数!$B$1</f>
        <v>60000</v>
      </c>
      <c r="H254" s="13">
        <f>基础参数!$B$2</f>
        <v>36000</v>
      </c>
      <c r="I254" s="13">
        <f>ROUND(IF(F254/12&gt;基础参数!$B$5,基础参数!$B$5,IF(F254/12&lt;基础参数!$B$4,基础参数!$B$4,F254/12)),2)</f>
        <v>21396</v>
      </c>
      <c r="J254" s="13">
        <f>I254*12*基础参数!$B$3</f>
        <v>32094</v>
      </c>
      <c r="K254" s="13">
        <f>ROUND(IF($F254/12&gt;基础参数!$B$12,基础参数!$B$12,IF($F254/12&lt;基础参数!$B$11,基础参数!$B$11,$F254/12)),2)</f>
        <v>21396</v>
      </c>
      <c r="L254" s="13">
        <f>K254*12*基础参数!$B$10</f>
        <v>17972.640000000003</v>
      </c>
      <c r="M254" s="12">
        <f t="shared" si="105"/>
        <v>1419933.36</v>
      </c>
      <c r="N254" s="13">
        <f t="shared" si="106"/>
        <v>1044000</v>
      </c>
      <c r="O254" s="13">
        <f t="shared" si="107"/>
        <v>457050.01</v>
      </c>
      <c r="P254" s="13">
        <f t="shared" si="108"/>
        <v>454640</v>
      </c>
      <c r="Q254" s="17">
        <f t="shared" si="109"/>
        <v>911690.01</v>
      </c>
      <c r="R254" s="13">
        <f t="shared" si="110"/>
        <v>1803933.3599999999</v>
      </c>
      <c r="S254" s="18">
        <f t="shared" si="111"/>
        <v>660000</v>
      </c>
      <c r="T254" s="13">
        <f t="shared" si="112"/>
        <v>629850.01</v>
      </c>
      <c r="U254" s="13">
        <f t="shared" si="113"/>
        <v>193590</v>
      </c>
      <c r="V254" s="19">
        <f t="shared" si="114"/>
        <v>823440.01</v>
      </c>
      <c r="W254" s="13">
        <f t="shared" si="115"/>
        <v>88250</v>
      </c>
      <c r="X254" s="13">
        <f t="shared" si="116"/>
        <v>103410</v>
      </c>
      <c r="Y254" s="13">
        <f t="shared" si="117"/>
        <v>2463933.36</v>
      </c>
      <c r="Z254" s="22">
        <f t="shared" si="118"/>
        <v>926850.01</v>
      </c>
      <c r="AA254" s="13"/>
      <c r="AB254" s="13">
        <f t="shared" si="119"/>
        <v>2043933.3599999999</v>
      </c>
      <c r="AC254" s="13">
        <f t="shared" si="120"/>
        <v>420000</v>
      </c>
      <c r="AD254" s="13">
        <f t="shared" si="121"/>
        <v>737850.01</v>
      </c>
      <c r="AE254" s="13">
        <f t="shared" si="122"/>
        <v>102340</v>
      </c>
      <c r="AF254" s="13">
        <f t="shared" si="123"/>
        <v>840190.01</v>
      </c>
      <c r="AG254" s="23">
        <f t="shared" si="124"/>
        <v>16750</v>
      </c>
      <c r="AH254" s="13">
        <f t="shared" si="125"/>
        <v>-71500</v>
      </c>
      <c r="AI254" s="13">
        <f t="shared" si="126"/>
        <v>1011433.3599999999</v>
      </c>
      <c r="AJ254" s="13">
        <f t="shared" si="127"/>
        <v>1803933.3599999999</v>
      </c>
      <c r="AK254" s="13">
        <f t="shared" si="128"/>
        <v>660000</v>
      </c>
      <c r="AL254" s="13">
        <f t="shared" si="129"/>
        <v>629850.01</v>
      </c>
      <c r="AM254" s="13">
        <f t="shared" si="130"/>
        <v>193590</v>
      </c>
      <c r="AN254" s="13">
        <f t="shared" si="131"/>
        <v>823440.01</v>
      </c>
      <c r="AO254" s="23">
        <f t="shared" si="132"/>
        <v>0</v>
      </c>
      <c r="AP254" s="13">
        <f t="shared" si="133"/>
        <v>-88250</v>
      </c>
      <c r="AQ254" s="13">
        <f t="shared" si="134"/>
        <v>0</v>
      </c>
      <c r="AR254" s="3" t="str">
        <f t="shared" si="135"/>
        <v>Ok</v>
      </c>
    </row>
    <row r="255" spans="1:44" x14ac:dyDescent="0.3">
      <c r="A255" s="30"/>
      <c r="B255" s="30">
        <f t="shared" si="102"/>
        <v>262</v>
      </c>
      <c r="C255" s="13">
        <f t="shared" si="103"/>
        <v>131000</v>
      </c>
      <c r="D255" s="13">
        <f t="shared" si="104"/>
        <v>1572000</v>
      </c>
      <c r="E255" s="13">
        <f>F255*基础参数!$B$18</f>
        <v>1048000</v>
      </c>
      <c r="F255" s="13">
        <f>F254+基础参数!$B$17</f>
        <v>2620000</v>
      </c>
      <c r="G255" s="13">
        <f>基础参数!$B$1</f>
        <v>60000</v>
      </c>
      <c r="H255" s="13">
        <f>基础参数!$B$2</f>
        <v>36000</v>
      </c>
      <c r="I255" s="13">
        <f>ROUND(IF(F255/12&gt;基础参数!$B$5,基础参数!$B$5,IF(F255/12&lt;基础参数!$B$4,基础参数!$B$4,F255/12)),2)</f>
        <v>21396</v>
      </c>
      <c r="J255" s="13">
        <f>I255*12*基础参数!$B$3</f>
        <v>32094</v>
      </c>
      <c r="K255" s="13">
        <f>ROUND(IF($F255/12&gt;基础参数!$B$12,基础参数!$B$12,IF($F255/12&lt;基础参数!$B$11,基础参数!$B$11,$F255/12)),2)</f>
        <v>21396</v>
      </c>
      <c r="L255" s="13">
        <f>K255*12*基础参数!$B$10</f>
        <v>17972.640000000003</v>
      </c>
      <c r="M255" s="12">
        <f t="shared" si="105"/>
        <v>1425933.36</v>
      </c>
      <c r="N255" s="13">
        <f t="shared" si="106"/>
        <v>1048000</v>
      </c>
      <c r="O255" s="13">
        <f t="shared" si="107"/>
        <v>459750.01</v>
      </c>
      <c r="P255" s="13">
        <f t="shared" si="108"/>
        <v>456440</v>
      </c>
      <c r="Q255" s="17">
        <f t="shared" si="109"/>
        <v>916190.01</v>
      </c>
      <c r="R255" s="13">
        <f t="shared" si="110"/>
        <v>1813933.3599999999</v>
      </c>
      <c r="S255" s="18">
        <f t="shared" si="111"/>
        <v>660000</v>
      </c>
      <c r="T255" s="13">
        <f t="shared" si="112"/>
        <v>634350.01</v>
      </c>
      <c r="U255" s="13">
        <f t="shared" si="113"/>
        <v>193590</v>
      </c>
      <c r="V255" s="19">
        <f t="shared" si="114"/>
        <v>827940.01</v>
      </c>
      <c r="W255" s="13">
        <f t="shared" si="115"/>
        <v>88250</v>
      </c>
      <c r="X255" s="13">
        <f t="shared" si="116"/>
        <v>103410</v>
      </c>
      <c r="Y255" s="13">
        <f t="shared" si="117"/>
        <v>2473933.36</v>
      </c>
      <c r="Z255" s="22">
        <f t="shared" si="118"/>
        <v>931350.01</v>
      </c>
      <c r="AA255" s="13"/>
      <c r="AB255" s="13">
        <f t="shared" si="119"/>
        <v>2053933.3599999999</v>
      </c>
      <c r="AC255" s="13">
        <f t="shared" si="120"/>
        <v>420000</v>
      </c>
      <c r="AD255" s="13">
        <f t="shared" si="121"/>
        <v>742350.01</v>
      </c>
      <c r="AE255" s="13">
        <f t="shared" si="122"/>
        <v>102340</v>
      </c>
      <c r="AF255" s="13">
        <f t="shared" si="123"/>
        <v>844690.01</v>
      </c>
      <c r="AG255" s="23">
        <f t="shared" si="124"/>
        <v>16750</v>
      </c>
      <c r="AH255" s="13">
        <f t="shared" si="125"/>
        <v>-71500</v>
      </c>
      <c r="AI255" s="13">
        <f t="shared" si="126"/>
        <v>1021433.3599999999</v>
      </c>
      <c r="AJ255" s="13">
        <f t="shared" si="127"/>
        <v>1813933.3599999999</v>
      </c>
      <c r="AK255" s="13">
        <f t="shared" si="128"/>
        <v>660000</v>
      </c>
      <c r="AL255" s="13">
        <f t="shared" si="129"/>
        <v>634350.01</v>
      </c>
      <c r="AM255" s="13">
        <f t="shared" si="130"/>
        <v>193590</v>
      </c>
      <c r="AN255" s="13">
        <f t="shared" si="131"/>
        <v>827940.01</v>
      </c>
      <c r="AO255" s="23">
        <f t="shared" si="132"/>
        <v>0</v>
      </c>
      <c r="AP255" s="13">
        <f t="shared" si="133"/>
        <v>-88250</v>
      </c>
      <c r="AQ255" s="13">
        <f t="shared" si="134"/>
        <v>0</v>
      </c>
      <c r="AR255" s="3" t="str">
        <f t="shared" si="135"/>
        <v>Ok</v>
      </c>
    </row>
    <row r="256" spans="1:44" x14ac:dyDescent="0.3">
      <c r="A256" s="30"/>
      <c r="B256" s="30">
        <f t="shared" si="102"/>
        <v>263</v>
      </c>
      <c r="C256" s="13">
        <f t="shared" si="103"/>
        <v>131500</v>
      </c>
      <c r="D256" s="13">
        <f t="shared" si="104"/>
        <v>1578000</v>
      </c>
      <c r="E256" s="13">
        <f>F256*基础参数!$B$18</f>
        <v>1052000</v>
      </c>
      <c r="F256" s="13">
        <f>F255+基础参数!$B$17</f>
        <v>2630000</v>
      </c>
      <c r="G256" s="13">
        <f>基础参数!$B$1</f>
        <v>60000</v>
      </c>
      <c r="H256" s="13">
        <f>基础参数!$B$2</f>
        <v>36000</v>
      </c>
      <c r="I256" s="13">
        <f>ROUND(IF(F256/12&gt;基础参数!$B$5,基础参数!$B$5,IF(F256/12&lt;基础参数!$B$4,基础参数!$B$4,F256/12)),2)</f>
        <v>21396</v>
      </c>
      <c r="J256" s="13">
        <f>I256*12*基础参数!$B$3</f>
        <v>32094</v>
      </c>
      <c r="K256" s="13">
        <f>ROUND(IF($F256/12&gt;基础参数!$B$12,基础参数!$B$12,IF($F256/12&lt;基础参数!$B$11,基础参数!$B$11,$F256/12)),2)</f>
        <v>21396</v>
      </c>
      <c r="L256" s="13">
        <f>K256*12*基础参数!$B$10</f>
        <v>17972.640000000003</v>
      </c>
      <c r="M256" s="12">
        <f t="shared" si="105"/>
        <v>1431933.36</v>
      </c>
      <c r="N256" s="13">
        <f t="shared" si="106"/>
        <v>1052000</v>
      </c>
      <c r="O256" s="13">
        <f t="shared" si="107"/>
        <v>462450.01</v>
      </c>
      <c r="P256" s="13">
        <f t="shared" si="108"/>
        <v>458240</v>
      </c>
      <c r="Q256" s="17">
        <f t="shared" si="109"/>
        <v>920690.01</v>
      </c>
      <c r="R256" s="13">
        <f t="shared" si="110"/>
        <v>1823933.3599999999</v>
      </c>
      <c r="S256" s="18">
        <f t="shared" si="111"/>
        <v>660000</v>
      </c>
      <c r="T256" s="13">
        <f t="shared" si="112"/>
        <v>638850.01</v>
      </c>
      <c r="U256" s="13">
        <f t="shared" si="113"/>
        <v>193590</v>
      </c>
      <c r="V256" s="19">
        <f t="shared" si="114"/>
        <v>832440.01</v>
      </c>
      <c r="W256" s="13">
        <f t="shared" si="115"/>
        <v>88250</v>
      </c>
      <c r="X256" s="13">
        <f t="shared" si="116"/>
        <v>103410</v>
      </c>
      <c r="Y256" s="13">
        <f t="shared" si="117"/>
        <v>2483933.36</v>
      </c>
      <c r="Z256" s="22">
        <f t="shared" si="118"/>
        <v>935850.01</v>
      </c>
      <c r="AA256" s="13"/>
      <c r="AB256" s="13">
        <f t="shared" si="119"/>
        <v>2063933.3599999999</v>
      </c>
      <c r="AC256" s="13">
        <f t="shared" si="120"/>
        <v>420000</v>
      </c>
      <c r="AD256" s="13">
        <f t="shared" si="121"/>
        <v>746850.01</v>
      </c>
      <c r="AE256" s="13">
        <f t="shared" si="122"/>
        <v>102340</v>
      </c>
      <c r="AF256" s="13">
        <f t="shared" si="123"/>
        <v>849190.01</v>
      </c>
      <c r="AG256" s="23">
        <f t="shared" si="124"/>
        <v>16750</v>
      </c>
      <c r="AH256" s="13">
        <f t="shared" si="125"/>
        <v>-71500</v>
      </c>
      <c r="AI256" s="13">
        <f t="shared" si="126"/>
        <v>1031433.3599999999</v>
      </c>
      <c r="AJ256" s="13">
        <f t="shared" si="127"/>
        <v>1823933.3599999999</v>
      </c>
      <c r="AK256" s="13">
        <f t="shared" si="128"/>
        <v>660000</v>
      </c>
      <c r="AL256" s="13">
        <f t="shared" si="129"/>
        <v>638850.01</v>
      </c>
      <c r="AM256" s="13">
        <f t="shared" si="130"/>
        <v>193590</v>
      </c>
      <c r="AN256" s="13">
        <f t="shared" si="131"/>
        <v>832440.01</v>
      </c>
      <c r="AO256" s="23">
        <f t="shared" si="132"/>
        <v>0</v>
      </c>
      <c r="AP256" s="13">
        <f t="shared" si="133"/>
        <v>-88250</v>
      </c>
      <c r="AQ256" s="13">
        <f t="shared" si="134"/>
        <v>0</v>
      </c>
      <c r="AR256" s="3" t="str">
        <f t="shared" si="135"/>
        <v>Ok</v>
      </c>
    </row>
    <row r="257" spans="1:44" x14ac:dyDescent="0.3">
      <c r="A257" s="30"/>
      <c r="B257" s="30">
        <f t="shared" si="102"/>
        <v>264</v>
      </c>
      <c r="C257" s="13">
        <f t="shared" si="103"/>
        <v>132000</v>
      </c>
      <c r="D257" s="13">
        <f t="shared" si="104"/>
        <v>1584000</v>
      </c>
      <c r="E257" s="13">
        <f>F257*基础参数!$B$18</f>
        <v>1056000</v>
      </c>
      <c r="F257" s="13">
        <f>F256+基础参数!$B$17</f>
        <v>2640000</v>
      </c>
      <c r="G257" s="13">
        <f>基础参数!$B$1</f>
        <v>60000</v>
      </c>
      <c r="H257" s="13">
        <f>基础参数!$B$2</f>
        <v>36000</v>
      </c>
      <c r="I257" s="13">
        <f>ROUND(IF(F257/12&gt;基础参数!$B$5,基础参数!$B$5,IF(F257/12&lt;基础参数!$B$4,基础参数!$B$4,F257/12)),2)</f>
        <v>21396</v>
      </c>
      <c r="J257" s="13">
        <f>I257*12*基础参数!$B$3</f>
        <v>32094</v>
      </c>
      <c r="K257" s="13">
        <f>ROUND(IF($F257/12&gt;基础参数!$B$12,基础参数!$B$12,IF($F257/12&lt;基础参数!$B$11,基础参数!$B$11,$F257/12)),2)</f>
        <v>21396</v>
      </c>
      <c r="L257" s="13">
        <f>K257*12*基础参数!$B$10</f>
        <v>17972.640000000003</v>
      </c>
      <c r="M257" s="12">
        <f t="shared" si="105"/>
        <v>1437933.36</v>
      </c>
      <c r="N257" s="13">
        <f t="shared" si="106"/>
        <v>1056000</v>
      </c>
      <c r="O257" s="13">
        <f t="shared" si="107"/>
        <v>465150.01</v>
      </c>
      <c r="P257" s="13">
        <f t="shared" si="108"/>
        <v>460040</v>
      </c>
      <c r="Q257" s="17">
        <f t="shared" si="109"/>
        <v>925190.01</v>
      </c>
      <c r="R257" s="13">
        <f t="shared" si="110"/>
        <v>1833933.3599999999</v>
      </c>
      <c r="S257" s="18">
        <f t="shared" si="111"/>
        <v>660000</v>
      </c>
      <c r="T257" s="13">
        <f t="shared" si="112"/>
        <v>643350.01</v>
      </c>
      <c r="U257" s="13">
        <f t="shared" si="113"/>
        <v>193590</v>
      </c>
      <c r="V257" s="19">
        <f t="shared" si="114"/>
        <v>836940.01</v>
      </c>
      <c r="W257" s="13">
        <f t="shared" si="115"/>
        <v>88250</v>
      </c>
      <c r="X257" s="13">
        <f t="shared" si="116"/>
        <v>103410</v>
      </c>
      <c r="Y257" s="13">
        <f t="shared" si="117"/>
        <v>2493933.36</v>
      </c>
      <c r="Z257" s="22">
        <f t="shared" si="118"/>
        <v>940350.01</v>
      </c>
      <c r="AA257" s="13"/>
      <c r="AB257" s="13">
        <f t="shared" si="119"/>
        <v>2073933.3599999999</v>
      </c>
      <c r="AC257" s="13">
        <f t="shared" si="120"/>
        <v>420000</v>
      </c>
      <c r="AD257" s="13">
        <f t="shared" si="121"/>
        <v>751350.01</v>
      </c>
      <c r="AE257" s="13">
        <f t="shared" si="122"/>
        <v>102340</v>
      </c>
      <c r="AF257" s="13">
        <f t="shared" si="123"/>
        <v>853690.01</v>
      </c>
      <c r="AG257" s="23">
        <f t="shared" si="124"/>
        <v>16750</v>
      </c>
      <c r="AH257" s="13">
        <f t="shared" si="125"/>
        <v>-71500</v>
      </c>
      <c r="AI257" s="13">
        <f t="shared" si="126"/>
        <v>1041433.3599999999</v>
      </c>
      <c r="AJ257" s="13">
        <f t="shared" si="127"/>
        <v>1833933.3599999999</v>
      </c>
      <c r="AK257" s="13">
        <f t="shared" si="128"/>
        <v>660000</v>
      </c>
      <c r="AL257" s="13">
        <f t="shared" si="129"/>
        <v>643350.01</v>
      </c>
      <c r="AM257" s="13">
        <f t="shared" si="130"/>
        <v>193590</v>
      </c>
      <c r="AN257" s="13">
        <f t="shared" si="131"/>
        <v>836940.01</v>
      </c>
      <c r="AO257" s="23">
        <f t="shared" si="132"/>
        <v>0</v>
      </c>
      <c r="AP257" s="13">
        <f t="shared" si="133"/>
        <v>-88250</v>
      </c>
      <c r="AQ257" s="13">
        <f t="shared" si="134"/>
        <v>0</v>
      </c>
      <c r="AR257" s="3" t="str">
        <f t="shared" si="135"/>
        <v>Ok</v>
      </c>
    </row>
    <row r="258" spans="1:44" x14ac:dyDescent="0.3">
      <c r="A258" s="30"/>
      <c r="B258" s="30">
        <f t="shared" si="102"/>
        <v>265</v>
      </c>
      <c r="C258" s="13">
        <f t="shared" si="103"/>
        <v>132500</v>
      </c>
      <c r="D258" s="13">
        <f t="shared" si="104"/>
        <v>1590000</v>
      </c>
      <c r="E258" s="13">
        <f>F258*基础参数!$B$18</f>
        <v>1060000</v>
      </c>
      <c r="F258" s="13">
        <f>F257+基础参数!$B$17</f>
        <v>2650000</v>
      </c>
      <c r="G258" s="13">
        <f>基础参数!$B$1</f>
        <v>60000</v>
      </c>
      <c r="H258" s="13">
        <f>基础参数!$B$2</f>
        <v>36000</v>
      </c>
      <c r="I258" s="13">
        <f>ROUND(IF(F258/12&gt;基础参数!$B$5,基础参数!$B$5,IF(F258/12&lt;基础参数!$B$4,基础参数!$B$4,F258/12)),2)</f>
        <v>21396</v>
      </c>
      <c r="J258" s="13">
        <f>I258*12*基础参数!$B$3</f>
        <v>32094</v>
      </c>
      <c r="K258" s="13">
        <f>ROUND(IF($F258/12&gt;基础参数!$B$12,基础参数!$B$12,IF($F258/12&lt;基础参数!$B$11,基础参数!$B$11,$F258/12)),2)</f>
        <v>21396</v>
      </c>
      <c r="L258" s="13">
        <f>K258*12*基础参数!$B$10</f>
        <v>17972.640000000003</v>
      </c>
      <c r="M258" s="12">
        <f t="shared" si="105"/>
        <v>1443933.36</v>
      </c>
      <c r="N258" s="13">
        <f t="shared" si="106"/>
        <v>1060000</v>
      </c>
      <c r="O258" s="13">
        <f t="shared" si="107"/>
        <v>467850.01</v>
      </c>
      <c r="P258" s="13">
        <f t="shared" si="108"/>
        <v>461840</v>
      </c>
      <c r="Q258" s="17">
        <f t="shared" si="109"/>
        <v>929690.01</v>
      </c>
      <c r="R258" s="13">
        <f t="shared" si="110"/>
        <v>1843933.3599999999</v>
      </c>
      <c r="S258" s="18">
        <f t="shared" si="111"/>
        <v>660000</v>
      </c>
      <c r="T258" s="13">
        <f t="shared" si="112"/>
        <v>647850.01</v>
      </c>
      <c r="U258" s="13">
        <f t="shared" si="113"/>
        <v>193590</v>
      </c>
      <c r="V258" s="19">
        <f t="shared" si="114"/>
        <v>841440.01</v>
      </c>
      <c r="W258" s="13">
        <f t="shared" si="115"/>
        <v>88250</v>
      </c>
      <c r="X258" s="13">
        <f t="shared" si="116"/>
        <v>103410</v>
      </c>
      <c r="Y258" s="13">
        <f t="shared" si="117"/>
        <v>2503933.36</v>
      </c>
      <c r="Z258" s="22">
        <f t="shared" si="118"/>
        <v>944850.01</v>
      </c>
      <c r="AA258" s="13"/>
      <c r="AB258" s="13">
        <f t="shared" si="119"/>
        <v>2083933.3599999999</v>
      </c>
      <c r="AC258" s="13">
        <f t="shared" si="120"/>
        <v>420000</v>
      </c>
      <c r="AD258" s="13">
        <f t="shared" si="121"/>
        <v>755850.01</v>
      </c>
      <c r="AE258" s="13">
        <f t="shared" si="122"/>
        <v>102340</v>
      </c>
      <c r="AF258" s="13">
        <f t="shared" si="123"/>
        <v>858190.01</v>
      </c>
      <c r="AG258" s="23">
        <f t="shared" si="124"/>
        <v>16750</v>
      </c>
      <c r="AH258" s="13">
        <f t="shared" si="125"/>
        <v>-71500</v>
      </c>
      <c r="AI258" s="13">
        <f t="shared" si="126"/>
        <v>1051433.3599999999</v>
      </c>
      <c r="AJ258" s="13">
        <f t="shared" si="127"/>
        <v>1843933.3599999999</v>
      </c>
      <c r="AK258" s="13">
        <f t="shared" si="128"/>
        <v>660000</v>
      </c>
      <c r="AL258" s="13">
        <f t="shared" si="129"/>
        <v>647850.01</v>
      </c>
      <c r="AM258" s="13">
        <f t="shared" si="130"/>
        <v>193590</v>
      </c>
      <c r="AN258" s="13">
        <f t="shared" si="131"/>
        <v>841440.01</v>
      </c>
      <c r="AO258" s="23">
        <f t="shared" si="132"/>
        <v>0</v>
      </c>
      <c r="AP258" s="13">
        <f t="shared" si="133"/>
        <v>-88250</v>
      </c>
      <c r="AQ258" s="13">
        <f t="shared" si="134"/>
        <v>0</v>
      </c>
      <c r="AR258" s="3" t="str">
        <f t="shared" si="135"/>
        <v>Ok</v>
      </c>
    </row>
    <row r="259" spans="1:44" x14ac:dyDescent="0.3">
      <c r="A259" s="30"/>
      <c r="B259" s="30">
        <f t="shared" ref="B259:B322" si="136">F259/10000</f>
        <v>266</v>
      </c>
      <c r="C259" s="13">
        <f t="shared" si="103"/>
        <v>133000</v>
      </c>
      <c r="D259" s="13">
        <f t="shared" si="104"/>
        <v>1596000</v>
      </c>
      <c r="E259" s="13">
        <f>F259*基础参数!$B$18</f>
        <v>1064000</v>
      </c>
      <c r="F259" s="13">
        <f>F258+基础参数!$B$17</f>
        <v>2660000</v>
      </c>
      <c r="G259" s="13">
        <f>基础参数!$B$1</f>
        <v>60000</v>
      </c>
      <c r="H259" s="13">
        <f>基础参数!$B$2</f>
        <v>36000</v>
      </c>
      <c r="I259" s="13">
        <f>ROUND(IF(F259/12&gt;基础参数!$B$5,基础参数!$B$5,IF(F259/12&lt;基础参数!$B$4,基础参数!$B$4,F259/12)),2)</f>
        <v>21396</v>
      </c>
      <c r="J259" s="13">
        <f>I259*12*基础参数!$B$3</f>
        <v>32094</v>
      </c>
      <c r="K259" s="13">
        <f>ROUND(IF($F259/12&gt;基础参数!$B$12,基础参数!$B$12,IF($F259/12&lt;基础参数!$B$11,基础参数!$B$11,$F259/12)),2)</f>
        <v>21396</v>
      </c>
      <c r="L259" s="13">
        <f>K259*12*基础参数!$B$10</f>
        <v>17972.640000000003</v>
      </c>
      <c r="M259" s="12">
        <f t="shared" si="105"/>
        <v>1449933.36</v>
      </c>
      <c r="N259" s="13">
        <f t="shared" si="106"/>
        <v>1064000</v>
      </c>
      <c r="O259" s="13">
        <f t="shared" si="107"/>
        <v>470550.01</v>
      </c>
      <c r="P259" s="13">
        <f t="shared" si="108"/>
        <v>463640</v>
      </c>
      <c r="Q259" s="17">
        <f t="shared" si="109"/>
        <v>934190.01</v>
      </c>
      <c r="R259" s="13">
        <f t="shared" si="110"/>
        <v>1853933.3599999999</v>
      </c>
      <c r="S259" s="18">
        <f t="shared" si="111"/>
        <v>660000</v>
      </c>
      <c r="T259" s="13">
        <f t="shared" si="112"/>
        <v>652350.01</v>
      </c>
      <c r="U259" s="13">
        <f t="shared" si="113"/>
        <v>193590</v>
      </c>
      <c r="V259" s="19">
        <f t="shared" si="114"/>
        <v>845940.01</v>
      </c>
      <c r="W259" s="13">
        <f t="shared" si="115"/>
        <v>88250</v>
      </c>
      <c r="X259" s="13">
        <f t="shared" si="116"/>
        <v>103410</v>
      </c>
      <c r="Y259" s="13">
        <f t="shared" si="117"/>
        <v>2513933.36</v>
      </c>
      <c r="Z259" s="22">
        <f t="shared" si="118"/>
        <v>949350.01</v>
      </c>
      <c r="AA259" s="13"/>
      <c r="AB259" s="13">
        <f t="shared" si="119"/>
        <v>2093933.3599999999</v>
      </c>
      <c r="AC259" s="13">
        <f t="shared" si="120"/>
        <v>420000</v>
      </c>
      <c r="AD259" s="13">
        <f t="shared" si="121"/>
        <v>760350.01</v>
      </c>
      <c r="AE259" s="13">
        <f t="shared" si="122"/>
        <v>102340</v>
      </c>
      <c r="AF259" s="13">
        <f t="shared" si="123"/>
        <v>862690.01</v>
      </c>
      <c r="AG259" s="23">
        <f t="shared" si="124"/>
        <v>16750</v>
      </c>
      <c r="AH259" s="13">
        <f t="shared" si="125"/>
        <v>-71500</v>
      </c>
      <c r="AI259" s="13">
        <f t="shared" si="126"/>
        <v>1061433.3599999999</v>
      </c>
      <c r="AJ259" s="13">
        <f t="shared" si="127"/>
        <v>1853933.3599999999</v>
      </c>
      <c r="AK259" s="13">
        <f t="shared" si="128"/>
        <v>660000</v>
      </c>
      <c r="AL259" s="13">
        <f t="shared" si="129"/>
        <v>652350.01</v>
      </c>
      <c r="AM259" s="13">
        <f t="shared" si="130"/>
        <v>193590</v>
      </c>
      <c r="AN259" s="13">
        <f t="shared" si="131"/>
        <v>845940.01</v>
      </c>
      <c r="AO259" s="23">
        <f t="shared" si="132"/>
        <v>0</v>
      </c>
      <c r="AP259" s="13">
        <f t="shared" si="133"/>
        <v>-88250</v>
      </c>
      <c r="AQ259" s="13">
        <f t="shared" si="134"/>
        <v>0</v>
      </c>
      <c r="AR259" s="3" t="str">
        <f t="shared" si="135"/>
        <v>Ok</v>
      </c>
    </row>
    <row r="260" spans="1:44" x14ac:dyDescent="0.3">
      <c r="A260" s="30"/>
      <c r="B260" s="30">
        <f t="shared" si="136"/>
        <v>267</v>
      </c>
      <c r="C260" s="13">
        <f t="shared" ref="C260:C323" si="137">ROUND(D260/12,2)</f>
        <v>133500</v>
      </c>
      <c r="D260" s="13">
        <f t="shared" ref="D260:D323" si="138">F260-E260</f>
        <v>1602000</v>
      </c>
      <c r="E260" s="13">
        <f>F260*基础参数!$B$18</f>
        <v>1068000</v>
      </c>
      <c r="F260" s="13">
        <f>F259+基础参数!$B$17</f>
        <v>2670000</v>
      </c>
      <c r="G260" s="13">
        <f>基础参数!$B$1</f>
        <v>60000</v>
      </c>
      <c r="H260" s="13">
        <f>基础参数!$B$2</f>
        <v>36000</v>
      </c>
      <c r="I260" s="13">
        <f>ROUND(IF(F260/12&gt;基础参数!$B$5,基础参数!$B$5,IF(F260/12&lt;基础参数!$B$4,基础参数!$B$4,F260/12)),2)</f>
        <v>21396</v>
      </c>
      <c r="J260" s="13">
        <f>I260*12*基础参数!$B$3</f>
        <v>32094</v>
      </c>
      <c r="K260" s="13">
        <f>ROUND(IF($F260/12&gt;基础参数!$B$12,基础参数!$B$12,IF($F260/12&lt;基础参数!$B$11,基础参数!$B$11,$F260/12)),2)</f>
        <v>21396</v>
      </c>
      <c r="L260" s="13">
        <f>K260*12*基础参数!$B$10</f>
        <v>17972.640000000003</v>
      </c>
      <c r="M260" s="12">
        <f t="shared" ref="M260:M323" si="139">IF(D260-G260-H260-J260-L260&gt;0,D260-G260-H260-J260-L260,0)</f>
        <v>1455933.36</v>
      </c>
      <c r="N260" s="13">
        <f t="shared" ref="N260:N323" si="140">E260</f>
        <v>1068000</v>
      </c>
      <c r="O260" s="13">
        <f t="shared" ref="O260:O323" si="141">ROUND(IF(M260&gt;36000,IF(M260&gt;144000,IF(M260&gt;300000,IF(M260&gt;420000,IF(M260&gt;660000,IF(M260&gt;960000,IF(M260&gt;960000.0001,(M260*0.45-181920)),(M260*0.35-85920)),(M260*0.3-52920)),(M260*0.25-31920)),(M260*0.2-16920)),(M260*0.1-2520)),(M260*0.03)),2)</f>
        <v>473250.01</v>
      </c>
      <c r="P260" s="13">
        <f t="shared" ref="P260:P323" si="142">ROUND(IF(N260/12&gt;3000,IF(N260/12&gt;12000,IF(N260/12&gt;25000,IF(N260/12&gt;35000,IF(N260/12&gt;55000,IF(N260/12&gt;80000,IF(N260/12&gt;80000.0001,(N260*0.45-15160)),(N260*0.35-7160)),(N260*0.3-4410)),(N260*0.25-2660)),(N260*0.2-1410)),(N260*0.1-210)),(N260*0.03)),2)</f>
        <v>465440</v>
      </c>
      <c r="Q260" s="17">
        <f t="shared" ref="Q260:Q323" si="143">O260+P260</f>
        <v>938690.01</v>
      </c>
      <c r="R260" s="13">
        <f t="shared" ref="R260:R323" si="144">Y260-S260</f>
        <v>1863933.3599999999</v>
      </c>
      <c r="S260" s="18">
        <f t="shared" ref="S260:S323" si="145">IF(Y260&gt;1452500,660000,IF(Y260&gt;1277500,420000,IF(Y260&gt;672000,300000,IF(Y260&gt;203100,144000,IF(Y260&gt;36000,36000,0)))))</f>
        <v>660000</v>
      </c>
      <c r="T260" s="13">
        <f t="shared" ref="T260:T323" si="146">ROUND(IF(R260&gt;36000,IF(R260&gt;144000,IF(R260&gt;300000,IF(R260&gt;420000,IF(R260&gt;660000,IF(R260&gt;960000,IF(R260&gt;960000.0001,(R260*0.45-181920)),(R260*0.35-85920)),(R260*0.3-52920)),(R260*0.25-31920)),(R260*0.2-16920)),(R260*0.1-2520)),(R260*0.03)),2)</f>
        <v>656850.01</v>
      </c>
      <c r="U260" s="13">
        <f t="shared" ref="U260:U323" si="147">ROUND(IF(S260/12&gt;3000,IF(S260/12&gt;12000,IF(S260/12&gt;25000,IF(S260/12&gt;35000,IF(S260/12&gt;55000,IF(S260/12&gt;80000,IF(S260/12&gt;80000.0001,(S260*0.45-15160)),(S260*0.35-7160)),(S260*0.3-4410)),(S260*0.25-2660)),(S260*0.2-1410)),(S260*0.1-210)),(S260*0.03)),2)</f>
        <v>193590</v>
      </c>
      <c r="V260" s="19">
        <f t="shared" ref="V260:V323" si="148">T260+U260</f>
        <v>850440.01</v>
      </c>
      <c r="W260" s="13">
        <f t="shared" ref="W260:W323" si="149">Q260-V260</f>
        <v>88250</v>
      </c>
      <c r="X260" s="13">
        <f t="shared" ref="X260:X323" si="150">Z260-V260</f>
        <v>103410</v>
      </c>
      <c r="Y260" s="13">
        <f t="shared" ref="Y260:Y323" si="151">IF(F260-G260-H260-J260-L260&gt;0,F260-G260-H260-J260-L260,0)</f>
        <v>2523933.36</v>
      </c>
      <c r="Z260" s="22">
        <f t="shared" ref="Z260:Z323" si="152">ROUND(IF(Y260&gt;36000,IF(Y260&gt;144000,IF(Y260&gt;300000,IF(Y260&gt;420000,IF(Y260&gt;660000,IF(Y260&gt;960000,IF(Y260&gt;960000.0001,(Y260*0.45-181920)),(Y260*0.35-85920)),(Y260*0.3-52920)),(Y260*0.25-31920)),(Y260*0.2-16920)),(Y260*0.1-2520)),(Y260*0.03)),2)</f>
        <v>953850.01</v>
      </c>
      <c r="AA260" s="13"/>
      <c r="AB260" s="13">
        <f t="shared" ref="AB260:AB323" si="153">Y260-AC260</f>
        <v>2103933.36</v>
      </c>
      <c r="AC260" s="13">
        <f t="shared" ref="AC260:AC323" si="154">IF($S260=0,0,IF($S260=36000,0,IF($S260=144000,36000,IF($S260=300000,144000,IF($S260=420000,300000,IF($S260=660000,420000))))))</f>
        <v>420000</v>
      </c>
      <c r="AD260" s="13">
        <f t="shared" ref="AD260:AD323" si="155">ROUND(IF(AB260&gt;36000,IF(AB260&gt;144000,IF(AB260&gt;300000,IF(AB260&gt;420000,IF(AB260&gt;660000,IF(AB260&gt;960000,IF(AB260&gt;960000.0001,(AB260*0.45-181920)),(AB260*0.35-85920)),(AB260*0.3-52920)),(AB260*0.25-31920)),(AB260*0.2-16920)),(AB260*0.1-2520)),(AB260*0.03)),2)</f>
        <v>764850.01</v>
      </c>
      <c r="AE260" s="13">
        <f t="shared" ref="AE260:AE323" si="156">ROUND(IF(AC260/12&gt;3000,IF(AC260/12&gt;12000,IF(AC260/12&gt;25000,IF(AC260/12&gt;35000,IF(AC260/12&gt;55000,IF(AC260/12&gt;80000,IF(AC260/12&gt;80000.0001,(AC260*0.45-15160)),(AC260*0.35-7160)),(AC260*0.3-4410)),(AC260*0.25-2660)),(AC260*0.2-1410)),(AC260*0.1-210)),(AC260*0.03)),2)</f>
        <v>102340</v>
      </c>
      <c r="AF260" s="13">
        <f t="shared" ref="AF260:AF323" si="157">AD260+AE260</f>
        <v>867190.01</v>
      </c>
      <c r="AG260" s="23">
        <f t="shared" ref="AG260:AG323" si="158">AF260-$V260</f>
        <v>16750</v>
      </c>
      <c r="AH260" s="13">
        <f t="shared" ref="AH260:AH323" si="159">AF260-$Q260</f>
        <v>-71500</v>
      </c>
      <c r="AI260" s="13">
        <f t="shared" ref="AI260:AI323" si="160">IF($S260=0,0,IF($S260=36000,Y260-36000,IF($S260=144000,Y260-203100,IF($S260=300000,Y260-672000,IF($S260=420000,Y260-1277500,IF($S260=660000,Y260-1452500))))))</f>
        <v>1071433.3599999999</v>
      </c>
      <c r="AJ260" s="13">
        <f t="shared" ref="AJ260:AJ323" si="161">IF(AK260&gt;Y260,0,Y260-AK260)</f>
        <v>1863933.3599999999</v>
      </c>
      <c r="AK260" s="13">
        <f t="shared" ref="AK260:AK323" si="162">IF($S260=0,36000,IF($S260=36000,144000,IF($S260=144000,300000,IF($S260=300000,420000,IF($S260=420000,660000,IF($S260=660000,660000))))))</f>
        <v>660000</v>
      </c>
      <c r="AL260" s="13">
        <f t="shared" ref="AL260:AL323" si="163">IF(AK260&gt;Y260,0,ROUND(IF(AJ260&gt;36000,IF(AJ260&gt;144000,IF(AJ260&gt;300000,IF(AJ260&gt;420000,IF(AJ260&gt;660000,IF(AJ260&gt;960000,IF(AJ260&gt;960000.0001,(AJ260*0.45-181920)),(AJ260*0.35-85920)),(AJ260*0.3-52920)),(AJ260*0.25-31920)),(AJ260*0.2-16920)),(AJ260*0.1-2520)),(AJ260*0.03)),2))</f>
        <v>656850.01</v>
      </c>
      <c r="AM260" s="13">
        <f t="shared" ref="AM260:AM323" si="164">IF(AK260&gt;Y260,0,ROUND(IF(AK260/12&gt;3000,IF(AK260/12&gt;12000,IF(AK260/12&gt;25000,IF(AK260/12&gt;35000,IF(AK260/12&gt;55000,IF(AK260/12&gt;80000,IF(AK260/12&gt;80000.0001,(AK260*0.45-15160)),(AK260*0.35-7160)),(AK260*0.3-4410)),(AK260*0.25-2660)),(AK260*0.2-1410)),(AK260*0.1-210)),(AK260*0.03)),2))</f>
        <v>193590</v>
      </c>
      <c r="AN260" s="13">
        <f t="shared" ref="AN260:AN323" si="165">AL260+AM260</f>
        <v>850440.01</v>
      </c>
      <c r="AO260" s="23">
        <f t="shared" ref="AO260:AO323" si="166">IF(AK260&gt;Y260,0,AN260-$V260)</f>
        <v>0</v>
      </c>
      <c r="AP260" s="13">
        <f t="shared" ref="AP260:AP323" si="167">IF(AK260&gt;Y260,0,AN260-$Q260)</f>
        <v>-88250</v>
      </c>
      <c r="AQ260" s="13">
        <f t="shared" ref="AQ260:AQ323" si="168">IF(AK260&gt;Y260,0,IF($S260=0,Y260-36000,IF($S260=36000,Y260-203100,IF($S260=144000,Y260-672000,IF($S260=300000,Y260-1277500,IF($S260=420000,Y260-1452500,IF($S260=660000,0)))))))</f>
        <v>0</v>
      </c>
      <c r="AR260" s="3" t="str">
        <f t="shared" ref="AR260:AR323" si="169">IF(AK260&gt;Y260,"高选假设不成立","Ok")</f>
        <v>Ok</v>
      </c>
    </row>
    <row r="261" spans="1:44" x14ac:dyDescent="0.3">
      <c r="A261" s="30"/>
      <c r="B261" s="30">
        <f t="shared" si="136"/>
        <v>268</v>
      </c>
      <c r="C261" s="13">
        <f t="shared" si="137"/>
        <v>134000</v>
      </c>
      <c r="D261" s="13">
        <f t="shared" si="138"/>
        <v>1608000</v>
      </c>
      <c r="E261" s="13">
        <f>F261*基础参数!$B$18</f>
        <v>1072000</v>
      </c>
      <c r="F261" s="13">
        <f>F260+基础参数!$B$17</f>
        <v>2680000</v>
      </c>
      <c r="G261" s="13">
        <f>基础参数!$B$1</f>
        <v>60000</v>
      </c>
      <c r="H261" s="13">
        <f>基础参数!$B$2</f>
        <v>36000</v>
      </c>
      <c r="I261" s="13">
        <f>ROUND(IF(F261/12&gt;基础参数!$B$5,基础参数!$B$5,IF(F261/12&lt;基础参数!$B$4,基础参数!$B$4,F261/12)),2)</f>
        <v>21396</v>
      </c>
      <c r="J261" s="13">
        <f>I261*12*基础参数!$B$3</f>
        <v>32094</v>
      </c>
      <c r="K261" s="13">
        <f>ROUND(IF($F261/12&gt;基础参数!$B$12,基础参数!$B$12,IF($F261/12&lt;基础参数!$B$11,基础参数!$B$11,$F261/12)),2)</f>
        <v>21396</v>
      </c>
      <c r="L261" s="13">
        <f>K261*12*基础参数!$B$10</f>
        <v>17972.640000000003</v>
      </c>
      <c r="M261" s="12">
        <f t="shared" si="139"/>
        <v>1461933.36</v>
      </c>
      <c r="N261" s="13">
        <f t="shared" si="140"/>
        <v>1072000</v>
      </c>
      <c r="O261" s="13">
        <f t="shared" si="141"/>
        <v>475950.01</v>
      </c>
      <c r="P261" s="13">
        <f t="shared" si="142"/>
        <v>467240</v>
      </c>
      <c r="Q261" s="17">
        <f t="shared" si="143"/>
        <v>943190.01</v>
      </c>
      <c r="R261" s="13">
        <f t="shared" si="144"/>
        <v>1873933.3599999999</v>
      </c>
      <c r="S261" s="18">
        <f t="shared" si="145"/>
        <v>660000</v>
      </c>
      <c r="T261" s="13">
        <f t="shared" si="146"/>
        <v>661350.01</v>
      </c>
      <c r="U261" s="13">
        <f t="shared" si="147"/>
        <v>193590</v>
      </c>
      <c r="V261" s="19">
        <f t="shared" si="148"/>
        <v>854940.01</v>
      </c>
      <c r="W261" s="13">
        <f t="shared" si="149"/>
        <v>88250</v>
      </c>
      <c r="X261" s="13">
        <f t="shared" si="150"/>
        <v>103410</v>
      </c>
      <c r="Y261" s="13">
        <f t="shared" si="151"/>
        <v>2533933.36</v>
      </c>
      <c r="Z261" s="22">
        <f t="shared" si="152"/>
        <v>958350.01</v>
      </c>
      <c r="AA261" s="13"/>
      <c r="AB261" s="13">
        <f t="shared" si="153"/>
        <v>2113933.36</v>
      </c>
      <c r="AC261" s="13">
        <f t="shared" si="154"/>
        <v>420000</v>
      </c>
      <c r="AD261" s="13">
        <f t="shared" si="155"/>
        <v>769350.01</v>
      </c>
      <c r="AE261" s="13">
        <f t="shared" si="156"/>
        <v>102340</v>
      </c>
      <c r="AF261" s="13">
        <f t="shared" si="157"/>
        <v>871690.01</v>
      </c>
      <c r="AG261" s="23">
        <f t="shared" si="158"/>
        <v>16750</v>
      </c>
      <c r="AH261" s="13">
        <f t="shared" si="159"/>
        <v>-71500</v>
      </c>
      <c r="AI261" s="13">
        <f t="shared" si="160"/>
        <v>1081433.3599999999</v>
      </c>
      <c r="AJ261" s="13">
        <f t="shared" si="161"/>
        <v>1873933.3599999999</v>
      </c>
      <c r="AK261" s="13">
        <f t="shared" si="162"/>
        <v>660000</v>
      </c>
      <c r="AL261" s="13">
        <f t="shared" si="163"/>
        <v>661350.01</v>
      </c>
      <c r="AM261" s="13">
        <f t="shared" si="164"/>
        <v>193590</v>
      </c>
      <c r="AN261" s="13">
        <f t="shared" si="165"/>
        <v>854940.01</v>
      </c>
      <c r="AO261" s="23">
        <f t="shared" si="166"/>
        <v>0</v>
      </c>
      <c r="AP261" s="13">
        <f t="shared" si="167"/>
        <v>-88250</v>
      </c>
      <c r="AQ261" s="13">
        <f t="shared" si="168"/>
        <v>0</v>
      </c>
      <c r="AR261" s="3" t="str">
        <f t="shared" si="169"/>
        <v>Ok</v>
      </c>
    </row>
    <row r="262" spans="1:44" x14ac:dyDescent="0.3">
      <c r="A262" s="30"/>
      <c r="B262" s="30">
        <f t="shared" si="136"/>
        <v>269</v>
      </c>
      <c r="C262" s="13">
        <f t="shared" si="137"/>
        <v>134500</v>
      </c>
      <c r="D262" s="13">
        <f t="shared" si="138"/>
        <v>1614000</v>
      </c>
      <c r="E262" s="13">
        <f>F262*基础参数!$B$18</f>
        <v>1076000</v>
      </c>
      <c r="F262" s="13">
        <f>F261+基础参数!$B$17</f>
        <v>2690000</v>
      </c>
      <c r="G262" s="13">
        <f>基础参数!$B$1</f>
        <v>60000</v>
      </c>
      <c r="H262" s="13">
        <f>基础参数!$B$2</f>
        <v>36000</v>
      </c>
      <c r="I262" s="13">
        <f>ROUND(IF(F262/12&gt;基础参数!$B$5,基础参数!$B$5,IF(F262/12&lt;基础参数!$B$4,基础参数!$B$4,F262/12)),2)</f>
        <v>21396</v>
      </c>
      <c r="J262" s="13">
        <f>I262*12*基础参数!$B$3</f>
        <v>32094</v>
      </c>
      <c r="K262" s="13">
        <f>ROUND(IF($F262/12&gt;基础参数!$B$12,基础参数!$B$12,IF($F262/12&lt;基础参数!$B$11,基础参数!$B$11,$F262/12)),2)</f>
        <v>21396</v>
      </c>
      <c r="L262" s="13">
        <f>K262*12*基础参数!$B$10</f>
        <v>17972.640000000003</v>
      </c>
      <c r="M262" s="12">
        <f t="shared" si="139"/>
        <v>1467933.36</v>
      </c>
      <c r="N262" s="13">
        <f t="shared" si="140"/>
        <v>1076000</v>
      </c>
      <c r="O262" s="13">
        <f t="shared" si="141"/>
        <v>478650.01</v>
      </c>
      <c r="P262" s="13">
        <f t="shared" si="142"/>
        <v>469040</v>
      </c>
      <c r="Q262" s="17">
        <f t="shared" si="143"/>
        <v>947690.01</v>
      </c>
      <c r="R262" s="13">
        <f t="shared" si="144"/>
        <v>1883933.3599999999</v>
      </c>
      <c r="S262" s="18">
        <f t="shared" si="145"/>
        <v>660000</v>
      </c>
      <c r="T262" s="13">
        <f t="shared" si="146"/>
        <v>665850.01</v>
      </c>
      <c r="U262" s="13">
        <f t="shared" si="147"/>
        <v>193590</v>
      </c>
      <c r="V262" s="19">
        <f t="shared" si="148"/>
        <v>859440.01</v>
      </c>
      <c r="W262" s="13">
        <f t="shared" si="149"/>
        <v>88250</v>
      </c>
      <c r="X262" s="13">
        <f t="shared" si="150"/>
        <v>103410</v>
      </c>
      <c r="Y262" s="13">
        <f t="shared" si="151"/>
        <v>2543933.36</v>
      </c>
      <c r="Z262" s="22">
        <f t="shared" si="152"/>
        <v>962850.01</v>
      </c>
      <c r="AA262" s="13"/>
      <c r="AB262" s="13">
        <f t="shared" si="153"/>
        <v>2123933.36</v>
      </c>
      <c r="AC262" s="13">
        <f t="shared" si="154"/>
        <v>420000</v>
      </c>
      <c r="AD262" s="13">
        <f t="shared" si="155"/>
        <v>773850.01</v>
      </c>
      <c r="AE262" s="13">
        <f t="shared" si="156"/>
        <v>102340</v>
      </c>
      <c r="AF262" s="13">
        <f t="shared" si="157"/>
        <v>876190.01</v>
      </c>
      <c r="AG262" s="23">
        <f t="shared" si="158"/>
        <v>16750</v>
      </c>
      <c r="AH262" s="13">
        <f t="shared" si="159"/>
        <v>-71500</v>
      </c>
      <c r="AI262" s="13">
        <f t="shared" si="160"/>
        <v>1091433.3599999999</v>
      </c>
      <c r="AJ262" s="13">
        <f t="shared" si="161"/>
        <v>1883933.3599999999</v>
      </c>
      <c r="AK262" s="13">
        <f t="shared" si="162"/>
        <v>660000</v>
      </c>
      <c r="AL262" s="13">
        <f t="shared" si="163"/>
        <v>665850.01</v>
      </c>
      <c r="AM262" s="13">
        <f t="shared" si="164"/>
        <v>193590</v>
      </c>
      <c r="AN262" s="13">
        <f t="shared" si="165"/>
        <v>859440.01</v>
      </c>
      <c r="AO262" s="23">
        <f t="shared" si="166"/>
        <v>0</v>
      </c>
      <c r="AP262" s="13">
        <f t="shared" si="167"/>
        <v>-88250</v>
      </c>
      <c r="AQ262" s="13">
        <f t="shared" si="168"/>
        <v>0</v>
      </c>
      <c r="AR262" s="3" t="str">
        <f t="shared" si="169"/>
        <v>Ok</v>
      </c>
    </row>
    <row r="263" spans="1:44" x14ac:dyDescent="0.3">
      <c r="A263" s="30"/>
      <c r="B263" s="30">
        <f t="shared" si="136"/>
        <v>270</v>
      </c>
      <c r="C263" s="13">
        <f t="shared" si="137"/>
        <v>135000</v>
      </c>
      <c r="D263" s="13">
        <f t="shared" si="138"/>
        <v>1620000</v>
      </c>
      <c r="E263" s="13">
        <f>F263*基础参数!$B$18</f>
        <v>1080000</v>
      </c>
      <c r="F263" s="13">
        <f>F262+基础参数!$B$17</f>
        <v>2700000</v>
      </c>
      <c r="G263" s="13">
        <f>基础参数!$B$1</f>
        <v>60000</v>
      </c>
      <c r="H263" s="13">
        <f>基础参数!$B$2</f>
        <v>36000</v>
      </c>
      <c r="I263" s="13">
        <f>ROUND(IF(F263/12&gt;基础参数!$B$5,基础参数!$B$5,IF(F263/12&lt;基础参数!$B$4,基础参数!$B$4,F263/12)),2)</f>
        <v>21396</v>
      </c>
      <c r="J263" s="13">
        <f>I263*12*基础参数!$B$3</f>
        <v>32094</v>
      </c>
      <c r="K263" s="13">
        <f>ROUND(IF($F263/12&gt;基础参数!$B$12,基础参数!$B$12,IF($F263/12&lt;基础参数!$B$11,基础参数!$B$11,$F263/12)),2)</f>
        <v>21396</v>
      </c>
      <c r="L263" s="13">
        <f>K263*12*基础参数!$B$10</f>
        <v>17972.640000000003</v>
      </c>
      <c r="M263" s="12">
        <f t="shared" si="139"/>
        <v>1473933.36</v>
      </c>
      <c r="N263" s="13">
        <f t="shared" si="140"/>
        <v>1080000</v>
      </c>
      <c r="O263" s="13">
        <f t="shared" si="141"/>
        <v>481350.01</v>
      </c>
      <c r="P263" s="13">
        <f t="shared" si="142"/>
        <v>470840</v>
      </c>
      <c r="Q263" s="17">
        <f t="shared" si="143"/>
        <v>952190.01</v>
      </c>
      <c r="R263" s="13">
        <f t="shared" si="144"/>
        <v>1893933.3599999999</v>
      </c>
      <c r="S263" s="18">
        <f t="shared" si="145"/>
        <v>660000</v>
      </c>
      <c r="T263" s="13">
        <f t="shared" si="146"/>
        <v>670350.01</v>
      </c>
      <c r="U263" s="13">
        <f t="shared" si="147"/>
        <v>193590</v>
      </c>
      <c r="V263" s="19">
        <f t="shared" si="148"/>
        <v>863940.01</v>
      </c>
      <c r="W263" s="13">
        <f t="shared" si="149"/>
        <v>88250</v>
      </c>
      <c r="X263" s="13">
        <f t="shared" si="150"/>
        <v>103410</v>
      </c>
      <c r="Y263" s="13">
        <f t="shared" si="151"/>
        <v>2553933.36</v>
      </c>
      <c r="Z263" s="22">
        <f t="shared" si="152"/>
        <v>967350.01</v>
      </c>
      <c r="AA263" s="13"/>
      <c r="AB263" s="13">
        <f t="shared" si="153"/>
        <v>2133933.36</v>
      </c>
      <c r="AC263" s="13">
        <f t="shared" si="154"/>
        <v>420000</v>
      </c>
      <c r="AD263" s="13">
        <f t="shared" si="155"/>
        <v>778350.01</v>
      </c>
      <c r="AE263" s="13">
        <f t="shared" si="156"/>
        <v>102340</v>
      </c>
      <c r="AF263" s="13">
        <f t="shared" si="157"/>
        <v>880690.01</v>
      </c>
      <c r="AG263" s="23">
        <f t="shared" si="158"/>
        <v>16750</v>
      </c>
      <c r="AH263" s="13">
        <f t="shared" si="159"/>
        <v>-71500</v>
      </c>
      <c r="AI263" s="13">
        <f t="shared" si="160"/>
        <v>1101433.3599999999</v>
      </c>
      <c r="AJ263" s="13">
        <f t="shared" si="161"/>
        <v>1893933.3599999999</v>
      </c>
      <c r="AK263" s="13">
        <f t="shared" si="162"/>
        <v>660000</v>
      </c>
      <c r="AL263" s="13">
        <f t="shared" si="163"/>
        <v>670350.01</v>
      </c>
      <c r="AM263" s="13">
        <f t="shared" si="164"/>
        <v>193590</v>
      </c>
      <c r="AN263" s="13">
        <f t="shared" si="165"/>
        <v>863940.01</v>
      </c>
      <c r="AO263" s="23">
        <f t="shared" si="166"/>
        <v>0</v>
      </c>
      <c r="AP263" s="13">
        <f t="shared" si="167"/>
        <v>-88250</v>
      </c>
      <c r="AQ263" s="13">
        <f t="shared" si="168"/>
        <v>0</v>
      </c>
      <c r="AR263" s="3" t="str">
        <f t="shared" si="169"/>
        <v>Ok</v>
      </c>
    </row>
    <row r="264" spans="1:44" x14ac:dyDescent="0.3">
      <c r="A264" s="30"/>
      <c r="B264" s="30">
        <f t="shared" si="136"/>
        <v>271</v>
      </c>
      <c r="C264" s="13">
        <f t="shared" si="137"/>
        <v>135500</v>
      </c>
      <c r="D264" s="13">
        <f t="shared" si="138"/>
        <v>1626000</v>
      </c>
      <c r="E264" s="13">
        <f>F264*基础参数!$B$18</f>
        <v>1084000</v>
      </c>
      <c r="F264" s="13">
        <f>F263+基础参数!$B$17</f>
        <v>2710000</v>
      </c>
      <c r="G264" s="13">
        <f>基础参数!$B$1</f>
        <v>60000</v>
      </c>
      <c r="H264" s="13">
        <f>基础参数!$B$2</f>
        <v>36000</v>
      </c>
      <c r="I264" s="13">
        <f>ROUND(IF(F264/12&gt;基础参数!$B$5,基础参数!$B$5,IF(F264/12&lt;基础参数!$B$4,基础参数!$B$4,F264/12)),2)</f>
        <v>21396</v>
      </c>
      <c r="J264" s="13">
        <f>I264*12*基础参数!$B$3</f>
        <v>32094</v>
      </c>
      <c r="K264" s="13">
        <f>ROUND(IF($F264/12&gt;基础参数!$B$12,基础参数!$B$12,IF($F264/12&lt;基础参数!$B$11,基础参数!$B$11,$F264/12)),2)</f>
        <v>21396</v>
      </c>
      <c r="L264" s="13">
        <f>K264*12*基础参数!$B$10</f>
        <v>17972.640000000003</v>
      </c>
      <c r="M264" s="12">
        <f t="shared" si="139"/>
        <v>1479933.36</v>
      </c>
      <c r="N264" s="13">
        <f t="shared" si="140"/>
        <v>1084000</v>
      </c>
      <c r="O264" s="13">
        <f t="shared" si="141"/>
        <v>484050.01</v>
      </c>
      <c r="P264" s="13">
        <f t="shared" si="142"/>
        <v>472640</v>
      </c>
      <c r="Q264" s="17">
        <f t="shared" si="143"/>
        <v>956690.01</v>
      </c>
      <c r="R264" s="13">
        <f t="shared" si="144"/>
        <v>1903933.3599999999</v>
      </c>
      <c r="S264" s="18">
        <f t="shared" si="145"/>
        <v>660000</v>
      </c>
      <c r="T264" s="13">
        <f t="shared" si="146"/>
        <v>674850.01</v>
      </c>
      <c r="U264" s="13">
        <f t="shared" si="147"/>
        <v>193590</v>
      </c>
      <c r="V264" s="19">
        <f t="shared" si="148"/>
        <v>868440.01</v>
      </c>
      <c r="W264" s="13">
        <f t="shared" si="149"/>
        <v>88250</v>
      </c>
      <c r="X264" s="13">
        <f t="shared" si="150"/>
        <v>103410</v>
      </c>
      <c r="Y264" s="13">
        <f t="shared" si="151"/>
        <v>2563933.36</v>
      </c>
      <c r="Z264" s="22">
        <f t="shared" si="152"/>
        <v>971850.01</v>
      </c>
      <c r="AA264" s="13"/>
      <c r="AB264" s="13">
        <f t="shared" si="153"/>
        <v>2143933.36</v>
      </c>
      <c r="AC264" s="13">
        <f t="shared" si="154"/>
        <v>420000</v>
      </c>
      <c r="AD264" s="13">
        <f t="shared" si="155"/>
        <v>782850.01</v>
      </c>
      <c r="AE264" s="13">
        <f t="shared" si="156"/>
        <v>102340</v>
      </c>
      <c r="AF264" s="13">
        <f t="shared" si="157"/>
        <v>885190.01</v>
      </c>
      <c r="AG264" s="23">
        <f t="shared" si="158"/>
        <v>16750</v>
      </c>
      <c r="AH264" s="13">
        <f t="shared" si="159"/>
        <v>-71500</v>
      </c>
      <c r="AI264" s="13">
        <f t="shared" si="160"/>
        <v>1111433.3599999999</v>
      </c>
      <c r="AJ264" s="13">
        <f t="shared" si="161"/>
        <v>1903933.3599999999</v>
      </c>
      <c r="AK264" s="13">
        <f t="shared" si="162"/>
        <v>660000</v>
      </c>
      <c r="AL264" s="13">
        <f t="shared" si="163"/>
        <v>674850.01</v>
      </c>
      <c r="AM264" s="13">
        <f t="shared" si="164"/>
        <v>193590</v>
      </c>
      <c r="AN264" s="13">
        <f t="shared" si="165"/>
        <v>868440.01</v>
      </c>
      <c r="AO264" s="23">
        <f t="shared" si="166"/>
        <v>0</v>
      </c>
      <c r="AP264" s="13">
        <f t="shared" si="167"/>
        <v>-88250</v>
      </c>
      <c r="AQ264" s="13">
        <f t="shared" si="168"/>
        <v>0</v>
      </c>
      <c r="AR264" s="3" t="str">
        <f t="shared" si="169"/>
        <v>Ok</v>
      </c>
    </row>
    <row r="265" spans="1:44" x14ac:dyDescent="0.3">
      <c r="A265" s="30"/>
      <c r="B265" s="30">
        <f t="shared" si="136"/>
        <v>272</v>
      </c>
      <c r="C265" s="13">
        <f t="shared" si="137"/>
        <v>136000</v>
      </c>
      <c r="D265" s="13">
        <f t="shared" si="138"/>
        <v>1632000</v>
      </c>
      <c r="E265" s="13">
        <f>F265*基础参数!$B$18</f>
        <v>1088000</v>
      </c>
      <c r="F265" s="13">
        <f>F264+基础参数!$B$17</f>
        <v>2720000</v>
      </c>
      <c r="G265" s="13">
        <f>基础参数!$B$1</f>
        <v>60000</v>
      </c>
      <c r="H265" s="13">
        <f>基础参数!$B$2</f>
        <v>36000</v>
      </c>
      <c r="I265" s="13">
        <f>ROUND(IF(F265/12&gt;基础参数!$B$5,基础参数!$B$5,IF(F265/12&lt;基础参数!$B$4,基础参数!$B$4,F265/12)),2)</f>
        <v>21396</v>
      </c>
      <c r="J265" s="13">
        <f>I265*12*基础参数!$B$3</f>
        <v>32094</v>
      </c>
      <c r="K265" s="13">
        <f>ROUND(IF($F265/12&gt;基础参数!$B$12,基础参数!$B$12,IF($F265/12&lt;基础参数!$B$11,基础参数!$B$11,$F265/12)),2)</f>
        <v>21396</v>
      </c>
      <c r="L265" s="13">
        <f>K265*12*基础参数!$B$10</f>
        <v>17972.640000000003</v>
      </c>
      <c r="M265" s="12">
        <f t="shared" si="139"/>
        <v>1485933.36</v>
      </c>
      <c r="N265" s="13">
        <f t="shared" si="140"/>
        <v>1088000</v>
      </c>
      <c r="O265" s="13">
        <f t="shared" si="141"/>
        <v>486750.01</v>
      </c>
      <c r="P265" s="13">
        <f t="shared" si="142"/>
        <v>474440</v>
      </c>
      <c r="Q265" s="17">
        <f t="shared" si="143"/>
        <v>961190.01</v>
      </c>
      <c r="R265" s="13">
        <f t="shared" si="144"/>
        <v>1913933.3599999999</v>
      </c>
      <c r="S265" s="18">
        <f t="shared" si="145"/>
        <v>660000</v>
      </c>
      <c r="T265" s="13">
        <f t="shared" si="146"/>
        <v>679350.01</v>
      </c>
      <c r="U265" s="13">
        <f t="shared" si="147"/>
        <v>193590</v>
      </c>
      <c r="V265" s="19">
        <f t="shared" si="148"/>
        <v>872940.01</v>
      </c>
      <c r="W265" s="13">
        <f t="shared" si="149"/>
        <v>88250</v>
      </c>
      <c r="X265" s="13">
        <f t="shared" si="150"/>
        <v>103410</v>
      </c>
      <c r="Y265" s="13">
        <f t="shared" si="151"/>
        <v>2573933.36</v>
      </c>
      <c r="Z265" s="22">
        <f t="shared" si="152"/>
        <v>976350.01</v>
      </c>
      <c r="AA265" s="13"/>
      <c r="AB265" s="13">
        <f t="shared" si="153"/>
        <v>2153933.36</v>
      </c>
      <c r="AC265" s="13">
        <f t="shared" si="154"/>
        <v>420000</v>
      </c>
      <c r="AD265" s="13">
        <f t="shared" si="155"/>
        <v>787350.01</v>
      </c>
      <c r="AE265" s="13">
        <f t="shared" si="156"/>
        <v>102340</v>
      </c>
      <c r="AF265" s="13">
        <f t="shared" si="157"/>
        <v>889690.01</v>
      </c>
      <c r="AG265" s="23">
        <f t="shared" si="158"/>
        <v>16750</v>
      </c>
      <c r="AH265" s="13">
        <f t="shared" si="159"/>
        <v>-71500</v>
      </c>
      <c r="AI265" s="13">
        <f t="shared" si="160"/>
        <v>1121433.3599999999</v>
      </c>
      <c r="AJ265" s="13">
        <f t="shared" si="161"/>
        <v>1913933.3599999999</v>
      </c>
      <c r="AK265" s="13">
        <f t="shared" si="162"/>
        <v>660000</v>
      </c>
      <c r="AL265" s="13">
        <f t="shared" si="163"/>
        <v>679350.01</v>
      </c>
      <c r="AM265" s="13">
        <f t="shared" si="164"/>
        <v>193590</v>
      </c>
      <c r="AN265" s="13">
        <f t="shared" si="165"/>
        <v>872940.01</v>
      </c>
      <c r="AO265" s="23">
        <f t="shared" si="166"/>
        <v>0</v>
      </c>
      <c r="AP265" s="13">
        <f t="shared" si="167"/>
        <v>-88250</v>
      </c>
      <c r="AQ265" s="13">
        <f t="shared" si="168"/>
        <v>0</v>
      </c>
      <c r="AR265" s="3" t="str">
        <f t="shared" si="169"/>
        <v>Ok</v>
      </c>
    </row>
    <row r="266" spans="1:44" x14ac:dyDescent="0.3">
      <c r="A266" s="30"/>
      <c r="B266" s="30">
        <f t="shared" si="136"/>
        <v>273</v>
      </c>
      <c r="C266" s="13">
        <f t="shared" si="137"/>
        <v>136500</v>
      </c>
      <c r="D266" s="13">
        <f t="shared" si="138"/>
        <v>1638000</v>
      </c>
      <c r="E266" s="13">
        <f>F266*基础参数!$B$18</f>
        <v>1092000</v>
      </c>
      <c r="F266" s="13">
        <f>F265+基础参数!$B$17</f>
        <v>2730000</v>
      </c>
      <c r="G266" s="13">
        <f>基础参数!$B$1</f>
        <v>60000</v>
      </c>
      <c r="H266" s="13">
        <f>基础参数!$B$2</f>
        <v>36000</v>
      </c>
      <c r="I266" s="13">
        <f>ROUND(IF(F266/12&gt;基础参数!$B$5,基础参数!$B$5,IF(F266/12&lt;基础参数!$B$4,基础参数!$B$4,F266/12)),2)</f>
        <v>21396</v>
      </c>
      <c r="J266" s="13">
        <f>I266*12*基础参数!$B$3</f>
        <v>32094</v>
      </c>
      <c r="K266" s="13">
        <f>ROUND(IF($F266/12&gt;基础参数!$B$12,基础参数!$B$12,IF($F266/12&lt;基础参数!$B$11,基础参数!$B$11,$F266/12)),2)</f>
        <v>21396</v>
      </c>
      <c r="L266" s="13">
        <f>K266*12*基础参数!$B$10</f>
        <v>17972.640000000003</v>
      </c>
      <c r="M266" s="12">
        <f t="shared" si="139"/>
        <v>1491933.36</v>
      </c>
      <c r="N266" s="13">
        <f t="shared" si="140"/>
        <v>1092000</v>
      </c>
      <c r="O266" s="13">
        <f t="shared" si="141"/>
        <v>489450.01</v>
      </c>
      <c r="P266" s="13">
        <f t="shared" si="142"/>
        <v>476240</v>
      </c>
      <c r="Q266" s="17">
        <f t="shared" si="143"/>
        <v>965690.01</v>
      </c>
      <c r="R266" s="13">
        <f t="shared" si="144"/>
        <v>1923933.3599999999</v>
      </c>
      <c r="S266" s="18">
        <f t="shared" si="145"/>
        <v>660000</v>
      </c>
      <c r="T266" s="13">
        <f t="shared" si="146"/>
        <v>683850.01</v>
      </c>
      <c r="U266" s="13">
        <f t="shared" si="147"/>
        <v>193590</v>
      </c>
      <c r="V266" s="19">
        <f t="shared" si="148"/>
        <v>877440.01</v>
      </c>
      <c r="W266" s="13">
        <f t="shared" si="149"/>
        <v>88250</v>
      </c>
      <c r="X266" s="13">
        <f t="shared" si="150"/>
        <v>103410</v>
      </c>
      <c r="Y266" s="13">
        <f t="shared" si="151"/>
        <v>2583933.36</v>
      </c>
      <c r="Z266" s="22">
        <f t="shared" si="152"/>
        <v>980850.01</v>
      </c>
      <c r="AA266" s="13"/>
      <c r="AB266" s="13">
        <f t="shared" si="153"/>
        <v>2163933.36</v>
      </c>
      <c r="AC266" s="13">
        <f t="shared" si="154"/>
        <v>420000</v>
      </c>
      <c r="AD266" s="13">
        <f t="shared" si="155"/>
        <v>791850.01</v>
      </c>
      <c r="AE266" s="13">
        <f t="shared" si="156"/>
        <v>102340</v>
      </c>
      <c r="AF266" s="13">
        <f t="shared" si="157"/>
        <v>894190.01</v>
      </c>
      <c r="AG266" s="23">
        <f t="shared" si="158"/>
        <v>16750</v>
      </c>
      <c r="AH266" s="13">
        <f t="shared" si="159"/>
        <v>-71500</v>
      </c>
      <c r="AI266" s="13">
        <f t="shared" si="160"/>
        <v>1131433.3599999999</v>
      </c>
      <c r="AJ266" s="13">
        <f t="shared" si="161"/>
        <v>1923933.3599999999</v>
      </c>
      <c r="AK266" s="13">
        <f t="shared" si="162"/>
        <v>660000</v>
      </c>
      <c r="AL266" s="13">
        <f t="shared" si="163"/>
        <v>683850.01</v>
      </c>
      <c r="AM266" s="13">
        <f t="shared" si="164"/>
        <v>193590</v>
      </c>
      <c r="AN266" s="13">
        <f t="shared" si="165"/>
        <v>877440.01</v>
      </c>
      <c r="AO266" s="23">
        <f t="shared" si="166"/>
        <v>0</v>
      </c>
      <c r="AP266" s="13">
        <f t="shared" si="167"/>
        <v>-88250</v>
      </c>
      <c r="AQ266" s="13">
        <f t="shared" si="168"/>
        <v>0</v>
      </c>
      <c r="AR266" s="3" t="str">
        <f t="shared" si="169"/>
        <v>Ok</v>
      </c>
    </row>
    <row r="267" spans="1:44" x14ac:dyDescent="0.3">
      <c r="A267" s="30"/>
      <c r="B267" s="30">
        <f t="shared" si="136"/>
        <v>274</v>
      </c>
      <c r="C267" s="13">
        <f t="shared" si="137"/>
        <v>137000</v>
      </c>
      <c r="D267" s="13">
        <f t="shared" si="138"/>
        <v>1644000</v>
      </c>
      <c r="E267" s="13">
        <f>F267*基础参数!$B$18</f>
        <v>1096000</v>
      </c>
      <c r="F267" s="13">
        <f>F266+基础参数!$B$17</f>
        <v>2740000</v>
      </c>
      <c r="G267" s="13">
        <f>基础参数!$B$1</f>
        <v>60000</v>
      </c>
      <c r="H267" s="13">
        <f>基础参数!$B$2</f>
        <v>36000</v>
      </c>
      <c r="I267" s="13">
        <f>ROUND(IF(F267/12&gt;基础参数!$B$5,基础参数!$B$5,IF(F267/12&lt;基础参数!$B$4,基础参数!$B$4,F267/12)),2)</f>
        <v>21396</v>
      </c>
      <c r="J267" s="13">
        <f>I267*12*基础参数!$B$3</f>
        <v>32094</v>
      </c>
      <c r="K267" s="13">
        <f>ROUND(IF($F267/12&gt;基础参数!$B$12,基础参数!$B$12,IF($F267/12&lt;基础参数!$B$11,基础参数!$B$11,$F267/12)),2)</f>
        <v>21396</v>
      </c>
      <c r="L267" s="13">
        <f>K267*12*基础参数!$B$10</f>
        <v>17972.640000000003</v>
      </c>
      <c r="M267" s="12">
        <f t="shared" si="139"/>
        <v>1497933.36</v>
      </c>
      <c r="N267" s="13">
        <f t="shared" si="140"/>
        <v>1096000</v>
      </c>
      <c r="O267" s="13">
        <f t="shared" si="141"/>
        <v>492150.01</v>
      </c>
      <c r="P267" s="13">
        <f t="shared" si="142"/>
        <v>478040</v>
      </c>
      <c r="Q267" s="17">
        <f t="shared" si="143"/>
        <v>970190.01</v>
      </c>
      <c r="R267" s="13">
        <f t="shared" si="144"/>
        <v>1933933.3599999999</v>
      </c>
      <c r="S267" s="18">
        <f t="shared" si="145"/>
        <v>660000</v>
      </c>
      <c r="T267" s="13">
        <f t="shared" si="146"/>
        <v>688350.01</v>
      </c>
      <c r="U267" s="13">
        <f t="shared" si="147"/>
        <v>193590</v>
      </c>
      <c r="V267" s="19">
        <f t="shared" si="148"/>
        <v>881940.01</v>
      </c>
      <c r="W267" s="13">
        <f t="shared" si="149"/>
        <v>88250</v>
      </c>
      <c r="X267" s="13">
        <f t="shared" si="150"/>
        <v>103410</v>
      </c>
      <c r="Y267" s="13">
        <f t="shared" si="151"/>
        <v>2593933.36</v>
      </c>
      <c r="Z267" s="22">
        <f t="shared" si="152"/>
        <v>985350.01</v>
      </c>
      <c r="AA267" s="13"/>
      <c r="AB267" s="13">
        <f t="shared" si="153"/>
        <v>2173933.36</v>
      </c>
      <c r="AC267" s="13">
        <f t="shared" si="154"/>
        <v>420000</v>
      </c>
      <c r="AD267" s="13">
        <f t="shared" si="155"/>
        <v>796350.01</v>
      </c>
      <c r="AE267" s="13">
        <f t="shared" si="156"/>
        <v>102340</v>
      </c>
      <c r="AF267" s="13">
        <f t="shared" si="157"/>
        <v>898690.01</v>
      </c>
      <c r="AG267" s="23">
        <f t="shared" si="158"/>
        <v>16750</v>
      </c>
      <c r="AH267" s="13">
        <f t="shared" si="159"/>
        <v>-71500</v>
      </c>
      <c r="AI267" s="13">
        <f t="shared" si="160"/>
        <v>1141433.3599999999</v>
      </c>
      <c r="AJ267" s="13">
        <f t="shared" si="161"/>
        <v>1933933.3599999999</v>
      </c>
      <c r="AK267" s="13">
        <f t="shared" si="162"/>
        <v>660000</v>
      </c>
      <c r="AL267" s="13">
        <f t="shared" si="163"/>
        <v>688350.01</v>
      </c>
      <c r="AM267" s="13">
        <f t="shared" si="164"/>
        <v>193590</v>
      </c>
      <c r="AN267" s="13">
        <f t="shared" si="165"/>
        <v>881940.01</v>
      </c>
      <c r="AO267" s="23">
        <f t="shared" si="166"/>
        <v>0</v>
      </c>
      <c r="AP267" s="13">
        <f t="shared" si="167"/>
        <v>-88250</v>
      </c>
      <c r="AQ267" s="13">
        <f t="shared" si="168"/>
        <v>0</v>
      </c>
      <c r="AR267" s="3" t="str">
        <f t="shared" si="169"/>
        <v>Ok</v>
      </c>
    </row>
    <row r="268" spans="1:44" x14ac:dyDescent="0.3">
      <c r="A268" s="30"/>
      <c r="B268" s="30">
        <f t="shared" si="136"/>
        <v>275</v>
      </c>
      <c r="C268" s="13">
        <f t="shared" si="137"/>
        <v>137500</v>
      </c>
      <c r="D268" s="13">
        <f t="shared" si="138"/>
        <v>1650000</v>
      </c>
      <c r="E268" s="13">
        <f>F268*基础参数!$B$18</f>
        <v>1100000</v>
      </c>
      <c r="F268" s="13">
        <f>F267+基础参数!$B$17</f>
        <v>2750000</v>
      </c>
      <c r="G268" s="13">
        <f>基础参数!$B$1</f>
        <v>60000</v>
      </c>
      <c r="H268" s="13">
        <f>基础参数!$B$2</f>
        <v>36000</v>
      </c>
      <c r="I268" s="13">
        <f>ROUND(IF(F268/12&gt;基础参数!$B$5,基础参数!$B$5,IF(F268/12&lt;基础参数!$B$4,基础参数!$B$4,F268/12)),2)</f>
        <v>21396</v>
      </c>
      <c r="J268" s="13">
        <f>I268*12*基础参数!$B$3</f>
        <v>32094</v>
      </c>
      <c r="K268" s="13">
        <f>ROUND(IF($F268/12&gt;基础参数!$B$12,基础参数!$B$12,IF($F268/12&lt;基础参数!$B$11,基础参数!$B$11,$F268/12)),2)</f>
        <v>21396</v>
      </c>
      <c r="L268" s="13">
        <f>K268*12*基础参数!$B$10</f>
        <v>17972.640000000003</v>
      </c>
      <c r="M268" s="12">
        <f t="shared" si="139"/>
        <v>1503933.36</v>
      </c>
      <c r="N268" s="13">
        <f t="shared" si="140"/>
        <v>1100000</v>
      </c>
      <c r="O268" s="13">
        <f t="shared" si="141"/>
        <v>494850.01</v>
      </c>
      <c r="P268" s="13">
        <f t="shared" si="142"/>
        <v>479840</v>
      </c>
      <c r="Q268" s="17">
        <f t="shared" si="143"/>
        <v>974690.01</v>
      </c>
      <c r="R268" s="13">
        <f t="shared" si="144"/>
        <v>1943933.3599999999</v>
      </c>
      <c r="S268" s="18">
        <f t="shared" si="145"/>
        <v>660000</v>
      </c>
      <c r="T268" s="13">
        <f t="shared" si="146"/>
        <v>692850.01</v>
      </c>
      <c r="U268" s="13">
        <f t="shared" si="147"/>
        <v>193590</v>
      </c>
      <c r="V268" s="19">
        <f t="shared" si="148"/>
        <v>886440.01</v>
      </c>
      <c r="W268" s="13">
        <f t="shared" si="149"/>
        <v>88250</v>
      </c>
      <c r="X268" s="13">
        <f t="shared" si="150"/>
        <v>103410</v>
      </c>
      <c r="Y268" s="13">
        <f t="shared" si="151"/>
        <v>2603933.36</v>
      </c>
      <c r="Z268" s="22">
        <f t="shared" si="152"/>
        <v>989850.01</v>
      </c>
      <c r="AA268" s="13"/>
      <c r="AB268" s="13">
        <f t="shared" si="153"/>
        <v>2183933.36</v>
      </c>
      <c r="AC268" s="13">
        <f t="shared" si="154"/>
        <v>420000</v>
      </c>
      <c r="AD268" s="13">
        <f t="shared" si="155"/>
        <v>800850.01</v>
      </c>
      <c r="AE268" s="13">
        <f t="shared" si="156"/>
        <v>102340</v>
      </c>
      <c r="AF268" s="13">
        <f t="shared" si="157"/>
        <v>903190.01</v>
      </c>
      <c r="AG268" s="23">
        <f t="shared" si="158"/>
        <v>16750</v>
      </c>
      <c r="AH268" s="13">
        <f t="shared" si="159"/>
        <v>-71500</v>
      </c>
      <c r="AI268" s="13">
        <f t="shared" si="160"/>
        <v>1151433.3599999999</v>
      </c>
      <c r="AJ268" s="13">
        <f t="shared" si="161"/>
        <v>1943933.3599999999</v>
      </c>
      <c r="AK268" s="13">
        <f t="shared" si="162"/>
        <v>660000</v>
      </c>
      <c r="AL268" s="13">
        <f t="shared" si="163"/>
        <v>692850.01</v>
      </c>
      <c r="AM268" s="13">
        <f t="shared" si="164"/>
        <v>193590</v>
      </c>
      <c r="AN268" s="13">
        <f t="shared" si="165"/>
        <v>886440.01</v>
      </c>
      <c r="AO268" s="23">
        <f t="shared" si="166"/>
        <v>0</v>
      </c>
      <c r="AP268" s="13">
        <f t="shared" si="167"/>
        <v>-88250</v>
      </c>
      <c r="AQ268" s="13">
        <f t="shared" si="168"/>
        <v>0</v>
      </c>
      <c r="AR268" s="3" t="str">
        <f t="shared" si="169"/>
        <v>Ok</v>
      </c>
    </row>
    <row r="269" spans="1:44" x14ac:dyDescent="0.3">
      <c r="A269" s="30"/>
      <c r="B269" s="30">
        <f t="shared" si="136"/>
        <v>276</v>
      </c>
      <c r="C269" s="13">
        <f t="shared" si="137"/>
        <v>138000</v>
      </c>
      <c r="D269" s="13">
        <f t="shared" si="138"/>
        <v>1656000</v>
      </c>
      <c r="E269" s="13">
        <f>F269*基础参数!$B$18</f>
        <v>1104000</v>
      </c>
      <c r="F269" s="13">
        <f>F268+基础参数!$B$17</f>
        <v>2760000</v>
      </c>
      <c r="G269" s="13">
        <f>基础参数!$B$1</f>
        <v>60000</v>
      </c>
      <c r="H269" s="13">
        <f>基础参数!$B$2</f>
        <v>36000</v>
      </c>
      <c r="I269" s="13">
        <f>ROUND(IF(F269/12&gt;基础参数!$B$5,基础参数!$B$5,IF(F269/12&lt;基础参数!$B$4,基础参数!$B$4,F269/12)),2)</f>
        <v>21396</v>
      </c>
      <c r="J269" s="13">
        <f>I269*12*基础参数!$B$3</f>
        <v>32094</v>
      </c>
      <c r="K269" s="13">
        <f>ROUND(IF($F269/12&gt;基础参数!$B$12,基础参数!$B$12,IF($F269/12&lt;基础参数!$B$11,基础参数!$B$11,$F269/12)),2)</f>
        <v>21396</v>
      </c>
      <c r="L269" s="13">
        <f>K269*12*基础参数!$B$10</f>
        <v>17972.640000000003</v>
      </c>
      <c r="M269" s="12">
        <f t="shared" si="139"/>
        <v>1509933.36</v>
      </c>
      <c r="N269" s="13">
        <f t="shared" si="140"/>
        <v>1104000</v>
      </c>
      <c r="O269" s="13">
        <f t="shared" si="141"/>
        <v>497550.01</v>
      </c>
      <c r="P269" s="13">
        <f t="shared" si="142"/>
        <v>481640</v>
      </c>
      <c r="Q269" s="17">
        <f t="shared" si="143"/>
        <v>979190.01</v>
      </c>
      <c r="R269" s="13">
        <f t="shared" si="144"/>
        <v>1953933.3599999999</v>
      </c>
      <c r="S269" s="18">
        <f t="shared" si="145"/>
        <v>660000</v>
      </c>
      <c r="T269" s="13">
        <f t="shared" si="146"/>
        <v>697350.01</v>
      </c>
      <c r="U269" s="13">
        <f t="shared" si="147"/>
        <v>193590</v>
      </c>
      <c r="V269" s="19">
        <f t="shared" si="148"/>
        <v>890940.01</v>
      </c>
      <c r="W269" s="13">
        <f t="shared" si="149"/>
        <v>88250</v>
      </c>
      <c r="X269" s="13">
        <f t="shared" si="150"/>
        <v>103410</v>
      </c>
      <c r="Y269" s="13">
        <f t="shared" si="151"/>
        <v>2613933.36</v>
      </c>
      <c r="Z269" s="22">
        <f t="shared" si="152"/>
        <v>994350.01</v>
      </c>
      <c r="AA269" s="13"/>
      <c r="AB269" s="13">
        <f t="shared" si="153"/>
        <v>2193933.36</v>
      </c>
      <c r="AC269" s="13">
        <f t="shared" si="154"/>
        <v>420000</v>
      </c>
      <c r="AD269" s="13">
        <f t="shared" si="155"/>
        <v>805350.01</v>
      </c>
      <c r="AE269" s="13">
        <f t="shared" si="156"/>
        <v>102340</v>
      </c>
      <c r="AF269" s="13">
        <f t="shared" si="157"/>
        <v>907690.01</v>
      </c>
      <c r="AG269" s="23">
        <f t="shared" si="158"/>
        <v>16750</v>
      </c>
      <c r="AH269" s="13">
        <f t="shared" si="159"/>
        <v>-71500</v>
      </c>
      <c r="AI269" s="13">
        <f t="shared" si="160"/>
        <v>1161433.3599999999</v>
      </c>
      <c r="AJ269" s="13">
        <f t="shared" si="161"/>
        <v>1953933.3599999999</v>
      </c>
      <c r="AK269" s="13">
        <f t="shared" si="162"/>
        <v>660000</v>
      </c>
      <c r="AL269" s="13">
        <f t="shared" si="163"/>
        <v>697350.01</v>
      </c>
      <c r="AM269" s="13">
        <f t="shared" si="164"/>
        <v>193590</v>
      </c>
      <c r="AN269" s="13">
        <f t="shared" si="165"/>
        <v>890940.01</v>
      </c>
      <c r="AO269" s="23">
        <f t="shared" si="166"/>
        <v>0</v>
      </c>
      <c r="AP269" s="13">
        <f t="shared" si="167"/>
        <v>-88250</v>
      </c>
      <c r="AQ269" s="13">
        <f t="shared" si="168"/>
        <v>0</v>
      </c>
      <c r="AR269" s="3" t="str">
        <f t="shared" si="169"/>
        <v>Ok</v>
      </c>
    </row>
    <row r="270" spans="1:44" x14ac:dyDescent="0.3">
      <c r="A270" s="30"/>
      <c r="B270" s="30">
        <f t="shared" si="136"/>
        <v>277</v>
      </c>
      <c r="C270" s="13">
        <f t="shared" si="137"/>
        <v>138500</v>
      </c>
      <c r="D270" s="13">
        <f t="shared" si="138"/>
        <v>1662000</v>
      </c>
      <c r="E270" s="13">
        <f>F270*基础参数!$B$18</f>
        <v>1108000</v>
      </c>
      <c r="F270" s="13">
        <f>F269+基础参数!$B$17</f>
        <v>2770000</v>
      </c>
      <c r="G270" s="13">
        <f>基础参数!$B$1</f>
        <v>60000</v>
      </c>
      <c r="H270" s="13">
        <f>基础参数!$B$2</f>
        <v>36000</v>
      </c>
      <c r="I270" s="13">
        <f>ROUND(IF(F270/12&gt;基础参数!$B$5,基础参数!$B$5,IF(F270/12&lt;基础参数!$B$4,基础参数!$B$4,F270/12)),2)</f>
        <v>21396</v>
      </c>
      <c r="J270" s="13">
        <f>I270*12*基础参数!$B$3</f>
        <v>32094</v>
      </c>
      <c r="K270" s="13">
        <f>ROUND(IF($F270/12&gt;基础参数!$B$12,基础参数!$B$12,IF($F270/12&lt;基础参数!$B$11,基础参数!$B$11,$F270/12)),2)</f>
        <v>21396</v>
      </c>
      <c r="L270" s="13">
        <f>K270*12*基础参数!$B$10</f>
        <v>17972.640000000003</v>
      </c>
      <c r="M270" s="12">
        <f t="shared" si="139"/>
        <v>1515933.36</v>
      </c>
      <c r="N270" s="13">
        <f t="shared" si="140"/>
        <v>1108000</v>
      </c>
      <c r="O270" s="13">
        <f t="shared" si="141"/>
        <v>500250.01</v>
      </c>
      <c r="P270" s="13">
        <f t="shared" si="142"/>
        <v>483440</v>
      </c>
      <c r="Q270" s="17">
        <f t="shared" si="143"/>
        <v>983690.01</v>
      </c>
      <c r="R270" s="13">
        <f t="shared" si="144"/>
        <v>1963933.3599999999</v>
      </c>
      <c r="S270" s="18">
        <f t="shared" si="145"/>
        <v>660000</v>
      </c>
      <c r="T270" s="13">
        <f t="shared" si="146"/>
        <v>701850.01</v>
      </c>
      <c r="U270" s="13">
        <f t="shared" si="147"/>
        <v>193590</v>
      </c>
      <c r="V270" s="19">
        <f t="shared" si="148"/>
        <v>895440.01</v>
      </c>
      <c r="W270" s="13">
        <f t="shared" si="149"/>
        <v>88250</v>
      </c>
      <c r="X270" s="13">
        <f t="shared" si="150"/>
        <v>103410</v>
      </c>
      <c r="Y270" s="13">
        <f t="shared" si="151"/>
        <v>2623933.36</v>
      </c>
      <c r="Z270" s="22">
        <f t="shared" si="152"/>
        <v>998850.01</v>
      </c>
      <c r="AA270" s="13"/>
      <c r="AB270" s="13">
        <f t="shared" si="153"/>
        <v>2203933.36</v>
      </c>
      <c r="AC270" s="13">
        <f t="shared" si="154"/>
        <v>420000</v>
      </c>
      <c r="AD270" s="13">
        <f t="shared" si="155"/>
        <v>809850.01</v>
      </c>
      <c r="AE270" s="13">
        <f t="shared" si="156"/>
        <v>102340</v>
      </c>
      <c r="AF270" s="13">
        <f t="shared" si="157"/>
        <v>912190.01</v>
      </c>
      <c r="AG270" s="23">
        <f t="shared" si="158"/>
        <v>16750</v>
      </c>
      <c r="AH270" s="13">
        <f t="shared" si="159"/>
        <v>-71500</v>
      </c>
      <c r="AI270" s="13">
        <f t="shared" si="160"/>
        <v>1171433.3599999999</v>
      </c>
      <c r="AJ270" s="13">
        <f t="shared" si="161"/>
        <v>1963933.3599999999</v>
      </c>
      <c r="AK270" s="13">
        <f t="shared" si="162"/>
        <v>660000</v>
      </c>
      <c r="AL270" s="13">
        <f t="shared" si="163"/>
        <v>701850.01</v>
      </c>
      <c r="AM270" s="13">
        <f t="shared" si="164"/>
        <v>193590</v>
      </c>
      <c r="AN270" s="13">
        <f t="shared" si="165"/>
        <v>895440.01</v>
      </c>
      <c r="AO270" s="23">
        <f t="shared" si="166"/>
        <v>0</v>
      </c>
      <c r="AP270" s="13">
        <f t="shared" si="167"/>
        <v>-88250</v>
      </c>
      <c r="AQ270" s="13">
        <f t="shared" si="168"/>
        <v>0</v>
      </c>
      <c r="AR270" s="3" t="str">
        <f t="shared" si="169"/>
        <v>Ok</v>
      </c>
    </row>
    <row r="271" spans="1:44" x14ac:dyDescent="0.3">
      <c r="A271" s="30"/>
      <c r="B271" s="30">
        <f t="shared" si="136"/>
        <v>278</v>
      </c>
      <c r="C271" s="13">
        <f t="shared" si="137"/>
        <v>139000</v>
      </c>
      <c r="D271" s="13">
        <f t="shared" si="138"/>
        <v>1668000</v>
      </c>
      <c r="E271" s="13">
        <f>F271*基础参数!$B$18</f>
        <v>1112000</v>
      </c>
      <c r="F271" s="13">
        <f>F270+基础参数!$B$17</f>
        <v>2780000</v>
      </c>
      <c r="G271" s="13">
        <f>基础参数!$B$1</f>
        <v>60000</v>
      </c>
      <c r="H271" s="13">
        <f>基础参数!$B$2</f>
        <v>36000</v>
      </c>
      <c r="I271" s="13">
        <f>ROUND(IF(F271/12&gt;基础参数!$B$5,基础参数!$B$5,IF(F271/12&lt;基础参数!$B$4,基础参数!$B$4,F271/12)),2)</f>
        <v>21396</v>
      </c>
      <c r="J271" s="13">
        <f>I271*12*基础参数!$B$3</f>
        <v>32094</v>
      </c>
      <c r="K271" s="13">
        <f>ROUND(IF($F271/12&gt;基础参数!$B$12,基础参数!$B$12,IF($F271/12&lt;基础参数!$B$11,基础参数!$B$11,$F271/12)),2)</f>
        <v>21396</v>
      </c>
      <c r="L271" s="13">
        <f>K271*12*基础参数!$B$10</f>
        <v>17972.640000000003</v>
      </c>
      <c r="M271" s="12">
        <f t="shared" si="139"/>
        <v>1521933.36</v>
      </c>
      <c r="N271" s="13">
        <f t="shared" si="140"/>
        <v>1112000</v>
      </c>
      <c r="O271" s="13">
        <f t="shared" si="141"/>
        <v>502950.01</v>
      </c>
      <c r="P271" s="13">
        <f t="shared" si="142"/>
        <v>485240</v>
      </c>
      <c r="Q271" s="17">
        <f t="shared" si="143"/>
        <v>988190.01</v>
      </c>
      <c r="R271" s="13">
        <f t="shared" si="144"/>
        <v>1973933.3599999999</v>
      </c>
      <c r="S271" s="18">
        <f t="shared" si="145"/>
        <v>660000</v>
      </c>
      <c r="T271" s="13">
        <f t="shared" si="146"/>
        <v>706350.01</v>
      </c>
      <c r="U271" s="13">
        <f t="shared" si="147"/>
        <v>193590</v>
      </c>
      <c r="V271" s="19">
        <f t="shared" si="148"/>
        <v>899940.01</v>
      </c>
      <c r="W271" s="13">
        <f t="shared" si="149"/>
        <v>88250</v>
      </c>
      <c r="X271" s="13">
        <f t="shared" si="150"/>
        <v>103410</v>
      </c>
      <c r="Y271" s="13">
        <f t="shared" si="151"/>
        <v>2633933.36</v>
      </c>
      <c r="Z271" s="22">
        <f t="shared" si="152"/>
        <v>1003350.01</v>
      </c>
      <c r="AA271" s="13"/>
      <c r="AB271" s="13">
        <f t="shared" si="153"/>
        <v>2213933.36</v>
      </c>
      <c r="AC271" s="13">
        <f t="shared" si="154"/>
        <v>420000</v>
      </c>
      <c r="AD271" s="13">
        <f t="shared" si="155"/>
        <v>814350.01</v>
      </c>
      <c r="AE271" s="13">
        <f t="shared" si="156"/>
        <v>102340</v>
      </c>
      <c r="AF271" s="13">
        <f t="shared" si="157"/>
        <v>916690.01</v>
      </c>
      <c r="AG271" s="23">
        <f t="shared" si="158"/>
        <v>16750</v>
      </c>
      <c r="AH271" s="13">
        <f t="shared" si="159"/>
        <v>-71500</v>
      </c>
      <c r="AI271" s="13">
        <f t="shared" si="160"/>
        <v>1181433.3599999999</v>
      </c>
      <c r="AJ271" s="13">
        <f t="shared" si="161"/>
        <v>1973933.3599999999</v>
      </c>
      <c r="AK271" s="13">
        <f t="shared" si="162"/>
        <v>660000</v>
      </c>
      <c r="AL271" s="13">
        <f t="shared" si="163"/>
        <v>706350.01</v>
      </c>
      <c r="AM271" s="13">
        <f t="shared" si="164"/>
        <v>193590</v>
      </c>
      <c r="AN271" s="13">
        <f t="shared" si="165"/>
        <v>899940.01</v>
      </c>
      <c r="AO271" s="23">
        <f t="shared" si="166"/>
        <v>0</v>
      </c>
      <c r="AP271" s="13">
        <f t="shared" si="167"/>
        <v>-88250</v>
      </c>
      <c r="AQ271" s="13">
        <f t="shared" si="168"/>
        <v>0</v>
      </c>
      <c r="AR271" s="3" t="str">
        <f t="shared" si="169"/>
        <v>Ok</v>
      </c>
    </row>
    <row r="272" spans="1:44" x14ac:dyDescent="0.3">
      <c r="A272" s="30"/>
      <c r="B272" s="30">
        <f t="shared" si="136"/>
        <v>279</v>
      </c>
      <c r="C272" s="13">
        <f t="shared" si="137"/>
        <v>139500</v>
      </c>
      <c r="D272" s="13">
        <f t="shared" si="138"/>
        <v>1674000</v>
      </c>
      <c r="E272" s="13">
        <f>F272*基础参数!$B$18</f>
        <v>1116000</v>
      </c>
      <c r="F272" s="13">
        <f>F271+基础参数!$B$17</f>
        <v>2790000</v>
      </c>
      <c r="G272" s="13">
        <f>基础参数!$B$1</f>
        <v>60000</v>
      </c>
      <c r="H272" s="13">
        <f>基础参数!$B$2</f>
        <v>36000</v>
      </c>
      <c r="I272" s="13">
        <f>ROUND(IF(F272/12&gt;基础参数!$B$5,基础参数!$B$5,IF(F272/12&lt;基础参数!$B$4,基础参数!$B$4,F272/12)),2)</f>
        <v>21396</v>
      </c>
      <c r="J272" s="13">
        <f>I272*12*基础参数!$B$3</f>
        <v>32094</v>
      </c>
      <c r="K272" s="13">
        <f>ROUND(IF($F272/12&gt;基础参数!$B$12,基础参数!$B$12,IF($F272/12&lt;基础参数!$B$11,基础参数!$B$11,$F272/12)),2)</f>
        <v>21396</v>
      </c>
      <c r="L272" s="13">
        <f>K272*12*基础参数!$B$10</f>
        <v>17972.640000000003</v>
      </c>
      <c r="M272" s="12">
        <f t="shared" si="139"/>
        <v>1527933.36</v>
      </c>
      <c r="N272" s="13">
        <f t="shared" si="140"/>
        <v>1116000</v>
      </c>
      <c r="O272" s="13">
        <f t="shared" si="141"/>
        <v>505650.01</v>
      </c>
      <c r="P272" s="13">
        <f t="shared" si="142"/>
        <v>487040</v>
      </c>
      <c r="Q272" s="17">
        <f t="shared" si="143"/>
        <v>992690.01</v>
      </c>
      <c r="R272" s="13">
        <f t="shared" si="144"/>
        <v>1983933.3599999999</v>
      </c>
      <c r="S272" s="18">
        <f t="shared" si="145"/>
        <v>660000</v>
      </c>
      <c r="T272" s="13">
        <f t="shared" si="146"/>
        <v>710850.01</v>
      </c>
      <c r="U272" s="13">
        <f t="shared" si="147"/>
        <v>193590</v>
      </c>
      <c r="V272" s="19">
        <f t="shared" si="148"/>
        <v>904440.01</v>
      </c>
      <c r="W272" s="13">
        <f t="shared" si="149"/>
        <v>88250</v>
      </c>
      <c r="X272" s="13">
        <f t="shared" si="150"/>
        <v>103410</v>
      </c>
      <c r="Y272" s="13">
        <f t="shared" si="151"/>
        <v>2643933.36</v>
      </c>
      <c r="Z272" s="22">
        <f t="shared" si="152"/>
        <v>1007850.01</v>
      </c>
      <c r="AA272" s="13"/>
      <c r="AB272" s="13">
        <f t="shared" si="153"/>
        <v>2223933.36</v>
      </c>
      <c r="AC272" s="13">
        <f t="shared" si="154"/>
        <v>420000</v>
      </c>
      <c r="AD272" s="13">
        <f t="shared" si="155"/>
        <v>818850.01</v>
      </c>
      <c r="AE272" s="13">
        <f t="shared" si="156"/>
        <v>102340</v>
      </c>
      <c r="AF272" s="13">
        <f t="shared" si="157"/>
        <v>921190.01</v>
      </c>
      <c r="AG272" s="23">
        <f t="shared" si="158"/>
        <v>16750</v>
      </c>
      <c r="AH272" s="13">
        <f t="shared" si="159"/>
        <v>-71500</v>
      </c>
      <c r="AI272" s="13">
        <f t="shared" si="160"/>
        <v>1191433.3599999999</v>
      </c>
      <c r="AJ272" s="13">
        <f t="shared" si="161"/>
        <v>1983933.3599999999</v>
      </c>
      <c r="AK272" s="13">
        <f t="shared" si="162"/>
        <v>660000</v>
      </c>
      <c r="AL272" s="13">
        <f t="shared" si="163"/>
        <v>710850.01</v>
      </c>
      <c r="AM272" s="13">
        <f t="shared" si="164"/>
        <v>193590</v>
      </c>
      <c r="AN272" s="13">
        <f t="shared" si="165"/>
        <v>904440.01</v>
      </c>
      <c r="AO272" s="23">
        <f t="shared" si="166"/>
        <v>0</v>
      </c>
      <c r="AP272" s="13">
        <f t="shared" si="167"/>
        <v>-88250</v>
      </c>
      <c r="AQ272" s="13">
        <f t="shared" si="168"/>
        <v>0</v>
      </c>
      <c r="AR272" s="3" t="str">
        <f t="shared" si="169"/>
        <v>Ok</v>
      </c>
    </row>
    <row r="273" spans="1:44" x14ac:dyDescent="0.3">
      <c r="A273" s="30"/>
      <c r="B273" s="30">
        <f t="shared" si="136"/>
        <v>280</v>
      </c>
      <c r="C273" s="13">
        <f t="shared" si="137"/>
        <v>140000</v>
      </c>
      <c r="D273" s="13">
        <f t="shared" si="138"/>
        <v>1680000</v>
      </c>
      <c r="E273" s="13">
        <f>F273*基础参数!$B$18</f>
        <v>1120000</v>
      </c>
      <c r="F273" s="13">
        <f>F272+基础参数!$B$17</f>
        <v>2800000</v>
      </c>
      <c r="G273" s="13">
        <f>基础参数!$B$1</f>
        <v>60000</v>
      </c>
      <c r="H273" s="13">
        <f>基础参数!$B$2</f>
        <v>36000</v>
      </c>
      <c r="I273" s="13">
        <f>ROUND(IF(F273/12&gt;基础参数!$B$5,基础参数!$B$5,IF(F273/12&lt;基础参数!$B$4,基础参数!$B$4,F273/12)),2)</f>
        <v>21396</v>
      </c>
      <c r="J273" s="13">
        <f>I273*12*基础参数!$B$3</f>
        <v>32094</v>
      </c>
      <c r="K273" s="13">
        <f>ROUND(IF($F273/12&gt;基础参数!$B$12,基础参数!$B$12,IF($F273/12&lt;基础参数!$B$11,基础参数!$B$11,$F273/12)),2)</f>
        <v>21396</v>
      </c>
      <c r="L273" s="13">
        <f>K273*12*基础参数!$B$10</f>
        <v>17972.640000000003</v>
      </c>
      <c r="M273" s="12">
        <f t="shared" si="139"/>
        <v>1533933.36</v>
      </c>
      <c r="N273" s="13">
        <f t="shared" si="140"/>
        <v>1120000</v>
      </c>
      <c r="O273" s="13">
        <f t="shared" si="141"/>
        <v>508350.01</v>
      </c>
      <c r="P273" s="13">
        <f t="shared" si="142"/>
        <v>488840</v>
      </c>
      <c r="Q273" s="17">
        <f t="shared" si="143"/>
        <v>997190.01</v>
      </c>
      <c r="R273" s="13">
        <f t="shared" si="144"/>
        <v>1993933.3599999999</v>
      </c>
      <c r="S273" s="18">
        <f t="shared" si="145"/>
        <v>660000</v>
      </c>
      <c r="T273" s="13">
        <f t="shared" si="146"/>
        <v>715350.01</v>
      </c>
      <c r="U273" s="13">
        <f t="shared" si="147"/>
        <v>193590</v>
      </c>
      <c r="V273" s="19">
        <f t="shared" si="148"/>
        <v>908940.01</v>
      </c>
      <c r="W273" s="13">
        <f t="shared" si="149"/>
        <v>88250</v>
      </c>
      <c r="X273" s="13">
        <f t="shared" si="150"/>
        <v>103410</v>
      </c>
      <c r="Y273" s="13">
        <f t="shared" si="151"/>
        <v>2653933.36</v>
      </c>
      <c r="Z273" s="22">
        <f t="shared" si="152"/>
        <v>1012350.01</v>
      </c>
      <c r="AA273" s="13"/>
      <c r="AB273" s="13">
        <f t="shared" si="153"/>
        <v>2233933.36</v>
      </c>
      <c r="AC273" s="13">
        <f t="shared" si="154"/>
        <v>420000</v>
      </c>
      <c r="AD273" s="13">
        <f t="shared" si="155"/>
        <v>823350.01</v>
      </c>
      <c r="AE273" s="13">
        <f t="shared" si="156"/>
        <v>102340</v>
      </c>
      <c r="AF273" s="13">
        <f t="shared" si="157"/>
        <v>925690.01</v>
      </c>
      <c r="AG273" s="23">
        <f t="shared" si="158"/>
        <v>16750</v>
      </c>
      <c r="AH273" s="13">
        <f t="shared" si="159"/>
        <v>-71500</v>
      </c>
      <c r="AI273" s="13">
        <f t="shared" si="160"/>
        <v>1201433.3599999999</v>
      </c>
      <c r="AJ273" s="13">
        <f t="shared" si="161"/>
        <v>1993933.3599999999</v>
      </c>
      <c r="AK273" s="13">
        <f t="shared" si="162"/>
        <v>660000</v>
      </c>
      <c r="AL273" s="13">
        <f t="shared" si="163"/>
        <v>715350.01</v>
      </c>
      <c r="AM273" s="13">
        <f t="shared" si="164"/>
        <v>193590</v>
      </c>
      <c r="AN273" s="13">
        <f t="shared" si="165"/>
        <v>908940.01</v>
      </c>
      <c r="AO273" s="23">
        <f t="shared" si="166"/>
        <v>0</v>
      </c>
      <c r="AP273" s="13">
        <f t="shared" si="167"/>
        <v>-88250</v>
      </c>
      <c r="AQ273" s="13">
        <f t="shared" si="168"/>
        <v>0</v>
      </c>
      <c r="AR273" s="3" t="str">
        <f t="shared" si="169"/>
        <v>Ok</v>
      </c>
    </row>
    <row r="274" spans="1:44" x14ac:dyDescent="0.3">
      <c r="A274" s="30"/>
      <c r="B274" s="30">
        <f t="shared" si="136"/>
        <v>281</v>
      </c>
      <c r="C274" s="13">
        <f t="shared" si="137"/>
        <v>140500</v>
      </c>
      <c r="D274" s="13">
        <f t="shared" si="138"/>
        <v>1686000</v>
      </c>
      <c r="E274" s="13">
        <f>F274*基础参数!$B$18</f>
        <v>1124000</v>
      </c>
      <c r="F274" s="13">
        <f>F273+基础参数!$B$17</f>
        <v>2810000</v>
      </c>
      <c r="G274" s="13">
        <f>基础参数!$B$1</f>
        <v>60000</v>
      </c>
      <c r="H274" s="13">
        <f>基础参数!$B$2</f>
        <v>36000</v>
      </c>
      <c r="I274" s="13">
        <f>ROUND(IF(F274/12&gt;基础参数!$B$5,基础参数!$B$5,IF(F274/12&lt;基础参数!$B$4,基础参数!$B$4,F274/12)),2)</f>
        <v>21396</v>
      </c>
      <c r="J274" s="13">
        <f>I274*12*基础参数!$B$3</f>
        <v>32094</v>
      </c>
      <c r="K274" s="13">
        <f>ROUND(IF($F274/12&gt;基础参数!$B$12,基础参数!$B$12,IF($F274/12&lt;基础参数!$B$11,基础参数!$B$11,$F274/12)),2)</f>
        <v>21396</v>
      </c>
      <c r="L274" s="13">
        <f>K274*12*基础参数!$B$10</f>
        <v>17972.640000000003</v>
      </c>
      <c r="M274" s="12">
        <f t="shared" si="139"/>
        <v>1539933.36</v>
      </c>
      <c r="N274" s="13">
        <f t="shared" si="140"/>
        <v>1124000</v>
      </c>
      <c r="O274" s="13">
        <f t="shared" si="141"/>
        <v>511050.01</v>
      </c>
      <c r="P274" s="13">
        <f t="shared" si="142"/>
        <v>490640</v>
      </c>
      <c r="Q274" s="17">
        <f t="shared" si="143"/>
        <v>1001690.01</v>
      </c>
      <c r="R274" s="13">
        <f t="shared" si="144"/>
        <v>2003933.3599999999</v>
      </c>
      <c r="S274" s="18">
        <f t="shared" si="145"/>
        <v>660000</v>
      </c>
      <c r="T274" s="13">
        <f t="shared" si="146"/>
        <v>719850.01</v>
      </c>
      <c r="U274" s="13">
        <f t="shared" si="147"/>
        <v>193590</v>
      </c>
      <c r="V274" s="19">
        <f t="shared" si="148"/>
        <v>913440.01</v>
      </c>
      <c r="W274" s="13">
        <f t="shared" si="149"/>
        <v>88250</v>
      </c>
      <c r="X274" s="13">
        <f t="shared" si="150"/>
        <v>103410</v>
      </c>
      <c r="Y274" s="13">
        <f t="shared" si="151"/>
        <v>2663933.36</v>
      </c>
      <c r="Z274" s="22">
        <f t="shared" si="152"/>
        <v>1016850.01</v>
      </c>
      <c r="AA274" s="13"/>
      <c r="AB274" s="13">
        <f t="shared" si="153"/>
        <v>2243933.36</v>
      </c>
      <c r="AC274" s="13">
        <f t="shared" si="154"/>
        <v>420000</v>
      </c>
      <c r="AD274" s="13">
        <f t="shared" si="155"/>
        <v>827850.01</v>
      </c>
      <c r="AE274" s="13">
        <f t="shared" si="156"/>
        <v>102340</v>
      </c>
      <c r="AF274" s="13">
        <f t="shared" si="157"/>
        <v>930190.01</v>
      </c>
      <c r="AG274" s="23">
        <f t="shared" si="158"/>
        <v>16750</v>
      </c>
      <c r="AH274" s="13">
        <f t="shared" si="159"/>
        <v>-71500</v>
      </c>
      <c r="AI274" s="13">
        <f t="shared" si="160"/>
        <v>1211433.3599999999</v>
      </c>
      <c r="AJ274" s="13">
        <f t="shared" si="161"/>
        <v>2003933.3599999999</v>
      </c>
      <c r="AK274" s="13">
        <f t="shared" si="162"/>
        <v>660000</v>
      </c>
      <c r="AL274" s="13">
        <f t="shared" si="163"/>
        <v>719850.01</v>
      </c>
      <c r="AM274" s="13">
        <f t="shared" si="164"/>
        <v>193590</v>
      </c>
      <c r="AN274" s="13">
        <f t="shared" si="165"/>
        <v>913440.01</v>
      </c>
      <c r="AO274" s="23">
        <f t="shared" si="166"/>
        <v>0</v>
      </c>
      <c r="AP274" s="13">
        <f t="shared" si="167"/>
        <v>-88250</v>
      </c>
      <c r="AQ274" s="13">
        <f t="shared" si="168"/>
        <v>0</v>
      </c>
      <c r="AR274" s="3" t="str">
        <f t="shared" si="169"/>
        <v>Ok</v>
      </c>
    </row>
    <row r="275" spans="1:44" x14ac:dyDescent="0.3">
      <c r="A275" s="30"/>
      <c r="B275" s="30">
        <f t="shared" si="136"/>
        <v>282</v>
      </c>
      <c r="C275" s="13">
        <f t="shared" si="137"/>
        <v>141000</v>
      </c>
      <c r="D275" s="13">
        <f t="shared" si="138"/>
        <v>1692000</v>
      </c>
      <c r="E275" s="13">
        <f>F275*基础参数!$B$18</f>
        <v>1128000</v>
      </c>
      <c r="F275" s="13">
        <f>F274+基础参数!$B$17</f>
        <v>2820000</v>
      </c>
      <c r="G275" s="13">
        <f>基础参数!$B$1</f>
        <v>60000</v>
      </c>
      <c r="H275" s="13">
        <f>基础参数!$B$2</f>
        <v>36000</v>
      </c>
      <c r="I275" s="13">
        <f>ROUND(IF(F275/12&gt;基础参数!$B$5,基础参数!$B$5,IF(F275/12&lt;基础参数!$B$4,基础参数!$B$4,F275/12)),2)</f>
        <v>21396</v>
      </c>
      <c r="J275" s="13">
        <f>I275*12*基础参数!$B$3</f>
        <v>32094</v>
      </c>
      <c r="K275" s="13">
        <f>ROUND(IF($F275/12&gt;基础参数!$B$12,基础参数!$B$12,IF($F275/12&lt;基础参数!$B$11,基础参数!$B$11,$F275/12)),2)</f>
        <v>21396</v>
      </c>
      <c r="L275" s="13">
        <f>K275*12*基础参数!$B$10</f>
        <v>17972.640000000003</v>
      </c>
      <c r="M275" s="12">
        <f t="shared" si="139"/>
        <v>1545933.36</v>
      </c>
      <c r="N275" s="13">
        <f t="shared" si="140"/>
        <v>1128000</v>
      </c>
      <c r="O275" s="13">
        <f t="shared" si="141"/>
        <v>513750.01</v>
      </c>
      <c r="P275" s="13">
        <f t="shared" si="142"/>
        <v>492440</v>
      </c>
      <c r="Q275" s="17">
        <f t="shared" si="143"/>
        <v>1006190.01</v>
      </c>
      <c r="R275" s="13">
        <f t="shared" si="144"/>
        <v>2013933.3599999999</v>
      </c>
      <c r="S275" s="18">
        <f t="shared" si="145"/>
        <v>660000</v>
      </c>
      <c r="T275" s="13">
        <f t="shared" si="146"/>
        <v>724350.01</v>
      </c>
      <c r="U275" s="13">
        <f t="shared" si="147"/>
        <v>193590</v>
      </c>
      <c r="V275" s="19">
        <f t="shared" si="148"/>
        <v>917940.01</v>
      </c>
      <c r="W275" s="13">
        <f t="shared" si="149"/>
        <v>88250</v>
      </c>
      <c r="X275" s="13">
        <f t="shared" si="150"/>
        <v>103410</v>
      </c>
      <c r="Y275" s="13">
        <f t="shared" si="151"/>
        <v>2673933.36</v>
      </c>
      <c r="Z275" s="22">
        <f t="shared" si="152"/>
        <v>1021350.01</v>
      </c>
      <c r="AA275" s="13"/>
      <c r="AB275" s="13">
        <f t="shared" si="153"/>
        <v>2253933.36</v>
      </c>
      <c r="AC275" s="13">
        <f t="shared" si="154"/>
        <v>420000</v>
      </c>
      <c r="AD275" s="13">
        <f t="shared" si="155"/>
        <v>832350.01</v>
      </c>
      <c r="AE275" s="13">
        <f t="shared" si="156"/>
        <v>102340</v>
      </c>
      <c r="AF275" s="13">
        <f t="shared" si="157"/>
        <v>934690.01</v>
      </c>
      <c r="AG275" s="23">
        <f t="shared" si="158"/>
        <v>16750</v>
      </c>
      <c r="AH275" s="13">
        <f t="shared" si="159"/>
        <v>-71500</v>
      </c>
      <c r="AI275" s="13">
        <f t="shared" si="160"/>
        <v>1221433.3599999999</v>
      </c>
      <c r="AJ275" s="13">
        <f t="shared" si="161"/>
        <v>2013933.3599999999</v>
      </c>
      <c r="AK275" s="13">
        <f t="shared" si="162"/>
        <v>660000</v>
      </c>
      <c r="AL275" s="13">
        <f t="shared" si="163"/>
        <v>724350.01</v>
      </c>
      <c r="AM275" s="13">
        <f t="shared" si="164"/>
        <v>193590</v>
      </c>
      <c r="AN275" s="13">
        <f t="shared" si="165"/>
        <v>917940.01</v>
      </c>
      <c r="AO275" s="23">
        <f t="shared" si="166"/>
        <v>0</v>
      </c>
      <c r="AP275" s="13">
        <f t="shared" si="167"/>
        <v>-88250</v>
      </c>
      <c r="AQ275" s="13">
        <f t="shared" si="168"/>
        <v>0</v>
      </c>
      <c r="AR275" s="3" t="str">
        <f t="shared" si="169"/>
        <v>Ok</v>
      </c>
    </row>
    <row r="276" spans="1:44" x14ac:dyDescent="0.3">
      <c r="A276" s="30"/>
      <c r="B276" s="30">
        <f t="shared" si="136"/>
        <v>283</v>
      </c>
      <c r="C276" s="13">
        <f t="shared" si="137"/>
        <v>141500</v>
      </c>
      <c r="D276" s="13">
        <f t="shared" si="138"/>
        <v>1698000</v>
      </c>
      <c r="E276" s="13">
        <f>F276*基础参数!$B$18</f>
        <v>1132000</v>
      </c>
      <c r="F276" s="13">
        <f>F275+基础参数!$B$17</f>
        <v>2830000</v>
      </c>
      <c r="G276" s="13">
        <f>基础参数!$B$1</f>
        <v>60000</v>
      </c>
      <c r="H276" s="13">
        <f>基础参数!$B$2</f>
        <v>36000</v>
      </c>
      <c r="I276" s="13">
        <f>ROUND(IF(F276/12&gt;基础参数!$B$5,基础参数!$B$5,IF(F276/12&lt;基础参数!$B$4,基础参数!$B$4,F276/12)),2)</f>
        <v>21396</v>
      </c>
      <c r="J276" s="13">
        <f>I276*12*基础参数!$B$3</f>
        <v>32094</v>
      </c>
      <c r="K276" s="13">
        <f>ROUND(IF($F276/12&gt;基础参数!$B$12,基础参数!$B$12,IF($F276/12&lt;基础参数!$B$11,基础参数!$B$11,$F276/12)),2)</f>
        <v>21396</v>
      </c>
      <c r="L276" s="13">
        <f>K276*12*基础参数!$B$10</f>
        <v>17972.640000000003</v>
      </c>
      <c r="M276" s="12">
        <f t="shared" si="139"/>
        <v>1551933.36</v>
      </c>
      <c r="N276" s="13">
        <f t="shared" si="140"/>
        <v>1132000</v>
      </c>
      <c r="O276" s="13">
        <f t="shared" si="141"/>
        <v>516450.01</v>
      </c>
      <c r="P276" s="13">
        <f t="shared" si="142"/>
        <v>494240</v>
      </c>
      <c r="Q276" s="17">
        <f t="shared" si="143"/>
        <v>1010690.01</v>
      </c>
      <c r="R276" s="13">
        <f t="shared" si="144"/>
        <v>2023933.3599999999</v>
      </c>
      <c r="S276" s="18">
        <f t="shared" si="145"/>
        <v>660000</v>
      </c>
      <c r="T276" s="13">
        <f t="shared" si="146"/>
        <v>728850.01</v>
      </c>
      <c r="U276" s="13">
        <f t="shared" si="147"/>
        <v>193590</v>
      </c>
      <c r="V276" s="19">
        <f t="shared" si="148"/>
        <v>922440.01</v>
      </c>
      <c r="W276" s="13">
        <f t="shared" si="149"/>
        <v>88250</v>
      </c>
      <c r="X276" s="13">
        <f t="shared" si="150"/>
        <v>103410</v>
      </c>
      <c r="Y276" s="13">
        <f t="shared" si="151"/>
        <v>2683933.36</v>
      </c>
      <c r="Z276" s="22">
        <f t="shared" si="152"/>
        <v>1025850.01</v>
      </c>
      <c r="AA276" s="13"/>
      <c r="AB276" s="13">
        <f t="shared" si="153"/>
        <v>2263933.36</v>
      </c>
      <c r="AC276" s="13">
        <f t="shared" si="154"/>
        <v>420000</v>
      </c>
      <c r="AD276" s="13">
        <f t="shared" si="155"/>
        <v>836850.01</v>
      </c>
      <c r="AE276" s="13">
        <f t="shared" si="156"/>
        <v>102340</v>
      </c>
      <c r="AF276" s="13">
        <f t="shared" si="157"/>
        <v>939190.01</v>
      </c>
      <c r="AG276" s="23">
        <f t="shared" si="158"/>
        <v>16750</v>
      </c>
      <c r="AH276" s="13">
        <f t="shared" si="159"/>
        <v>-71500</v>
      </c>
      <c r="AI276" s="13">
        <f t="shared" si="160"/>
        <v>1231433.3599999999</v>
      </c>
      <c r="AJ276" s="13">
        <f t="shared" si="161"/>
        <v>2023933.3599999999</v>
      </c>
      <c r="AK276" s="13">
        <f t="shared" si="162"/>
        <v>660000</v>
      </c>
      <c r="AL276" s="13">
        <f t="shared" si="163"/>
        <v>728850.01</v>
      </c>
      <c r="AM276" s="13">
        <f t="shared" si="164"/>
        <v>193590</v>
      </c>
      <c r="AN276" s="13">
        <f t="shared" si="165"/>
        <v>922440.01</v>
      </c>
      <c r="AO276" s="23">
        <f t="shared" si="166"/>
        <v>0</v>
      </c>
      <c r="AP276" s="13">
        <f t="shared" si="167"/>
        <v>-88250</v>
      </c>
      <c r="AQ276" s="13">
        <f t="shared" si="168"/>
        <v>0</v>
      </c>
      <c r="AR276" s="3" t="str">
        <f t="shared" si="169"/>
        <v>Ok</v>
      </c>
    </row>
    <row r="277" spans="1:44" x14ac:dyDescent="0.3">
      <c r="A277" s="30"/>
      <c r="B277" s="30">
        <f t="shared" si="136"/>
        <v>284</v>
      </c>
      <c r="C277" s="13">
        <f t="shared" si="137"/>
        <v>142000</v>
      </c>
      <c r="D277" s="13">
        <f t="shared" si="138"/>
        <v>1704000</v>
      </c>
      <c r="E277" s="13">
        <f>F277*基础参数!$B$18</f>
        <v>1136000</v>
      </c>
      <c r="F277" s="13">
        <f>F276+基础参数!$B$17</f>
        <v>2840000</v>
      </c>
      <c r="G277" s="13">
        <f>基础参数!$B$1</f>
        <v>60000</v>
      </c>
      <c r="H277" s="13">
        <f>基础参数!$B$2</f>
        <v>36000</v>
      </c>
      <c r="I277" s="13">
        <f>ROUND(IF(F277/12&gt;基础参数!$B$5,基础参数!$B$5,IF(F277/12&lt;基础参数!$B$4,基础参数!$B$4,F277/12)),2)</f>
        <v>21396</v>
      </c>
      <c r="J277" s="13">
        <f>I277*12*基础参数!$B$3</f>
        <v>32094</v>
      </c>
      <c r="K277" s="13">
        <f>ROUND(IF($F277/12&gt;基础参数!$B$12,基础参数!$B$12,IF($F277/12&lt;基础参数!$B$11,基础参数!$B$11,$F277/12)),2)</f>
        <v>21396</v>
      </c>
      <c r="L277" s="13">
        <f>K277*12*基础参数!$B$10</f>
        <v>17972.640000000003</v>
      </c>
      <c r="M277" s="12">
        <f t="shared" si="139"/>
        <v>1557933.36</v>
      </c>
      <c r="N277" s="13">
        <f t="shared" si="140"/>
        <v>1136000</v>
      </c>
      <c r="O277" s="13">
        <f t="shared" si="141"/>
        <v>519150.01</v>
      </c>
      <c r="P277" s="13">
        <f t="shared" si="142"/>
        <v>496040</v>
      </c>
      <c r="Q277" s="17">
        <f t="shared" si="143"/>
        <v>1015190.01</v>
      </c>
      <c r="R277" s="13">
        <f t="shared" si="144"/>
        <v>2033933.3599999999</v>
      </c>
      <c r="S277" s="18">
        <f t="shared" si="145"/>
        <v>660000</v>
      </c>
      <c r="T277" s="13">
        <f t="shared" si="146"/>
        <v>733350.01</v>
      </c>
      <c r="U277" s="13">
        <f t="shared" si="147"/>
        <v>193590</v>
      </c>
      <c r="V277" s="19">
        <f t="shared" si="148"/>
        <v>926940.01</v>
      </c>
      <c r="W277" s="13">
        <f t="shared" si="149"/>
        <v>88250</v>
      </c>
      <c r="X277" s="13">
        <f t="shared" si="150"/>
        <v>103410</v>
      </c>
      <c r="Y277" s="13">
        <f t="shared" si="151"/>
        <v>2693933.36</v>
      </c>
      <c r="Z277" s="22">
        <f t="shared" si="152"/>
        <v>1030350.01</v>
      </c>
      <c r="AA277" s="13"/>
      <c r="AB277" s="13">
        <f t="shared" si="153"/>
        <v>2273933.36</v>
      </c>
      <c r="AC277" s="13">
        <f t="shared" si="154"/>
        <v>420000</v>
      </c>
      <c r="AD277" s="13">
        <f t="shared" si="155"/>
        <v>841350.01</v>
      </c>
      <c r="AE277" s="13">
        <f t="shared" si="156"/>
        <v>102340</v>
      </c>
      <c r="AF277" s="13">
        <f t="shared" si="157"/>
        <v>943690.01</v>
      </c>
      <c r="AG277" s="23">
        <f t="shared" si="158"/>
        <v>16750</v>
      </c>
      <c r="AH277" s="13">
        <f t="shared" si="159"/>
        <v>-71500</v>
      </c>
      <c r="AI277" s="13">
        <f t="shared" si="160"/>
        <v>1241433.3599999999</v>
      </c>
      <c r="AJ277" s="13">
        <f t="shared" si="161"/>
        <v>2033933.3599999999</v>
      </c>
      <c r="AK277" s="13">
        <f t="shared" si="162"/>
        <v>660000</v>
      </c>
      <c r="AL277" s="13">
        <f t="shared" si="163"/>
        <v>733350.01</v>
      </c>
      <c r="AM277" s="13">
        <f t="shared" si="164"/>
        <v>193590</v>
      </c>
      <c r="AN277" s="13">
        <f t="shared" si="165"/>
        <v>926940.01</v>
      </c>
      <c r="AO277" s="23">
        <f t="shared" si="166"/>
        <v>0</v>
      </c>
      <c r="AP277" s="13">
        <f t="shared" si="167"/>
        <v>-88250</v>
      </c>
      <c r="AQ277" s="13">
        <f t="shared" si="168"/>
        <v>0</v>
      </c>
      <c r="AR277" s="3" t="str">
        <f t="shared" si="169"/>
        <v>Ok</v>
      </c>
    </row>
    <row r="278" spans="1:44" x14ac:dyDescent="0.3">
      <c r="A278" s="30"/>
      <c r="B278" s="30">
        <f t="shared" si="136"/>
        <v>285</v>
      </c>
      <c r="C278" s="13">
        <f t="shared" si="137"/>
        <v>142500</v>
      </c>
      <c r="D278" s="13">
        <f t="shared" si="138"/>
        <v>1710000</v>
      </c>
      <c r="E278" s="13">
        <f>F278*基础参数!$B$18</f>
        <v>1140000</v>
      </c>
      <c r="F278" s="13">
        <f>F277+基础参数!$B$17</f>
        <v>2850000</v>
      </c>
      <c r="G278" s="13">
        <f>基础参数!$B$1</f>
        <v>60000</v>
      </c>
      <c r="H278" s="13">
        <f>基础参数!$B$2</f>
        <v>36000</v>
      </c>
      <c r="I278" s="13">
        <f>ROUND(IF(F278/12&gt;基础参数!$B$5,基础参数!$B$5,IF(F278/12&lt;基础参数!$B$4,基础参数!$B$4,F278/12)),2)</f>
        <v>21396</v>
      </c>
      <c r="J278" s="13">
        <f>I278*12*基础参数!$B$3</f>
        <v>32094</v>
      </c>
      <c r="K278" s="13">
        <f>ROUND(IF($F278/12&gt;基础参数!$B$12,基础参数!$B$12,IF($F278/12&lt;基础参数!$B$11,基础参数!$B$11,$F278/12)),2)</f>
        <v>21396</v>
      </c>
      <c r="L278" s="13">
        <f>K278*12*基础参数!$B$10</f>
        <v>17972.640000000003</v>
      </c>
      <c r="M278" s="12">
        <f t="shared" si="139"/>
        <v>1563933.36</v>
      </c>
      <c r="N278" s="13">
        <f t="shared" si="140"/>
        <v>1140000</v>
      </c>
      <c r="O278" s="13">
        <f t="shared" si="141"/>
        <v>521850.01</v>
      </c>
      <c r="P278" s="13">
        <f t="shared" si="142"/>
        <v>497840</v>
      </c>
      <c r="Q278" s="17">
        <f t="shared" si="143"/>
        <v>1019690.01</v>
      </c>
      <c r="R278" s="13">
        <f t="shared" si="144"/>
        <v>2043933.3599999999</v>
      </c>
      <c r="S278" s="18">
        <f t="shared" si="145"/>
        <v>660000</v>
      </c>
      <c r="T278" s="13">
        <f t="shared" si="146"/>
        <v>737850.01</v>
      </c>
      <c r="U278" s="13">
        <f t="shared" si="147"/>
        <v>193590</v>
      </c>
      <c r="V278" s="19">
        <f t="shared" si="148"/>
        <v>931440.01</v>
      </c>
      <c r="W278" s="13">
        <f t="shared" si="149"/>
        <v>88250</v>
      </c>
      <c r="X278" s="13">
        <f t="shared" si="150"/>
        <v>103410</v>
      </c>
      <c r="Y278" s="13">
        <f t="shared" si="151"/>
        <v>2703933.36</v>
      </c>
      <c r="Z278" s="22">
        <f t="shared" si="152"/>
        <v>1034850.01</v>
      </c>
      <c r="AA278" s="13"/>
      <c r="AB278" s="13">
        <f t="shared" si="153"/>
        <v>2283933.36</v>
      </c>
      <c r="AC278" s="13">
        <f t="shared" si="154"/>
        <v>420000</v>
      </c>
      <c r="AD278" s="13">
        <f t="shared" si="155"/>
        <v>845850.01</v>
      </c>
      <c r="AE278" s="13">
        <f t="shared" si="156"/>
        <v>102340</v>
      </c>
      <c r="AF278" s="13">
        <f t="shared" si="157"/>
        <v>948190.01</v>
      </c>
      <c r="AG278" s="23">
        <f t="shared" si="158"/>
        <v>16750</v>
      </c>
      <c r="AH278" s="13">
        <f t="shared" si="159"/>
        <v>-71500</v>
      </c>
      <c r="AI278" s="13">
        <f t="shared" si="160"/>
        <v>1251433.3599999999</v>
      </c>
      <c r="AJ278" s="13">
        <f t="shared" si="161"/>
        <v>2043933.3599999999</v>
      </c>
      <c r="AK278" s="13">
        <f t="shared" si="162"/>
        <v>660000</v>
      </c>
      <c r="AL278" s="13">
        <f t="shared" si="163"/>
        <v>737850.01</v>
      </c>
      <c r="AM278" s="13">
        <f t="shared" si="164"/>
        <v>193590</v>
      </c>
      <c r="AN278" s="13">
        <f t="shared" si="165"/>
        <v>931440.01</v>
      </c>
      <c r="AO278" s="23">
        <f t="shared" si="166"/>
        <v>0</v>
      </c>
      <c r="AP278" s="13">
        <f t="shared" si="167"/>
        <v>-88250</v>
      </c>
      <c r="AQ278" s="13">
        <f t="shared" si="168"/>
        <v>0</v>
      </c>
      <c r="AR278" s="3" t="str">
        <f t="shared" si="169"/>
        <v>Ok</v>
      </c>
    </row>
    <row r="279" spans="1:44" x14ac:dyDescent="0.3">
      <c r="A279" s="30"/>
      <c r="B279" s="30">
        <f t="shared" si="136"/>
        <v>286</v>
      </c>
      <c r="C279" s="13">
        <f t="shared" si="137"/>
        <v>143000</v>
      </c>
      <c r="D279" s="13">
        <f t="shared" si="138"/>
        <v>1716000</v>
      </c>
      <c r="E279" s="13">
        <f>F279*基础参数!$B$18</f>
        <v>1144000</v>
      </c>
      <c r="F279" s="13">
        <f>F278+基础参数!$B$17</f>
        <v>2860000</v>
      </c>
      <c r="G279" s="13">
        <f>基础参数!$B$1</f>
        <v>60000</v>
      </c>
      <c r="H279" s="13">
        <f>基础参数!$B$2</f>
        <v>36000</v>
      </c>
      <c r="I279" s="13">
        <f>ROUND(IF(F279/12&gt;基础参数!$B$5,基础参数!$B$5,IF(F279/12&lt;基础参数!$B$4,基础参数!$B$4,F279/12)),2)</f>
        <v>21396</v>
      </c>
      <c r="J279" s="13">
        <f>I279*12*基础参数!$B$3</f>
        <v>32094</v>
      </c>
      <c r="K279" s="13">
        <f>ROUND(IF($F279/12&gt;基础参数!$B$12,基础参数!$B$12,IF($F279/12&lt;基础参数!$B$11,基础参数!$B$11,$F279/12)),2)</f>
        <v>21396</v>
      </c>
      <c r="L279" s="13">
        <f>K279*12*基础参数!$B$10</f>
        <v>17972.640000000003</v>
      </c>
      <c r="M279" s="12">
        <f t="shared" si="139"/>
        <v>1569933.36</v>
      </c>
      <c r="N279" s="13">
        <f t="shared" si="140"/>
        <v>1144000</v>
      </c>
      <c r="O279" s="13">
        <f t="shared" si="141"/>
        <v>524550.01</v>
      </c>
      <c r="P279" s="13">
        <f t="shared" si="142"/>
        <v>499640</v>
      </c>
      <c r="Q279" s="17">
        <f t="shared" si="143"/>
        <v>1024190.01</v>
      </c>
      <c r="R279" s="13">
        <f t="shared" si="144"/>
        <v>2053933.3599999999</v>
      </c>
      <c r="S279" s="18">
        <f t="shared" si="145"/>
        <v>660000</v>
      </c>
      <c r="T279" s="13">
        <f t="shared" si="146"/>
        <v>742350.01</v>
      </c>
      <c r="U279" s="13">
        <f t="shared" si="147"/>
        <v>193590</v>
      </c>
      <c r="V279" s="19">
        <f t="shared" si="148"/>
        <v>935940.01</v>
      </c>
      <c r="W279" s="13">
        <f t="shared" si="149"/>
        <v>88250</v>
      </c>
      <c r="X279" s="13">
        <f t="shared" si="150"/>
        <v>103410</v>
      </c>
      <c r="Y279" s="13">
        <f t="shared" si="151"/>
        <v>2713933.36</v>
      </c>
      <c r="Z279" s="22">
        <f t="shared" si="152"/>
        <v>1039350.01</v>
      </c>
      <c r="AA279" s="13"/>
      <c r="AB279" s="13">
        <f t="shared" si="153"/>
        <v>2293933.36</v>
      </c>
      <c r="AC279" s="13">
        <f t="shared" si="154"/>
        <v>420000</v>
      </c>
      <c r="AD279" s="13">
        <f t="shared" si="155"/>
        <v>850350.01</v>
      </c>
      <c r="AE279" s="13">
        <f t="shared" si="156"/>
        <v>102340</v>
      </c>
      <c r="AF279" s="13">
        <f t="shared" si="157"/>
        <v>952690.01</v>
      </c>
      <c r="AG279" s="23">
        <f t="shared" si="158"/>
        <v>16750</v>
      </c>
      <c r="AH279" s="13">
        <f t="shared" si="159"/>
        <v>-71500</v>
      </c>
      <c r="AI279" s="13">
        <f t="shared" si="160"/>
        <v>1261433.3599999999</v>
      </c>
      <c r="AJ279" s="13">
        <f t="shared" si="161"/>
        <v>2053933.3599999999</v>
      </c>
      <c r="AK279" s="13">
        <f t="shared" si="162"/>
        <v>660000</v>
      </c>
      <c r="AL279" s="13">
        <f t="shared" si="163"/>
        <v>742350.01</v>
      </c>
      <c r="AM279" s="13">
        <f t="shared" si="164"/>
        <v>193590</v>
      </c>
      <c r="AN279" s="13">
        <f t="shared" si="165"/>
        <v>935940.01</v>
      </c>
      <c r="AO279" s="23">
        <f t="shared" si="166"/>
        <v>0</v>
      </c>
      <c r="AP279" s="13">
        <f t="shared" si="167"/>
        <v>-88250</v>
      </c>
      <c r="AQ279" s="13">
        <f t="shared" si="168"/>
        <v>0</v>
      </c>
      <c r="AR279" s="3" t="str">
        <f t="shared" si="169"/>
        <v>Ok</v>
      </c>
    </row>
    <row r="280" spans="1:44" x14ac:dyDescent="0.3">
      <c r="A280" s="30"/>
      <c r="B280" s="30">
        <f t="shared" si="136"/>
        <v>287</v>
      </c>
      <c r="C280" s="13">
        <f t="shared" si="137"/>
        <v>143500</v>
      </c>
      <c r="D280" s="13">
        <f t="shared" si="138"/>
        <v>1722000</v>
      </c>
      <c r="E280" s="13">
        <f>F280*基础参数!$B$18</f>
        <v>1148000</v>
      </c>
      <c r="F280" s="13">
        <f>F279+基础参数!$B$17</f>
        <v>2870000</v>
      </c>
      <c r="G280" s="13">
        <f>基础参数!$B$1</f>
        <v>60000</v>
      </c>
      <c r="H280" s="13">
        <f>基础参数!$B$2</f>
        <v>36000</v>
      </c>
      <c r="I280" s="13">
        <f>ROUND(IF(F280/12&gt;基础参数!$B$5,基础参数!$B$5,IF(F280/12&lt;基础参数!$B$4,基础参数!$B$4,F280/12)),2)</f>
        <v>21396</v>
      </c>
      <c r="J280" s="13">
        <f>I280*12*基础参数!$B$3</f>
        <v>32094</v>
      </c>
      <c r="K280" s="13">
        <f>ROUND(IF($F280/12&gt;基础参数!$B$12,基础参数!$B$12,IF($F280/12&lt;基础参数!$B$11,基础参数!$B$11,$F280/12)),2)</f>
        <v>21396</v>
      </c>
      <c r="L280" s="13">
        <f>K280*12*基础参数!$B$10</f>
        <v>17972.640000000003</v>
      </c>
      <c r="M280" s="12">
        <f t="shared" si="139"/>
        <v>1575933.36</v>
      </c>
      <c r="N280" s="13">
        <f t="shared" si="140"/>
        <v>1148000</v>
      </c>
      <c r="O280" s="13">
        <f t="shared" si="141"/>
        <v>527250.01</v>
      </c>
      <c r="P280" s="13">
        <f t="shared" si="142"/>
        <v>501440</v>
      </c>
      <c r="Q280" s="17">
        <f t="shared" si="143"/>
        <v>1028690.01</v>
      </c>
      <c r="R280" s="13">
        <f t="shared" si="144"/>
        <v>2063933.3599999999</v>
      </c>
      <c r="S280" s="18">
        <f t="shared" si="145"/>
        <v>660000</v>
      </c>
      <c r="T280" s="13">
        <f t="shared" si="146"/>
        <v>746850.01</v>
      </c>
      <c r="U280" s="13">
        <f t="shared" si="147"/>
        <v>193590</v>
      </c>
      <c r="V280" s="19">
        <f t="shared" si="148"/>
        <v>940440.01</v>
      </c>
      <c r="W280" s="13">
        <f t="shared" si="149"/>
        <v>88250</v>
      </c>
      <c r="X280" s="13">
        <f t="shared" si="150"/>
        <v>103410</v>
      </c>
      <c r="Y280" s="13">
        <f t="shared" si="151"/>
        <v>2723933.36</v>
      </c>
      <c r="Z280" s="22">
        <f t="shared" si="152"/>
        <v>1043850.01</v>
      </c>
      <c r="AA280" s="13"/>
      <c r="AB280" s="13">
        <f t="shared" si="153"/>
        <v>2303933.36</v>
      </c>
      <c r="AC280" s="13">
        <f t="shared" si="154"/>
        <v>420000</v>
      </c>
      <c r="AD280" s="13">
        <f t="shared" si="155"/>
        <v>854850.01</v>
      </c>
      <c r="AE280" s="13">
        <f t="shared" si="156"/>
        <v>102340</v>
      </c>
      <c r="AF280" s="13">
        <f t="shared" si="157"/>
        <v>957190.01</v>
      </c>
      <c r="AG280" s="23">
        <f t="shared" si="158"/>
        <v>16750</v>
      </c>
      <c r="AH280" s="13">
        <f t="shared" si="159"/>
        <v>-71500</v>
      </c>
      <c r="AI280" s="13">
        <f t="shared" si="160"/>
        <v>1271433.3599999999</v>
      </c>
      <c r="AJ280" s="13">
        <f t="shared" si="161"/>
        <v>2063933.3599999999</v>
      </c>
      <c r="AK280" s="13">
        <f t="shared" si="162"/>
        <v>660000</v>
      </c>
      <c r="AL280" s="13">
        <f t="shared" si="163"/>
        <v>746850.01</v>
      </c>
      <c r="AM280" s="13">
        <f t="shared" si="164"/>
        <v>193590</v>
      </c>
      <c r="AN280" s="13">
        <f t="shared" si="165"/>
        <v>940440.01</v>
      </c>
      <c r="AO280" s="23">
        <f t="shared" si="166"/>
        <v>0</v>
      </c>
      <c r="AP280" s="13">
        <f t="shared" si="167"/>
        <v>-88250</v>
      </c>
      <c r="AQ280" s="13">
        <f t="shared" si="168"/>
        <v>0</v>
      </c>
      <c r="AR280" s="3" t="str">
        <f t="shared" si="169"/>
        <v>Ok</v>
      </c>
    </row>
    <row r="281" spans="1:44" x14ac:dyDescent="0.3">
      <c r="A281" s="30"/>
      <c r="B281" s="30">
        <f t="shared" si="136"/>
        <v>288</v>
      </c>
      <c r="C281" s="13">
        <f t="shared" si="137"/>
        <v>144000</v>
      </c>
      <c r="D281" s="13">
        <f t="shared" si="138"/>
        <v>1728000</v>
      </c>
      <c r="E281" s="13">
        <f>F281*基础参数!$B$18</f>
        <v>1152000</v>
      </c>
      <c r="F281" s="13">
        <f>F280+基础参数!$B$17</f>
        <v>2880000</v>
      </c>
      <c r="G281" s="13">
        <f>基础参数!$B$1</f>
        <v>60000</v>
      </c>
      <c r="H281" s="13">
        <f>基础参数!$B$2</f>
        <v>36000</v>
      </c>
      <c r="I281" s="13">
        <f>ROUND(IF(F281/12&gt;基础参数!$B$5,基础参数!$B$5,IF(F281/12&lt;基础参数!$B$4,基础参数!$B$4,F281/12)),2)</f>
        <v>21396</v>
      </c>
      <c r="J281" s="13">
        <f>I281*12*基础参数!$B$3</f>
        <v>32094</v>
      </c>
      <c r="K281" s="13">
        <f>ROUND(IF($F281/12&gt;基础参数!$B$12,基础参数!$B$12,IF($F281/12&lt;基础参数!$B$11,基础参数!$B$11,$F281/12)),2)</f>
        <v>21396</v>
      </c>
      <c r="L281" s="13">
        <f>K281*12*基础参数!$B$10</f>
        <v>17972.640000000003</v>
      </c>
      <c r="M281" s="12">
        <f t="shared" si="139"/>
        <v>1581933.36</v>
      </c>
      <c r="N281" s="13">
        <f t="shared" si="140"/>
        <v>1152000</v>
      </c>
      <c r="O281" s="13">
        <f t="shared" si="141"/>
        <v>529950.01</v>
      </c>
      <c r="P281" s="13">
        <f t="shared" si="142"/>
        <v>503240</v>
      </c>
      <c r="Q281" s="17">
        <f t="shared" si="143"/>
        <v>1033190.01</v>
      </c>
      <c r="R281" s="13">
        <f t="shared" si="144"/>
        <v>2073933.3599999999</v>
      </c>
      <c r="S281" s="18">
        <f t="shared" si="145"/>
        <v>660000</v>
      </c>
      <c r="T281" s="13">
        <f t="shared" si="146"/>
        <v>751350.01</v>
      </c>
      <c r="U281" s="13">
        <f t="shared" si="147"/>
        <v>193590</v>
      </c>
      <c r="V281" s="19">
        <f t="shared" si="148"/>
        <v>944940.01</v>
      </c>
      <c r="W281" s="13">
        <f t="shared" si="149"/>
        <v>88250</v>
      </c>
      <c r="X281" s="13">
        <f t="shared" si="150"/>
        <v>103410</v>
      </c>
      <c r="Y281" s="13">
        <f t="shared" si="151"/>
        <v>2733933.36</v>
      </c>
      <c r="Z281" s="22">
        <f t="shared" si="152"/>
        <v>1048350.01</v>
      </c>
      <c r="AA281" s="13"/>
      <c r="AB281" s="13">
        <f t="shared" si="153"/>
        <v>2313933.36</v>
      </c>
      <c r="AC281" s="13">
        <f t="shared" si="154"/>
        <v>420000</v>
      </c>
      <c r="AD281" s="13">
        <f t="shared" si="155"/>
        <v>859350.01</v>
      </c>
      <c r="AE281" s="13">
        <f t="shared" si="156"/>
        <v>102340</v>
      </c>
      <c r="AF281" s="13">
        <f t="shared" si="157"/>
        <v>961690.01</v>
      </c>
      <c r="AG281" s="23">
        <f t="shared" si="158"/>
        <v>16750</v>
      </c>
      <c r="AH281" s="13">
        <f t="shared" si="159"/>
        <v>-71500</v>
      </c>
      <c r="AI281" s="13">
        <f t="shared" si="160"/>
        <v>1281433.3599999999</v>
      </c>
      <c r="AJ281" s="13">
        <f t="shared" si="161"/>
        <v>2073933.3599999999</v>
      </c>
      <c r="AK281" s="13">
        <f t="shared" si="162"/>
        <v>660000</v>
      </c>
      <c r="AL281" s="13">
        <f t="shared" si="163"/>
        <v>751350.01</v>
      </c>
      <c r="AM281" s="13">
        <f t="shared" si="164"/>
        <v>193590</v>
      </c>
      <c r="AN281" s="13">
        <f t="shared" si="165"/>
        <v>944940.01</v>
      </c>
      <c r="AO281" s="23">
        <f t="shared" si="166"/>
        <v>0</v>
      </c>
      <c r="AP281" s="13">
        <f t="shared" si="167"/>
        <v>-88250</v>
      </c>
      <c r="AQ281" s="13">
        <f t="shared" si="168"/>
        <v>0</v>
      </c>
      <c r="AR281" s="3" t="str">
        <f t="shared" si="169"/>
        <v>Ok</v>
      </c>
    </row>
    <row r="282" spans="1:44" x14ac:dyDescent="0.3">
      <c r="A282" s="30"/>
      <c r="B282" s="30">
        <f t="shared" si="136"/>
        <v>289</v>
      </c>
      <c r="C282" s="13">
        <f t="shared" si="137"/>
        <v>144500</v>
      </c>
      <c r="D282" s="13">
        <f t="shared" si="138"/>
        <v>1734000</v>
      </c>
      <c r="E282" s="13">
        <f>F282*基础参数!$B$18</f>
        <v>1156000</v>
      </c>
      <c r="F282" s="13">
        <f>F281+基础参数!$B$17</f>
        <v>2890000</v>
      </c>
      <c r="G282" s="13">
        <f>基础参数!$B$1</f>
        <v>60000</v>
      </c>
      <c r="H282" s="13">
        <f>基础参数!$B$2</f>
        <v>36000</v>
      </c>
      <c r="I282" s="13">
        <f>ROUND(IF(F282/12&gt;基础参数!$B$5,基础参数!$B$5,IF(F282/12&lt;基础参数!$B$4,基础参数!$B$4,F282/12)),2)</f>
        <v>21396</v>
      </c>
      <c r="J282" s="13">
        <f>I282*12*基础参数!$B$3</f>
        <v>32094</v>
      </c>
      <c r="K282" s="13">
        <f>ROUND(IF($F282/12&gt;基础参数!$B$12,基础参数!$B$12,IF($F282/12&lt;基础参数!$B$11,基础参数!$B$11,$F282/12)),2)</f>
        <v>21396</v>
      </c>
      <c r="L282" s="13">
        <f>K282*12*基础参数!$B$10</f>
        <v>17972.640000000003</v>
      </c>
      <c r="M282" s="12">
        <f t="shared" si="139"/>
        <v>1587933.36</v>
      </c>
      <c r="N282" s="13">
        <f t="shared" si="140"/>
        <v>1156000</v>
      </c>
      <c r="O282" s="13">
        <f t="shared" si="141"/>
        <v>532650.01</v>
      </c>
      <c r="P282" s="13">
        <f t="shared" si="142"/>
        <v>505040</v>
      </c>
      <c r="Q282" s="17">
        <f t="shared" si="143"/>
        <v>1037690.01</v>
      </c>
      <c r="R282" s="13">
        <f t="shared" si="144"/>
        <v>2083933.3599999999</v>
      </c>
      <c r="S282" s="18">
        <f t="shared" si="145"/>
        <v>660000</v>
      </c>
      <c r="T282" s="13">
        <f t="shared" si="146"/>
        <v>755850.01</v>
      </c>
      <c r="U282" s="13">
        <f t="shared" si="147"/>
        <v>193590</v>
      </c>
      <c r="V282" s="19">
        <f t="shared" si="148"/>
        <v>949440.01</v>
      </c>
      <c r="W282" s="13">
        <f t="shared" si="149"/>
        <v>88250</v>
      </c>
      <c r="X282" s="13">
        <f t="shared" si="150"/>
        <v>103410</v>
      </c>
      <c r="Y282" s="13">
        <f t="shared" si="151"/>
        <v>2743933.36</v>
      </c>
      <c r="Z282" s="22">
        <f t="shared" si="152"/>
        <v>1052850.01</v>
      </c>
      <c r="AA282" s="13"/>
      <c r="AB282" s="13">
        <f t="shared" si="153"/>
        <v>2323933.36</v>
      </c>
      <c r="AC282" s="13">
        <f t="shared" si="154"/>
        <v>420000</v>
      </c>
      <c r="AD282" s="13">
        <f t="shared" si="155"/>
        <v>863850.01</v>
      </c>
      <c r="AE282" s="13">
        <f t="shared" si="156"/>
        <v>102340</v>
      </c>
      <c r="AF282" s="13">
        <f t="shared" si="157"/>
        <v>966190.01</v>
      </c>
      <c r="AG282" s="23">
        <f t="shared" si="158"/>
        <v>16750</v>
      </c>
      <c r="AH282" s="13">
        <f t="shared" si="159"/>
        <v>-71500</v>
      </c>
      <c r="AI282" s="13">
        <f t="shared" si="160"/>
        <v>1291433.3599999999</v>
      </c>
      <c r="AJ282" s="13">
        <f t="shared" si="161"/>
        <v>2083933.3599999999</v>
      </c>
      <c r="AK282" s="13">
        <f t="shared" si="162"/>
        <v>660000</v>
      </c>
      <c r="AL282" s="13">
        <f t="shared" si="163"/>
        <v>755850.01</v>
      </c>
      <c r="AM282" s="13">
        <f t="shared" si="164"/>
        <v>193590</v>
      </c>
      <c r="AN282" s="13">
        <f t="shared" si="165"/>
        <v>949440.01</v>
      </c>
      <c r="AO282" s="23">
        <f t="shared" si="166"/>
        <v>0</v>
      </c>
      <c r="AP282" s="13">
        <f t="shared" si="167"/>
        <v>-88250</v>
      </c>
      <c r="AQ282" s="13">
        <f t="shared" si="168"/>
        <v>0</v>
      </c>
      <c r="AR282" s="3" t="str">
        <f t="shared" si="169"/>
        <v>Ok</v>
      </c>
    </row>
    <row r="283" spans="1:44" x14ac:dyDescent="0.3">
      <c r="A283" s="30"/>
      <c r="B283" s="30">
        <f t="shared" si="136"/>
        <v>290</v>
      </c>
      <c r="C283" s="13">
        <f t="shared" si="137"/>
        <v>145000</v>
      </c>
      <c r="D283" s="13">
        <f t="shared" si="138"/>
        <v>1740000</v>
      </c>
      <c r="E283" s="13">
        <f>F283*基础参数!$B$18</f>
        <v>1160000</v>
      </c>
      <c r="F283" s="13">
        <f>F282+基础参数!$B$17</f>
        <v>2900000</v>
      </c>
      <c r="G283" s="13">
        <f>基础参数!$B$1</f>
        <v>60000</v>
      </c>
      <c r="H283" s="13">
        <f>基础参数!$B$2</f>
        <v>36000</v>
      </c>
      <c r="I283" s="13">
        <f>ROUND(IF(F283/12&gt;基础参数!$B$5,基础参数!$B$5,IF(F283/12&lt;基础参数!$B$4,基础参数!$B$4,F283/12)),2)</f>
        <v>21396</v>
      </c>
      <c r="J283" s="13">
        <f>I283*12*基础参数!$B$3</f>
        <v>32094</v>
      </c>
      <c r="K283" s="13">
        <f>ROUND(IF($F283/12&gt;基础参数!$B$12,基础参数!$B$12,IF($F283/12&lt;基础参数!$B$11,基础参数!$B$11,$F283/12)),2)</f>
        <v>21396</v>
      </c>
      <c r="L283" s="13">
        <f>K283*12*基础参数!$B$10</f>
        <v>17972.640000000003</v>
      </c>
      <c r="M283" s="12">
        <f t="shared" si="139"/>
        <v>1593933.36</v>
      </c>
      <c r="N283" s="13">
        <f t="shared" si="140"/>
        <v>1160000</v>
      </c>
      <c r="O283" s="13">
        <f t="shared" si="141"/>
        <v>535350.01</v>
      </c>
      <c r="P283" s="13">
        <f t="shared" si="142"/>
        <v>506840</v>
      </c>
      <c r="Q283" s="17">
        <f t="shared" si="143"/>
        <v>1042190.01</v>
      </c>
      <c r="R283" s="13">
        <f t="shared" si="144"/>
        <v>2093933.3599999999</v>
      </c>
      <c r="S283" s="18">
        <f t="shared" si="145"/>
        <v>660000</v>
      </c>
      <c r="T283" s="13">
        <f t="shared" si="146"/>
        <v>760350.01</v>
      </c>
      <c r="U283" s="13">
        <f t="shared" si="147"/>
        <v>193590</v>
      </c>
      <c r="V283" s="19">
        <f t="shared" si="148"/>
        <v>953940.01</v>
      </c>
      <c r="W283" s="13">
        <f t="shared" si="149"/>
        <v>88250</v>
      </c>
      <c r="X283" s="13">
        <f t="shared" si="150"/>
        <v>103410</v>
      </c>
      <c r="Y283" s="13">
        <f t="shared" si="151"/>
        <v>2753933.36</v>
      </c>
      <c r="Z283" s="22">
        <f t="shared" si="152"/>
        <v>1057350.01</v>
      </c>
      <c r="AA283" s="13"/>
      <c r="AB283" s="13">
        <f t="shared" si="153"/>
        <v>2333933.36</v>
      </c>
      <c r="AC283" s="13">
        <f t="shared" si="154"/>
        <v>420000</v>
      </c>
      <c r="AD283" s="13">
        <f t="shared" si="155"/>
        <v>868350.01</v>
      </c>
      <c r="AE283" s="13">
        <f t="shared" si="156"/>
        <v>102340</v>
      </c>
      <c r="AF283" s="13">
        <f t="shared" si="157"/>
        <v>970690.01</v>
      </c>
      <c r="AG283" s="23">
        <f t="shared" si="158"/>
        <v>16750</v>
      </c>
      <c r="AH283" s="13">
        <f t="shared" si="159"/>
        <v>-71500</v>
      </c>
      <c r="AI283" s="13">
        <f t="shared" si="160"/>
        <v>1301433.3599999999</v>
      </c>
      <c r="AJ283" s="13">
        <f t="shared" si="161"/>
        <v>2093933.3599999999</v>
      </c>
      <c r="AK283" s="13">
        <f t="shared" si="162"/>
        <v>660000</v>
      </c>
      <c r="AL283" s="13">
        <f t="shared" si="163"/>
        <v>760350.01</v>
      </c>
      <c r="AM283" s="13">
        <f t="shared" si="164"/>
        <v>193590</v>
      </c>
      <c r="AN283" s="13">
        <f t="shared" si="165"/>
        <v>953940.01</v>
      </c>
      <c r="AO283" s="23">
        <f t="shared" si="166"/>
        <v>0</v>
      </c>
      <c r="AP283" s="13">
        <f t="shared" si="167"/>
        <v>-88250</v>
      </c>
      <c r="AQ283" s="13">
        <f t="shared" si="168"/>
        <v>0</v>
      </c>
      <c r="AR283" s="3" t="str">
        <f t="shared" si="169"/>
        <v>Ok</v>
      </c>
    </row>
    <row r="284" spans="1:44" x14ac:dyDescent="0.3">
      <c r="A284" s="30"/>
      <c r="B284" s="30">
        <f t="shared" si="136"/>
        <v>291</v>
      </c>
      <c r="C284" s="13">
        <f t="shared" si="137"/>
        <v>145500</v>
      </c>
      <c r="D284" s="13">
        <f t="shared" si="138"/>
        <v>1746000</v>
      </c>
      <c r="E284" s="13">
        <f>F284*基础参数!$B$18</f>
        <v>1164000</v>
      </c>
      <c r="F284" s="13">
        <f>F283+基础参数!$B$17</f>
        <v>2910000</v>
      </c>
      <c r="G284" s="13">
        <f>基础参数!$B$1</f>
        <v>60000</v>
      </c>
      <c r="H284" s="13">
        <f>基础参数!$B$2</f>
        <v>36000</v>
      </c>
      <c r="I284" s="13">
        <f>ROUND(IF(F284/12&gt;基础参数!$B$5,基础参数!$B$5,IF(F284/12&lt;基础参数!$B$4,基础参数!$B$4,F284/12)),2)</f>
        <v>21396</v>
      </c>
      <c r="J284" s="13">
        <f>I284*12*基础参数!$B$3</f>
        <v>32094</v>
      </c>
      <c r="K284" s="13">
        <f>ROUND(IF($F284/12&gt;基础参数!$B$12,基础参数!$B$12,IF($F284/12&lt;基础参数!$B$11,基础参数!$B$11,$F284/12)),2)</f>
        <v>21396</v>
      </c>
      <c r="L284" s="13">
        <f>K284*12*基础参数!$B$10</f>
        <v>17972.640000000003</v>
      </c>
      <c r="M284" s="12">
        <f t="shared" si="139"/>
        <v>1599933.36</v>
      </c>
      <c r="N284" s="13">
        <f t="shared" si="140"/>
        <v>1164000</v>
      </c>
      <c r="O284" s="13">
        <f t="shared" si="141"/>
        <v>538050.01</v>
      </c>
      <c r="P284" s="13">
        <f t="shared" si="142"/>
        <v>508640</v>
      </c>
      <c r="Q284" s="17">
        <f t="shared" si="143"/>
        <v>1046690.01</v>
      </c>
      <c r="R284" s="13">
        <f t="shared" si="144"/>
        <v>2103933.36</v>
      </c>
      <c r="S284" s="18">
        <f t="shared" si="145"/>
        <v>660000</v>
      </c>
      <c r="T284" s="13">
        <f t="shared" si="146"/>
        <v>764850.01</v>
      </c>
      <c r="U284" s="13">
        <f t="shared" si="147"/>
        <v>193590</v>
      </c>
      <c r="V284" s="19">
        <f t="shared" si="148"/>
        <v>958440.01</v>
      </c>
      <c r="W284" s="13">
        <f t="shared" si="149"/>
        <v>88250</v>
      </c>
      <c r="X284" s="13">
        <f t="shared" si="150"/>
        <v>103410</v>
      </c>
      <c r="Y284" s="13">
        <f t="shared" si="151"/>
        <v>2763933.36</v>
      </c>
      <c r="Z284" s="22">
        <f t="shared" si="152"/>
        <v>1061850.01</v>
      </c>
      <c r="AA284" s="13"/>
      <c r="AB284" s="13">
        <f t="shared" si="153"/>
        <v>2343933.36</v>
      </c>
      <c r="AC284" s="13">
        <f t="shared" si="154"/>
        <v>420000</v>
      </c>
      <c r="AD284" s="13">
        <f t="shared" si="155"/>
        <v>872850.01</v>
      </c>
      <c r="AE284" s="13">
        <f t="shared" si="156"/>
        <v>102340</v>
      </c>
      <c r="AF284" s="13">
        <f t="shared" si="157"/>
        <v>975190.01</v>
      </c>
      <c r="AG284" s="23">
        <f t="shared" si="158"/>
        <v>16750</v>
      </c>
      <c r="AH284" s="13">
        <f t="shared" si="159"/>
        <v>-71500</v>
      </c>
      <c r="AI284" s="13">
        <f t="shared" si="160"/>
        <v>1311433.3599999999</v>
      </c>
      <c r="AJ284" s="13">
        <f t="shared" si="161"/>
        <v>2103933.36</v>
      </c>
      <c r="AK284" s="13">
        <f t="shared" si="162"/>
        <v>660000</v>
      </c>
      <c r="AL284" s="13">
        <f t="shared" si="163"/>
        <v>764850.01</v>
      </c>
      <c r="AM284" s="13">
        <f t="shared" si="164"/>
        <v>193590</v>
      </c>
      <c r="AN284" s="13">
        <f t="shared" si="165"/>
        <v>958440.01</v>
      </c>
      <c r="AO284" s="23">
        <f t="shared" si="166"/>
        <v>0</v>
      </c>
      <c r="AP284" s="13">
        <f t="shared" si="167"/>
        <v>-88250</v>
      </c>
      <c r="AQ284" s="13">
        <f t="shared" si="168"/>
        <v>0</v>
      </c>
      <c r="AR284" s="3" t="str">
        <f t="shared" si="169"/>
        <v>Ok</v>
      </c>
    </row>
    <row r="285" spans="1:44" x14ac:dyDescent="0.3">
      <c r="A285" s="30"/>
      <c r="B285" s="30">
        <f t="shared" si="136"/>
        <v>292</v>
      </c>
      <c r="C285" s="13">
        <f t="shared" si="137"/>
        <v>146000</v>
      </c>
      <c r="D285" s="13">
        <f t="shared" si="138"/>
        <v>1752000</v>
      </c>
      <c r="E285" s="13">
        <f>F285*基础参数!$B$18</f>
        <v>1168000</v>
      </c>
      <c r="F285" s="13">
        <f>F284+基础参数!$B$17</f>
        <v>2920000</v>
      </c>
      <c r="G285" s="13">
        <f>基础参数!$B$1</f>
        <v>60000</v>
      </c>
      <c r="H285" s="13">
        <f>基础参数!$B$2</f>
        <v>36000</v>
      </c>
      <c r="I285" s="13">
        <f>ROUND(IF(F285/12&gt;基础参数!$B$5,基础参数!$B$5,IF(F285/12&lt;基础参数!$B$4,基础参数!$B$4,F285/12)),2)</f>
        <v>21396</v>
      </c>
      <c r="J285" s="13">
        <f>I285*12*基础参数!$B$3</f>
        <v>32094</v>
      </c>
      <c r="K285" s="13">
        <f>ROUND(IF($F285/12&gt;基础参数!$B$12,基础参数!$B$12,IF($F285/12&lt;基础参数!$B$11,基础参数!$B$11,$F285/12)),2)</f>
        <v>21396</v>
      </c>
      <c r="L285" s="13">
        <f>K285*12*基础参数!$B$10</f>
        <v>17972.640000000003</v>
      </c>
      <c r="M285" s="12">
        <f t="shared" si="139"/>
        <v>1605933.36</v>
      </c>
      <c r="N285" s="13">
        <f t="shared" si="140"/>
        <v>1168000</v>
      </c>
      <c r="O285" s="13">
        <f t="shared" si="141"/>
        <v>540750.01</v>
      </c>
      <c r="P285" s="13">
        <f t="shared" si="142"/>
        <v>510440</v>
      </c>
      <c r="Q285" s="17">
        <f t="shared" si="143"/>
        <v>1051190.01</v>
      </c>
      <c r="R285" s="13">
        <f t="shared" si="144"/>
        <v>2113933.36</v>
      </c>
      <c r="S285" s="18">
        <f t="shared" si="145"/>
        <v>660000</v>
      </c>
      <c r="T285" s="13">
        <f t="shared" si="146"/>
        <v>769350.01</v>
      </c>
      <c r="U285" s="13">
        <f t="shared" si="147"/>
        <v>193590</v>
      </c>
      <c r="V285" s="19">
        <f t="shared" si="148"/>
        <v>962940.01</v>
      </c>
      <c r="W285" s="13">
        <f t="shared" si="149"/>
        <v>88250</v>
      </c>
      <c r="X285" s="13">
        <f t="shared" si="150"/>
        <v>103410</v>
      </c>
      <c r="Y285" s="13">
        <f t="shared" si="151"/>
        <v>2773933.36</v>
      </c>
      <c r="Z285" s="22">
        <f t="shared" si="152"/>
        <v>1066350.01</v>
      </c>
      <c r="AA285" s="13"/>
      <c r="AB285" s="13">
        <f t="shared" si="153"/>
        <v>2353933.36</v>
      </c>
      <c r="AC285" s="13">
        <f t="shared" si="154"/>
        <v>420000</v>
      </c>
      <c r="AD285" s="13">
        <f t="shared" si="155"/>
        <v>877350.01</v>
      </c>
      <c r="AE285" s="13">
        <f t="shared" si="156"/>
        <v>102340</v>
      </c>
      <c r="AF285" s="13">
        <f t="shared" si="157"/>
        <v>979690.01</v>
      </c>
      <c r="AG285" s="23">
        <f t="shared" si="158"/>
        <v>16750</v>
      </c>
      <c r="AH285" s="13">
        <f t="shared" si="159"/>
        <v>-71500</v>
      </c>
      <c r="AI285" s="13">
        <f t="shared" si="160"/>
        <v>1321433.3599999999</v>
      </c>
      <c r="AJ285" s="13">
        <f t="shared" si="161"/>
        <v>2113933.36</v>
      </c>
      <c r="AK285" s="13">
        <f t="shared" si="162"/>
        <v>660000</v>
      </c>
      <c r="AL285" s="13">
        <f t="shared" si="163"/>
        <v>769350.01</v>
      </c>
      <c r="AM285" s="13">
        <f t="shared" si="164"/>
        <v>193590</v>
      </c>
      <c r="AN285" s="13">
        <f t="shared" si="165"/>
        <v>962940.01</v>
      </c>
      <c r="AO285" s="23">
        <f t="shared" si="166"/>
        <v>0</v>
      </c>
      <c r="AP285" s="13">
        <f t="shared" si="167"/>
        <v>-88250</v>
      </c>
      <c r="AQ285" s="13">
        <f t="shared" si="168"/>
        <v>0</v>
      </c>
      <c r="AR285" s="3" t="str">
        <f t="shared" si="169"/>
        <v>Ok</v>
      </c>
    </row>
    <row r="286" spans="1:44" x14ac:dyDescent="0.3">
      <c r="A286" s="30"/>
      <c r="B286" s="30">
        <f t="shared" si="136"/>
        <v>293</v>
      </c>
      <c r="C286" s="13">
        <f t="shared" si="137"/>
        <v>146500</v>
      </c>
      <c r="D286" s="13">
        <f t="shared" si="138"/>
        <v>1758000</v>
      </c>
      <c r="E286" s="13">
        <f>F286*基础参数!$B$18</f>
        <v>1172000</v>
      </c>
      <c r="F286" s="13">
        <f>F285+基础参数!$B$17</f>
        <v>2930000</v>
      </c>
      <c r="G286" s="13">
        <f>基础参数!$B$1</f>
        <v>60000</v>
      </c>
      <c r="H286" s="13">
        <f>基础参数!$B$2</f>
        <v>36000</v>
      </c>
      <c r="I286" s="13">
        <f>ROUND(IF(F286/12&gt;基础参数!$B$5,基础参数!$B$5,IF(F286/12&lt;基础参数!$B$4,基础参数!$B$4,F286/12)),2)</f>
        <v>21396</v>
      </c>
      <c r="J286" s="13">
        <f>I286*12*基础参数!$B$3</f>
        <v>32094</v>
      </c>
      <c r="K286" s="13">
        <f>ROUND(IF($F286/12&gt;基础参数!$B$12,基础参数!$B$12,IF($F286/12&lt;基础参数!$B$11,基础参数!$B$11,$F286/12)),2)</f>
        <v>21396</v>
      </c>
      <c r="L286" s="13">
        <f>K286*12*基础参数!$B$10</f>
        <v>17972.640000000003</v>
      </c>
      <c r="M286" s="12">
        <f t="shared" si="139"/>
        <v>1611933.36</v>
      </c>
      <c r="N286" s="13">
        <f t="shared" si="140"/>
        <v>1172000</v>
      </c>
      <c r="O286" s="13">
        <f t="shared" si="141"/>
        <v>543450.01</v>
      </c>
      <c r="P286" s="13">
        <f t="shared" si="142"/>
        <v>512240</v>
      </c>
      <c r="Q286" s="17">
        <f t="shared" si="143"/>
        <v>1055690.01</v>
      </c>
      <c r="R286" s="13">
        <f t="shared" si="144"/>
        <v>2123933.36</v>
      </c>
      <c r="S286" s="18">
        <f t="shared" si="145"/>
        <v>660000</v>
      </c>
      <c r="T286" s="13">
        <f t="shared" si="146"/>
        <v>773850.01</v>
      </c>
      <c r="U286" s="13">
        <f t="shared" si="147"/>
        <v>193590</v>
      </c>
      <c r="V286" s="19">
        <f t="shared" si="148"/>
        <v>967440.01</v>
      </c>
      <c r="W286" s="13">
        <f t="shared" si="149"/>
        <v>88250</v>
      </c>
      <c r="X286" s="13">
        <f t="shared" si="150"/>
        <v>103410</v>
      </c>
      <c r="Y286" s="13">
        <f t="shared" si="151"/>
        <v>2783933.36</v>
      </c>
      <c r="Z286" s="22">
        <f t="shared" si="152"/>
        <v>1070850.01</v>
      </c>
      <c r="AA286" s="13"/>
      <c r="AB286" s="13">
        <f t="shared" si="153"/>
        <v>2363933.36</v>
      </c>
      <c r="AC286" s="13">
        <f t="shared" si="154"/>
        <v>420000</v>
      </c>
      <c r="AD286" s="13">
        <f t="shared" si="155"/>
        <v>881850.01</v>
      </c>
      <c r="AE286" s="13">
        <f t="shared" si="156"/>
        <v>102340</v>
      </c>
      <c r="AF286" s="13">
        <f t="shared" si="157"/>
        <v>984190.01</v>
      </c>
      <c r="AG286" s="23">
        <f t="shared" si="158"/>
        <v>16750</v>
      </c>
      <c r="AH286" s="13">
        <f t="shared" si="159"/>
        <v>-71500</v>
      </c>
      <c r="AI286" s="13">
        <f t="shared" si="160"/>
        <v>1331433.3599999999</v>
      </c>
      <c r="AJ286" s="13">
        <f t="shared" si="161"/>
        <v>2123933.36</v>
      </c>
      <c r="AK286" s="13">
        <f t="shared" si="162"/>
        <v>660000</v>
      </c>
      <c r="AL286" s="13">
        <f t="shared" si="163"/>
        <v>773850.01</v>
      </c>
      <c r="AM286" s="13">
        <f t="shared" si="164"/>
        <v>193590</v>
      </c>
      <c r="AN286" s="13">
        <f t="shared" si="165"/>
        <v>967440.01</v>
      </c>
      <c r="AO286" s="23">
        <f t="shared" si="166"/>
        <v>0</v>
      </c>
      <c r="AP286" s="13">
        <f t="shared" si="167"/>
        <v>-88250</v>
      </c>
      <c r="AQ286" s="13">
        <f t="shared" si="168"/>
        <v>0</v>
      </c>
      <c r="AR286" s="3" t="str">
        <f t="shared" si="169"/>
        <v>Ok</v>
      </c>
    </row>
    <row r="287" spans="1:44" x14ac:dyDescent="0.3">
      <c r="A287" s="30"/>
      <c r="B287" s="30">
        <f t="shared" si="136"/>
        <v>294</v>
      </c>
      <c r="C287" s="13">
        <f t="shared" si="137"/>
        <v>147000</v>
      </c>
      <c r="D287" s="13">
        <f t="shared" si="138"/>
        <v>1764000</v>
      </c>
      <c r="E287" s="13">
        <f>F287*基础参数!$B$18</f>
        <v>1176000</v>
      </c>
      <c r="F287" s="13">
        <f>F286+基础参数!$B$17</f>
        <v>2940000</v>
      </c>
      <c r="G287" s="13">
        <f>基础参数!$B$1</f>
        <v>60000</v>
      </c>
      <c r="H287" s="13">
        <f>基础参数!$B$2</f>
        <v>36000</v>
      </c>
      <c r="I287" s="13">
        <f>ROUND(IF(F287/12&gt;基础参数!$B$5,基础参数!$B$5,IF(F287/12&lt;基础参数!$B$4,基础参数!$B$4,F287/12)),2)</f>
        <v>21396</v>
      </c>
      <c r="J287" s="13">
        <f>I287*12*基础参数!$B$3</f>
        <v>32094</v>
      </c>
      <c r="K287" s="13">
        <f>ROUND(IF($F287/12&gt;基础参数!$B$12,基础参数!$B$12,IF($F287/12&lt;基础参数!$B$11,基础参数!$B$11,$F287/12)),2)</f>
        <v>21396</v>
      </c>
      <c r="L287" s="13">
        <f>K287*12*基础参数!$B$10</f>
        <v>17972.640000000003</v>
      </c>
      <c r="M287" s="12">
        <f t="shared" si="139"/>
        <v>1617933.36</v>
      </c>
      <c r="N287" s="13">
        <f t="shared" si="140"/>
        <v>1176000</v>
      </c>
      <c r="O287" s="13">
        <f t="shared" si="141"/>
        <v>546150.01</v>
      </c>
      <c r="P287" s="13">
        <f t="shared" si="142"/>
        <v>514040</v>
      </c>
      <c r="Q287" s="17">
        <f t="shared" si="143"/>
        <v>1060190.01</v>
      </c>
      <c r="R287" s="13">
        <f t="shared" si="144"/>
        <v>2133933.36</v>
      </c>
      <c r="S287" s="18">
        <f t="shared" si="145"/>
        <v>660000</v>
      </c>
      <c r="T287" s="13">
        <f t="shared" si="146"/>
        <v>778350.01</v>
      </c>
      <c r="U287" s="13">
        <f t="shared" si="147"/>
        <v>193590</v>
      </c>
      <c r="V287" s="19">
        <f t="shared" si="148"/>
        <v>971940.01</v>
      </c>
      <c r="W287" s="13">
        <f t="shared" si="149"/>
        <v>88250</v>
      </c>
      <c r="X287" s="13">
        <f t="shared" si="150"/>
        <v>103410</v>
      </c>
      <c r="Y287" s="13">
        <f t="shared" si="151"/>
        <v>2793933.36</v>
      </c>
      <c r="Z287" s="22">
        <f t="shared" si="152"/>
        <v>1075350.01</v>
      </c>
      <c r="AA287" s="13"/>
      <c r="AB287" s="13">
        <f t="shared" si="153"/>
        <v>2373933.36</v>
      </c>
      <c r="AC287" s="13">
        <f t="shared" si="154"/>
        <v>420000</v>
      </c>
      <c r="AD287" s="13">
        <f t="shared" si="155"/>
        <v>886350.01</v>
      </c>
      <c r="AE287" s="13">
        <f t="shared" si="156"/>
        <v>102340</v>
      </c>
      <c r="AF287" s="13">
        <f t="shared" si="157"/>
        <v>988690.01</v>
      </c>
      <c r="AG287" s="23">
        <f t="shared" si="158"/>
        <v>16750</v>
      </c>
      <c r="AH287" s="13">
        <f t="shared" si="159"/>
        <v>-71500</v>
      </c>
      <c r="AI287" s="13">
        <f t="shared" si="160"/>
        <v>1341433.3599999999</v>
      </c>
      <c r="AJ287" s="13">
        <f t="shared" si="161"/>
        <v>2133933.36</v>
      </c>
      <c r="AK287" s="13">
        <f t="shared" si="162"/>
        <v>660000</v>
      </c>
      <c r="AL287" s="13">
        <f t="shared" si="163"/>
        <v>778350.01</v>
      </c>
      <c r="AM287" s="13">
        <f t="shared" si="164"/>
        <v>193590</v>
      </c>
      <c r="AN287" s="13">
        <f t="shared" si="165"/>
        <v>971940.01</v>
      </c>
      <c r="AO287" s="23">
        <f t="shared" si="166"/>
        <v>0</v>
      </c>
      <c r="AP287" s="13">
        <f t="shared" si="167"/>
        <v>-88250</v>
      </c>
      <c r="AQ287" s="13">
        <f t="shared" si="168"/>
        <v>0</v>
      </c>
      <c r="AR287" s="3" t="str">
        <f t="shared" si="169"/>
        <v>Ok</v>
      </c>
    </row>
    <row r="288" spans="1:44" x14ac:dyDescent="0.3">
      <c r="A288" s="30"/>
      <c r="B288" s="30">
        <f t="shared" si="136"/>
        <v>295</v>
      </c>
      <c r="C288" s="13">
        <f t="shared" si="137"/>
        <v>147500</v>
      </c>
      <c r="D288" s="13">
        <f t="shared" si="138"/>
        <v>1770000</v>
      </c>
      <c r="E288" s="13">
        <f>F288*基础参数!$B$18</f>
        <v>1180000</v>
      </c>
      <c r="F288" s="13">
        <f>F287+基础参数!$B$17</f>
        <v>2950000</v>
      </c>
      <c r="G288" s="13">
        <f>基础参数!$B$1</f>
        <v>60000</v>
      </c>
      <c r="H288" s="13">
        <f>基础参数!$B$2</f>
        <v>36000</v>
      </c>
      <c r="I288" s="13">
        <f>ROUND(IF(F288/12&gt;基础参数!$B$5,基础参数!$B$5,IF(F288/12&lt;基础参数!$B$4,基础参数!$B$4,F288/12)),2)</f>
        <v>21396</v>
      </c>
      <c r="J288" s="13">
        <f>I288*12*基础参数!$B$3</f>
        <v>32094</v>
      </c>
      <c r="K288" s="13">
        <f>ROUND(IF($F288/12&gt;基础参数!$B$12,基础参数!$B$12,IF($F288/12&lt;基础参数!$B$11,基础参数!$B$11,$F288/12)),2)</f>
        <v>21396</v>
      </c>
      <c r="L288" s="13">
        <f>K288*12*基础参数!$B$10</f>
        <v>17972.640000000003</v>
      </c>
      <c r="M288" s="12">
        <f t="shared" si="139"/>
        <v>1623933.36</v>
      </c>
      <c r="N288" s="13">
        <f t="shared" si="140"/>
        <v>1180000</v>
      </c>
      <c r="O288" s="13">
        <f t="shared" si="141"/>
        <v>548850.01</v>
      </c>
      <c r="P288" s="13">
        <f t="shared" si="142"/>
        <v>515840</v>
      </c>
      <c r="Q288" s="17">
        <f t="shared" si="143"/>
        <v>1064690.01</v>
      </c>
      <c r="R288" s="13">
        <f t="shared" si="144"/>
        <v>2143933.36</v>
      </c>
      <c r="S288" s="18">
        <f t="shared" si="145"/>
        <v>660000</v>
      </c>
      <c r="T288" s="13">
        <f t="shared" si="146"/>
        <v>782850.01</v>
      </c>
      <c r="U288" s="13">
        <f t="shared" si="147"/>
        <v>193590</v>
      </c>
      <c r="V288" s="19">
        <f t="shared" si="148"/>
        <v>976440.01</v>
      </c>
      <c r="W288" s="13">
        <f t="shared" si="149"/>
        <v>88250</v>
      </c>
      <c r="X288" s="13">
        <f t="shared" si="150"/>
        <v>103410</v>
      </c>
      <c r="Y288" s="13">
        <f t="shared" si="151"/>
        <v>2803933.36</v>
      </c>
      <c r="Z288" s="22">
        <f t="shared" si="152"/>
        <v>1079850.01</v>
      </c>
      <c r="AA288" s="13"/>
      <c r="AB288" s="13">
        <f t="shared" si="153"/>
        <v>2383933.36</v>
      </c>
      <c r="AC288" s="13">
        <f t="shared" si="154"/>
        <v>420000</v>
      </c>
      <c r="AD288" s="13">
        <f t="shared" si="155"/>
        <v>890850.01</v>
      </c>
      <c r="AE288" s="13">
        <f t="shared" si="156"/>
        <v>102340</v>
      </c>
      <c r="AF288" s="13">
        <f t="shared" si="157"/>
        <v>993190.01</v>
      </c>
      <c r="AG288" s="23">
        <f t="shared" si="158"/>
        <v>16750</v>
      </c>
      <c r="AH288" s="13">
        <f t="shared" si="159"/>
        <v>-71500</v>
      </c>
      <c r="AI288" s="13">
        <f t="shared" si="160"/>
        <v>1351433.3599999999</v>
      </c>
      <c r="AJ288" s="13">
        <f t="shared" si="161"/>
        <v>2143933.36</v>
      </c>
      <c r="AK288" s="13">
        <f t="shared" si="162"/>
        <v>660000</v>
      </c>
      <c r="AL288" s="13">
        <f t="shared" si="163"/>
        <v>782850.01</v>
      </c>
      <c r="AM288" s="13">
        <f t="shared" si="164"/>
        <v>193590</v>
      </c>
      <c r="AN288" s="13">
        <f t="shared" si="165"/>
        <v>976440.01</v>
      </c>
      <c r="AO288" s="23">
        <f t="shared" si="166"/>
        <v>0</v>
      </c>
      <c r="AP288" s="13">
        <f t="shared" si="167"/>
        <v>-88250</v>
      </c>
      <c r="AQ288" s="13">
        <f t="shared" si="168"/>
        <v>0</v>
      </c>
      <c r="AR288" s="3" t="str">
        <f t="shared" si="169"/>
        <v>Ok</v>
      </c>
    </row>
    <row r="289" spans="1:44" x14ac:dyDescent="0.3">
      <c r="A289" s="30"/>
      <c r="B289" s="30">
        <f t="shared" si="136"/>
        <v>296</v>
      </c>
      <c r="C289" s="13">
        <f t="shared" si="137"/>
        <v>148000</v>
      </c>
      <c r="D289" s="13">
        <f t="shared" si="138"/>
        <v>1776000</v>
      </c>
      <c r="E289" s="13">
        <f>F289*基础参数!$B$18</f>
        <v>1184000</v>
      </c>
      <c r="F289" s="13">
        <f>F288+基础参数!$B$17</f>
        <v>2960000</v>
      </c>
      <c r="G289" s="13">
        <f>基础参数!$B$1</f>
        <v>60000</v>
      </c>
      <c r="H289" s="13">
        <f>基础参数!$B$2</f>
        <v>36000</v>
      </c>
      <c r="I289" s="13">
        <f>ROUND(IF(F289/12&gt;基础参数!$B$5,基础参数!$B$5,IF(F289/12&lt;基础参数!$B$4,基础参数!$B$4,F289/12)),2)</f>
        <v>21396</v>
      </c>
      <c r="J289" s="13">
        <f>I289*12*基础参数!$B$3</f>
        <v>32094</v>
      </c>
      <c r="K289" s="13">
        <f>ROUND(IF($F289/12&gt;基础参数!$B$12,基础参数!$B$12,IF($F289/12&lt;基础参数!$B$11,基础参数!$B$11,$F289/12)),2)</f>
        <v>21396</v>
      </c>
      <c r="L289" s="13">
        <f>K289*12*基础参数!$B$10</f>
        <v>17972.640000000003</v>
      </c>
      <c r="M289" s="12">
        <f t="shared" si="139"/>
        <v>1629933.36</v>
      </c>
      <c r="N289" s="13">
        <f t="shared" si="140"/>
        <v>1184000</v>
      </c>
      <c r="O289" s="13">
        <f t="shared" si="141"/>
        <v>551550.01</v>
      </c>
      <c r="P289" s="13">
        <f t="shared" si="142"/>
        <v>517640</v>
      </c>
      <c r="Q289" s="17">
        <f t="shared" si="143"/>
        <v>1069190.01</v>
      </c>
      <c r="R289" s="13">
        <f t="shared" si="144"/>
        <v>2153933.36</v>
      </c>
      <c r="S289" s="18">
        <f t="shared" si="145"/>
        <v>660000</v>
      </c>
      <c r="T289" s="13">
        <f t="shared" si="146"/>
        <v>787350.01</v>
      </c>
      <c r="U289" s="13">
        <f t="shared" si="147"/>
        <v>193590</v>
      </c>
      <c r="V289" s="19">
        <f t="shared" si="148"/>
        <v>980940.01</v>
      </c>
      <c r="W289" s="13">
        <f t="shared" si="149"/>
        <v>88250</v>
      </c>
      <c r="X289" s="13">
        <f t="shared" si="150"/>
        <v>103410</v>
      </c>
      <c r="Y289" s="13">
        <f t="shared" si="151"/>
        <v>2813933.36</v>
      </c>
      <c r="Z289" s="22">
        <f t="shared" si="152"/>
        <v>1084350.01</v>
      </c>
      <c r="AA289" s="13"/>
      <c r="AB289" s="13">
        <f t="shared" si="153"/>
        <v>2393933.36</v>
      </c>
      <c r="AC289" s="13">
        <f t="shared" si="154"/>
        <v>420000</v>
      </c>
      <c r="AD289" s="13">
        <f t="shared" si="155"/>
        <v>895350.01</v>
      </c>
      <c r="AE289" s="13">
        <f t="shared" si="156"/>
        <v>102340</v>
      </c>
      <c r="AF289" s="13">
        <f t="shared" si="157"/>
        <v>997690.01</v>
      </c>
      <c r="AG289" s="23">
        <f t="shared" si="158"/>
        <v>16750</v>
      </c>
      <c r="AH289" s="13">
        <f t="shared" si="159"/>
        <v>-71500</v>
      </c>
      <c r="AI289" s="13">
        <f t="shared" si="160"/>
        <v>1361433.3599999999</v>
      </c>
      <c r="AJ289" s="13">
        <f t="shared" si="161"/>
        <v>2153933.36</v>
      </c>
      <c r="AK289" s="13">
        <f t="shared" si="162"/>
        <v>660000</v>
      </c>
      <c r="AL289" s="13">
        <f t="shared" si="163"/>
        <v>787350.01</v>
      </c>
      <c r="AM289" s="13">
        <f t="shared" si="164"/>
        <v>193590</v>
      </c>
      <c r="AN289" s="13">
        <f t="shared" si="165"/>
        <v>980940.01</v>
      </c>
      <c r="AO289" s="23">
        <f t="shared" si="166"/>
        <v>0</v>
      </c>
      <c r="AP289" s="13">
        <f t="shared" si="167"/>
        <v>-88250</v>
      </c>
      <c r="AQ289" s="13">
        <f t="shared" si="168"/>
        <v>0</v>
      </c>
      <c r="AR289" s="3" t="str">
        <f t="shared" si="169"/>
        <v>Ok</v>
      </c>
    </row>
    <row r="290" spans="1:44" x14ac:dyDescent="0.3">
      <c r="A290" s="30"/>
      <c r="B290" s="30">
        <f t="shared" si="136"/>
        <v>297</v>
      </c>
      <c r="C290" s="13">
        <f t="shared" si="137"/>
        <v>148500</v>
      </c>
      <c r="D290" s="13">
        <f t="shared" si="138"/>
        <v>1782000</v>
      </c>
      <c r="E290" s="13">
        <f>F290*基础参数!$B$18</f>
        <v>1188000</v>
      </c>
      <c r="F290" s="13">
        <f>F289+基础参数!$B$17</f>
        <v>2970000</v>
      </c>
      <c r="G290" s="13">
        <f>基础参数!$B$1</f>
        <v>60000</v>
      </c>
      <c r="H290" s="13">
        <f>基础参数!$B$2</f>
        <v>36000</v>
      </c>
      <c r="I290" s="13">
        <f>ROUND(IF(F290/12&gt;基础参数!$B$5,基础参数!$B$5,IF(F290/12&lt;基础参数!$B$4,基础参数!$B$4,F290/12)),2)</f>
        <v>21396</v>
      </c>
      <c r="J290" s="13">
        <f>I290*12*基础参数!$B$3</f>
        <v>32094</v>
      </c>
      <c r="K290" s="13">
        <f>ROUND(IF($F290/12&gt;基础参数!$B$12,基础参数!$B$12,IF($F290/12&lt;基础参数!$B$11,基础参数!$B$11,$F290/12)),2)</f>
        <v>21396</v>
      </c>
      <c r="L290" s="13">
        <f>K290*12*基础参数!$B$10</f>
        <v>17972.640000000003</v>
      </c>
      <c r="M290" s="12">
        <f t="shared" si="139"/>
        <v>1635933.36</v>
      </c>
      <c r="N290" s="13">
        <f t="shared" si="140"/>
        <v>1188000</v>
      </c>
      <c r="O290" s="13">
        <f t="shared" si="141"/>
        <v>554250.01</v>
      </c>
      <c r="P290" s="13">
        <f t="shared" si="142"/>
        <v>519440</v>
      </c>
      <c r="Q290" s="17">
        <f t="shared" si="143"/>
        <v>1073690.01</v>
      </c>
      <c r="R290" s="13">
        <f t="shared" si="144"/>
        <v>2163933.36</v>
      </c>
      <c r="S290" s="18">
        <f t="shared" si="145"/>
        <v>660000</v>
      </c>
      <c r="T290" s="13">
        <f t="shared" si="146"/>
        <v>791850.01</v>
      </c>
      <c r="U290" s="13">
        <f t="shared" si="147"/>
        <v>193590</v>
      </c>
      <c r="V290" s="19">
        <f t="shared" si="148"/>
        <v>985440.01</v>
      </c>
      <c r="W290" s="13">
        <f t="shared" si="149"/>
        <v>88250</v>
      </c>
      <c r="X290" s="13">
        <f t="shared" si="150"/>
        <v>103410</v>
      </c>
      <c r="Y290" s="13">
        <f t="shared" si="151"/>
        <v>2823933.36</v>
      </c>
      <c r="Z290" s="22">
        <f t="shared" si="152"/>
        <v>1088850.01</v>
      </c>
      <c r="AA290" s="13"/>
      <c r="AB290" s="13">
        <f t="shared" si="153"/>
        <v>2403933.36</v>
      </c>
      <c r="AC290" s="13">
        <f t="shared" si="154"/>
        <v>420000</v>
      </c>
      <c r="AD290" s="13">
        <f t="shared" si="155"/>
        <v>899850.01</v>
      </c>
      <c r="AE290" s="13">
        <f t="shared" si="156"/>
        <v>102340</v>
      </c>
      <c r="AF290" s="13">
        <f t="shared" si="157"/>
        <v>1002190.01</v>
      </c>
      <c r="AG290" s="23">
        <f t="shared" si="158"/>
        <v>16750</v>
      </c>
      <c r="AH290" s="13">
        <f t="shared" si="159"/>
        <v>-71500</v>
      </c>
      <c r="AI290" s="13">
        <f t="shared" si="160"/>
        <v>1371433.3599999999</v>
      </c>
      <c r="AJ290" s="13">
        <f t="shared" si="161"/>
        <v>2163933.36</v>
      </c>
      <c r="AK290" s="13">
        <f t="shared" si="162"/>
        <v>660000</v>
      </c>
      <c r="AL290" s="13">
        <f t="shared" si="163"/>
        <v>791850.01</v>
      </c>
      <c r="AM290" s="13">
        <f t="shared" si="164"/>
        <v>193590</v>
      </c>
      <c r="AN290" s="13">
        <f t="shared" si="165"/>
        <v>985440.01</v>
      </c>
      <c r="AO290" s="23">
        <f t="shared" si="166"/>
        <v>0</v>
      </c>
      <c r="AP290" s="13">
        <f t="shared" si="167"/>
        <v>-88250</v>
      </c>
      <c r="AQ290" s="13">
        <f t="shared" si="168"/>
        <v>0</v>
      </c>
      <c r="AR290" s="3" t="str">
        <f t="shared" si="169"/>
        <v>Ok</v>
      </c>
    </row>
    <row r="291" spans="1:44" x14ac:dyDescent="0.3">
      <c r="A291" s="30"/>
      <c r="B291" s="30">
        <f t="shared" si="136"/>
        <v>298</v>
      </c>
      <c r="C291" s="13">
        <f t="shared" si="137"/>
        <v>149000</v>
      </c>
      <c r="D291" s="13">
        <f t="shared" si="138"/>
        <v>1788000</v>
      </c>
      <c r="E291" s="13">
        <f>F291*基础参数!$B$18</f>
        <v>1192000</v>
      </c>
      <c r="F291" s="13">
        <f>F290+基础参数!$B$17</f>
        <v>2980000</v>
      </c>
      <c r="G291" s="13">
        <f>基础参数!$B$1</f>
        <v>60000</v>
      </c>
      <c r="H291" s="13">
        <f>基础参数!$B$2</f>
        <v>36000</v>
      </c>
      <c r="I291" s="13">
        <f>ROUND(IF(F291/12&gt;基础参数!$B$5,基础参数!$B$5,IF(F291/12&lt;基础参数!$B$4,基础参数!$B$4,F291/12)),2)</f>
        <v>21396</v>
      </c>
      <c r="J291" s="13">
        <f>I291*12*基础参数!$B$3</f>
        <v>32094</v>
      </c>
      <c r="K291" s="13">
        <f>ROUND(IF($F291/12&gt;基础参数!$B$12,基础参数!$B$12,IF($F291/12&lt;基础参数!$B$11,基础参数!$B$11,$F291/12)),2)</f>
        <v>21396</v>
      </c>
      <c r="L291" s="13">
        <f>K291*12*基础参数!$B$10</f>
        <v>17972.640000000003</v>
      </c>
      <c r="M291" s="12">
        <f t="shared" si="139"/>
        <v>1641933.36</v>
      </c>
      <c r="N291" s="13">
        <f t="shared" si="140"/>
        <v>1192000</v>
      </c>
      <c r="O291" s="13">
        <f t="shared" si="141"/>
        <v>556950.01</v>
      </c>
      <c r="P291" s="13">
        <f t="shared" si="142"/>
        <v>521240</v>
      </c>
      <c r="Q291" s="17">
        <f t="shared" si="143"/>
        <v>1078190.01</v>
      </c>
      <c r="R291" s="13">
        <f t="shared" si="144"/>
        <v>2173933.36</v>
      </c>
      <c r="S291" s="18">
        <f t="shared" si="145"/>
        <v>660000</v>
      </c>
      <c r="T291" s="13">
        <f t="shared" si="146"/>
        <v>796350.01</v>
      </c>
      <c r="U291" s="13">
        <f t="shared" si="147"/>
        <v>193590</v>
      </c>
      <c r="V291" s="19">
        <f t="shared" si="148"/>
        <v>989940.01</v>
      </c>
      <c r="W291" s="13">
        <f t="shared" si="149"/>
        <v>88250</v>
      </c>
      <c r="X291" s="13">
        <f t="shared" si="150"/>
        <v>103410</v>
      </c>
      <c r="Y291" s="13">
        <f t="shared" si="151"/>
        <v>2833933.36</v>
      </c>
      <c r="Z291" s="22">
        <f t="shared" si="152"/>
        <v>1093350.01</v>
      </c>
      <c r="AA291" s="13"/>
      <c r="AB291" s="13">
        <f t="shared" si="153"/>
        <v>2413933.36</v>
      </c>
      <c r="AC291" s="13">
        <f t="shared" si="154"/>
        <v>420000</v>
      </c>
      <c r="AD291" s="13">
        <f t="shared" si="155"/>
        <v>904350.01</v>
      </c>
      <c r="AE291" s="13">
        <f t="shared" si="156"/>
        <v>102340</v>
      </c>
      <c r="AF291" s="13">
        <f t="shared" si="157"/>
        <v>1006690.01</v>
      </c>
      <c r="AG291" s="23">
        <f t="shared" si="158"/>
        <v>16750</v>
      </c>
      <c r="AH291" s="13">
        <f t="shared" si="159"/>
        <v>-71500</v>
      </c>
      <c r="AI291" s="13">
        <f t="shared" si="160"/>
        <v>1381433.3599999999</v>
      </c>
      <c r="AJ291" s="13">
        <f t="shared" si="161"/>
        <v>2173933.36</v>
      </c>
      <c r="AK291" s="13">
        <f t="shared" si="162"/>
        <v>660000</v>
      </c>
      <c r="AL291" s="13">
        <f t="shared" si="163"/>
        <v>796350.01</v>
      </c>
      <c r="AM291" s="13">
        <f t="shared" si="164"/>
        <v>193590</v>
      </c>
      <c r="AN291" s="13">
        <f t="shared" si="165"/>
        <v>989940.01</v>
      </c>
      <c r="AO291" s="23">
        <f t="shared" si="166"/>
        <v>0</v>
      </c>
      <c r="AP291" s="13">
        <f t="shared" si="167"/>
        <v>-88250</v>
      </c>
      <c r="AQ291" s="13">
        <f t="shared" si="168"/>
        <v>0</v>
      </c>
      <c r="AR291" s="3" t="str">
        <f t="shared" si="169"/>
        <v>Ok</v>
      </c>
    </row>
    <row r="292" spans="1:44" x14ac:dyDescent="0.3">
      <c r="A292" s="30"/>
      <c r="B292" s="30">
        <f t="shared" si="136"/>
        <v>299</v>
      </c>
      <c r="C292" s="13">
        <f t="shared" si="137"/>
        <v>149500</v>
      </c>
      <c r="D292" s="13">
        <f t="shared" si="138"/>
        <v>1794000</v>
      </c>
      <c r="E292" s="13">
        <f>F292*基础参数!$B$18</f>
        <v>1196000</v>
      </c>
      <c r="F292" s="13">
        <f>F291+基础参数!$B$17</f>
        <v>2990000</v>
      </c>
      <c r="G292" s="13">
        <f>基础参数!$B$1</f>
        <v>60000</v>
      </c>
      <c r="H292" s="13">
        <f>基础参数!$B$2</f>
        <v>36000</v>
      </c>
      <c r="I292" s="13">
        <f>ROUND(IF(F292/12&gt;基础参数!$B$5,基础参数!$B$5,IF(F292/12&lt;基础参数!$B$4,基础参数!$B$4,F292/12)),2)</f>
        <v>21396</v>
      </c>
      <c r="J292" s="13">
        <f>I292*12*基础参数!$B$3</f>
        <v>32094</v>
      </c>
      <c r="K292" s="13">
        <f>ROUND(IF($F292/12&gt;基础参数!$B$12,基础参数!$B$12,IF($F292/12&lt;基础参数!$B$11,基础参数!$B$11,$F292/12)),2)</f>
        <v>21396</v>
      </c>
      <c r="L292" s="13">
        <f>K292*12*基础参数!$B$10</f>
        <v>17972.640000000003</v>
      </c>
      <c r="M292" s="12">
        <f t="shared" si="139"/>
        <v>1647933.36</v>
      </c>
      <c r="N292" s="13">
        <f t="shared" si="140"/>
        <v>1196000</v>
      </c>
      <c r="O292" s="13">
        <f t="shared" si="141"/>
        <v>559650.01</v>
      </c>
      <c r="P292" s="13">
        <f t="shared" si="142"/>
        <v>523040</v>
      </c>
      <c r="Q292" s="17">
        <f t="shared" si="143"/>
        <v>1082690.01</v>
      </c>
      <c r="R292" s="13">
        <f t="shared" si="144"/>
        <v>2183933.36</v>
      </c>
      <c r="S292" s="18">
        <f t="shared" si="145"/>
        <v>660000</v>
      </c>
      <c r="T292" s="13">
        <f t="shared" si="146"/>
        <v>800850.01</v>
      </c>
      <c r="U292" s="13">
        <f t="shared" si="147"/>
        <v>193590</v>
      </c>
      <c r="V292" s="19">
        <f t="shared" si="148"/>
        <v>994440.01</v>
      </c>
      <c r="W292" s="13">
        <f t="shared" si="149"/>
        <v>88250</v>
      </c>
      <c r="X292" s="13">
        <f t="shared" si="150"/>
        <v>103410</v>
      </c>
      <c r="Y292" s="13">
        <f t="shared" si="151"/>
        <v>2843933.36</v>
      </c>
      <c r="Z292" s="22">
        <f t="shared" si="152"/>
        <v>1097850.01</v>
      </c>
      <c r="AA292" s="13"/>
      <c r="AB292" s="13">
        <f t="shared" si="153"/>
        <v>2423933.36</v>
      </c>
      <c r="AC292" s="13">
        <f t="shared" si="154"/>
        <v>420000</v>
      </c>
      <c r="AD292" s="13">
        <f t="shared" si="155"/>
        <v>908850.01</v>
      </c>
      <c r="AE292" s="13">
        <f t="shared" si="156"/>
        <v>102340</v>
      </c>
      <c r="AF292" s="13">
        <f t="shared" si="157"/>
        <v>1011190.01</v>
      </c>
      <c r="AG292" s="23">
        <f t="shared" si="158"/>
        <v>16750</v>
      </c>
      <c r="AH292" s="13">
        <f t="shared" si="159"/>
        <v>-71500</v>
      </c>
      <c r="AI292" s="13">
        <f t="shared" si="160"/>
        <v>1391433.3599999999</v>
      </c>
      <c r="AJ292" s="13">
        <f t="shared" si="161"/>
        <v>2183933.36</v>
      </c>
      <c r="AK292" s="13">
        <f t="shared" si="162"/>
        <v>660000</v>
      </c>
      <c r="AL292" s="13">
        <f t="shared" si="163"/>
        <v>800850.01</v>
      </c>
      <c r="AM292" s="13">
        <f t="shared" si="164"/>
        <v>193590</v>
      </c>
      <c r="AN292" s="13">
        <f t="shared" si="165"/>
        <v>994440.01</v>
      </c>
      <c r="AO292" s="23">
        <f t="shared" si="166"/>
        <v>0</v>
      </c>
      <c r="AP292" s="13">
        <f t="shared" si="167"/>
        <v>-88250</v>
      </c>
      <c r="AQ292" s="13">
        <f t="shared" si="168"/>
        <v>0</v>
      </c>
      <c r="AR292" s="3" t="str">
        <f t="shared" si="169"/>
        <v>Ok</v>
      </c>
    </row>
    <row r="293" spans="1:44" x14ac:dyDescent="0.3">
      <c r="A293" s="30"/>
      <c r="B293" s="30">
        <f t="shared" si="136"/>
        <v>300</v>
      </c>
      <c r="C293" s="13">
        <f t="shared" si="137"/>
        <v>150000</v>
      </c>
      <c r="D293" s="13">
        <f t="shared" si="138"/>
        <v>1800000</v>
      </c>
      <c r="E293" s="13">
        <f>F293*基础参数!$B$18</f>
        <v>1200000</v>
      </c>
      <c r="F293" s="13">
        <f>F292+基础参数!$B$17</f>
        <v>3000000</v>
      </c>
      <c r="G293" s="13">
        <f>基础参数!$B$1</f>
        <v>60000</v>
      </c>
      <c r="H293" s="13">
        <f>基础参数!$B$2</f>
        <v>36000</v>
      </c>
      <c r="I293" s="13">
        <f>ROUND(IF(F293/12&gt;基础参数!$B$5,基础参数!$B$5,IF(F293/12&lt;基础参数!$B$4,基础参数!$B$4,F293/12)),2)</f>
        <v>21396</v>
      </c>
      <c r="J293" s="13">
        <f>I293*12*基础参数!$B$3</f>
        <v>32094</v>
      </c>
      <c r="K293" s="13">
        <f>ROUND(IF($F293/12&gt;基础参数!$B$12,基础参数!$B$12,IF($F293/12&lt;基础参数!$B$11,基础参数!$B$11,$F293/12)),2)</f>
        <v>21396</v>
      </c>
      <c r="L293" s="13">
        <f>K293*12*基础参数!$B$10</f>
        <v>17972.640000000003</v>
      </c>
      <c r="M293" s="12">
        <f t="shared" si="139"/>
        <v>1653933.36</v>
      </c>
      <c r="N293" s="13">
        <f t="shared" si="140"/>
        <v>1200000</v>
      </c>
      <c r="O293" s="13">
        <f t="shared" si="141"/>
        <v>562350.01</v>
      </c>
      <c r="P293" s="13">
        <f t="shared" si="142"/>
        <v>524840</v>
      </c>
      <c r="Q293" s="17">
        <f t="shared" si="143"/>
        <v>1087190.01</v>
      </c>
      <c r="R293" s="13">
        <f t="shared" si="144"/>
        <v>2193933.36</v>
      </c>
      <c r="S293" s="18">
        <f t="shared" si="145"/>
        <v>660000</v>
      </c>
      <c r="T293" s="13">
        <f t="shared" si="146"/>
        <v>805350.01</v>
      </c>
      <c r="U293" s="13">
        <f t="shared" si="147"/>
        <v>193590</v>
      </c>
      <c r="V293" s="19">
        <f t="shared" si="148"/>
        <v>998940.01</v>
      </c>
      <c r="W293" s="13">
        <f t="shared" si="149"/>
        <v>88250</v>
      </c>
      <c r="X293" s="13">
        <f t="shared" si="150"/>
        <v>103410</v>
      </c>
      <c r="Y293" s="13">
        <f t="shared" si="151"/>
        <v>2853933.36</v>
      </c>
      <c r="Z293" s="22">
        <f t="shared" si="152"/>
        <v>1102350.01</v>
      </c>
      <c r="AA293" s="13"/>
      <c r="AB293" s="13">
        <f t="shared" si="153"/>
        <v>2433933.36</v>
      </c>
      <c r="AC293" s="13">
        <f t="shared" si="154"/>
        <v>420000</v>
      </c>
      <c r="AD293" s="13">
        <f t="shared" si="155"/>
        <v>913350.01</v>
      </c>
      <c r="AE293" s="13">
        <f t="shared" si="156"/>
        <v>102340</v>
      </c>
      <c r="AF293" s="13">
        <f t="shared" si="157"/>
        <v>1015690.01</v>
      </c>
      <c r="AG293" s="23">
        <f t="shared" si="158"/>
        <v>16750</v>
      </c>
      <c r="AH293" s="13">
        <f t="shared" si="159"/>
        <v>-71500</v>
      </c>
      <c r="AI293" s="13">
        <f t="shared" si="160"/>
        <v>1401433.3599999999</v>
      </c>
      <c r="AJ293" s="13">
        <f t="shared" si="161"/>
        <v>2193933.36</v>
      </c>
      <c r="AK293" s="13">
        <f t="shared" si="162"/>
        <v>660000</v>
      </c>
      <c r="AL293" s="13">
        <f t="shared" si="163"/>
        <v>805350.01</v>
      </c>
      <c r="AM293" s="13">
        <f t="shared" si="164"/>
        <v>193590</v>
      </c>
      <c r="AN293" s="13">
        <f t="shared" si="165"/>
        <v>998940.01</v>
      </c>
      <c r="AO293" s="23">
        <f t="shared" si="166"/>
        <v>0</v>
      </c>
      <c r="AP293" s="13">
        <f t="shared" si="167"/>
        <v>-88250</v>
      </c>
      <c r="AQ293" s="13">
        <f t="shared" si="168"/>
        <v>0</v>
      </c>
      <c r="AR293" s="3" t="str">
        <f t="shared" si="169"/>
        <v>Ok</v>
      </c>
    </row>
    <row r="294" spans="1:44" x14ac:dyDescent="0.3">
      <c r="A294" s="30"/>
      <c r="B294" s="30">
        <f t="shared" si="136"/>
        <v>301</v>
      </c>
      <c r="C294" s="13">
        <f t="shared" si="137"/>
        <v>150500</v>
      </c>
      <c r="D294" s="13">
        <f t="shared" si="138"/>
        <v>1806000</v>
      </c>
      <c r="E294" s="13">
        <f>F294*基础参数!$B$18</f>
        <v>1204000</v>
      </c>
      <c r="F294" s="13">
        <f>F293+基础参数!$B$17</f>
        <v>3010000</v>
      </c>
      <c r="G294" s="13">
        <f>基础参数!$B$1</f>
        <v>60000</v>
      </c>
      <c r="H294" s="13">
        <f>基础参数!$B$2</f>
        <v>36000</v>
      </c>
      <c r="I294" s="13">
        <f>ROUND(IF(F294/12&gt;基础参数!$B$5,基础参数!$B$5,IF(F294/12&lt;基础参数!$B$4,基础参数!$B$4,F294/12)),2)</f>
        <v>21396</v>
      </c>
      <c r="J294" s="13">
        <f>I294*12*基础参数!$B$3</f>
        <v>32094</v>
      </c>
      <c r="K294" s="13">
        <f>ROUND(IF($F294/12&gt;基础参数!$B$12,基础参数!$B$12,IF($F294/12&lt;基础参数!$B$11,基础参数!$B$11,$F294/12)),2)</f>
        <v>21396</v>
      </c>
      <c r="L294" s="13">
        <f>K294*12*基础参数!$B$10</f>
        <v>17972.640000000003</v>
      </c>
      <c r="M294" s="12">
        <f t="shared" si="139"/>
        <v>1659933.36</v>
      </c>
      <c r="N294" s="13">
        <f t="shared" si="140"/>
        <v>1204000</v>
      </c>
      <c r="O294" s="13">
        <f t="shared" si="141"/>
        <v>565050.01</v>
      </c>
      <c r="P294" s="13">
        <f t="shared" si="142"/>
        <v>526640</v>
      </c>
      <c r="Q294" s="17">
        <f t="shared" si="143"/>
        <v>1091690.01</v>
      </c>
      <c r="R294" s="13">
        <f t="shared" si="144"/>
        <v>2203933.36</v>
      </c>
      <c r="S294" s="18">
        <f t="shared" si="145"/>
        <v>660000</v>
      </c>
      <c r="T294" s="13">
        <f t="shared" si="146"/>
        <v>809850.01</v>
      </c>
      <c r="U294" s="13">
        <f t="shared" si="147"/>
        <v>193590</v>
      </c>
      <c r="V294" s="19">
        <f t="shared" si="148"/>
        <v>1003440.01</v>
      </c>
      <c r="W294" s="13">
        <f t="shared" si="149"/>
        <v>88250</v>
      </c>
      <c r="X294" s="13">
        <f t="shared" si="150"/>
        <v>103410</v>
      </c>
      <c r="Y294" s="13">
        <f t="shared" si="151"/>
        <v>2863933.36</v>
      </c>
      <c r="Z294" s="22">
        <f t="shared" si="152"/>
        <v>1106850.01</v>
      </c>
      <c r="AA294" s="13"/>
      <c r="AB294" s="13">
        <f t="shared" si="153"/>
        <v>2443933.36</v>
      </c>
      <c r="AC294" s="13">
        <f t="shared" si="154"/>
        <v>420000</v>
      </c>
      <c r="AD294" s="13">
        <f t="shared" si="155"/>
        <v>917850.01</v>
      </c>
      <c r="AE294" s="13">
        <f t="shared" si="156"/>
        <v>102340</v>
      </c>
      <c r="AF294" s="13">
        <f t="shared" si="157"/>
        <v>1020190.01</v>
      </c>
      <c r="AG294" s="23">
        <f t="shared" si="158"/>
        <v>16750</v>
      </c>
      <c r="AH294" s="13">
        <f t="shared" si="159"/>
        <v>-71500</v>
      </c>
      <c r="AI294" s="13">
        <f t="shared" si="160"/>
        <v>1411433.3599999999</v>
      </c>
      <c r="AJ294" s="13">
        <f t="shared" si="161"/>
        <v>2203933.36</v>
      </c>
      <c r="AK294" s="13">
        <f t="shared" si="162"/>
        <v>660000</v>
      </c>
      <c r="AL294" s="13">
        <f t="shared" si="163"/>
        <v>809850.01</v>
      </c>
      <c r="AM294" s="13">
        <f t="shared" si="164"/>
        <v>193590</v>
      </c>
      <c r="AN294" s="13">
        <f t="shared" si="165"/>
        <v>1003440.01</v>
      </c>
      <c r="AO294" s="23">
        <f t="shared" si="166"/>
        <v>0</v>
      </c>
      <c r="AP294" s="13">
        <f t="shared" si="167"/>
        <v>-88250</v>
      </c>
      <c r="AQ294" s="13">
        <f t="shared" si="168"/>
        <v>0</v>
      </c>
      <c r="AR294" s="3" t="str">
        <f t="shared" si="169"/>
        <v>Ok</v>
      </c>
    </row>
    <row r="295" spans="1:44" x14ac:dyDescent="0.3">
      <c r="A295" s="30"/>
      <c r="B295" s="30">
        <f t="shared" si="136"/>
        <v>302</v>
      </c>
      <c r="C295" s="13">
        <f t="shared" si="137"/>
        <v>151000</v>
      </c>
      <c r="D295" s="13">
        <f t="shared" si="138"/>
        <v>1812000</v>
      </c>
      <c r="E295" s="13">
        <f>F295*基础参数!$B$18</f>
        <v>1208000</v>
      </c>
      <c r="F295" s="13">
        <f>F294+基础参数!$B$17</f>
        <v>3020000</v>
      </c>
      <c r="G295" s="13">
        <f>基础参数!$B$1</f>
        <v>60000</v>
      </c>
      <c r="H295" s="13">
        <f>基础参数!$B$2</f>
        <v>36000</v>
      </c>
      <c r="I295" s="13">
        <f>ROUND(IF(F295/12&gt;基础参数!$B$5,基础参数!$B$5,IF(F295/12&lt;基础参数!$B$4,基础参数!$B$4,F295/12)),2)</f>
        <v>21396</v>
      </c>
      <c r="J295" s="13">
        <f>I295*12*基础参数!$B$3</f>
        <v>32094</v>
      </c>
      <c r="K295" s="13">
        <f>ROUND(IF($F295/12&gt;基础参数!$B$12,基础参数!$B$12,IF($F295/12&lt;基础参数!$B$11,基础参数!$B$11,$F295/12)),2)</f>
        <v>21396</v>
      </c>
      <c r="L295" s="13">
        <f>K295*12*基础参数!$B$10</f>
        <v>17972.640000000003</v>
      </c>
      <c r="M295" s="12">
        <f t="shared" si="139"/>
        <v>1665933.36</v>
      </c>
      <c r="N295" s="13">
        <f t="shared" si="140"/>
        <v>1208000</v>
      </c>
      <c r="O295" s="13">
        <f t="shared" si="141"/>
        <v>567750.01</v>
      </c>
      <c r="P295" s="13">
        <f t="shared" si="142"/>
        <v>528440</v>
      </c>
      <c r="Q295" s="17">
        <f t="shared" si="143"/>
        <v>1096190.01</v>
      </c>
      <c r="R295" s="13">
        <f t="shared" si="144"/>
        <v>2213933.36</v>
      </c>
      <c r="S295" s="18">
        <f t="shared" si="145"/>
        <v>660000</v>
      </c>
      <c r="T295" s="13">
        <f t="shared" si="146"/>
        <v>814350.01</v>
      </c>
      <c r="U295" s="13">
        <f t="shared" si="147"/>
        <v>193590</v>
      </c>
      <c r="V295" s="19">
        <f t="shared" si="148"/>
        <v>1007940.01</v>
      </c>
      <c r="W295" s="13">
        <f t="shared" si="149"/>
        <v>88250</v>
      </c>
      <c r="X295" s="13">
        <f t="shared" si="150"/>
        <v>103410</v>
      </c>
      <c r="Y295" s="13">
        <f t="shared" si="151"/>
        <v>2873933.36</v>
      </c>
      <c r="Z295" s="22">
        <f t="shared" si="152"/>
        <v>1111350.01</v>
      </c>
      <c r="AA295" s="13"/>
      <c r="AB295" s="13">
        <f t="shared" si="153"/>
        <v>2453933.36</v>
      </c>
      <c r="AC295" s="13">
        <f t="shared" si="154"/>
        <v>420000</v>
      </c>
      <c r="AD295" s="13">
        <f t="shared" si="155"/>
        <v>922350.01</v>
      </c>
      <c r="AE295" s="13">
        <f t="shared" si="156"/>
        <v>102340</v>
      </c>
      <c r="AF295" s="13">
        <f t="shared" si="157"/>
        <v>1024690.01</v>
      </c>
      <c r="AG295" s="23">
        <f t="shared" si="158"/>
        <v>16750</v>
      </c>
      <c r="AH295" s="13">
        <f t="shared" si="159"/>
        <v>-71500</v>
      </c>
      <c r="AI295" s="13">
        <f t="shared" si="160"/>
        <v>1421433.3599999999</v>
      </c>
      <c r="AJ295" s="13">
        <f t="shared" si="161"/>
        <v>2213933.36</v>
      </c>
      <c r="AK295" s="13">
        <f t="shared" si="162"/>
        <v>660000</v>
      </c>
      <c r="AL295" s="13">
        <f t="shared" si="163"/>
        <v>814350.01</v>
      </c>
      <c r="AM295" s="13">
        <f t="shared" si="164"/>
        <v>193590</v>
      </c>
      <c r="AN295" s="13">
        <f t="shared" si="165"/>
        <v>1007940.01</v>
      </c>
      <c r="AO295" s="23">
        <f t="shared" si="166"/>
        <v>0</v>
      </c>
      <c r="AP295" s="13">
        <f t="shared" si="167"/>
        <v>-88250</v>
      </c>
      <c r="AQ295" s="13">
        <f t="shared" si="168"/>
        <v>0</v>
      </c>
      <c r="AR295" s="3" t="str">
        <f t="shared" si="169"/>
        <v>Ok</v>
      </c>
    </row>
    <row r="296" spans="1:44" x14ac:dyDescent="0.3">
      <c r="A296" s="30"/>
      <c r="B296" s="30">
        <f t="shared" si="136"/>
        <v>303</v>
      </c>
      <c r="C296" s="13">
        <f t="shared" si="137"/>
        <v>151500</v>
      </c>
      <c r="D296" s="13">
        <f t="shared" si="138"/>
        <v>1818000</v>
      </c>
      <c r="E296" s="13">
        <f>F296*基础参数!$B$18</f>
        <v>1212000</v>
      </c>
      <c r="F296" s="13">
        <f>F295+基础参数!$B$17</f>
        <v>3030000</v>
      </c>
      <c r="G296" s="13">
        <f>基础参数!$B$1</f>
        <v>60000</v>
      </c>
      <c r="H296" s="13">
        <f>基础参数!$B$2</f>
        <v>36000</v>
      </c>
      <c r="I296" s="13">
        <f>ROUND(IF(F296/12&gt;基础参数!$B$5,基础参数!$B$5,IF(F296/12&lt;基础参数!$B$4,基础参数!$B$4,F296/12)),2)</f>
        <v>21396</v>
      </c>
      <c r="J296" s="13">
        <f>I296*12*基础参数!$B$3</f>
        <v>32094</v>
      </c>
      <c r="K296" s="13">
        <f>ROUND(IF($F296/12&gt;基础参数!$B$12,基础参数!$B$12,IF($F296/12&lt;基础参数!$B$11,基础参数!$B$11,$F296/12)),2)</f>
        <v>21396</v>
      </c>
      <c r="L296" s="13">
        <f>K296*12*基础参数!$B$10</f>
        <v>17972.640000000003</v>
      </c>
      <c r="M296" s="12">
        <f t="shared" si="139"/>
        <v>1671933.36</v>
      </c>
      <c r="N296" s="13">
        <f t="shared" si="140"/>
        <v>1212000</v>
      </c>
      <c r="O296" s="13">
        <f t="shared" si="141"/>
        <v>570450.01</v>
      </c>
      <c r="P296" s="13">
        <f t="shared" si="142"/>
        <v>530240</v>
      </c>
      <c r="Q296" s="17">
        <f t="shared" si="143"/>
        <v>1100690.01</v>
      </c>
      <c r="R296" s="13">
        <f t="shared" si="144"/>
        <v>2223933.36</v>
      </c>
      <c r="S296" s="18">
        <f t="shared" si="145"/>
        <v>660000</v>
      </c>
      <c r="T296" s="13">
        <f t="shared" si="146"/>
        <v>818850.01</v>
      </c>
      <c r="U296" s="13">
        <f t="shared" si="147"/>
        <v>193590</v>
      </c>
      <c r="V296" s="19">
        <f t="shared" si="148"/>
        <v>1012440.01</v>
      </c>
      <c r="W296" s="13">
        <f t="shared" si="149"/>
        <v>88250</v>
      </c>
      <c r="X296" s="13">
        <f t="shared" si="150"/>
        <v>103410</v>
      </c>
      <c r="Y296" s="13">
        <f t="shared" si="151"/>
        <v>2883933.36</v>
      </c>
      <c r="Z296" s="22">
        <f t="shared" si="152"/>
        <v>1115850.01</v>
      </c>
      <c r="AA296" s="13"/>
      <c r="AB296" s="13">
        <f t="shared" si="153"/>
        <v>2463933.36</v>
      </c>
      <c r="AC296" s="13">
        <f t="shared" si="154"/>
        <v>420000</v>
      </c>
      <c r="AD296" s="13">
        <f t="shared" si="155"/>
        <v>926850.01</v>
      </c>
      <c r="AE296" s="13">
        <f t="shared" si="156"/>
        <v>102340</v>
      </c>
      <c r="AF296" s="13">
        <f t="shared" si="157"/>
        <v>1029190.01</v>
      </c>
      <c r="AG296" s="23">
        <f t="shared" si="158"/>
        <v>16750</v>
      </c>
      <c r="AH296" s="13">
        <f t="shared" si="159"/>
        <v>-71500</v>
      </c>
      <c r="AI296" s="13">
        <f t="shared" si="160"/>
        <v>1431433.3599999999</v>
      </c>
      <c r="AJ296" s="13">
        <f t="shared" si="161"/>
        <v>2223933.36</v>
      </c>
      <c r="AK296" s="13">
        <f t="shared" si="162"/>
        <v>660000</v>
      </c>
      <c r="AL296" s="13">
        <f t="shared" si="163"/>
        <v>818850.01</v>
      </c>
      <c r="AM296" s="13">
        <f t="shared" si="164"/>
        <v>193590</v>
      </c>
      <c r="AN296" s="13">
        <f t="shared" si="165"/>
        <v>1012440.01</v>
      </c>
      <c r="AO296" s="23">
        <f t="shared" si="166"/>
        <v>0</v>
      </c>
      <c r="AP296" s="13">
        <f t="shared" si="167"/>
        <v>-88250</v>
      </c>
      <c r="AQ296" s="13">
        <f t="shared" si="168"/>
        <v>0</v>
      </c>
      <c r="AR296" s="3" t="str">
        <f t="shared" si="169"/>
        <v>Ok</v>
      </c>
    </row>
    <row r="297" spans="1:44" x14ac:dyDescent="0.3">
      <c r="A297" s="30"/>
      <c r="B297" s="30">
        <f t="shared" si="136"/>
        <v>304</v>
      </c>
      <c r="C297" s="13">
        <f t="shared" si="137"/>
        <v>152000</v>
      </c>
      <c r="D297" s="13">
        <f t="shared" si="138"/>
        <v>1824000</v>
      </c>
      <c r="E297" s="13">
        <f>F297*基础参数!$B$18</f>
        <v>1216000</v>
      </c>
      <c r="F297" s="13">
        <f>F296+基础参数!$B$17</f>
        <v>3040000</v>
      </c>
      <c r="G297" s="13">
        <f>基础参数!$B$1</f>
        <v>60000</v>
      </c>
      <c r="H297" s="13">
        <f>基础参数!$B$2</f>
        <v>36000</v>
      </c>
      <c r="I297" s="13">
        <f>ROUND(IF(F297/12&gt;基础参数!$B$5,基础参数!$B$5,IF(F297/12&lt;基础参数!$B$4,基础参数!$B$4,F297/12)),2)</f>
        <v>21396</v>
      </c>
      <c r="J297" s="13">
        <f>I297*12*基础参数!$B$3</f>
        <v>32094</v>
      </c>
      <c r="K297" s="13">
        <f>ROUND(IF($F297/12&gt;基础参数!$B$12,基础参数!$B$12,IF($F297/12&lt;基础参数!$B$11,基础参数!$B$11,$F297/12)),2)</f>
        <v>21396</v>
      </c>
      <c r="L297" s="13">
        <f>K297*12*基础参数!$B$10</f>
        <v>17972.640000000003</v>
      </c>
      <c r="M297" s="12">
        <f t="shared" si="139"/>
        <v>1677933.36</v>
      </c>
      <c r="N297" s="13">
        <f t="shared" si="140"/>
        <v>1216000</v>
      </c>
      <c r="O297" s="13">
        <f t="shared" si="141"/>
        <v>573150.01</v>
      </c>
      <c r="P297" s="13">
        <f t="shared" si="142"/>
        <v>532040</v>
      </c>
      <c r="Q297" s="17">
        <f t="shared" si="143"/>
        <v>1105190.01</v>
      </c>
      <c r="R297" s="13">
        <f t="shared" si="144"/>
        <v>2233933.36</v>
      </c>
      <c r="S297" s="18">
        <f t="shared" si="145"/>
        <v>660000</v>
      </c>
      <c r="T297" s="13">
        <f t="shared" si="146"/>
        <v>823350.01</v>
      </c>
      <c r="U297" s="13">
        <f t="shared" si="147"/>
        <v>193590</v>
      </c>
      <c r="V297" s="19">
        <f t="shared" si="148"/>
        <v>1016940.01</v>
      </c>
      <c r="W297" s="13">
        <f t="shared" si="149"/>
        <v>88250</v>
      </c>
      <c r="X297" s="13">
        <f t="shared" si="150"/>
        <v>103410</v>
      </c>
      <c r="Y297" s="13">
        <f t="shared" si="151"/>
        <v>2893933.36</v>
      </c>
      <c r="Z297" s="22">
        <f t="shared" si="152"/>
        <v>1120350.01</v>
      </c>
      <c r="AA297" s="13"/>
      <c r="AB297" s="13">
        <f t="shared" si="153"/>
        <v>2473933.36</v>
      </c>
      <c r="AC297" s="13">
        <f t="shared" si="154"/>
        <v>420000</v>
      </c>
      <c r="AD297" s="13">
        <f t="shared" si="155"/>
        <v>931350.01</v>
      </c>
      <c r="AE297" s="13">
        <f t="shared" si="156"/>
        <v>102340</v>
      </c>
      <c r="AF297" s="13">
        <f t="shared" si="157"/>
        <v>1033690.01</v>
      </c>
      <c r="AG297" s="23">
        <f t="shared" si="158"/>
        <v>16750</v>
      </c>
      <c r="AH297" s="13">
        <f t="shared" si="159"/>
        <v>-71500</v>
      </c>
      <c r="AI297" s="13">
        <f t="shared" si="160"/>
        <v>1441433.3599999999</v>
      </c>
      <c r="AJ297" s="13">
        <f t="shared" si="161"/>
        <v>2233933.36</v>
      </c>
      <c r="AK297" s="13">
        <f t="shared" si="162"/>
        <v>660000</v>
      </c>
      <c r="AL297" s="13">
        <f t="shared" si="163"/>
        <v>823350.01</v>
      </c>
      <c r="AM297" s="13">
        <f t="shared" si="164"/>
        <v>193590</v>
      </c>
      <c r="AN297" s="13">
        <f t="shared" si="165"/>
        <v>1016940.01</v>
      </c>
      <c r="AO297" s="23">
        <f t="shared" si="166"/>
        <v>0</v>
      </c>
      <c r="AP297" s="13">
        <f t="shared" si="167"/>
        <v>-88250</v>
      </c>
      <c r="AQ297" s="13">
        <f t="shared" si="168"/>
        <v>0</v>
      </c>
      <c r="AR297" s="3" t="str">
        <f t="shared" si="169"/>
        <v>Ok</v>
      </c>
    </row>
    <row r="298" spans="1:44" x14ac:dyDescent="0.3">
      <c r="A298" s="30"/>
      <c r="B298" s="30">
        <f t="shared" si="136"/>
        <v>305</v>
      </c>
      <c r="C298" s="13">
        <f t="shared" si="137"/>
        <v>152500</v>
      </c>
      <c r="D298" s="13">
        <f t="shared" si="138"/>
        <v>1830000</v>
      </c>
      <c r="E298" s="13">
        <f>F298*基础参数!$B$18</f>
        <v>1220000</v>
      </c>
      <c r="F298" s="13">
        <f>F297+基础参数!$B$17</f>
        <v>3050000</v>
      </c>
      <c r="G298" s="13">
        <f>基础参数!$B$1</f>
        <v>60000</v>
      </c>
      <c r="H298" s="13">
        <f>基础参数!$B$2</f>
        <v>36000</v>
      </c>
      <c r="I298" s="13">
        <f>ROUND(IF(F298/12&gt;基础参数!$B$5,基础参数!$B$5,IF(F298/12&lt;基础参数!$B$4,基础参数!$B$4,F298/12)),2)</f>
        <v>21396</v>
      </c>
      <c r="J298" s="13">
        <f>I298*12*基础参数!$B$3</f>
        <v>32094</v>
      </c>
      <c r="K298" s="13">
        <f>ROUND(IF($F298/12&gt;基础参数!$B$12,基础参数!$B$12,IF($F298/12&lt;基础参数!$B$11,基础参数!$B$11,$F298/12)),2)</f>
        <v>21396</v>
      </c>
      <c r="L298" s="13">
        <f>K298*12*基础参数!$B$10</f>
        <v>17972.640000000003</v>
      </c>
      <c r="M298" s="12">
        <f t="shared" si="139"/>
        <v>1683933.36</v>
      </c>
      <c r="N298" s="13">
        <f t="shared" si="140"/>
        <v>1220000</v>
      </c>
      <c r="O298" s="13">
        <f t="shared" si="141"/>
        <v>575850.01</v>
      </c>
      <c r="P298" s="13">
        <f t="shared" si="142"/>
        <v>533840</v>
      </c>
      <c r="Q298" s="17">
        <f t="shared" si="143"/>
        <v>1109690.01</v>
      </c>
      <c r="R298" s="13">
        <f t="shared" si="144"/>
        <v>2243933.36</v>
      </c>
      <c r="S298" s="18">
        <f t="shared" si="145"/>
        <v>660000</v>
      </c>
      <c r="T298" s="13">
        <f t="shared" si="146"/>
        <v>827850.01</v>
      </c>
      <c r="U298" s="13">
        <f t="shared" si="147"/>
        <v>193590</v>
      </c>
      <c r="V298" s="19">
        <f t="shared" si="148"/>
        <v>1021440.01</v>
      </c>
      <c r="W298" s="13">
        <f t="shared" si="149"/>
        <v>88250</v>
      </c>
      <c r="X298" s="13">
        <f t="shared" si="150"/>
        <v>103410</v>
      </c>
      <c r="Y298" s="13">
        <f t="shared" si="151"/>
        <v>2903933.36</v>
      </c>
      <c r="Z298" s="22">
        <f t="shared" si="152"/>
        <v>1124850.01</v>
      </c>
      <c r="AA298" s="13"/>
      <c r="AB298" s="13">
        <f t="shared" si="153"/>
        <v>2483933.36</v>
      </c>
      <c r="AC298" s="13">
        <f t="shared" si="154"/>
        <v>420000</v>
      </c>
      <c r="AD298" s="13">
        <f t="shared" si="155"/>
        <v>935850.01</v>
      </c>
      <c r="AE298" s="13">
        <f t="shared" si="156"/>
        <v>102340</v>
      </c>
      <c r="AF298" s="13">
        <f t="shared" si="157"/>
        <v>1038190.01</v>
      </c>
      <c r="AG298" s="23">
        <f t="shared" si="158"/>
        <v>16750</v>
      </c>
      <c r="AH298" s="13">
        <f t="shared" si="159"/>
        <v>-71500</v>
      </c>
      <c r="AI298" s="13">
        <f t="shared" si="160"/>
        <v>1451433.3599999999</v>
      </c>
      <c r="AJ298" s="13">
        <f t="shared" si="161"/>
        <v>2243933.36</v>
      </c>
      <c r="AK298" s="13">
        <f t="shared" si="162"/>
        <v>660000</v>
      </c>
      <c r="AL298" s="13">
        <f t="shared" si="163"/>
        <v>827850.01</v>
      </c>
      <c r="AM298" s="13">
        <f t="shared" si="164"/>
        <v>193590</v>
      </c>
      <c r="AN298" s="13">
        <f t="shared" si="165"/>
        <v>1021440.01</v>
      </c>
      <c r="AO298" s="23">
        <f t="shared" si="166"/>
        <v>0</v>
      </c>
      <c r="AP298" s="13">
        <f t="shared" si="167"/>
        <v>-88250</v>
      </c>
      <c r="AQ298" s="13">
        <f t="shared" si="168"/>
        <v>0</v>
      </c>
      <c r="AR298" s="3" t="str">
        <f t="shared" si="169"/>
        <v>Ok</v>
      </c>
    </row>
    <row r="299" spans="1:44" x14ac:dyDescent="0.3">
      <c r="A299" s="30"/>
      <c r="B299" s="30">
        <f t="shared" si="136"/>
        <v>306</v>
      </c>
      <c r="C299" s="13">
        <f t="shared" si="137"/>
        <v>153000</v>
      </c>
      <c r="D299" s="13">
        <f t="shared" si="138"/>
        <v>1836000</v>
      </c>
      <c r="E299" s="13">
        <f>F299*基础参数!$B$18</f>
        <v>1224000</v>
      </c>
      <c r="F299" s="13">
        <f>F298+基础参数!$B$17</f>
        <v>3060000</v>
      </c>
      <c r="G299" s="13">
        <f>基础参数!$B$1</f>
        <v>60000</v>
      </c>
      <c r="H299" s="13">
        <f>基础参数!$B$2</f>
        <v>36000</v>
      </c>
      <c r="I299" s="13">
        <f>ROUND(IF(F299/12&gt;基础参数!$B$5,基础参数!$B$5,IF(F299/12&lt;基础参数!$B$4,基础参数!$B$4,F299/12)),2)</f>
        <v>21396</v>
      </c>
      <c r="J299" s="13">
        <f>I299*12*基础参数!$B$3</f>
        <v>32094</v>
      </c>
      <c r="K299" s="13">
        <f>ROUND(IF($F299/12&gt;基础参数!$B$12,基础参数!$B$12,IF($F299/12&lt;基础参数!$B$11,基础参数!$B$11,$F299/12)),2)</f>
        <v>21396</v>
      </c>
      <c r="L299" s="13">
        <f>K299*12*基础参数!$B$10</f>
        <v>17972.640000000003</v>
      </c>
      <c r="M299" s="12">
        <f t="shared" si="139"/>
        <v>1689933.36</v>
      </c>
      <c r="N299" s="13">
        <f t="shared" si="140"/>
        <v>1224000</v>
      </c>
      <c r="O299" s="13">
        <f t="shared" si="141"/>
        <v>578550.01</v>
      </c>
      <c r="P299" s="13">
        <f t="shared" si="142"/>
        <v>535640</v>
      </c>
      <c r="Q299" s="17">
        <f t="shared" si="143"/>
        <v>1114190.01</v>
      </c>
      <c r="R299" s="13">
        <f t="shared" si="144"/>
        <v>2253933.36</v>
      </c>
      <c r="S299" s="18">
        <f t="shared" si="145"/>
        <v>660000</v>
      </c>
      <c r="T299" s="13">
        <f t="shared" si="146"/>
        <v>832350.01</v>
      </c>
      <c r="U299" s="13">
        <f t="shared" si="147"/>
        <v>193590</v>
      </c>
      <c r="V299" s="19">
        <f t="shared" si="148"/>
        <v>1025940.01</v>
      </c>
      <c r="W299" s="13">
        <f t="shared" si="149"/>
        <v>88250</v>
      </c>
      <c r="X299" s="13">
        <f t="shared" si="150"/>
        <v>103410</v>
      </c>
      <c r="Y299" s="13">
        <f t="shared" si="151"/>
        <v>2913933.36</v>
      </c>
      <c r="Z299" s="22">
        <f t="shared" si="152"/>
        <v>1129350.01</v>
      </c>
      <c r="AA299" s="13"/>
      <c r="AB299" s="13">
        <f t="shared" si="153"/>
        <v>2493933.36</v>
      </c>
      <c r="AC299" s="13">
        <f t="shared" si="154"/>
        <v>420000</v>
      </c>
      <c r="AD299" s="13">
        <f t="shared" si="155"/>
        <v>940350.01</v>
      </c>
      <c r="AE299" s="13">
        <f t="shared" si="156"/>
        <v>102340</v>
      </c>
      <c r="AF299" s="13">
        <f t="shared" si="157"/>
        <v>1042690.01</v>
      </c>
      <c r="AG299" s="23">
        <f t="shared" si="158"/>
        <v>16750</v>
      </c>
      <c r="AH299" s="13">
        <f t="shared" si="159"/>
        <v>-71500</v>
      </c>
      <c r="AI299" s="13">
        <f t="shared" si="160"/>
        <v>1461433.3599999999</v>
      </c>
      <c r="AJ299" s="13">
        <f t="shared" si="161"/>
        <v>2253933.36</v>
      </c>
      <c r="AK299" s="13">
        <f t="shared" si="162"/>
        <v>660000</v>
      </c>
      <c r="AL299" s="13">
        <f t="shared" si="163"/>
        <v>832350.01</v>
      </c>
      <c r="AM299" s="13">
        <f t="shared" si="164"/>
        <v>193590</v>
      </c>
      <c r="AN299" s="13">
        <f t="shared" si="165"/>
        <v>1025940.01</v>
      </c>
      <c r="AO299" s="23">
        <f t="shared" si="166"/>
        <v>0</v>
      </c>
      <c r="AP299" s="13">
        <f t="shared" si="167"/>
        <v>-88250</v>
      </c>
      <c r="AQ299" s="13">
        <f t="shared" si="168"/>
        <v>0</v>
      </c>
      <c r="AR299" s="3" t="str">
        <f t="shared" si="169"/>
        <v>Ok</v>
      </c>
    </row>
    <row r="300" spans="1:44" x14ac:dyDescent="0.3">
      <c r="A300" s="30"/>
      <c r="B300" s="30">
        <f t="shared" si="136"/>
        <v>307</v>
      </c>
      <c r="C300" s="13">
        <f t="shared" si="137"/>
        <v>153500</v>
      </c>
      <c r="D300" s="13">
        <f t="shared" si="138"/>
        <v>1842000</v>
      </c>
      <c r="E300" s="13">
        <f>F300*基础参数!$B$18</f>
        <v>1228000</v>
      </c>
      <c r="F300" s="13">
        <f>F299+基础参数!$B$17</f>
        <v>3070000</v>
      </c>
      <c r="G300" s="13">
        <f>基础参数!$B$1</f>
        <v>60000</v>
      </c>
      <c r="H300" s="13">
        <f>基础参数!$B$2</f>
        <v>36000</v>
      </c>
      <c r="I300" s="13">
        <f>ROUND(IF(F300/12&gt;基础参数!$B$5,基础参数!$B$5,IF(F300/12&lt;基础参数!$B$4,基础参数!$B$4,F300/12)),2)</f>
        <v>21396</v>
      </c>
      <c r="J300" s="13">
        <f>I300*12*基础参数!$B$3</f>
        <v>32094</v>
      </c>
      <c r="K300" s="13">
        <f>ROUND(IF($F300/12&gt;基础参数!$B$12,基础参数!$B$12,IF($F300/12&lt;基础参数!$B$11,基础参数!$B$11,$F300/12)),2)</f>
        <v>21396</v>
      </c>
      <c r="L300" s="13">
        <f>K300*12*基础参数!$B$10</f>
        <v>17972.640000000003</v>
      </c>
      <c r="M300" s="12">
        <f t="shared" si="139"/>
        <v>1695933.36</v>
      </c>
      <c r="N300" s="13">
        <f t="shared" si="140"/>
        <v>1228000</v>
      </c>
      <c r="O300" s="13">
        <f t="shared" si="141"/>
        <v>581250.01</v>
      </c>
      <c r="P300" s="13">
        <f t="shared" si="142"/>
        <v>537440</v>
      </c>
      <c r="Q300" s="17">
        <f t="shared" si="143"/>
        <v>1118690.01</v>
      </c>
      <c r="R300" s="13">
        <f t="shared" si="144"/>
        <v>2263933.36</v>
      </c>
      <c r="S300" s="18">
        <f t="shared" si="145"/>
        <v>660000</v>
      </c>
      <c r="T300" s="13">
        <f t="shared" si="146"/>
        <v>836850.01</v>
      </c>
      <c r="U300" s="13">
        <f t="shared" si="147"/>
        <v>193590</v>
      </c>
      <c r="V300" s="19">
        <f t="shared" si="148"/>
        <v>1030440.01</v>
      </c>
      <c r="W300" s="13">
        <f t="shared" si="149"/>
        <v>88250</v>
      </c>
      <c r="X300" s="13">
        <f t="shared" si="150"/>
        <v>103410</v>
      </c>
      <c r="Y300" s="13">
        <f t="shared" si="151"/>
        <v>2923933.36</v>
      </c>
      <c r="Z300" s="22">
        <f t="shared" si="152"/>
        <v>1133850.01</v>
      </c>
      <c r="AA300" s="13"/>
      <c r="AB300" s="13">
        <f t="shared" si="153"/>
        <v>2503933.36</v>
      </c>
      <c r="AC300" s="13">
        <f t="shared" si="154"/>
        <v>420000</v>
      </c>
      <c r="AD300" s="13">
        <f t="shared" si="155"/>
        <v>944850.01</v>
      </c>
      <c r="AE300" s="13">
        <f t="shared" si="156"/>
        <v>102340</v>
      </c>
      <c r="AF300" s="13">
        <f t="shared" si="157"/>
        <v>1047190.01</v>
      </c>
      <c r="AG300" s="23">
        <f t="shared" si="158"/>
        <v>16750</v>
      </c>
      <c r="AH300" s="13">
        <f t="shared" si="159"/>
        <v>-71500</v>
      </c>
      <c r="AI300" s="13">
        <f t="shared" si="160"/>
        <v>1471433.3599999999</v>
      </c>
      <c r="AJ300" s="13">
        <f t="shared" si="161"/>
        <v>2263933.36</v>
      </c>
      <c r="AK300" s="13">
        <f t="shared" si="162"/>
        <v>660000</v>
      </c>
      <c r="AL300" s="13">
        <f t="shared" si="163"/>
        <v>836850.01</v>
      </c>
      <c r="AM300" s="13">
        <f t="shared" si="164"/>
        <v>193590</v>
      </c>
      <c r="AN300" s="13">
        <f t="shared" si="165"/>
        <v>1030440.01</v>
      </c>
      <c r="AO300" s="23">
        <f t="shared" si="166"/>
        <v>0</v>
      </c>
      <c r="AP300" s="13">
        <f t="shared" si="167"/>
        <v>-88250</v>
      </c>
      <c r="AQ300" s="13">
        <f t="shared" si="168"/>
        <v>0</v>
      </c>
      <c r="AR300" s="3" t="str">
        <f t="shared" si="169"/>
        <v>Ok</v>
      </c>
    </row>
    <row r="301" spans="1:44" x14ac:dyDescent="0.3">
      <c r="A301" s="30"/>
      <c r="B301" s="30">
        <f t="shared" si="136"/>
        <v>308</v>
      </c>
      <c r="C301" s="13">
        <f t="shared" si="137"/>
        <v>154000</v>
      </c>
      <c r="D301" s="13">
        <f t="shared" si="138"/>
        <v>1848000</v>
      </c>
      <c r="E301" s="13">
        <f>F301*基础参数!$B$18</f>
        <v>1232000</v>
      </c>
      <c r="F301" s="13">
        <f>F300+基础参数!$B$17</f>
        <v>3080000</v>
      </c>
      <c r="G301" s="13">
        <f>基础参数!$B$1</f>
        <v>60000</v>
      </c>
      <c r="H301" s="13">
        <f>基础参数!$B$2</f>
        <v>36000</v>
      </c>
      <c r="I301" s="13">
        <f>ROUND(IF(F301/12&gt;基础参数!$B$5,基础参数!$B$5,IF(F301/12&lt;基础参数!$B$4,基础参数!$B$4,F301/12)),2)</f>
        <v>21396</v>
      </c>
      <c r="J301" s="13">
        <f>I301*12*基础参数!$B$3</f>
        <v>32094</v>
      </c>
      <c r="K301" s="13">
        <f>ROUND(IF($F301/12&gt;基础参数!$B$12,基础参数!$B$12,IF($F301/12&lt;基础参数!$B$11,基础参数!$B$11,$F301/12)),2)</f>
        <v>21396</v>
      </c>
      <c r="L301" s="13">
        <f>K301*12*基础参数!$B$10</f>
        <v>17972.640000000003</v>
      </c>
      <c r="M301" s="12">
        <f t="shared" si="139"/>
        <v>1701933.36</v>
      </c>
      <c r="N301" s="13">
        <f t="shared" si="140"/>
        <v>1232000</v>
      </c>
      <c r="O301" s="13">
        <f t="shared" si="141"/>
        <v>583950.01</v>
      </c>
      <c r="P301" s="13">
        <f t="shared" si="142"/>
        <v>539240</v>
      </c>
      <c r="Q301" s="17">
        <f t="shared" si="143"/>
        <v>1123190.01</v>
      </c>
      <c r="R301" s="13">
        <f t="shared" si="144"/>
        <v>2273933.36</v>
      </c>
      <c r="S301" s="18">
        <f t="shared" si="145"/>
        <v>660000</v>
      </c>
      <c r="T301" s="13">
        <f t="shared" si="146"/>
        <v>841350.01</v>
      </c>
      <c r="U301" s="13">
        <f t="shared" si="147"/>
        <v>193590</v>
      </c>
      <c r="V301" s="19">
        <f t="shared" si="148"/>
        <v>1034940.01</v>
      </c>
      <c r="W301" s="13">
        <f t="shared" si="149"/>
        <v>88250</v>
      </c>
      <c r="X301" s="13">
        <f t="shared" si="150"/>
        <v>103410</v>
      </c>
      <c r="Y301" s="13">
        <f t="shared" si="151"/>
        <v>2933933.36</v>
      </c>
      <c r="Z301" s="22">
        <f t="shared" si="152"/>
        <v>1138350.01</v>
      </c>
      <c r="AA301" s="13"/>
      <c r="AB301" s="13">
        <f t="shared" si="153"/>
        <v>2513933.36</v>
      </c>
      <c r="AC301" s="13">
        <f t="shared" si="154"/>
        <v>420000</v>
      </c>
      <c r="AD301" s="13">
        <f t="shared" si="155"/>
        <v>949350.01</v>
      </c>
      <c r="AE301" s="13">
        <f t="shared" si="156"/>
        <v>102340</v>
      </c>
      <c r="AF301" s="13">
        <f t="shared" si="157"/>
        <v>1051690.01</v>
      </c>
      <c r="AG301" s="23">
        <f t="shared" si="158"/>
        <v>16750</v>
      </c>
      <c r="AH301" s="13">
        <f t="shared" si="159"/>
        <v>-71500</v>
      </c>
      <c r="AI301" s="13">
        <f t="shared" si="160"/>
        <v>1481433.3599999999</v>
      </c>
      <c r="AJ301" s="13">
        <f t="shared" si="161"/>
        <v>2273933.36</v>
      </c>
      <c r="AK301" s="13">
        <f t="shared" si="162"/>
        <v>660000</v>
      </c>
      <c r="AL301" s="13">
        <f t="shared" si="163"/>
        <v>841350.01</v>
      </c>
      <c r="AM301" s="13">
        <f t="shared" si="164"/>
        <v>193590</v>
      </c>
      <c r="AN301" s="13">
        <f t="shared" si="165"/>
        <v>1034940.01</v>
      </c>
      <c r="AO301" s="23">
        <f t="shared" si="166"/>
        <v>0</v>
      </c>
      <c r="AP301" s="13">
        <f t="shared" si="167"/>
        <v>-88250</v>
      </c>
      <c r="AQ301" s="13">
        <f t="shared" si="168"/>
        <v>0</v>
      </c>
      <c r="AR301" s="3" t="str">
        <f t="shared" si="169"/>
        <v>Ok</v>
      </c>
    </row>
    <row r="302" spans="1:44" x14ac:dyDescent="0.3">
      <c r="A302" s="30"/>
      <c r="B302" s="30">
        <f t="shared" si="136"/>
        <v>309</v>
      </c>
      <c r="C302" s="13">
        <f t="shared" si="137"/>
        <v>154500</v>
      </c>
      <c r="D302" s="13">
        <f t="shared" si="138"/>
        <v>1854000</v>
      </c>
      <c r="E302" s="13">
        <f>F302*基础参数!$B$18</f>
        <v>1236000</v>
      </c>
      <c r="F302" s="13">
        <f>F301+基础参数!$B$17</f>
        <v>3090000</v>
      </c>
      <c r="G302" s="13">
        <f>基础参数!$B$1</f>
        <v>60000</v>
      </c>
      <c r="H302" s="13">
        <f>基础参数!$B$2</f>
        <v>36000</v>
      </c>
      <c r="I302" s="13">
        <f>ROUND(IF(F302/12&gt;基础参数!$B$5,基础参数!$B$5,IF(F302/12&lt;基础参数!$B$4,基础参数!$B$4,F302/12)),2)</f>
        <v>21396</v>
      </c>
      <c r="J302" s="13">
        <f>I302*12*基础参数!$B$3</f>
        <v>32094</v>
      </c>
      <c r="K302" s="13">
        <f>ROUND(IF($F302/12&gt;基础参数!$B$12,基础参数!$B$12,IF($F302/12&lt;基础参数!$B$11,基础参数!$B$11,$F302/12)),2)</f>
        <v>21396</v>
      </c>
      <c r="L302" s="13">
        <f>K302*12*基础参数!$B$10</f>
        <v>17972.640000000003</v>
      </c>
      <c r="M302" s="12">
        <f t="shared" si="139"/>
        <v>1707933.36</v>
      </c>
      <c r="N302" s="13">
        <f t="shared" si="140"/>
        <v>1236000</v>
      </c>
      <c r="O302" s="13">
        <f t="shared" si="141"/>
        <v>586650.01</v>
      </c>
      <c r="P302" s="13">
        <f t="shared" si="142"/>
        <v>541040</v>
      </c>
      <c r="Q302" s="17">
        <f t="shared" si="143"/>
        <v>1127690.01</v>
      </c>
      <c r="R302" s="13">
        <f t="shared" si="144"/>
        <v>2283933.36</v>
      </c>
      <c r="S302" s="18">
        <f t="shared" si="145"/>
        <v>660000</v>
      </c>
      <c r="T302" s="13">
        <f t="shared" si="146"/>
        <v>845850.01</v>
      </c>
      <c r="U302" s="13">
        <f t="shared" si="147"/>
        <v>193590</v>
      </c>
      <c r="V302" s="19">
        <f t="shared" si="148"/>
        <v>1039440.01</v>
      </c>
      <c r="W302" s="13">
        <f t="shared" si="149"/>
        <v>88250</v>
      </c>
      <c r="X302" s="13">
        <f t="shared" si="150"/>
        <v>103410</v>
      </c>
      <c r="Y302" s="13">
        <f t="shared" si="151"/>
        <v>2943933.36</v>
      </c>
      <c r="Z302" s="22">
        <f t="shared" si="152"/>
        <v>1142850.01</v>
      </c>
      <c r="AA302" s="13"/>
      <c r="AB302" s="13">
        <f t="shared" si="153"/>
        <v>2523933.36</v>
      </c>
      <c r="AC302" s="13">
        <f t="shared" si="154"/>
        <v>420000</v>
      </c>
      <c r="AD302" s="13">
        <f t="shared" si="155"/>
        <v>953850.01</v>
      </c>
      <c r="AE302" s="13">
        <f t="shared" si="156"/>
        <v>102340</v>
      </c>
      <c r="AF302" s="13">
        <f t="shared" si="157"/>
        <v>1056190.01</v>
      </c>
      <c r="AG302" s="23">
        <f t="shared" si="158"/>
        <v>16750</v>
      </c>
      <c r="AH302" s="13">
        <f t="shared" si="159"/>
        <v>-71500</v>
      </c>
      <c r="AI302" s="13">
        <f t="shared" si="160"/>
        <v>1491433.3599999999</v>
      </c>
      <c r="AJ302" s="13">
        <f t="shared" si="161"/>
        <v>2283933.36</v>
      </c>
      <c r="AK302" s="13">
        <f t="shared" si="162"/>
        <v>660000</v>
      </c>
      <c r="AL302" s="13">
        <f t="shared" si="163"/>
        <v>845850.01</v>
      </c>
      <c r="AM302" s="13">
        <f t="shared" si="164"/>
        <v>193590</v>
      </c>
      <c r="AN302" s="13">
        <f t="shared" si="165"/>
        <v>1039440.01</v>
      </c>
      <c r="AO302" s="23">
        <f t="shared" si="166"/>
        <v>0</v>
      </c>
      <c r="AP302" s="13">
        <f t="shared" si="167"/>
        <v>-88250</v>
      </c>
      <c r="AQ302" s="13">
        <f t="shared" si="168"/>
        <v>0</v>
      </c>
      <c r="AR302" s="3" t="str">
        <f t="shared" si="169"/>
        <v>Ok</v>
      </c>
    </row>
    <row r="303" spans="1:44" x14ac:dyDescent="0.3">
      <c r="A303" s="30"/>
      <c r="B303" s="30">
        <f t="shared" si="136"/>
        <v>310</v>
      </c>
      <c r="C303" s="13">
        <f t="shared" si="137"/>
        <v>155000</v>
      </c>
      <c r="D303" s="13">
        <f t="shared" si="138"/>
        <v>1860000</v>
      </c>
      <c r="E303" s="13">
        <f>F303*基础参数!$B$18</f>
        <v>1240000</v>
      </c>
      <c r="F303" s="13">
        <f>F302+基础参数!$B$17</f>
        <v>3100000</v>
      </c>
      <c r="G303" s="13">
        <f>基础参数!$B$1</f>
        <v>60000</v>
      </c>
      <c r="H303" s="13">
        <f>基础参数!$B$2</f>
        <v>36000</v>
      </c>
      <c r="I303" s="13">
        <f>ROUND(IF(F303/12&gt;基础参数!$B$5,基础参数!$B$5,IF(F303/12&lt;基础参数!$B$4,基础参数!$B$4,F303/12)),2)</f>
        <v>21396</v>
      </c>
      <c r="J303" s="13">
        <f>I303*12*基础参数!$B$3</f>
        <v>32094</v>
      </c>
      <c r="K303" s="13">
        <f>ROUND(IF($F303/12&gt;基础参数!$B$12,基础参数!$B$12,IF($F303/12&lt;基础参数!$B$11,基础参数!$B$11,$F303/12)),2)</f>
        <v>21396</v>
      </c>
      <c r="L303" s="13">
        <f>K303*12*基础参数!$B$10</f>
        <v>17972.640000000003</v>
      </c>
      <c r="M303" s="12">
        <f t="shared" si="139"/>
        <v>1713933.36</v>
      </c>
      <c r="N303" s="13">
        <f t="shared" si="140"/>
        <v>1240000</v>
      </c>
      <c r="O303" s="13">
        <f t="shared" si="141"/>
        <v>589350.01</v>
      </c>
      <c r="P303" s="13">
        <f t="shared" si="142"/>
        <v>542840</v>
      </c>
      <c r="Q303" s="17">
        <f t="shared" si="143"/>
        <v>1132190.01</v>
      </c>
      <c r="R303" s="13">
        <f t="shared" si="144"/>
        <v>2293933.36</v>
      </c>
      <c r="S303" s="18">
        <f t="shared" si="145"/>
        <v>660000</v>
      </c>
      <c r="T303" s="13">
        <f t="shared" si="146"/>
        <v>850350.01</v>
      </c>
      <c r="U303" s="13">
        <f t="shared" si="147"/>
        <v>193590</v>
      </c>
      <c r="V303" s="19">
        <f t="shared" si="148"/>
        <v>1043940.01</v>
      </c>
      <c r="W303" s="13">
        <f t="shared" si="149"/>
        <v>88250</v>
      </c>
      <c r="X303" s="13">
        <f t="shared" si="150"/>
        <v>103410</v>
      </c>
      <c r="Y303" s="13">
        <f t="shared" si="151"/>
        <v>2953933.36</v>
      </c>
      <c r="Z303" s="22">
        <f t="shared" si="152"/>
        <v>1147350.01</v>
      </c>
      <c r="AA303" s="13"/>
      <c r="AB303" s="13">
        <f t="shared" si="153"/>
        <v>2533933.36</v>
      </c>
      <c r="AC303" s="13">
        <f t="shared" si="154"/>
        <v>420000</v>
      </c>
      <c r="AD303" s="13">
        <f t="shared" si="155"/>
        <v>958350.01</v>
      </c>
      <c r="AE303" s="13">
        <f t="shared" si="156"/>
        <v>102340</v>
      </c>
      <c r="AF303" s="13">
        <f t="shared" si="157"/>
        <v>1060690.01</v>
      </c>
      <c r="AG303" s="23">
        <f t="shared" si="158"/>
        <v>16750</v>
      </c>
      <c r="AH303" s="13">
        <f t="shared" si="159"/>
        <v>-71500</v>
      </c>
      <c r="AI303" s="13">
        <f t="shared" si="160"/>
        <v>1501433.3599999999</v>
      </c>
      <c r="AJ303" s="13">
        <f t="shared" si="161"/>
        <v>2293933.36</v>
      </c>
      <c r="AK303" s="13">
        <f t="shared" si="162"/>
        <v>660000</v>
      </c>
      <c r="AL303" s="13">
        <f t="shared" si="163"/>
        <v>850350.01</v>
      </c>
      <c r="AM303" s="13">
        <f t="shared" si="164"/>
        <v>193590</v>
      </c>
      <c r="AN303" s="13">
        <f t="shared" si="165"/>
        <v>1043940.01</v>
      </c>
      <c r="AO303" s="23">
        <f t="shared" si="166"/>
        <v>0</v>
      </c>
      <c r="AP303" s="13">
        <f t="shared" si="167"/>
        <v>-88250</v>
      </c>
      <c r="AQ303" s="13">
        <f t="shared" si="168"/>
        <v>0</v>
      </c>
      <c r="AR303" s="3" t="str">
        <f t="shared" si="169"/>
        <v>Ok</v>
      </c>
    </row>
    <row r="304" spans="1:44" x14ac:dyDescent="0.3">
      <c r="A304" s="30"/>
      <c r="B304" s="30">
        <f t="shared" si="136"/>
        <v>311</v>
      </c>
      <c r="C304" s="13">
        <f t="shared" si="137"/>
        <v>155500</v>
      </c>
      <c r="D304" s="13">
        <f t="shared" si="138"/>
        <v>1866000</v>
      </c>
      <c r="E304" s="13">
        <f>F304*基础参数!$B$18</f>
        <v>1244000</v>
      </c>
      <c r="F304" s="13">
        <f>F303+基础参数!$B$17</f>
        <v>3110000</v>
      </c>
      <c r="G304" s="13">
        <f>基础参数!$B$1</f>
        <v>60000</v>
      </c>
      <c r="H304" s="13">
        <f>基础参数!$B$2</f>
        <v>36000</v>
      </c>
      <c r="I304" s="13">
        <f>ROUND(IF(F304/12&gt;基础参数!$B$5,基础参数!$B$5,IF(F304/12&lt;基础参数!$B$4,基础参数!$B$4,F304/12)),2)</f>
        <v>21396</v>
      </c>
      <c r="J304" s="13">
        <f>I304*12*基础参数!$B$3</f>
        <v>32094</v>
      </c>
      <c r="K304" s="13">
        <f>ROUND(IF($F304/12&gt;基础参数!$B$12,基础参数!$B$12,IF($F304/12&lt;基础参数!$B$11,基础参数!$B$11,$F304/12)),2)</f>
        <v>21396</v>
      </c>
      <c r="L304" s="13">
        <f>K304*12*基础参数!$B$10</f>
        <v>17972.640000000003</v>
      </c>
      <c r="M304" s="12">
        <f t="shared" si="139"/>
        <v>1719933.36</v>
      </c>
      <c r="N304" s="13">
        <f t="shared" si="140"/>
        <v>1244000</v>
      </c>
      <c r="O304" s="13">
        <f t="shared" si="141"/>
        <v>592050.01</v>
      </c>
      <c r="P304" s="13">
        <f t="shared" si="142"/>
        <v>544640</v>
      </c>
      <c r="Q304" s="17">
        <f t="shared" si="143"/>
        <v>1136690.01</v>
      </c>
      <c r="R304" s="13">
        <f t="shared" si="144"/>
        <v>2303933.36</v>
      </c>
      <c r="S304" s="18">
        <f t="shared" si="145"/>
        <v>660000</v>
      </c>
      <c r="T304" s="13">
        <f t="shared" si="146"/>
        <v>854850.01</v>
      </c>
      <c r="U304" s="13">
        <f t="shared" si="147"/>
        <v>193590</v>
      </c>
      <c r="V304" s="19">
        <f t="shared" si="148"/>
        <v>1048440.01</v>
      </c>
      <c r="W304" s="13">
        <f t="shared" si="149"/>
        <v>88250</v>
      </c>
      <c r="X304" s="13">
        <f t="shared" si="150"/>
        <v>103410</v>
      </c>
      <c r="Y304" s="13">
        <f t="shared" si="151"/>
        <v>2963933.36</v>
      </c>
      <c r="Z304" s="22">
        <f t="shared" si="152"/>
        <v>1151850.01</v>
      </c>
      <c r="AA304" s="13"/>
      <c r="AB304" s="13">
        <f t="shared" si="153"/>
        <v>2543933.36</v>
      </c>
      <c r="AC304" s="13">
        <f t="shared" si="154"/>
        <v>420000</v>
      </c>
      <c r="AD304" s="13">
        <f t="shared" si="155"/>
        <v>962850.01</v>
      </c>
      <c r="AE304" s="13">
        <f t="shared" si="156"/>
        <v>102340</v>
      </c>
      <c r="AF304" s="13">
        <f t="shared" si="157"/>
        <v>1065190.01</v>
      </c>
      <c r="AG304" s="23">
        <f t="shared" si="158"/>
        <v>16750</v>
      </c>
      <c r="AH304" s="13">
        <f t="shared" si="159"/>
        <v>-71500</v>
      </c>
      <c r="AI304" s="13">
        <f t="shared" si="160"/>
        <v>1511433.3599999999</v>
      </c>
      <c r="AJ304" s="13">
        <f t="shared" si="161"/>
        <v>2303933.36</v>
      </c>
      <c r="AK304" s="13">
        <f t="shared" si="162"/>
        <v>660000</v>
      </c>
      <c r="AL304" s="13">
        <f t="shared" si="163"/>
        <v>854850.01</v>
      </c>
      <c r="AM304" s="13">
        <f t="shared" si="164"/>
        <v>193590</v>
      </c>
      <c r="AN304" s="13">
        <f t="shared" si="165"/>
        <v>1048440.01</v>
      </c>
      <c r="AO304" s="23">
        <f t="shared" si="166"/>
        <v>0</v>
      </c>
      <c r="AP304" s="13">
        <f t="shared" si="167"/>
        <v>-88250</v>
      </c>
      <c r="AQ304" s="13">
        <f t="shared" si="168"/>
        <v>0</v>
      </c>
      <c r="AR304" s="3" t="str">
        <f t="shared" si="169"/>
        <v>Ok</v>
      </c>
    </row>
    <row r="305" spans="1:44" x14ac:dyDescent="0.3">
      <c r="A305" s="30"/>
      <c r="B305" s="30">
        <f t="shared" si="136"/>
        <v>312</v>
      </c>
      <c r="C305" s="13">
        <f t="shared" si="137"/>
        <v>156000</v>
      </c>
      <c r="D305" s="13">
        <f t="shared" si="138"/>
        <v>1872000</v>
      </c>
      <c r="E305" s="13">
        <f>F305*基础参数!$B$18</f>
        <v>1248000</v>
      </c>
      <c r="F305" s="13">
        <f>F304+基础参数!$B$17</f>
        <v>3120000</v>
      </c>
      <c r="G305" s="13">
        <f>基础参数!$B$1</f>
        <v>60000</v>
      </c>
      <c r="H305" s="13">
        <f>基础参数!$B$2</f>
        <v>36000</v>
      </c>
      <c r="I305" s="13">
        <f>ROUND(IF(F305/12&gt;基础参数!$B$5,基础参数!$B$5,IF(F305/12&lt;基础参数!$B$4,基础参数!$B$4,F305/12)),2)</f>
        <v>21396</v>
      </c>
      <c r="J305" s="13">
        <f>I305*12*基础参数!$B$3</f>
        <v>32094</v>
      </c>
      <c r="K305" s="13">
        <f>ROUND(IF($F305/12&gt;基础参数!$B$12,基础参数!$B$12,IF($F305/12&lt;基础参数!$B$11,基础参数!$B$11,$F305/12)),2)</f>
        <v>21396</v>
      </c>
      <c r="L305" s="13">
        <f>K305*12*基础参数!$B$10</f>
        <v>17972.640000000003</v>
      </c>
      <c r="M305" s="12">
        <f t="shared" si="139"/>
        <v>1725933.36</v>
      </c>
      <c r="N305" s="13">
        <f t="shared" si="140"/>
        <v>1248000</v>
      </c>
      <c r="O305" s="13">
        <f t="shared" si="141"/>
        <v>594750.01</v>
      </c>
      <c r="P305" s="13">
        <f t="shared" si="142"/>
        <v>546440</v>
      </c>
      <c r="Q305" s="17">
        <f t="shared" si="143"/>
        <v>1141190.01</v>
      </c>
      <c r="R305" s="13">
        <f t="shared" si="144"/>
        <v>2313933.36</v>
      </c>
      <c r="S305" s="18">
        <f t="shared" si="145"/>
        <v>660000</v>
      </c>
      <c r="T305" s="13">
        <f t="shared" si="146"/>
        <v>859350.01</v>
      </c>
      <c r="U305" s="13">
        <f t="shared" si="147"/>
        <v>193590</v>
      </c>
      <c r="V305" s="19">
        <f t="shared" si="148"/>
        <v>1052940.01</v>
      </c>
      <c r="W305" s="13">
        <f t="shared" si="149"/>
        <v>88250</v>
      </c>
      <c r="X305" s="13">
        <f t="shared" si="150"/>
        <v>103410</v>
      </c>
      <c r="Y305" s="13">
        <f t="shared" si="151"/>
        <v>2973933.36</v>
      </c>
      <c r="Z305" s="22">
        <f t="shared" si="152"/>
        <v>1156350.01</v>
      </c>
      <c r="AA305" s="13"/>
      <c r="AB305" s="13">
        <f t="shared" si="153"/>
        <v>2553933.36</v>
      </c>
      <c r="AC305" s="13">
        <f t="shared" si="154"/>
        <v>420000</v>
      </c>
      <c r="AD305" s="13">
        <f t="shared" si="155"/>
        <v>967350.01</v>
      </c>
      <c r="AE305" s="13">
        <f t="shared" si="156"/>
        <v>102340</v>
      </c>
      <c r="AF305" s="13">
        <f t="shared" si="157"/>
        <v>1069690.01</v>
      </c>
      <c r="AG305" s="23">
        <f t="shared" si="158"/>
        <v>16750</v>
      </c>
      <c r="AH305" s="13">
        <f t="shared" si="159"/>
        <v>-71500</v>
      </c>
      <c r="AI305" s="13">
        <f t="shared" si="160"/>
        <v>1521433.3599999999</v>
      </c>
      <c r="AJ305" s="13">
        <f t="shared" si="161"/>
        <v>2313933.36</v>
      </c>
      <c r="AK305" s="13">
        <f t="shared" si="162"/>
        <v>660000</v>
      </c>
      <c r="AL305" s="13">
        <f t="shared" si="163"/>
        <v>859350.01</v>
      </c>
      <c r="AM305" s="13">
        <f t="shared" si="164"/>
        <v>193590</v>
      </c>
      <c r="AN305" s="13">
        <f t="shared" si="165"/>
        <v>1052940.01</v>
      </c>
      <c r="AO305" s="23">
        <f t="shared" si="166"/>
        <v>0</v>
      </c>
      <c r="AP305" s="13">
        <f t="shared" si="167"/>
        <v>-88250</v>
      </c>
      <c r="AQ305" s="13">
        <f t="shared" si="168"/>
        <v>0</v>
      </c>
      <c r="AR305" s="3" t="str">
        <f t="shared" si="169"/>
        <v>Ok</v>
      </c>
    </row>
    <row r="306" spans="1:44" x14ac:dyDescent="0.3">
      <c r="A306" s="30"/>
      <c r="B306" s="30">
        <f t="shared" si="136"/>
        <v>313</v>
      </c>
      <c r="C306" s="13">
        <f t="shared" si="137"/>
        <v>156500</v>
      </c>
      <c r="D306" s="13">
        <f t="shared" si="138"/>
        <v>1878000</v>
      </c>
      <c r="E306" s="13">
        <f>F306*基础参数!$B$18</f>
        <v>1252000</v>
      </c>
      <c r="F306" s="13">
        <f>F305+基础参数!$B$17</f>
        <v>3130000</v>
      </c>
      <c r="G306" s="13">
        <f>基础参数!$B$1</f>
        <v>60000</v>
      </c>
      <c r="H306" s="13">
        <f>基础参数!$B$2</f>
        <v>36000</v>
      </c>
      <c r="I306" s="13">
        <f>ROUND(IF(F306/12&gt;基础参数!$B$5,基础参数!$B$5,IF(F306/12&lt;基础参数!$B$4,基础参数!$B$4,F306/12)),2)</f>
        <v>21396</v>
      </c>
      <c r="J306" s="13">
        <f>I306*12*基础参数!$B$3</f>
        <v>32094</v>
      </c>
      <c r="K306" s="13">
        <f>ROUND(IF($F306/12&gt;基础参数!$B$12,基础参数!$B$12,IF($F306/12&lt;基础参数!$B$11,基础参数!$B$11,$F306/12)),2)</f>
        <v>21396</v>
      </c>
      <c r="L306" s="13">
        <f>K306*12*基础参数!$B$10</f>
        <v>17972.640000000003</v>
      </c>
      <c r="M306" s="12">
        <f t="shared" si="139"/>
        <v>1731933.36</v>
      </c>
      <c r="N306" s="13">
        <f t="shared" si="140"/>
        <v>1252000</v>
      </c>
      <c r="O306" s="13">
        <f t="shared" si="141"/>
        <v>597450.01</v>
      </c>
      <c r="P306" s="13">
        <f t="shared" si="142"/>
        <v>548240</v>
      </c>
      <c r="Q306" s="17">
        <f t="shared" si="143"/>
        <v>1145690.01</v>
      </c>
      <c r="R306" s="13">
        <f t="shared" si="144"/>
        <v>2323933.36</v>
      </c>
      <c r="S306" s="18">
        <f t="shared" si="145"/>
        <v>660000</v>
      </c>
      <c r="T306" s="13">
        <f t="shared" si="146"/>
        <v>863850.01</v>
      </c>
      <c r="U306" s="13">
        <f t="shared" si="147"/>
        <v>193590</v>
      </c>
      <c r="V306" s="19">
        <f t="shared" si="148"/>
        <v>1057440.01</v>
      </c>
      <c r="W306" s="13">
        <f t="shared" si="149"/>
        <v>88250</v>
      </c>
      <c r="X306" s="13">
        <f t="shared" si="150"/>
        <v>103410</v>
      </c>
      <c r="Y306" s="13">
        <f t="shared" si="151"/>
        <v>2983933.36</v>
      </c>
      <c r="Z306" s="22">
        <f t="shared" si="152"/>
        <v>1160850.01</v>
      </c>
      <c r="AA306" s="13"/>
      <c r="AB306" s="13">
        <f t="shared" si="153"/>
        <v>2563933.36</v>
      </c>
      <c r="AC306" s="13">
        <f t="shared" si="154"/>
        <v>420000</v>
      </c>
      <c r="AD306" s="13">
        <f t="shared" si="155"/>
        <v>971850.01</v>
      </c>
      <c r="AE306" s="13">
        <f t="shared" si="156"/>
        <v>102340</v>
      </c>
      <c r="AF306" s="13">
        <f t="shared" si="157"/>
        <v>1074190.01</v>
      </c>
      <c r="AG306" s="23">
        <f t="shared" si="158"/>
        <v>16750</v>
      </c>
      <c r="AH306" s="13">
        <f t="shared" si="159"/>
        <v>-71500</v>
      </c>
      <c r="AI306" s="13">
        <f t="shared" si="160"/>
        <v>1531433.3599999999</v>
      </c>
      <c r="AJ306" s="13">
        <f t="shared" si="161"/>
        <v>2323933.36</v>
      </c>
      <c r="AK306" s="13">
        <f t="shared" si="162"/>
        <v>660000</v>
      </c>
      <c r="AL306" s="13">
        <f t="shared" si="163"/>
        <v>863850.01</v>
      </c>
      <c r="AM306" s="13">
        <f t="shared" si="164"/>
        <v>193590</v>
      </c>
      <c r="AN306" s="13">
        <f t="shared" si="165"/>
        <v>1057440.01</v>
      </c>
      <c r="AO306" s="23">
        <f t="shared" si="166"/>
        <v>0</v>
      </c>
      <c r="AP306" s="13">
        <f t="shared" si="167"/>
        <v>-88250</v>
      </c>
      <c r="AQ306" s="13">
        <f t="shared" si="168"/>
        <v>0</v>
      </c>
      <c r="AR306" s="3" t="str">
        <f t="shared" si="169"/>
        <v>Ok</v>
      </c>
    </row>
    <row r="307" spans="1:44" x14ac:dyDescent="0.3">
      <c r="A307" s="30"/>
      <c r="B307" s="30">
        <f t="shared" si="136"/>
        <v>314</v>
      </c>
      <c r="C307" s="13">
        <f t="shared" si="137"/>
        <v>157000</v>
      </c>
      <c r="D307" s="13">
        <f t="shared" si="138"/>
        <v>1884000</v>
      </c>
      <c r="E307" s="13">
        <f>F307*基础参数!$B$18</f>
        <v>1256000</v>
      </c>
      <c r="F307" s="13">
        <f>F306+基础参数!$B$17</f>
        <v>3140000</v>
      </c>
      <c r="G307" s="13">
        <f>基础参数!$B$1</f>
        <v>60000</v>
      </c>
      <c r="H307" s="13">
        <f>基础参数!$B$2</f>
        <v>36000</v>
      </c>
      <c r="I307" s="13">
        <f>ROUND(IF(F307/12&gt;基础参数!$B$5,基础参数!$B$5,IF(F307/12&lt;基础参数!$B$4,基础参数!$B$4,F307/12)),2)</f>
        <v>21396</v>
      </c>
      <c r="J307" s="13">
        <f>I307*12*基础参数!$B$3</f>
        <v>32094</v>
      </c>
      <c r="K307" s="13">
        <f>ROUND(IF($F307/12&gt;基础参数!$B$12,基础参数!$B$12,IF($F307/12&lt;基础参数!$B$11,基础参数!$B$11,$F307/12)),2)</f>
        <v>21396</v>
      </c>
      <c r="L307" s="13">
        <f>K307*12*基础参数!$B$10</f>
        <v>17972.640000000003</v>
      </c>
      <c r="M307" s="12">
        <f t="shared" si="139"/>
        <v>1737933.36</v>
      </c>
      <c r="N307" s="13">
        <f t="shared" si="140"/>
        <v>1256000</v>
      </c>
      <c r="O307" s="13">
        <f t="shared" si="141"/>
        <v>600150.01</v>
      </c>
      <c r="P307" s="13">
        <f t="shared" si="142"/>
        <v>550040</v>
      </c>
      <c r="Q307" s="17">
        <f t="shared" si="143"/>
        <v>1150190.01</v>
      </c>
      <c r="R307" s="13">
        <f t="shared" si="144"/>
        <v>2333933.36</v>
      </c>
      <c r="S307" s="18">
        <f t="shared" si="145"/>
        <v>660000</v>
      </c>
      <c r="T307" s="13">
        <f t="shared" si="146"/>
        <v>868350.01</v>
      </c>
      <c r="U307" s="13">
        <f t="shared" si="147"/>
        <v>193590</v>
      </c>
      <c r="V307" s="19">
        <f t="shared" si="148"/>
        <v>1061940.01</v>
      </c>
      <c r="W307" s="13">
        <f t="shared" si="149"/>
        <v>88250</v>
      </c>
      <c r="X307" s="13">
        <f t="shared" si="150"/>
        <v>103410</v>
      </c>
      <c r="Y307" s="13">
        <f t="shared" si="151"/>
        <v>2993933.36</v>
      </c>
      <c r="Z307" s="22">
        <f t="shared" si="152"/>
        <v>1165350.01</v>
      </c>
      <c r="AA307" s="13"/>
      <c r="AB307" s="13">
        <f t="shared" si="153"/>
        <v>2573933.36</v>
      </c>
      <c r="AC307" s="13">
        <f t="shared" si="154"/>
        <v>420000</v>
      </c>
      <c r="AD307" s="13">
        <f t="shared" si="155"/>
        <v>976350.01</v>
      </c>
      <c r="AE307" s="13">
        <f t="shared" si="156"/>
        <v>102340</v>
      </c>
      <c r="AF307" s="13">
        <f t="shared" si="157"/>
        <v>1078690.01</v>
      </c>
      <c r="AG307" s="23">
        <f t="shared" si="158"/>
        <v>16750</v>
      </c>
      <c r="AH307" s="13">
        <f t="shared" si="159"/>
        <v>-71500</v>
      </c>
      <c r="AI307" s="13">
        <f t="shared" si="160"/>
        <v>1541433.3599999999</v>
      </c>
      <c r="AJ307" s="13">
        <f t="shared" si="161"/>
        <v>2333933.36</v>
      </c>
      <c r="AK307" s="13">
        <f t="shared" si="162"/>
        <v>660000</v>
      </c>
      <c r="AL307" s="13">
        <f t="shared" si="163"/>
        <v>868350.01</v>
      </c>
      <c r="AM307" s="13">
        <f t="shared" si="164"/>
        <v>193590</v>
      </c>
      <c r="AN307" s="13">
        <f t="shared" si="165"/>
        <v>1061940.01</v>
      </c>
      <c r="AO307" s="23">
        <f t="shared" si="166"/>
        <v>0</v>
      </c>
      <c r="AP307" s="13">
        <f t="shared" si="167"/>
        <v>-88250</v>
      </c>
      <c r="AQ307" s="13">
        <f t="shared" si="168"/>
        <v>0</v>
      </c>
      <c r="AR307" s="3" t="str">
        <f t="shared" si="169"/>
        <v>Ok</v>
      </c>
    </row>
    <row r="308" spans="1:44" x14ac:dyDescent="0.3">
      <c r="A308" s="30"/>
      <c r="B308" s="30">
        <f t="shared" si="136"/>
        <v>315</v>
      </c>
      <c r="C308" s="13">
        <f t="shared" si="137"/>
        <v>157500</v>
      </c>
      <c r="D308" s="13">
        <f t="shared" si="138"/>
        <v>1890000</v>
      </c>
      <c r="E308" s="13">
        <f>F308*基础参数!$B$18</f>
        <v>1260000</v>
      </c>
      <c r="F308" s="13">
        <f>F307+基础参数!$B$17</f>
        <v>3150000</v>
      </c>
      <c r="G308" s="13">
        <f>基础参数!$B$1</f>
        <v>60000</v>
      </c>
      <c r="H308" s="13">
        <f>基础参数!$B$2</f>
        <v>36000</v>
      </c>
      <c r="I308" s="13">
        <f>ROUND(IF(F308/12&gt;基础参数!$B$5,基础参数!$B$5,IF(F308/12&lt;基础参数!$B$4,基础参数!$B$4,F308/12)),2)</f>
        <v>21396</v>
      </c>
      <c r="J308" s="13">
        <f>I308*12*基础参数!$B$3</f>
        <v>32094</v>
      </c>
      <c r="K308" s="13">
        <f>ROUND(IF($F308/12&gt;基础参数!$B$12,基础参数!$B$12,IF($F308/12&lt;基础参数!$B$11,基础参数!$B$11,$F308/12)),2)</f>
        <v>21396</v>
      </c>
      <c r="L308" s="13">
        <f>K308*12*基础参数!$B$10</f>
        <v>17972.640000000003</v>
      </c>
      <c r="M308" s="12">
        <f t="shared" si="139"/>
        <v>1743933.36</v>
      </c>
      <c r="N308" s="13">
        <f t="shared" si="140"/>
        <v>1260000</v>
      </c>
      <c r="O308" s="13">
        <f t="shared" si="141"/>
        <v>602850.01</v>
      </c>
      <c r="P308" s="13">
        <f t="shared" si="142"/>
        <v>551840</v>
      </c>
      <c r="Q308" s="17">
        <f t="shared" si="143"/>
        <v>1154690.01</v>
      </c>
      <c r="R308" s="13">
        <f t="shared" si="144"/>
        <v>2343933.36</v>
      </c>
      <c r="S308" s="18">
        <f t="shared" si="145"/>
        <v>660000</v>
      </c>
      <c r="T308" s="13">
        <f t="shared" si="146"/>
        <v>872850.01</v>
      </c>
      <c r="U308" s="13">
        <f t="shared" si="147"/>
        <v>193590</v>
      </c>
      <c r="V308" s="19">
        <f t="shared" si="148"/>
        <v>1066440.01</v>
      </c>
      <c r="W308" s="13">
        <f t="shared" si="149"/>
        <v>88250</v>
      </c>
      <c r="X308" s="13">
        <f t="shared" si="150"/>
        <v>103410</v>
      </c>
      <c r="Y308" s="13">
        <f t="shared" si="151"/>
        <v>3003933.36</v>
      </c>
      <c r="Z308" s="22">
        <f t="shared" si="152"/>
        <v>1169850.01</v>
      </c>
      <c r="AA308" s="13"/>
      <c r="AB308" s="13">
        <f t="shared" si="153"/>
        <v>2583933.36</v>
      </c>
      <c r="AC308" s="13">
        <f t="shared" si="154"/>
        <v>420000</v>
      </c>
      <c r="AD308" s="13">
        <f t="shared" si="155"/>
        <v>980850.01</v>
      </c>
      <c r="AE308" s="13">
        <f t="shared" si="156"/>
        <v>102340</v>
      </c>
      <c r="AF308" s="13">
        <f t="shared" si="157"/>
        <v>1083190.01</v>
      </c>
      <c r="AG308" s="23">
        <f t="shared" si="158"/>
        <v>16750</v>
      </c>
      <c r="AH308" s="13">
        <f t="shared" si="159"/>
        <v>-71500</v>
      </c>
      <c r="AI308" s="13">
        <f t="shared" si="160"/>
        <v>1551433.3599999999</v>
      </c>
      <c r="AJ308" s="13">
        <f t="shared" si="161"/>
        <v>2343933.36</v>
      </c>
      <c r="AK308" s="13">
        <f t="shared" si="162"/>
        <v>660000</v>
      </c>
      <c r="AL308" s="13">
        <f t="shared" si="163"/>
        <v>872850.01</v>
      </c>
      <c r="AM308" s="13">
        <f t="shared" si="164"/>
        <v>193590</v>
      </c>
      <c r="AN308" s="13">
        <f t="shared" si="165"/>
        <v>1066440.01</v>
      </c>
      <c r="AO308" s="23">
        <f t="shared" si="166"/>
        <v>0</v>
      </c>
      <c r="AP308" s="13">
        <f t="shared" si="167"/>
        <v>-88250</v>
      </c>
      <c r="AQ308" s="13">
        <f t="shared" si="168"/>
        <v>0</v>
      </c>
      <c r="AR308" s="3" t="str">
        <f t="shared" si="169"/>
        <v>Ok</v>
      </c>
    </row>
    <row r="309" spans="1:44" x14ac:dyDescent="0.3">
      <c r="A309" s="30"/>
      <c r="B309" s="30">
        <f t="shared" si="136"/>
        <v>316</v>
      </c>
      <c r="C309" s="13">
        <f t="shared" si="137"/>
        <v>158000</v>
      </c>
      <c r="D309" s="13">
        <f t="shared" si="138"/>
        <v>1896000</v>
      </c>
      <c r="E309" s="13">
        <f>F309*基础参数!$B$18</f>
        <v>1264000</v>
      </c>
      <c r="F309" s="13">
        <f>F308+基础参数!$B$17</f>
        <v>3160000</v>
      </c>
      <c r="G309" s="13">
        <f>基础参数!$B$1</f>
        <v>60000</v>
      </c>
      <c r="H309" s="13">
        <f>基础参数!$B$2</f>
        <v>36000</v>
      </c>
      <c r="I309" s="13">
        <f>ROUND(IF(F309/12&gt;基础参数!$B$5,基础参数!$B$5,IF(F309/12&lt;基础参数!$B$4,基础参数!$B$4,F309/12)),2)</f>
        <v>21396</v>
      </c>
      <c r="J309" s="13">
        <f>I309*12*基础参数!$B$3</f>
        <v>32094</v>
      </c>
      <c r="K309" s="13">
        <f>ROUND(IF($F309/12&gt;基础参数!$B$12,基础参数!$B$12,IF($F309/12&lt;基础参数!$B$11,基础参数!$B$11,$F309/12)),2)</f>
        <v>21396</v>
      </c>
      <c r="L309" s="13">
        <f>K309*12*基础参数!$B$10</f>
        <v>17972.640000000003</v>
      </c>
      <c r="M309" s="12">
        <f t="shared" si="139"/>
        <v>1749933.36</v>
      </c>
      <c r="N309" s="13">
        <f t="shared" si="140"/>
        <v>1264000</v>
      </c>
      <c r="O309" s="13">
        <f t="shared" si="141"/>
        <v>605550.01</v>
      </c>
      <c r="P309" s="13">
        <f t="shared" si="142"/>
        <v>553640</v>
      </c>
      <c r="Q309" s="17">
        <f t="shared" si="143"/>
        <v>1159190.01</v>
      </c>
      <c r="R309" s="13">
        <f t="shared" si="144"/>
        <v>2353933.36</v>
      </c>
      <c r="S309" s="18">
        <f t="shared" si="145"/>
        <v>660000</v>
      </c>
      <c r="T309" s="13">
        <f t="shared" si="146"/>
        <v>877350.01</v>
      </c>
      <c r="U309" s="13">
        <f t="shared" si="147"/>
        <v>193590</v>
      </c>
      <c r="V309" s="19">
        <f t="shared" si="148"/>
        <v>1070940.01</v>
      </c>
      <c r="W309" s="13">
        <f t="shared" si="149"/>
        <v>88250</v>
      </c>
      <c r="X309" s="13">
        <f t="shared" si="150"/>
        <v>103410</v>
      </c>
      <c r="Y309" s="13">
        <f t="shared" si="151"/>
        <v>3013933.36</v>
      </c>
      <c r="Z309" s="22">
        <f t="shared" si="152"/>
        <v>1174350.01</v>
      </c>
      <c r="AA309" s="13"/>
      <c r="AB309" s="13">
        <f t="shared" si="153"/>
        <v>2593933.36</v>
      </c>
      <c r="AC309" s="13">
        <f t="shared" si="154"/>
        <v>420000</v>
      </c>
      <c r="AD309" s="13">
        <f t="shared" si="155"/>
        <v>985350.01</v>
      </c>
      <c r="AE309" s="13">
        <f t="shared" si="156"/>
        <v>102340</v>
      </c>
      <c r="AF309" s="13">
        <f t="shared" si="157"/>
        <v>1087690.01</v>
      </c>
      <c r="AG309" s="23">
        <f t="shared" si="158"/>
        <v>16750</v>
      </c>
      <c r="AH309" s="13">
        <f t="shared" si="159"/>
        <v>-71500</v>
      </c>
      <c r="AI309" s="13">
        <f t="shared" si="160"/>
        <v>1561433.3599999999</v>
      </c>
      <c r="AJ309" s="13">
        <f t="shared" si="161"/>
        <v>2353933.36</v>
      </c>
      <c r="AK309" s="13">
        <f t="shared" si="162"/>
        <v>660000</v>
      </c>
      <c r="AL309" s="13">
        <f t="shared" si="163"/>
        <v>877350.01</v>
      </c>
      <c r="AM309" s="13">
        <f t="shared" si="164"/>
        <v>193590</v>
      </c>
      <c r="AN309" s="13">
        <f t="shared" si="165"/>
        <v>1070940.01</v>
      </c>
      <c r="AO309" s="23">
        <f t="shared" si="166"/>
        <v>0</v>
      </c>
      <c r="AP309" s="13">
        <f t="shared" si="167"/>
        <v>-88250</v>
      </c>
      <c r="AQ309" s="13">
        <f t="shared" si="168"/>
        <v>0</v>
      </c>
      <c r="AR309" s="3" t="str">
        <f t="shared" si="169"/>
        <v>Ok</v>
      </c>
    </row>
    <row r="310" spans="1:44" x14ac:dyDescent="0.3">
      <c r="A310" s="30"/>
      <c r="B310" s="30">
        <f t="shared" si="136"/>
        <v>317</v>
      </c>
      <c r="C310" s="13">
        <f t="shared" si="137"/>
        <v>158500</v>
      </c>
      <c r="D310" s="13">
        <f t="shared" si="138"/>
        <v>1902000</v>
      </c>
      <c r="E310" s="13">
        <f>F310*基础参数!$B$18</f>
        <v>1268000</v>
      </c>
      <c r="F310" s="13">
        <f>F309+基础参数!$B$17</f>
        <v>3170000</v>
      </c>
      <c r="G310" s="13">
        <f>基础参数!$B$1</f>
        <v>60000</v>
      </c>
      <c r="H310" s="13">
        <f>基础参数!$B$2</f>
        <v>36000</v>
      </c>
      <c r="I310" s="13">
        <f>ROUND(IF(F310/12&gt;基础参数!$B$5,基础参数!$B$5,IF(F310/12&lt;基础参数!$B$4,基础参数!$B$4,F310/12)),2)</f>
        <v>21396</v>
      </c>
      <c r="J310" s="13">
        <f>I310*12*基础参数!$B$3</f>
        <v>32094</v>
      </c>
      <c r="K310" s="13">
        <f>ROUND(IF($F310/12&gt;基础参数!$B$12,基础参数!$B$12,IF($F310/12&lt;基础参数!$B$11,基础参数!$B$11,$F310/12)),2)</f>
        <v>21396</v>
      </c>
      <c r="L310" s="13">
        <f>K310*12*基础参数!$B$10</f>
        <v>17972.640000000003</v>
      </c>
      <c r="M310" s="12">
        <f t="shared" si="139"/>
        <v>1755933.36</v>
      </c>
      <c r="N310" s="13">
        <f t="shared" si="140"/>
        <v>1268000</v>
      </c>
      <c r="O310" s="13">
        <f t="shared" si="141"/>
        <v>608250.01</v>
      </c>
      <c r="P310" s="13">
        <f t="shared" si="142"/>
        <v>555440</v>
      </c>
      <c r="Q310" s="17">
        <f t="shared" si="143"/>
        <v>1163690.01</v>
      </c>
      <c r="R310" s="13">
        <f t="shared" si="144"/>
        <v>2363933.36</v>
      </c>
      <c r="S310" s="18">
        <f t="shared" si="145"/>
        <v>660000</v>
      </c>
      <c r="T310" s="13">
        <f t="shared" si="146"/>
        <v>881850.01</v>
      </c>
      <c r="U310" s="13">
        <f t="shared" si="147"/>
        <v>193590</v>
      </c>
      <c r="V310" s="19">
        <f t="shared" si="148"/>
        <v>1075440.01</v>
      </c>
      <c r="W310" s="13">
        <f t="shared" si="149"/>
        <v>88250</v>
      </c>
      <c r="X310" s="13">
        <f t="shared" si="150"/>
        <v>103410</v>
      </c>
      <c r="Y310" s="13">
        <f t="shared" si="151"/>
        <v>3023933.36</v>
      </c>
      <c r="Z310" s="22">
        <f t="shared" si="152"/>
        <v>1178850.01</v>
      </c>
      <c r="AA310" s="13"/>
      <c r="AB310" s="13">
        <f t="shared" si="153"/>
        <v>2603933.36</v>
      </c>
      <c r="AC310" s="13">
        <f t="shared" si="154"/>
        <v>420000</v>
      </c>
      <c r="AD310" s="13">
        <f t="shared" si="155"/>
        <v>989850.01</v>
      </c>
      <c r="AE310" s="13">
        <f t="shared" si="156"/>
        <v>102340</v>
      </c>
      <c r="AF310" s="13">
        <f t="shared" si="157"/>
        <v>1092190.01</v>
      </c>
      <c r="AG310" s="23">
        <f t="shared" si="158"/>
        <v>16750</v>
      </c>
      <c r="AH310" s="13">
        <f t="shared" si="159"/>
        <v>-71500</v>
      </c>
      <c r="AI310" s="13">
        <f t="shared" si="160"/>
        <v>1571433.3599999999</v>
      </c>
      <c r="AJ310" s="13">
        <f t="shared" si="161"/>
        <v>2363933.36</v>
      </c>
      <c r="AK310" s="13">
        <f t="shared" si="162"/>
        <v>660000</v>
      </c>
      <c r="AL310" s="13">
        <f t="shared" si="163"/>
        <v>881850.01</v>
      </c>
      <c r="AM310" s="13">
        <f t="shared" si="164"/>
        <v>193590</v>
      </c>
      <c r="AN310" s="13">
        <f t="shared" si="165"/>
        <v>1075440.01</v>
      </c>
      <c r="AO310" s="23">
        <f t="shared" si="166"/>
        <v>0</v>
      </c>
      <c r="AP310" s="13">
        <f t="shared" si="167"/>
        <v>-88250</v>
      </c>
      <c r="AQ310" s="13">
        <f t="shared" si="168"/>
        <v>0</v>
      </c>
      <c r="AR310" s="3" t="str">
        <f t="shared" si="169"/>
        <v>Ok</v>
      </c>
    </row>
    <row r="311" spans="1:44" x14ac:dyDescent="0.3">
      <c r="A311" s="30"/>
      <c r="B311" s="30">
        <f t="shared" si="136"/>
        <v>318</v>
      </c>
      <c r="C311" s="13">
        <f t="shared" si="137"/>
        <v>159000</v>
      </c>
      <c r="D311" s="13">
        <f t="shared" si="138"/>
        <v>1908000</v>
      </c>
      <c r="E311" s="13">
        <f>F311*基础参数!$B$18</f>
        <v>1272000</v>
      </c>
      <c r="F311" s="13">
        <f>F310+基础参数!$B$17</f>
        <v>3180000</v>
      </c>
      <c r="G311" s="13">
        <f>基础参数!$B$1</f>
        <v>60000</v>
      </c>
      <c r="H311" s="13">
        <f>基础参数!$B$2</f>
        <v>36000</v>
      </c>
      <c r="I311" s="13">
        <f>ROUND(IF(F311/12&gt;基础参数!$B$5,基础参数!$B$5,IF(F311/12&lt;基础参数!$B$4,基础参数!$B$4,F311/12)),2)</f>
        <v>21396</v>
      </c>
      <c r="J311" s="13">
        <f>I311*12*基础参数!$B$3</f>
        <v>32094</v>
      </c>
      <c r="K311" s="13">
        <f>ROUND(IF($F311/12&gt;基础参数!$B$12,基础参数!$B$12,IF($F311/12&lt;基础参数!$B$11,基础参数!$B$11,$F311/12)),2)</f>
        <v>21396</v>
      </c>
      <c r="L311" s="13">
        <f>K311*12*基础参数!$B$10</f>
        <v>17972.640000000003</v>
      </c>
      <c r="M311" s="12">
        <f t="shared" si="139"/>
        <v>1761933.36</v>
      </c>
      <c r="N311" s="13">
        <f t="shared" si="140"/>
        <v>1272000</v>
      </c>
      <c r="O311" s="13">
        <f t="shared" si="141"/>
        <v>610950.01</v>
      </c>
      <c r="P311" s="13">
        <f t="shared" si="142"/>
        <v>557240</v>
      </c>
      <c r="Q311" s="17">
        <f t="shared" si="143"/>
        <v>1168190.01</v>
      </c>
      <c r="R311" s="13">
        <f t="shared" si="144"/>
        <v>2373933.36</v>
      </c>
      <c r="S311" s="18">
        <f t="shared" si="145"/>
        <v>660000</v>
      </c>
      <c r="T311" s="13">
        <f t="shared" si="146"/>
        <v>886350.01</v>
      </c>
      <c r="U311" s="13">
        <f t="shared" si="147"/>
        <v>193590</v>
      </c>
      <c r="V311" s="19">
        <f t="shared" si="148"/>
        <v>1079940.01</v>
      </c>
      <c r="W311" s="13">
        <f t="shared" si="149"/>
        <v>88250</v>
      </c>
      <c r="X311" s="13">
        <f t="shared" si="150"/>
        <v>103410</v>
      </c>
      <c r="Y311" s="13">
        <f t="shared" si="151"/>
        <v>3033933.36</v>
      </c>
      <c r="Z311" s="22">
        <f t="shared" si="152"/>
        <v>1183350.01</v>
      </c>
      <c r="AA311" s="13"/>
      <c r="AB311" s="13">
        <f t="shared" si="153"/>
        <v>2613933.36</v>
      </c>
      <c r="AC311" s="13">
        <f t="shared" si="154"/>
        <v>420000</v>
      </c>
      <c r="AD311" s="13">
        <f t="shared" si="155"/>
        <v>994350.01</v>
      </c>
      <c r="AE311" s="13">
        <f t="shared" si="156"/>
        <v>102340</v>
      </c>
      <c r="AF311" s="13">
        <f t="shared" si="157"/>
        <v>1096690.01</v>
      </c>
      <c r="AG311" s="23">
        <f t="shared" si="158"/>
        <v>16750</v>
      </c>
      <c r="AH311" s="13">
        <f t="shared" si="159"/>
        <v>-71500</v>
      </c>
      <c r="AI311" s="13">
        <f t="shared" si="160"/>
        <v>1581433.3599999999</v>
      </c>
      <c r="AJ311" s="13">
        <f t="shared" si="161"/>
        <v>2373933.36</v>
      </c>
      <c r="AK311" s="13">
        <f t="shared" si="162"/>
        <v>660000</v>
      </c>
      <c r="AL311" s="13">
        <f t="shared" si="163"/>
        <v>886350.01</v>
      </c>
      <c r="AM311" s="13">
        <f t="shared" si="164"/>
        <v>193590</v>
      </c>
      <c r="AN311" s="13">
        <f t="shared" si="165"/>
        <v>1079940.01</v>
      </c>
      <c r="AO311" s="23">
        <f t="shared" si="166"/>
        <v>0</v>
      </c>
      <c r="AP311" s="13">
        <f t="shared" si="167"/>
        <v>-88250</v>
      </c>
      <c r="AQ311" s="13">
        <f t="shared" si="168"/>
        <v>0</v>
      </c>
      <c r="AR311" s="3" t="str">
        <f t="shared" si="169"/>
        <v>Ok</v>
      </c>
    </row>
    <row r="312" spans="1:44" x14ac:dyDescent="0.3">
      <c r="A312" s="30"/>
      <c r="B312" s="30">
        <f t="shared" si="136"/>
        <v>319</v>
      </c>
      <c r="C312" s="13">
        <f t="shared" si="137"/>
        <v>159500</v>
      </c>
      <c r="D312" s="13">
        <f t="shared" si="138"/>
        <v>1914000</v>
      </c>
      <c r="E312" s="13">
        <f>F312*基础参数!$B$18</f>
        <v>1276000</v>
      </c>
      <c r="F312" s="13">
        <f>F311+基础参数!$B$17</f>
        <v>3190000</v>
      </c>
      <c r="G312" s="13">
        <f>基础参数!$B$1</f>
        <v>60000</v>
      </c>
      <c r="H312" s="13">
        <f>基础参数!$B$2</f>
        <v>36000</v>
      </c>
      <c r="I312" s="13">
        <f>ROUND(IF(F312/12&gt;基础参数!$B$5,基础参数!$B$5,IF(F312/12&lt;基础参数!$B$4,基础参数!$B$4,F312/12)),2)</f>
        <v>21396</v>
      </c>
      <c r="J312" s="13">
        <f>I312*12*基础参数!$B$3</f>
        <v>32094</v>
      </c>
      <c r="K312" s="13">
        <f>ROUND(IF($F312/12&gt;基础参数!$B$12,基础参数!$B$12,IF($F312/12&lt;基础参数!$B$11,基础参数!$B$11,$F312/12)),2)</f>
        <v>21396</v>
      </c>
      <c r="L312" s="13">
        <f>K312*12*基础参数!$B$10</f>
        <v>17972.640000000003</v>
      </c>
      <c r="M312" s="12">
        <f t="shared" si="139"/>
        <v>1767933.36</v>
      </c>
      <c r="N312" s="13">
        <f t="shared" si="140"/>
        <v>1276000</v>
      </c>
      <c r="O312" s="13">
        <f t="shared" si="141"/>
        <v>613650.01</v>
      </c>
      <c r="P312" s="13">
        <f t="shared" si="142"/>
        <v>559040</v>
      </c>
      <c r="Q312" s="17">
        <f t="shared" si="143"/>
        <v>1172690.01</v>
      </c>
      <c r="R312" s="13">
        <f t="shared" si="144"/>
        <v>2383933.36</v>
      </c>
      <c r="S312" s="18">
        <f t="shared" si="145"/>
        <v>660000</v>
      </c>
      <c r="T312" s="13">
        <f t="shared" si="146"/>
        <v>890850.01</v>
      </c>
      <c r="U312" s="13">
        <f t="shared" si="147"/>
        <v>193590</v>
      </c>
      <c r="V312" s="19">
        <f t="shared" si="148"/>
        <v>1084440.01</v>
      </c>
      <c r="W312" s="13">
        <f t="shared" si="149"/>
        <v>88250</v>
      </c>
      <c r="X312" s="13">
        <f t="shared" si="150"/>
        <v>103410</v>
      </c>
      <c r="Y312" s="13">
        <f t="shared" si="151"/>
        <v>3043933.36</v>
      </c>
      <c r="Z312" s="22">
        <f t="shared" si="152"/>
        <v>1187850.01</v>
      </c>
      <c r="AA312" s="13"/>
      <c r="AB312" s="13">
        <f t="shared" si="153"/>
        <v>2623933.36</v>
      </c>
      <c r="AC312" s="13">
        <f t="shared" si="154"/>
        <v>420000</v>
      </c>
      <c r="AD312" s="13">
        <f t="shared" si="155"/>
        <v>998850.01</v>
      </c>
      <c r="AE312" s="13">
        <f t="shared" si="156"/>
        <v>102340</v>
      </c>
      <c r="AF312" s="13">
        <f t="shared" si="157"/>
        <v>1101190.01</v>
      </c>
      <c r="AG312" s="23">
        <f t="shared" si="158"/>
        <v>16750</v>
      </c>
      <c r="AH312" s="13">
        <f t="shared" si="159"/>
        <v>-71500</v>
      </c>
      <c r="AI312" s="13">
        <f t="shared" si="160"/>
        <v>1591433.3599999999</v>
      </c>
      <c r="AJ312" s="13">
        <f t="shared" si="161"/>
        <v>2383933.36</v>
      </c>
      <c r="AK312" s="13">
        <f t="shared" si="162"/>
        <v>660000</v>
      </c>
      <c r="AL312" s="13">
        <f t="shared" si="163"/>
        <v>890850.01</v>
      </c>
      <c r="AM312" s="13">
        <f t="shared" si="164"/>
        <v>193590</v>
      </c>
      <c r="AN312" s="13">
        <f t="shared" si="165"/>
        <v>1084440.01</v>
      </c>
      <c r="AO312" s="23">
        <f t="shared" si="166"/>
        <v>0</v>
      </c>
      <c r="AP312" s="13">
        <f t="shared" si="167"/>
        <v>-88250</v>
      </c>
      <c r="AQ312" s="13">
        <f t="shared" si="168"/>
        <v>0</v>
      </c>
      <c r="AR312" s="3" t="str">
        <f t="shared" si="169"/>
        <v>Ok</v>
      </c>
    </row>
    <row r="313" spans="1:44" x14ac:dyDescent="0.3">
      <c r="A313" s="30"/>
      <c r="B313" s="30">
        <f t="shared" si="136"/>
        <v>320</v>
      </c>
      <c r="C313" s="13">
        <f t="shared" si="137"/>
        <v>160000</v>
      </c>
      <c r="D313" s="13">
        <f t="shared" si="138"/>
        <v>1920000</v>
      </c>
      <c r="E313" s="13">
        <f>F313*基础参数!$B$18</f>
        <v>1280000</v>
      </c>
      <c r="F313" s="13">
        <f>F312+基础参数!$B$17</f>
        <v>3200000</v>
      </c>
      <c r="G313" s="13">
        <f>基础参数!$B$1</f>
        <v>60000</v>
      </c>
      <c r="H313" s="13">
        <f>基础参数!$B$2</f>
        <v>36000</v>
      </c>
      <c r="I313" s="13">
        <f>ROUND(IF(F313/12&gt;基础参数!$B$5,基础参数!$B$5,IF(F313/12&lt;基础参数!$B$4,基础参数!$B$4,F313/12)),2)</f>
        <v>21396</v>
      </c>
      <c r="J313" s="13">
        <f>I313*12*基础参数!$B$3</f>
        <v>32094</v>
      </c>
      <c r="K313" s="13">
        <f>ROUND(IF($F313/12&gt;基础参数!$B$12,基础参数!$B$12,IF($F313/12&lt;基础参数!$B$11,基础参数!$B$11,$F313/12)),2)</f>
        <v>21396</v>
      </c>
      <c r="L313" s="13">
        <f>K313*12*基础参数!$B$10</f>
        <v>17972.640000000003</v>
      </c>
      <c r="M313" s="12">
        <f t="shared" si="139"/>
        <v>1773933.36</v>
      </c>
      <c r="N313" s="13">
        <f t="shared" si="140"/>
        <v>1280000</v>
      </c>
      <c r="O313" s="13">
        <f t="shared" si="141"/>
        <v>616350.01</v>
      </c>
      <c r="P313" s="13">
        <f t="shared" si="142"/>
        <v>560840</v>
      </c>
      <c r="Q313" s="17">
        <f t="shared" si="143"/>
        <v>1177190.01</v>
      </c>
      <c r="R313" s="13">
        <f t="shared" si="144"/>
        <v>2393933.36</v>
      </c>
      <c r="S313" s="18">
        <f t="shared" si="145"/>
        <v>660000</v>
      </c>
      <c r="T313" s="13">
        <f t="shared" si="146"/>
        <v>895350.01</v>
      </c>
      <c r="U313" s="13">
        <f t="shared" si="147"/>
        <v>193590</v>
      </c>
      <c r="V313" s="19">
        <f t="shared" si="148"/>
        <v>1088940.01</v>
      </c>
      <c r="W313" s="13">
        <f t="shared" si="149"/>
        <v>88250</v>
      </c>
      <c r="X313" s="13">
        <f t="shared" si="150"/>
        <v>103410</v>
      </c>
      <c r="Y313" s="13">
        <f t="shared" si="151"/>
        <v>3053933.36</v>
      </c>
      <c r="Z313" s="22">
        <f t="shared" si="152"/>
        <v>1192350.01</v>
      </c>
      <c r="AA313" s="13"/>
      <c r="AB313" s="13">
        <f t="shared" si="153"/>
        <v>2633933.36</v>
      </c>
      <c r="AC313" s="13">
        <f t="shared" si="154"/>
        <v>420000</v>
      </c>
      <c r="AD313" s="13">
        <f t="shared" si="155"/>
        <v>1003350.01</v>
      </c>
      <c r="AE313" s="13">
        <f t="shared" si="156"/>
        <v>102340</v>
      </c>
      <c r="AF313" s="13">
        <f t="shared" si="157"/>
        <v>1105690.01</v>
      </c>
      <c r="AG313" s="23">
        <f t="shared" si="158"/>
        <v>16750</v>
      </c>
      <c r="AH313" s="13">
        <f t="shared" si="159"/>
        <v>-71500</v>
      </c>
      <c r="AI313" s="13">
        <f t="shared" si="160"/>
        <v>1601433.3599999999</v>
      </c>
      <c r="AJ313" s="13">
        <f t="shared" si="161"/>
        <v>2393933.36</v>
      </c>
      <c r="AK313" s="13">
        <f t="shared" si="162"/>
        <v>660000</v>
      </c>
      <c r="AL313" s="13">
        <f t="shared" si="163"/>
        <v>895350.01</v>
      </c>
      <c r="AM313" s="13">
        <f t="shared" si="164"/>
        <v>193590</v>
      </c>
      <c r="AN313" s="13">
        <f t="shared" si="165"/>
        <v>1088940.01</v>
      </c>
      <c r="AO313" s="23">
        <f t="shared" si="166"/>
        <v>0</v>
      </c>
      <c r="AP313" s="13">
        <f t="shared" si="167"/>
        <v>-88250</v>
      </c>
      <c r="AQ313" s="13">
        <f t="shared" si="168"/>
        <v>0</v>
      </c>
      <c r="AR313" s="3" t="str">
        <f t="shared" si="169"/>
        <v>Ok</v>
      </c>
    </row>
    <row r="314" spans="1:44" x14ac:dyDescent="0.3">
      <c r="A314" s="30"/>
      <c r="B314" s="30">
        <f t="shared" si="136"/>
        <v>321</v>
      </c>
      <c r="C314" s="13">
        <f t="shared" si="137"/>
        <v>160500</v>
      </c>
      <c r="D314" s="13">
        <f t="shared" si="138"/>
        <v>1926000</v>
      </c>
      <c r="E314" s="13">
        <f>F314*基础参数!$B$18</f>
        <v>1284000</v>
      </c>
      <c r="F314" s="13">
        <f>F313+基础参数!$B$17</f>
        <v>3210000</v>
      </c>
      <c r="G314" s="13">
        <f>基础参数!$B$1</f>
        <v>60000</v>
      </c>
      <c r="H314" s="13">
        <f>基础参数!$B$2</f>
        <v>36000</v>
      </c>
      <c r="I314" s="13">
        <f>ROUND(IF(F314/12&gt;基础参数!$B$5,基础参数!$B$5,IF(F314/12&lt;基础参数!$B$4,基础参数!$B$4,F314/12)),2)</f>
        <v>21396</v>
      </c>
      <c r="J314" s="13">
        <f>I314*12*基础参数!$B$3</f>
        <v>32094</v>
      </c>
      <c r="K314" s="13">
        <f>ROUND(IF($F314/12&gt;基础参数!$B$12,基础参数!$B$12,IF($F314/12&lt;基础参数!$B$11,基础参数!$B$11,$F314/12)),2)</f>
        <v>21396</v>
      </c>
      <c r="L314" s="13">
        <f>K314*12*基础参数!$B$10</f>
        <v>17972.640000000003</v>
      </c>
      <c r="M314" s="12">
        <f t="shared" si="139"/>
        <v>1779933.36</v>
      </c>
      <c r="N314" s="13">
        <f t="shared" si="140"/>
        <v>1284000</v>
      </c>
      <c r="O314" s="13">
        <f t="shared" si="141"/>
        <v>619050.01</v>
      </c>
      <c r="P314" s="13">
        <f t="shared" si="142"/>
        <v>562640</v>
      </c>
      <c r="Q314" s="17">
        <f t="shared" si="143"/>
        <v>1181690.01</v>
      </c>
      <c r="R314" s="13">
        <f t="shared" si="144"/>
        <v>2403933.36</v>
      </c>
      <c r="S314" s="18">
        <f t="shared" si="145"/>
        <v>660000</v>
      </c>
      <c r="T314" s="13">
        <f t="shared" si="146"/>
        <v>899850.01</v>
      </c>
      <c r="U314" s="13">
        <f t="shared" si="147"/>
        <v>193590</v>
      </c>
      <c r="V314" s="19">
        <f t="shared" si="148"/>
        <v>1093440.01</v>
      </c>
      <c r="W314" s="13">
        <f t="shared" si="149"/>
        <v>88250</v>
      </c>
      <c r="X314" s="13">
        <f t="shared" si="150"/>
        <v>103410</v>
      </c>
      <c r="Y314" s="13">
        <f t="shared" si="151"/>
        <v>3063933.36</v>
      </c>
      <c r="Z314" s="22">
        <f t="shared" si="152"/>
        <v>1196850.01</v>
      </c>
      <c r="AA314" s="13"/>
      <c r="AB314" s="13">
        <f t="shared" si="153"/>
        <v>2643933.36</v>
      </c>
      <c r="AC314" s="13">
        <f t="shared" si="154"/>
        <v>420000</v>
      </c>
      <c r="AD314" s="13">
        <f t="shared" si="155"/>
        <v>1007850.01</v>
      </c>
      <c r="AE314" s="13">
        <f t="shared" si="156"/>
        <v>102340</v>
      </c>
      <c r="AF314" s="13">
        <f t="shared" si="157"/>
        <v>1110190.01</v>
      </c>
      <c r="AG314" s="23">
        <f t="shared" si="158"/>
        <v>16750</v>
      </c>
      <c r="AH314" s="13">
        <f t="shared" si="159"/>
        <v>-71500</v>
      </c>
      <c r="AI314" s="13">
        <f t="shared" si="160"/>
        <v>1611433.3599999999</v>
      </c>
      <c r="AJ314" s="13">
        <f t="shared" si="161"/>
        <v>2403933.36</v>
      </c>
      <c r="AK314" s="13">
        <f t="shared" si="162"/>
        <v>660000</v>
      </c>
      <c r="AL314" s="13">
        <f t="shared" si="163"/>
        <v>899850.01</v>
      </c>
      <c r="AM314" s="13">
        <f t="shared" si="164"/>
        <v>193590</v>
      </c>
      <c r="AN314" s="13">
        <f t="shared" si="165"/>
        <v>1093440.01</v>
      </c>
      <c r="AO314" s="23">
        <f t="shared" si="166"/>
        <v>0</v>
      </c>
      <c r="AP314" s="13">
        <f t="shared" si="167"/>
        <v>-88250</v>
      </c>
      <c r="AQ314" s="13">
        <f t="shared" si="168"/>
        <v>0</v>
      </c>
      <c r="AR314" s="3" t="str">
        <f t="shared" si="169"/>
        <v>Ok</v>
      </c>
    </row>
    <row r="315" spans="1:44" x14ac:dyDescent="0.3">
      <c r="A315" s="30"/>
      <c r="B315" s="30">
        <f t="shared" si="136"/>
        <v>322</v>
      </c>
      <c r="C315" s="13">
        <f t="shared" si="137"/>
        <v>161000</v>
      </c>
      <c r="D315" s="13">
        <f t="shared" si="138"/>
        <v>1932000</v>
      </c>
      <c r="E315" s="13">
        <f>F315*基础参数!$B$18</f>
        <v>1288000</v>
      </c>
      <c r="F315" s="13">
        <f>F314+基础参数!$B$17</f>
        <v>3220000</v>
      </c>
      <c r="G315" s="13">
        <f>基础参数!$B$1</f>
        <v>60000</v>
      </c>
      <c r="H315" s="13">
        <f>基础参数!$B$2</f>
        <v>36000</v>
      </c>
      <c r="I315" s="13">
        <f>ROUND(IF(F315/12&gt;基础参数!$B$5,基础参数!$B$5,IF(F315/12&lt;基础参数!$B$4,基础参数!$B$4,F315/12)),2)</f>
        <v>21396</v>
      </c>
      <c r="J315" s="13">
        <f>I315*12*基础参数!$B$3</f>
        <v>32094</v>
      </c>
      <c r="K315" s="13">
        <f>ROUND(IF($F315/12&gt;基础参数!$B$12,基础参数!$B$12,IF($F315/12&lt;基础参数!$B$11,基础参数!$B$11,$F315/12)),2)</f>
        <v>21396</v>
      </c>
      <c r="L315" s="13">
        <f>K315*12*基础参数!$B$10</f>
        <v>17972.640000000003</v>
      </c>
      <c r="M315" s="12">
        <f t="shared" si="139"/>
        <v>1785933.36</v>
      </c>
      <c r="N315" s="13">
        <f t="shared" si="140"/>
        <v>1288000</v>
      </c>
      <c r="O315" s="13">
        <f t="shared" si="141"/>
        <v>621750.01</v>
      </c>
      <c r="P315" s="13">
        <f t="shared" si="142"/>
        <v>564440</v>
      </c>
      <c r="Q315" s="17">
        <f t="shared" si="143"/>
        <v>1186190.01</v>
      </c>
      <c r="R315" s="13">
        <f t="shared" si="144"/>
        <v>2413933.36</v>
      </c>
      <c r="S315" s="18">
        <f t="shared" si="145"/>
        <v>660000</v>
      </c>
      <c r="T315" s="13">
        <f t="shared" si="146"/>
        <v>904350.01</v>
      </c>
      <c r="U315" s="13">
        <f t="shared" si="147"/>
        <v>193590</v>
      </c>
      <c r="V315" s="19">
        <f t="shared" si="148"/>
        <v>1097940.01</v>
      </c>
      <c r="W315" s="13">
        <f t="shared" si="149"/>
        <v>88250</v>
      </c>
      <c r="X315" s="13">
        <f t="shared" si="150"/>
        <v>103410</v>
      </c>
      <c r="Y315" s="13">
        <f t="shared" si="151"/>
        <v>3073933.36</v>
      </c>
      <c r="Z315" s="22">
        <f t="shared" si="152"/>
        <v>1201350.01</v>
      </c>
      <c r="AA315" s="13"/>
      <c r="AB315" s="13">
        <f t="shared" si="153"/>
        <v>2653933.36</v>
      </c>
      <c r="AC315" s="13">
        <f t="shared" si="154"/>
        <v>420000</v>
      </c>
      <c r="AD315" s="13">
        <f t="shared" si="155"/>
        <v>1012350.01</v>
      </c>
      <c r="AE315" s="13">
        <f t="shared" si="156"/>
        <v>102340</v>
      </c>
      <c r="AF315" s="13">
        <f t="shared" si="157"/>
        <v>1114690.01</v>
      </c>
      <c r="AG315" s="23">
        <f t="shared" si="158"/>
        <v>16750</v>
      </c>
      <c r="AH315" s="13">
        <f t="shared" si="159"/>
        <v>-71500</v>
      </c>
      <c r="AI315" s="13">
        <f t="shared" si="160"/>
        <v>1621433.3599999999</v>
      </c>
      <c r="AJ315" s="13">
        <f t="shared" si="161"/>
        <v>2413933.36</v>
      </c>
      <c r="AK315" s="13">
        <f t="shared" si="162"/>
        <v>660000</v>
      </c>
      <c r="AL315" s="13">
        <f t="shared" si="163"/>
        <v>904350.01</v>
      </c>
      <c r="AM315" s="13">
        <f t="shared" si="164"/>
        <v>193590</v>
      </c>
      <c r="AN315" s="13">
        <f t="shared" si="165"/>
        <v>1097940.01</v>
      </c>
      <c r="AO315" s="23">
        <f t="shared" si="166"/>
        <v>0</v>
      </c>
      <c r="AP315" s="13">
        <f t="shared" si="167"/>
        <v>-88250</v>
      </c>
      <c r="AQ315" s="13">
        <f t="shared" si="168"/>
        <v>0</v>
      </c>
      <c r="AR315" s="3" t="str">
        <f t="shared" si="169"/>
        <v>Ok</v>
      </c>
    </row>
    <row r="316" spans="1:44" x14ac:dyDescent="0.3">
      <c r="A316" s="30"/>
      <c r="B316" s="30">
        <f t="shared" si="136"/>
        <v>323</v>
      </c>
      <c r="C316" s="13">
        <f t="shared" si="137"/>
        <v>161500</v>
      </c>
      <c r="D316" s="13">
        <f t="shared" si="138"/>
        <v>1938000</v>
      </c>
      <c r="E316" s="13">
        <f>F316*基础参数!$B$18</f>
        <v>1292000</v>
      </c>
      <c r="F316" s="13">
        <f>F315+基础参数!$B$17</f>
        <v>3230000</v>
      </c>
      <c r="G316" s="13">
        <f>基础参数!$B$1</f>
        <v>60000</v>
      </c>
      <c r="H316" s="13">
        <f>基础参数!$B$2</f>
        <v>36000</v>
      </c>
      <c r="I316" s="13">
        <f>ROUND(IF(F316/12&gt;基础参数!$B$5,基础参数!$B$5,IF(F316/12&lt;基础参数!$B$4,基础参数!$B$4,F316/12)),2)</f>
        <v>21396</v>
      </c>
      <c r="J316" s="13">
        <f>I316*12*基础参数!$B$3</f>
        <v>32094</v>
      </c>
      <c r="K316" s="13">
        <f>ROUND(IF($F316/12&gt;基础参数!$B$12,基础参数!$B$12,IF($F316/12&lt;基础参数!$B$11,基础参数!$B$11,$F316/12)),2)</f>
        <v>21396</v>
      </c>
      <c r="L316" s="13">
        <f>K316*12*基础参数!$B$10</f>
        <v>17972.640000000003</v>
      </c>
      <c r="M316" s="12">
        <f t="shared" si="139"/>
        <v>1791933.36</v>
      </c>
      <c r="N316" s="13">
        <f t="shared" si="140"/>
        <v>1292000</v>
      </c>
      <c r="O316" s="13">
        <f t="shared" si="141"/>
        <v>624450.01</v>
      </c>
      <c r="P316" s="13">
        <f t="shared" si="142"/>
        <v>566240</v>
      </c>
      <c r="Q316" s="17">
        <f t="shared" si="143"/>
        <v>1190690.01</v>
      </c>
      <c r="R316" s="13">
        <f t="shared" si="144"/>
        <v>2423933.36</v>
      </c>
      <c r="S316" s="18">
        <f t="shared" si="145"/>
        <v>660000</v>
      </c>
      <c r="T316" s="13">
        <f t="shared" si="146"/>
        <v>908850.01</v>
      </c>
      <c r="U316" s="13">
        <f t="shared" si="147"/>
        <v>193590</v>
      </c>
      <c r="V316" s="19">
        <f t="shared" si="148"/>
        <v>1102440.01</v>
      </c>
      <c r="W316" s="13">
        <f t="shared" si="149"/>
        <v>88250</v>
      </c>
      <c r="X316" s="13">
        <f t="shared" si="150"/>
        <v>103410</v>
      </c>
      <c r="Y316" s="13">
        <f t="shared" si="151"/>
        <v>3083933.36</v>
      </c>
      <c r="Z316" s="22">
        <f t="shared" si="152"/>
        <v>1205850.01</v>
      </c>
      <c r="AA316" s="13"/>
      <c r="AB316" s="13">
        <f t="shared" si="153"/>
        <v>2663933.36</v>
      </c>
      <c r="AC316" s="13">
        <f t="shared" si="154"/>
        <v>420000</v>
      </c>
      <c r="AD316" s="13">
        <f t="shared" si="155"/>
        <v>1016850.01</v>
      </c>
      <c r="AE316" s="13">
        <f t="shared" si="156"/>
        <v>102340</v>
      </c>
      <c r="AF316" s="13">
        <f t="shared" si="157"/>
        <v>1119190.01</v>
      </c>
      <c r="AG316" s="23">
        <f t="shared" si="158"/>
        <v>16750</v>
      </c>
      <c r="AH316" s="13">
        <f t="shared" si="159"/>
        <v>-71500</v>
      </c>
      <c r="AI316" s="13">
        <f t="shared" si="160"/>
        <v>1631433.3599999999</v>
      </c>
      <c r="AJ316" s="13">
        <f t="shared" si="161"/>
        <v>2423933.36</v>
      </c>
      <c r="AK316" s="13">
        <f t="shared" si="162"/>
        <v>660000</v>
      </c>
      <c r="AL316" s="13">
        <f t="shared" si="163"/>
        <v>908850.01</v>
      </c>
      <c r="AM316" s="13">
        <f t="shared" si="164"/>
        <v>193590</v>
      </c>
      <c r="AN316" s="13">
        <f t="shared" si="165"/>
        <v>1102440.01</v>
      </c>
      <c r="AO316" s="23">
        <f t="shared" si="166"/>
        <v>0</v>
      </c>
      <c r="AP316" s="13">
        <f t="shared" si="167"/>
        <v>-88250</v>
      </c>
      <c r="AQ316" s="13">
        <f t="shared" si="168"/>
        <v>0</v>
      </c>
      <c r="AR316" s="3" t="str">
        <f t="shared" si="169"/>
        <v>Ok</v>
      </c>
    </row>
    <row r="317" spans="1:44" x14ac:dyDescent="0.3">
      <c r="A317" s="30"/>
      <c r="B317" s="30">
        <f t="shared" si="136"/>
        <v>324</v>
      </c>
      <c r="C317" s="13">
        <f t="shared" si="137"/>
        <v>162000</v>
      </c>
      <c r="D317" s="13">
        <f t="shared" si="138"/>
        <v>1944000</v>
      </c>
      <c r="E317" s="13">
        <f>F317*基础参数!$B$18</f>
        <v>1296000</v>
      </c>
      <c r="F317" s="13">
        <f>F316+基础参数!$B$17</f>
        <v>3240000</v>
      </c>
      <c r="G317" s="13">
        <f>基础参数!$B$1</f>
        <v>60000</v>
      </c>
      <c r="H317" s="13">
        <f>基础参数!$B$2</f>
        <v>36000</v>
      </c>
      <c r="I317" s="13">
        <f>ROUND(IF(F317/12&gt;基础参数!$B$5,基础参数!$B$5,IF(F317/12&lt;基础参数!$B$4,基础参数!$B$4,F317/12)),2)</f>
        <v>21396</v>
      </c>
      <c r="J317" s="13">
        <f>I317*12*基础参数!$B$3</f>
        <v>32094</v>
      </c>
      <c r="K317" s="13">
        <f>ROUND(IF($F317/12&gt;基础参数!$B$12,基础参数!$B$12,IF($F317/12&lt;基础参数!$B$11,基础参数!$B$11,$F317/12)),2)</f>
        <v>21396</v>
      </c>
      <c r="L317" s="13">
        <f>K317*12*基础参数!$B$10</f>
        <v>17972.640000000003</v>
      </c>
      <c r="M317" s="12">
        <f t="shared" si="139"/>
        <v>1797933.36</v>
      </c>
      <c r="N317" s="13">
        <f t="shared" si="140"/>
        <v>1296000</v>
      </c>
      <c r="O317" s="13">
        <f t="shared" si="141"/>
        <v>627150.01</v>
      </c>
      <c r="P317" s="13">
        <f t="shared" si="142"/>
        <v>568040</v>
      </c>
      <c r="Q317" s="17">
        <f t="shared" si="143"/>
        <v>1195190.01</v>
      </c>
      <c r="R317" s="13">
        <f t="shared" si="144"/>
        <v>2433933.36</v>
      </c>
      <c r="S317" s="18">
        <f t="shared" si="145"/>
        <v>660000</v>
      </c>
      <c r="T317" s="13">
        <f t="shared" si="146"/>
        <v>913350.01</v>
      </c>
      <c r="U317" s="13">
        <f t="shared" si="147"/>
        <v>193590</v>
      </c>
      <c r="V317" s="19">
        <f t="shared" si="148"/>
        <v>1106940.01</v>
      </c>
      <c r="W317" s="13">
        <f t="shared" si="149"/>
        <v>88250</v>
      </c>
      <c r="X317" s="13">
        <f t="shared" si="150"/>
        <v>103410</v>
      </c>
      <c r="Y317" s="13">
        <f t="shared" si="151"/>
        <v>3093933.36</v>
      </c>
      <c r="Z317" s="22">
        <f t="shared" si="152"/>
        <v>1210350.01</v>
      </c>
      <c r="AA317" s="13"/>
      <c r="AB317" s="13">
        <f t="shared" si="153"/>
        <v>2673933.36</v>
      </c>
      <c r="AC317" s="13">
        <f t="shared" si="154"/>
        <v>420000</v>
      </c>
      <c r="AD317" s="13">
        <f t="shared" si="155"/>
        <v>1021350.01</v>
      </c>
      <c r="AE317" s="13">
        <f t="shared" si="156"/>
        <v>102340</v>
      </c>
      <c r="AF317" s="13">
        <f t="shared" si="157"/>
        <v>1123690.01</v>
      </c>
      <c r="AG317" s="23">
        <f t="shared" si="158"/>
        <v>16750</v>
      </c>
      <c r="AH317" s="13">
        <f t="shared" si="159"/>
        <v>-71500</v>
      </c>
      <c r="AI317" s="13">
        <f t="shared" si="160"/>
        <v>1641433.3599999999</v>
      </c>
      <c r="AJ317" s="13">
        <f t="shared" si="161"/>
        <v>2433933.36</v>
      </c>
      <c r="AK317" s="13">
        <f t="shared" si="162"/>
        <v>660000</v>
      </c>
      <c r="AL317" s="13">
        <f t="shared" si="163"/>
        <v>913350.01</v>
      </c>
      <c r="AM317" s="13">
        <f t="shared" si="164"/>
        <v>193590</v>
      </c>
      <c r="AN317" s="13">
        <f t="shared" si="165"/>
        <v>1106940.01</v>
      </c>
      <c r="AO317" s="23">
        <f t="shared" si="166"/>
        <v>0</v>
      </c>
      <c r="AP317" s="13">
        <f t="shared" si="167"/>
        <v>-88250</v>
      </c>
      <c r="AQ317" s="13">
        <f t="shared" si="168"/>
        <v>0</v>
      </c>
      <c r="AR317" s="3" t="str">
        <f t="shared" si="169"/>
        <v>Ok</v>
      </c>
    </row>
    <row r="318" spans="1:44" x14ac:dyDescent="0.3">
      <c r="A318" s="30"/>
      <c r="B318" s="30">
        <f t="shared" si="136"/>
        <v>325</v>
      </c>
      <c r="C318" s="13">
        <f t="shared" si="137"/>
        <v>162500</v>
      </c>
      <c r="D318" s="13">
        <f t="shared" si="138"/>
        <v>1950000</v>
      </c>
      <c r="E318" s="13">
        <f>F318*基础参数!$B$18</f>
        <v>1300000</v>
      </c>
      <c r="F318" s="13">
        <f>F317+基础参数!$B$17</f>
        <v>3250000</v>
      </c>
      <c r="G318" s="13">
        <f>基础参数!$B$1</f>
        <v>60000</v>
      </c>
      <c r="H318" s="13">
        <f>基础参数!$B$2</f>
        <v>36000</v>
      </c>
      <c r="I318" s="13">
        <f>ROUND(IF(F318/12&gt;基础参数!$B$5,基础参数!$B$5,IF(F318/12&lt;基础参数!$B$4,基础参数!$B$4,F318/12)),2)</f>
        <v>21396</v>
      </c>
      <c r="J318" s="13">
        <f>I318*12*基础参数!$B$3</f>
        <v>32094</v>
      </c>
      <c r="K318" s="13">
        <f>ROUND(IF($F318/12&gt;基础参数!$B$12,基础参数!$B$12,IF($F318/12&lt;基础参数!$B$11,基础参数!$B$11,$F318/12)),2)</f>
        <v>21396</v>
      </c>
      <c r="L318" s="13">
        <f>K318*12*基础参数!$B$10</f>
        <v>17972.640000000003</v>
      </c>
      <c r="M318" s="12">
        <f t="shared" si="139"/>
        <v>1803933.36</v>
      </c>
      <c r="N318" s="13">
        <f t="shared" si="140"/>
        <v>1300000</v>
      </c>
      <c r="O318" s="13">
        <f t="shared" si="141"/>
        <v>629850.01</v>
      </c>
      <c r="P318" s="13">
        <f t="shared" si="142"/>
        <v>569840</v>
      </c>
      <c r="Q318" s="17">
        <f t="shared" si="143"/>
        <v>1199690.01</v>
      </c>
      <c r="R318" s="13">
        <f t="shared" si="144"/>
        <v>2443933.36</v>
      </c>
      <c r="S318" s="18">
        <f t="shared" si="145"/>
        <v>660000</v>
      </c>
      <c r="T318" s="13">
        <f t="shared" si="146"/>
        <v>917850.01</v>
      </c>
      <c r="U318" s="13">
        <f t="shared" si="147"/>
        <v>193590</v>
      </c>
      <c r="V318" s="19">
        <f t="shared" si="148"/>
        <v>1111440.01</v>
      </c>
      <c r="W318" s="13">
        <f t="shared" si="149"/>
        <v>88250</v>
      </c>
      <c r="X318" s="13">
        <f t="shared" si="150"/>
        <v>103410</v>
      </c>
      <c r="Y318" s="13">
        <f t="shared" si="151"/>
        <v>3103933.36</v>
      </c>
      <c r="Z318" s="22">
        <f t="shared" si="152"/>
        <v>1214850.01</v>
      </c>
      <c r="AA318" s="13"/>
      <c r="AB318" s="13">
        <f t="shared" si="153"/>
        <v>2683933.36</v>
      </c>
      <c r="AC318" s="13">
        <f t="shared" si="154"/>
        <v>420000</v>
      </c>
      <c r="AD318" s="13">
        <f t="shared" si="155"/>
        <v>1025850.01</v>
      </c>
      <c r="AE318" s="13">
        <f t="shared" si="156"/>
        <v>102340</v>
      </c>
      <c r="AF318" s="13">
        <f t="shared" si="157"/>
        <v>1128190.01</v>
      </c>
      <c r="AG318" s="23">
        <f t="shared" si="158"/>
        <v>16750</v>
      </c>
      <c r="AH318" s="13">
        <f t="shared" si="159"/>
        <v>-71500</v>
      </c>
      <c r="AI318" s="13">
        <f t="shared" si="160"/>
        <v>1651433.3599999999</v>
      </c>
      <c r="AJ318" s="13">
        <f t="shared" si="161"/>
        <v>2443933.36</v>
      </c>
      <c r="AK318" s="13">
        <f t="shared" si="162"/>
        <v>660000</v>
      </c>
      <c r="AL318" s="13">
        <f t="shared" si="163"/>
        <v>917850.01</v>
      </c>
      <c r="AM318" s="13">
        <f t="shared" si="164"/>
        <v>193590</v>
      </c>
      <c r="AN318" s="13">
        <f t="shared" si="165"/>
        <v>1111440.01</v>
      </c>
      <c r="AO318" s="23">
        <f t="shared" si="166"/>
        <v>0</v>
      </c>
      <c r="AP318" s="13">
        <f t="shared" si="167"/>
        <v>-88250</v>
      </c>
      <c r="AQ318" s="13">
        <f t="shared" si="168"/>
        <v>0</v>
      </c>
      <c r="AR318" s="3" t="str">
        <f t="shared" si="169"/>
        <v>Ok</v>
      </c>
    </row>
    <row r="319" spans="1:44" x14ac:dyDescent="0.3">
      <c r="A319" s="30"/>
      <c r="B319" s="30">
        <f t="shared" si="136"/>
        <v>326</v>
      </c>
      <c r="C319" s="13">
        <f t="shared" si="137"/>
        <v>163000</v>
      </c>
      <c r="D319" s="13">
        <f t="shared" si="138"/>
        <v>1956000</v>
      </c>
      <c r="E319" s="13">
        <f>F319*基础参数!$B$18</f>
        <v>1304000</v>
      </c>
      <c r="F319" s="13">
        <f>F318+基础参数!$B$17</f>
        <v>3260000</v>
      </c>
      <c r="G319" s="13">
        <f>基础参数!$B$1</f>
        <v>60000</v>
      </c>
      <c r="H319" s="13">
        <f>基础参数!$B$2</f>
        <v>36000</v>
      </c>
      <c r="I319" s="13">
        <f>ROUND(IF(F319/12&gt;基础参数!$B$5,基础参数!$B$5,IF(F319/12&lt;基础参数!$B$4,基础参数!$B$4,F319/12)),2)</f>
        <v>21396</v>
      </c>
      <c r="J319" s="13">
        <f>I319*12*基础参数!$B$3</f>
        <v>32094</v>
      </c>
      <c r="K319" s="13">
        <f>ROUND(IF($F319/12&gt;基础参数!$B$12,基础参数!$B$12,IF($F319/12&lt;基础参数!$B$11,基础参数!$B$11,$F319/12)),2)</f>
        <v>21396</v>
      </c>
      <c r="L319" s="13">
        <f>K319*12*基础参数!$B$10</f>
        <v>17972.640000000003</v>
      </c>
      <c r="M319" s="12">
        <f t="shared" si="139"/>
        <v>1809933.36</v>
      </c>
      <c r="N319" s="13">
        <f t="shared" si="140"/>
        <v>1304000</v>
      </c>
      <c r="O319" s="13">
        <f t="shared" si="141"/>
        <v>632550.01</v>
      </c>
      <c r="P319" s="13">
        <f t="shared" si="142"/>
        <v>571640</v>
      </c>
      <c r="Q319" s="17">
        <f t="shared" si="143"/>
        <v>1204190.01</v>
      </c>
      <c r="R319" s="13">
        <f t="shared" si="144"/>
        <v>2453933.36</v>
      </c>
      <c r="S319" s="18">
        <f t="shared" si="145"/>
        <v>660000</v>
      </c>
      <c r="T319" s="13">
        <f t="shared" si="146"/>
        <v>922350.01</v>
      </c>
      <c r="U319" s="13">
        <f t="shared" si="147"/>
        <v>193590</v>
      </c>
      <c r="V319" s="19">
        <f t="shared" si="148"/>
        <v>1115940.01</v>
      </c>
      <c r="W319" s="13">
        <f t="shared" si="149"/>
        <v>88250</v>
      </c>
      <c r="X319" s="13">
        <f t="shared" si="150"/>
        <v>103410</v>
      </c>
      <c r="Y319" s="13">
        <f t="shared" si="151"/>
        <v>3113933.36</v>
      </c>
      <c r="Z319" s="22">
        <f t="shared" si="152"/>
        <v>1219350.01</v>
      </c>
      <c r="AA319" s="13"/>
      <c r="AB319" s="13">
        <f t="shared" si="153"/>
        <v>2693933.36</v>
      </c>
      <c r="AC319" s="13">
        <f t="shared" si="154"/>
        <v>420000</v>
      </c>
      <c r="AD319" s="13">
        <f t="shared" si="155"/>
        <v>1030350.01</v>
      </c>
      <c r="AE319" s="13">
        <f t="shared" si="156"/>
        <v>102340</v>
      </c>
      <c r="AF319" s="13">
        <f t="shared" si="157"/>
        <v>1132690.01</v>
      </c>
      <c r="AG319" s="23">
        <f t="shared" si="158"/>
        <v>16750</v>
      </c>
      <c r="AH319" s="13">
        <f t="shared" si="159"/>
        <v>-71500</v>
      </c>
      <c r="AI319" s="13">
        <f t="shared" si="160"/>
        <v>1661433.3599999999</v>
      </c>
      <c r="AJ319" s="13">
        <f t="shared" si="161"/>
        <v>2453933.36</v>
      </c>
      <c r="AK319" s="13">
        <f t="shared" si="162"/>
        <v>660000</v>
      </c>
      <c r="AL319" s="13">
        <f t="shared" si="163"/>
        <v>922350.01</v>
      </c>
      <c r="AM319" s="13">
        <f t="shared" si="164"/>
        <v>193590</v>
      </c>
      <c r="AN319" s="13">
        <f t="shared" si="165"/>
        <v>1115940.01</v>
      </c>
      <c r="AO319" s="23">
        <f t="shared" si="166"/>
        <v>0</v>
      </c>
      <c r="AP319" s="13">
        <f t="shared" si="167"/>
        <v>-88250</v>
      </c>
      <c r="AQ319" s="13">
        <f t="shared" si="168"/>
        <v>0</v>
      </c>
      <c r="AR319" s="3" t="str">
        <f t="shared" si="169"/>
        <v>Ok</v>
      </c>
    </row>
    <row r="320" spans="1:44" x14ac:dyDescent="0.3">
      <c r="A320" s="30"/>
      <c r="B320" s="30">
        <f t="shared" si="136"/>
        <v>327</v>
      </c>
      <c r="C320" s="13">
        <f t="shared" si="137"/>
        <v>163500</v>
      </c>
      <c r="D320" s="13">
        <f t="shared" si="138"/>
        <v>1962000</v>
      </c>
      <c r="E320" s="13">
        <f>F320*基础参数!$B$18</f>
        <v>1308000</v>
      </c>
      <c r="F320" s="13">
        <f>F319+基础参数!$B$17</f>
        <v>3270000</v>
      </c>
      <c r="G320" s="13">
        <f>基础参数!$B$1</f>
        <v>60000</v>
      </c>
      <c r="H320" s="13">
        <f>基础参数!$B$2</f>
        <v>36000</v>
      </c>
      <c r="I320" s="13">
        <f>ROUND(IF(F320/12&gt;基础参数!$B$5,基础参数!$B$5,IF(F320/12&lt;基础参数!$B$4,基础参数!$B$4,F320/12)),2)</f>
        <v>21396</v>
      </c>
      <c r="J320" s="13">
        <f>I320*12*基础参数!$B$3</f>
        <v>32094</v>
      </c>
      <c r="K320" s="13">
        <f>ROUND(IF($F320/12&gt;基础参数!$B$12,基础参数!$B$12,IF($F320/12&lt;基础参数!$B$11,基础参数!$B$11,$F320/12)),2)</f>
        <v>21396</v>
      </c>
      <c r="L320" s="13">
        <f>K320*12*基础参数!$B$10</f>
        <v>17972.640000000003</v>
      </c>
      <c r="M320" s="12">
        <f t="shared" si="139"/>
        <v>1815933.36</v>
      </c>
      <c r="N320" s="13">
        <f t="shared" si="140"/>
        <v>1308000</v>
      </c>
      <c r="O320" s="13">
        <f t="shared" si="141"/>
        <v>635250.01</v>
      </c>
      <c r="P320" s="13">
        <f t="shared" si="142"/>
        <v>573440</v>
      </c>
      <c r="Q320" s="17">
        <f t="shared" si="143"/>
        <v>1208690.01</v>
      </c>
      <c r="R320" s="13">
        <f t="shared" si="144"/>
        <v>2463933.36</v>
      </c>
      <c r="S320" s="18">
        <f t="shared" si="145"/>
        <v>660000</v>
      </c>
      <c r="T320" s="13">
        <f t="shared" si="146"/>
        <v>926850.01</v>
      </c>
      <c r="U320" s="13">
        <f t="shared" si="147"/>
        <v>193590</v>
      </c>
      <c r="V320" s="19">
        <f t="shared" si="148"/>
        <v>1120440.01</v>
      </c>
      <c r="W320" s="13">
        <f t="shared" si="149"/>
        <v>88250</v>
      </c>
      <c r="X320" s="13">
        <f t="shared" si="150"/>
        <v>103410</v>
      </c>
      <c r="Y320" s="13">
        <f t="shared" si="151"/>
        <v>3123933.36</v>
      </c>
      <c r="Z320" s="22">
        <f t="shared" si="152"/>
        <v>1223850.01</v>
      </c>
      <c r="AA320" s="13"/>
      <c r="AB320" s="13">
        <f t="shared" si="153"/>
        <v>2703933.36</v>
      </c>
      <c r="AC320" s="13">
        <f t="shared" si="154"/>
        <v>420000</v>
      </c>
      <c r="AD320" s="13">
        <f t="shared" si="155"/>
        <v>1034850.01</v>
      </c>
      <c r="AE320" s="13">
        <f t="shared" si="156"/>
        <v>102340</v>
      </c>
      <c r="AF320" s="13">
        <f t="shared" si="157"/>
        <v>1137190.01</v>
      </c>
      <c r="AG320" s="23">
        <f t="shared" si="158"/>
        <v>16750</v>
      </c>
      <c r="AH320" s="13">
        <f t="shared" si="159"/>
        <v>-71500</v>
      </c>
      <c r="AI320" s="13">
        <f t="shared" si="160"/>
        <v>1671433.3599999999</v>
      </c>
      <c r="AJ320" s="13">
        <f t="shared" si="161"/>
        <v>2463933.36</v>
      </c>
      <c r="AK320" s="13">
        <f t="shared" si="162"/>
        <v>660000</v>
      </c>
      <c r="AL320" s="13">
        <f t="shared" si="163"/>
        <v>926850.01</v>
      </c>
      <c r="AM320" s="13">
        <f t="shared" si="164"/>
        <v>193590</v>
      </c>
      <c r="AN320" s="13">
        <f t="shared" si="165"/>
        <v>1120440.01</v>
      </c>
      <c r="AO320" s="23">
        <f t="shared" si="166"/>
        <v>0</v>
      </c>
      <c r="AP320" s="13">
        <f t="shared" si="167"/>
        <v>-88250</v>
      </c>
      <c r="AQ320" s="13">
        <f t="shared" si="168"/>
        <v>0</v>
      </c>
      <c r="AR320" s="3" t="str">
        <f t="shared" si="169"/>
        <v>Ok</v>
      </c>
    </row>
    <row r="321" spans="1:44" x14ac:dyDescent="0.3">
      <c r="A321" s="30"/>
      <c r="B321" s="30">
        <f t="shared" si="136"/>
        <v>328</v>
      </c>
      <c r="C321" s="13">
        <f t="shared" si="137"/>
        <v>164000</v>
      </c>
      <c r="D321" s="13">
        <f t="shared" si="138"/>
        <v>1968000</v>
      </c>
      <c r="E321" s="13">
        <f>F321*基础参数!$B$18</f>
        <v>1312000</v>
      </c>
      <c r="F321" s="13">
        <f>F320+基础参数!$B$17</f>
        <v>3280000</v>
      </c>
      <c r="G321" s="13">
        <f>基础参数!$B$1</f>
        <v>60000</v>
      </c>
      <c r="H321" s="13">
        <f>基础参数!$B$2</f>
        <v>36000</v>
      </c>
      <c r="I321" s="13">
        <f>ROUND(IF(F321/12&gt;基础参数!$B$5,基础参数!$B$5,IF(F321/12&lt;基础参数!$B$4,基础参数!$B$4,F321/12)),2)</f>
        <v>21396</v>
      </c>
      <c r="J321" s="13">
        <f>I321*12*基础参数!$B$3</f>
        <v>32094</v>
      </c>
      <c r="K321" s="13">
        <f>ROUND(IF($F321/12&gt;基础参数!$B$12,基础参数!$B$12,IF($F321/12&lt;基础参数!$B$11,基础参数!$B$11,$F321/12)),2)</f>
        <v>21396</v>
      </c>
      <c r="L321" s="13">
        <f>K321*12*基础参数!$B$10</f>
        <v>17972.640000000003</v>
      </c>
      <c r="M321" s="12">
        <f t="shared" si="139"/>
        <v>1821933.36</v>
      </c>
      <c r="N321" s="13">
        <f t="shared" si="140"/>
        <v>1312000</v>
      </c>
      <c r="O321" s="13">
        <f t="shared" si="141"/>
        <v>637950.01</v>
      </c>
      <c r="P321" s="13">
        <f t="shared" si="142"/>
        <v>575240</v>
      </c>
      <c r="Q321" s="17">
        <f t="shared" si="143"/>
        <v>1213190.01</v>
      </c>
      <c r="R321" s="13">
        <f t="shared" si="144"/>
        <v>2473933.36</v>
      </c>
      <c r="S321" s="18">
        <f t="shared" si="145"/>
        <v>660000</v>
      </c>
      <c r="T321" s="13">
        <f t="shared" si="146"/>
        <v>931350.01</v>
      </c>
      <c r="U321" s="13">
        <f t="shared" si="147"/>
        <v>193590</v>
      </c>
      <c r="V321" s="19">
        <f t="shared" si="148"/>
        <v>1124940.01</v>
      </c>
      <c r="W321" s="13">
        <f t="shared" si="149"/>
        <v>88250</v>
      </c>
      <c r="X321" s="13">
        <f t="shared" si="150"/>
        <v>103410</v>
      </c>
      <c r="Y321" s="13">
        <f t="shared" si="151"/>
        <v>3133933.36</v>
      </c>
      <c r="Z321" s="22">
        <f t="shared" si="152"/>
        <v>1228350.01</v>
      </c>
      <c r="AA321" s="13"/>
      <c r="AB321" s="13">
        <f t="shared" si="153"/>
        <v>2713933.36</v>
      </c>
      <c r="AC321" s="13">
        <f t="shared" si="154"/>
        <v>420000</v>
      </c>
      <c r="AD321" s="13">
        <f t="shared" si="155"/>
        <v>1039350.01</v>
      </c>
      <c r="AE321" s="13">
        <f t="shared" si="156"/>
        <v>102340</v>
      </c>
      <c r="AF321" s="13">
        <f t="shared" si="157"/>
        <v>1141690.01</v>
      </c>
      <c r="AG321" s="23">
        <f t="shared" si="158"/>
        <v>16750</v>
      </c>
      <c r="AH321" s="13">
        <f t="shared" si="159"/>
        <v>-71500</v>
      </c>
      <c r="AI321" s="13">
        <f t="shared" si="160"/>
        <v>1681433.3599999999</v>
      </c>
      <c r="AJ321" s="13">
        <f t="shared" si="161"/>
        <v>2473933.36</v>
      </c>
      <c r="AK321" s="13">
        <f t="shared" si="162"/>
        <v>660000</v>
      </c>
      <c r="AL321" s="13">
        <f t="shared" si="163"/>
        <v>931350.01</v>
      </c>
      <c r="AM321" s="13">
        <f t="shared" si="164"/>
        <v>193590</v>
      </c>
      <c r="AN321" s="13">
        <f t="shared" si="165"/>
        <v>1124940.01</v>
      </c>
      <c r="AO321" s="23">
        <f t="shared" si="166"/>
        <v>0</v>
      </c>
      <c r="AP321" s="13">
        <f t="shared" si="167"/>
        <v>-88250</v>
      </c>
      <c r="AQ321" s="13">
        <f t="shared" si="168"/>
        <v>0</v>
      </c>
      <c r="AR321" s="3" t="str">
        <f t="shared" si="169"/>
        <v>Ok</v>
      </c>
    </row>
    <row r="322" spans="1:44" x14ac:dyDescent="0.3">
      <c r="A322" s="30"/>
      <c r="B322" s="30">
        <f t="shared" si="136"/>
        <v>329</v>
      </c>
      <c r="C322" s="13">
        <f t="shared" si="137"/>
        <v>164500</v>
      </c>
      <c r="D322" s="13">
        <f t="shared" si="138"/>
        <v>1974000</v>
      </c>
      <c r="E322" s="13">
        <f>F322*基础参数!$B$18</f>
        <v>1316000</v>
      </c>
      <c r="F322" s="13">
        <f>F321+基础参数!$B$17</f>
        <v>3290000</v>
      </c>
      <c r="G322" s="13">
        <f>基础参数!$B$1</f>
        <v>60000</v>
      </c>
      <c r="H322" s="13">
        <f>基础参数!$B$2</f>
        <v>36000</v>
      </c>
      <c r="I322" s="13">
        <f>ROUND(IF(F322/12&gt;基础参数!$B$5,基础参数!$B$5,IF(F322/12&lt;基础参数!$B$4,基础参数!$B$4,F322/12)),2)</f>
        <v>21396</v>
      </c>
      <c r="J322" s="13">
        <f>I322*12*基础参数!$B$3</f>
        <v>32094</v>
      </c>
      <c r="K322" s="13">
        <f>ROUND(IF($F322/12&gt;基础参数!$B$12,基础参数!$B$12,IF($F322/12&lt;基础参数!$B$11,基础参数!$B$11,$F322/12)),2)</f>
        <v>21396</v>
      </c>
      <c r="L322" s="13">
        <f>K322*12*基础参数!$B$10</f>
        <v>17972.640000000003</v>
      </c>
      <c r="M322" s="12">
        <f t="shared" si="139"/>
        <v>1827933.36</v>
      </c>
      <c r="N322" s="13">
        <f t="shared" si="140"/>
        <v>1316000</v>
      </c>
      <c r="O322" s="13">
        <f t="shared" si="141"/>
        <v>640650.01</v>
      </c>
      <c r="P322" s="13">
        <f t="shared" si="142"/>
        <v>577040</v>
      </c>
      <c r="Q322" s="17">
        <f t="shared" si="143"/>
        <v>1217690.01</v>
      </c>
      <c r="R322" s="13">
        <f t="shared" si="144"/>
        <v>2483933.36</v>
      </c>
      <c r="S322" s="18">
        <f t="shared" si="145"/>
        <v>660000</v>
      </c>
      <c r="T322" s="13">
        <f t="shared" si="146"/>
        <v>935850.01</v>
      </c>
      <c r="U322" s="13">
        <f t="shared" si="147"/>
        <v>193590</v>
      </c>
      <c r="V322" s="19">
        <f t="shared" si="148"/>
        <v>1129440.01</v>
      </c>
      <c r="W322" s="13">
        <f t="shared" si="149"/>
        <v>88250</v>
      </c>
      <c r="X322" s="13">
        <f t="shared" si="150"/>
        <v>103410</v>
      </c>
      <c r="Y322" s="13">
        <f t="shared" si="151"/>
        <v>3143933.36</v>
      </c>
      <c r="Z322" s="22">
        <f t="shared" si="152"/>
        <v>1232850.01</v>
      </c>
      <c r="AA322" s="13"/>
      <c r="AB322" s="13">
        <f t="shared" si="153"/>
        <v>2723933.36</v>
      </c>
      <c r="AC322" s="13">
        <f t="shared" si="154"/>
        <v>420000</v>
      </c>
      <c r="AD322" s="13">
        <f t="shared" si="155"/>
        <v>1043850.01</v>
      </c>
      <c r="AE322" s="13">
        <f t="shared" si="156"/>
        <v>102340</v>
      </c>
      <c r="AF322" s="13">
        <f t="shared" si="157"/>
        <v>1146190.01</v>
      </c>
      <c r="AG322" s="23">
        <f t="shared" si="158"/>
        <v>16750</v>
      </c>
      <c r="AH322" s="13">
        <f t="shared" si="159"/>
        <v>-71500</v>
      </c>
      <c r="AI322" s="13">
        <f t="shared" si="160"/>
        <v>1691433.3599999999</v>
      </c>
      <c r="AJ322" s="13">
        <f t="shared" si="161"/>
        <v>2483933.36</v>
      </c>
      <c r="AK322" s="13">
        <f t="shared" si="162"/>
        <v>660000</v>
      </c>
      <c r="AL322" s="13">
        <f t="shared" si="163"/>
        <v>935850.01</v>
      </c>
      <c r="AM322" s="13">
        <f t="shared" si="164"/>
        <v>193590</v>
      </c>
      <c r="AN322" s="13">
        <f t="shared" si="165"/>
        <v>1129440.01</v>
      </c>
      <c r="AO322" s="23">
        <f t="shared" si="166"/>
        <v>0</v>
      </c>
      <c r="AP322" s="13">
        <f t="shared" si="167"/>
        <v>-88250</v>
      </c>
      <c r="AQ322" s="13">
        <f t="shared" si="168"/>
        <v>0</v>
      </c>
      <c r="AR322" s="3" t="str">
        <f t="shared" si="169"/>
        <v>Ok</v>
      </c>
    </row>
    <row r="323" spans="1:44" x14ac:dyDescent="0.3">
      <c r="A323" s="30"/>
      <c r="B323" s="30">
        <f t="shared" ref="B323:B386" si="170">F323/10000</f>
        <v>330</v>
      </c>
      <c r="C323" s="13">
        <f t="shared" si="137"/>
        <v>165000</v>
      </c>
      <c r="D323" s="13">
        <f t="shared" si="138"/>
        <v>1980000</v>
      </c>
      <c r="E323" s="13">
        <f>F323*基础参数!$B$18</f>
        <v>1320000</v>
      </c>
      <c r="F323" s="13">
        <f>F322+基础参数!$B$17</f>
        <v>3300000</v>
      </c>
      <c r="G323" s="13">
        <f>基础参数!$B$1</f>
        <v>60000</v>
      </c>
      <c r="H323" s="13">
        <f>基础参数!$B$2</f>
        <v>36000</v>
      </c>
      <c r="I323" s="13">
        <f>ROUND(IF(F323/12&gt;基础参数!$B$5,基础参数!$B$5,IF(F323/12&lt;基础参数!$B$4,基础参数!$B$4,F323/12)),2)</f>
        <v>21396</v>
      </c>
      <c r="J323" s="13">
        <f>I323*12*基础参数!$B$3</f>
        <v>32094</v>
      </c>
      <c r="K323" s="13">
        <f>ROUND(IF($F323/12&gt;基础参数!$B$12,基础参数!$B$12,IF($F323/12&lt;基础参数!$B$11,基础参数!$B$11,$F323/12)),2)</f>
        <v>21396</v>
      </c>
      <c r="L323" s="13">
        <f>K323*12*基础参数!$B$10</f>
        <v>17972.640000000003</v>
      </c>
      <c r="M323" s="12">
        <f t="shared" si="139"/>
        <v>1833933.36</v>
      </c>
      <c r="N323" s="13">
        <f t="shared" si="140"/>
        <v>1320000</v>
      </c>
      <c r="O323" s="13">
        <f t="shared" si="141"/>
        <v>643350.01</v>
      </c>
      <c r="P323" s="13">
        <f t="shared" si="142"/>
        <v>578840</v>
      </c>
      <c r="Q323" s="17">
        <f t="shared" si="143"/>
        <v>1222190.01</v>
      </c>
      <c r="R323" s="13">
        <f t="shared" si="144"/>
        <v>2493933.36</v>
      </c>
      <c r="S323" s="18">
        <f t="shared" si="145"/>
        <v>660000</v>
      </c>
      <c r="T323" s="13">
        <f t="shared" si="146"/>
        <v>940350.01</v>
      </c>
      <c r="U323" s="13">
        <f t="shared" si="147"/>
        <v>193590</v>
      </c>
      <c r="V323" s="19">
        <f t="shared" si="148"/>
        <v>1133940.01</v>
      </c>
      <c r="W323" s="13">
        <f t="shared" si="149"/>
        <v>88250</v>
      </c>
      <c r="X323" s="13">
        <f t="shared" si="150"/>
        <v>103410</v>
      </c>
      <c r="Y323" s="13">
        <f t="shared" si="151"/>
        <v>3153933.36</v>
      </c>
      <c r="Z323" s="22">
        <f t="shared" si="152"/>
        <v>1237350.01</v>
      </c>
      <c r="AA323" s="13"/>
      <c r="AB323" s="13">
        <f t="shared" si="153"/>
        <v>2733933.36</v>
      </c>
      <c r="AC323" s="13">
        <f t="shared" si="154"/>
        <v>420000</v>
      </c>
      <c r="AD323" s="13">
        <f t="shared" si="155"/>
        <v>1048350.01</v>
      </c>
      <c r="AE323" s="13">
        <f t="shared" si="156"/>
        <v>102340</v>
      </c>
      <c r="AF323" s="13">
        <f t="shared" si="157"/>
        <v>1150690.01</v>
      </c>
      <c r="AG323" s="23">
        <f t="shared" si="158"/>
        <v>16750</v>
      </c>
      <c r="AH323" s="13">
        <f t="shared" si="159"/>
        <v>-71500</v>
      </c>
      <c r="AI323" s="13">
        <f t="shared" si="160"/>
        <v>1701433.3599999999</v>
      </c>
      <c r="AJ323" s="13">
        <f t="shared" si="161"/>
        <v>2493933.36</v>
      </c>
      <c r="AK323" s="13">
        <f t="shared" si="162"/>
        <v>660000</v>
      </c>
      <c r="AL323" s="13">
        <f t="shared" si="163"/>
        <v>940350.01</v>
      </c>
      <c r="AM323" s="13">
        <f t="shared" si="164"/>
        <v>193590</v>
      </c>
      <c r="AN323" s="13">
        <f t="shared" si="165"/>
        <v>1133940.01</v>
      </c>
      <c r="AO323" s="23">
        <f t="shared" si="166"/>
        <v>0</v>
      </c>
      <c r="AP323" s="13">
        <f t="shared" si="167"/>
        <v>-88250</v>
      </c>
      <c r="AQ323" s="13">
        <f t="shared" si="168"/>
        <v>0</v>
      </c>
      <c r="AR323" s="3" t="str">
        <f t="shared" si="169"/>
        <v>Ok</v>
      </c>
    </row>
    <row r="324" spans="1:44" x14ac:dyDescent="0.3">
      <c r="A324" s="30"/>
      <c r="B324" s="30">
        <f t="shared" si="170"/>
        <v>331</v>
      </c>
      <c r="C324" s="13">
        <f t="shared" ref="C324:C387" si="171">ROUND(D324/12,2)</f>
        <v>165500</v>
      </c>
      <c r="D324" s="13">
        <f t="shared" ref="D324:D387" si="172">F324-E324</f>
        <v>1986000</v>
      </c>
      <c r="E324" s="13">
        <f>F324*基础参数!$B$18</f>
        <v>1324000</v>
      </c>
      <c r="F324" s="13">
        <f>F323+基础参数!$B$17</f>
        <v>3310000</v>
      </c>
      <c r="G324" s="13">
        <f>基础参数!$B$1</f>
        <v>60000</v>
      </c>
      <c r="H324" s="13">
        <f>基础参数!$B$2</f>
        <v>36000</v>
      </c>
      <c r="I324" s="13">
        <f>ROUND(IF(F324/12&gt;基础参数!$B$5,基础参数!$B$5,IF(F324/12&lt;基础参数!$B$4,基础参数!$B$4,F324/12)),2)</f>
        <v>21396</v>
      </c>
      <c r="J324" s="13">
        <f>I324*12*基础参数!$B$3</f>
        <v>32094</v>
      </c>
      <c r="K324" s="13">
        <f>ROUND(IF($F324/12&gt;基础参数!$B$12,基础参数!$B$12,IF($F324/12&lt;基础参数!$B$11,基础参数!$B$11,$F324/12)),2)</f>
        <v>21396</v>
      </c>
      <c r="L324" s="13">
        <f>K324*12*基础参数!$B$10</f>
        <v>17972.640000000003</v>
      </c>
      <c r="M324" s="12">
        <f t="shared" ref="M324:M387" si="173">IF(D324-G324-H324-J324-L324&gt;0,D324-G324-H324-J324-L324,0)</f>
        <v>1839933.36</v>
      </c>
      <c r="N324" s="13">
        <f t="shared" ref="N324:N387" si="174">E324</f>
        <v>1324000</v>
      </c>
      <c r="O324" s="13">
        <f t="shared" ref="O324:O387" si="175">ROUND(IF(M324&gt;36000,IF(M324&gt;144000,IF(M324&gt;300000,IF(M324&gt;420000,IF(M324&gt;660000,IF(M324&gt;960000,IF(M324&gt;960000.0001,(M324*0.45-181920)),(M324*0.35-85920)),(M324*0.3-52920)),(M324*0.25-31920)),(M324*0.2-16920)),(M324*0.1-2520)),(M324*0.03)),2)</f>
        <v>646050.01</v>
      </c>
      <c r="P324" s="13">
        <f t="shared" ref="P324:P387" si="176">ROUND(IF(N324/12&gt;3000,IF(N324/12&gt;12000,IF(N324/12&gt;25000,IF(N324/12&gt;35000,IF(N324/12&gt;55000,IF(N324/12&gt;80000,IF(N324/12&gt;80000.0001,(N324*0.45-15160)),(N324*0.35-7160)),(N324*0.3-4410)),(N324*0.25-2660)),(N324*0.2-1410)),(N324*0.1-210)),(N324*0.03)),2)</f>
        <v>580640</v>
      </c>
      <c r="Q324" s="17">
        <f t="shared" ref="Q324:Q387" si="177">O324+P324</f>
        <v>1226690.01</v>
      </c>
      <c r="R324" s="13">
        <f t="shared" ref="R324:R387" si="178">Y324-S324</f>
        <v>2503933.36</v>
      </c>
      <c r="S324" s="18">
        <f t="shared" ref="S324:S387" si="179">IF(Y324&gt;1452500,660000,IF(Y324&gt;1277500,420000,IF(Y324&gt;672000,300000,IF(Y324&gt;203100,144000,IF(Y324&gt;36000,36000,0)))))</f>
        <v>660000</v>
      </c>
      <c r="T324" s="13">
        <f t="shared" ref="T324:T387" si="180">ROUND(IF(R324&gt;36000,IF(R324&gt;144000,IF(R324&gt;300000,IF(R324&gt;420000,IF(R324&gt;660000,IF(R324&gt;960000,IF(R324&gt;960000.0001,(R324*0.45-181920)),(R324*0.35-85920)),(R324*0.3-52920)),(R324*0.25-31920)),(R324*0.2-16920)),(R324*0.1-2520)),(R324*0.03)),2)</f>
        <v>944850.01</v>
      </c>
      <c r="U324" s="13">
        <f t="shared" ref="U324:U387" si="181">ROUND(IF(S324/12&gt;3000,IF(S324/12&gt;12000,IF(S324/12&gt;25000,IF(S324/12&gt;35000,IF(S324/12&gt;55000,IF(S324/12&gt;80000,IF(S324/12&gt;80000.0001,(S324*0.45-15160)),(S324*0.35-7160)),(S324*0.3-4410)),(S324*0.25-2660)),(S324*0.2-1410)),(S324*0.1-210)),(S324*0.03)),2)</f>
        <v>193590</v>
      </c>
      <c r="V324" s="19">
        <f t="shared" ref="V324:V387" si="182">T324+U324</f>
        <v>1138440.01</v>
      </c>
      <c r="W324" s="13">
        <f t="shared" ref="W324:W387" si="183">Q324-V324</f>
        <v>88250</v>
      </c>
      <c r="X324" s="13">
        <f t="shared" ref="X324:X387" si="184">Z324-V324</f>
        <v>103410</v>
      </c>
      <c r="Y324" s="13">
        <f t="shared" ref="Y324:Y387" si="185">IF(F324-G324-H324-J324-L324&gt;0,F324-G324-H324-J324-L324,0)</f>
        <v>3163933.36</v>
      </c>
      <c r="Z324" s="22">
        <f t="shared" ref="Z324:Z387" si="186">ROUND(IF(Y324&gt;36000,IF(Y324&gt;144000,IF(Y324&gt;300000,IF(Y324&gt;420000,IF(Y324&gt;660000,IF(Y324&gt;960000,IF(Y324&gt;960000.0001,(Y324*0.45-181920)),(Y324*0.35-85920)),(Y324*0.3-52920)),(Y324*0.25-31920)),(Y324*0.2-16920)),(Y324*0.1-2520)),(Y324*0.03)),2)</f>
        <v>1241850.01</v>
      </c>
      <c r="AA324" s="13"/>
      <c r="AB324" s="13">
        <f t="shared" ref="AB324:AB387" si="187">Y324-AC324</f>
        <v>2743933.36</v>
      </c>
      <c r="AC324" s="13">
        <f t="shared" ref="AC324:AC387" si="188">IF($S324=0,0,IF($S324=36000,0,IF($S324=144000,36000,IF($S324=300000,144000,IF($S324=420000,300000,IF($S324=660000,420000))))))</f>
        <v>420000</v>
      </c>
      <c r="AD324" s="13">
        <f t="shared" ref="AD324:AD387" si="189">ROUND(IF(AB324&gt;36000,IF(AB324&gt;144000,IF(AB324&gt;300000,IF(AB324&gt;420000,IF(AB324&gt;660000,IF(AB324&gt;960000,IF(AB324&gt;960000.0001,(AB324*0.45-181920)),(AB324*0.35-85920)),(AB324*0.3-52920)),(AB324*0.25-31920)),(AB324*0.2-16920)),(AB324*0.1-2520)),(AB324*0.03)),2)</f>
        <v>1052850.01</v>
      </c>
      <c r="AE324" s="13">
        <f t="shared" ref="AE324:AE387" si="190">ROUND(IF(AC324/12&gt;3000,IF(AC324/12&gt;12000,IF(AC324/12&gt;25000,IF(AC324/12&gt;35000,IF(AC324/12&gt;55000,IF(AC324/12&gt;80000,IF(AC324/12&gt;80000.0001,(AC324*0.45-15160)),(AC324*0.35-7160)),(AC324*0.3-4410)),(AC324*0.25-2660)),(AC324*0.2-1410)),(AC324*0.1-210)),(AC324*0.03)),2)</f>
        <v>102340</v>
      </c>
      <c r="AF324" s="13">
        <f t="shared" ref="AF324:AF387" si="191">AD324+AE324</f>
        <v>1155190.01</v>
      </c>
      <c r="AG324" s="23">
        <f t="shared" ref="AG324:AG387" si="192">AF324-$V324</f>
        <v>16750</v>
      </c>
      <c r="AH324" s="13">
        <f t="shared" ref="AH324:AH387" si="193">AF324-$Q324</f>
        <v>-71500</v>
      </c>
      <c r="AI324" s="13">
        <f t="shared" ref="AI324:AI387" si="194">IF($S324=0,0,IF($S324=36000,Y324-36000,IF($S324=144000,Y324-203100,IF($S324=300000,Y324-672000,IF($S324=420000,Y324-1277500,IF($S324=660000,Y324-1452500))))))</f>
        <v>1711433.3599999999</v>
      </c>
      <c r="AJ324" s="13">
        <f t="shared" ref="AJ324:AJ387" si="195">IF(AK324&gt;Y324,0,Y324-AK324)</f>
        <v>2503933.36</v>
      </c>
      <c r="AK324" s="13">
        <f t="shared" ref="AK324:AK387" si="196">IF($S324=0,36000,IF($S324=36000,144000,IF($S324=144000,300000,IF($S324=300000,420000,IF($S324=420000,660000,IF($S324=660000,660000))))))</f>
        <v>660000</v>
      </c>
      <c r="AL324" s="13">
        <f t="shared" ref="AL324:AL387" si="197">IF(AK324&gt;Y324,0,ROUND(IF(AJ324&gt;36000,IF(AJ324&gt;144000,IF(AJ324&gt;300000,IF(AJ324&gt;420000,IF(AJ324&gt;660000,IF(AJ324&gt;960000,IF(AJ324&gt;960000.0001,(AJ324*0.45-181920)),(AJ324*0.35-85920)),(AJ324*0.3-52920)),(AJ324*0.25-31920)),(AJ324*0.2-16920)),(AJ324*0.1-2520)),(AJ324*0.03)),2))</f>
        <v>944850.01</v>
      </c>
      <c r="AM324" s="13">
        <f t="shared" ref="AM324:AM387" si="198">IF(AK324&gt;Y324,0,ROUND(IF(AK324/12&gt;3000,IF(AK324/12&gt;12000,IF(AK324/12&gt;25000,IF(AK324/12&gt;35000,IF(AK324/12&gt;55000,IF(AK324/12&gt;80000,IF(AK324/12&gt;80000.0001,(AK324*0.45-15160)),(AK324*0.35-7160)),(AK324*0.3-4410)),(AK324*0.25-2660)),(AK324*0.2-1410)),(AK324*0.1-210)),(AK324*0.03)),2))</f>
        <v>193590</v>
      </c>
      <c r="AN324" s="13">
        <f t="shared" ref="AN324:AN387" si="199">AL324+AM324</f>
        <v>1138440.01</v>
      </c>
      <c r="AO324" s="23">
        <f t="shared" ref="AO324:AO387" si="200">IF(AK324&gt;Y324,0,AN324-$V324)</f>
        <v>0</v>
      </c>
      <c r="AP324" s="13">
        <f t="shared" ref="AP324:AP387" si="201">IF(AK324&gt;Y324,0,AN324-$Q324)</f>
        <v>-88250</v>
      </c>
      <c r="AQ324" s="13">
        <f t="shared" ref="AQ324:AQ387" si="202">IF(AK324&gt;Y324,0,IF($S324=0,Y324-36000,IF($S324=36000,Y324-203100,IF($S324=144000,Y324-672000,IF($S324=300000,Y324-1277500,IF($S324=420000,Y324-1452500,IF($S324=660000,0)))))))</f>
        <v>0</v>
      </c>
      <c r="AR324" s="3" t="str">
        <f t="shared" ref="AR324:AR387" si="203">IF(AK324&gt;Y324,"高选假设不成立","Ok")</f>
        <v>Ok</v>
      </c>
    </row>
    <row r="325" spans="1:44" x14ac:dyDescent="0.3">
      <c r="A325" s="30"/>
      <c r="B325" s="30">
        <f t="shared" si="170"/>
        <v>332</v>
      </c>
      <c r="C325" s="13">
        <f t="shared" si="171"/>
        <v>166000</v>
      </c>
      <c r="D325" s="13">
        <f t="shared" si="172"/>
        <v>1992000</v>
      </c>
      <c r="E325" s="13">
        <f>F325*基础参数!$B$18</f>
        <v>1328000</v>
      </c>
      <c r="F325" s="13">
        <f>F324+基础参数!$B$17</f>
        <v>3320000</v>
      </c>
      <c r="G325" s="13">
        <f>基础参数!$B$1</f>
        <v>60000</v>
      </c>
      <c r="H325" s="13">
        <f>基础参数!$B$2</f>
        <v>36000</v>
      </c>
      <c r="I325" s="13">
        <f>ROUND(IF(F325/12&gt;基础参数!$B$5,基础参数!$B$5,IF(F325/12&lt;基础参数!$B$4,基础参数!$B$4,F325/12)),2)</f>
        <v>21396</v>
      </c>
      <c r="J325" s="13">
        <f>I325*12*基础参数!$B$3</f>
        <v>32094</v>
      </c>
      <c r="K325" s="13">
        <f>ROUND(IF($F325/12&gt;基础参数!$B$12,基础参数!$B$12,IF($F325/12&lt;基础参数!$B$11,基础参数!$B$11,$F325/12)),2)</f>
        <v>21396</v>
      </c>
      <c r="L325" s="13">
        <f>K325*12*基础参数!$B$10</f>
        <v>17972.640000000003</v>
      </c>
      <c r="M325" s="12">
        <f t="shared" si="173"/>
        <v>1845933.36</v>
      </c>
      <c r="N325" s="13">
        <f t="shared" si="174"/>
        <v>1328000</v>
      </c>
      <c r="O325" s="13">
        <f t="shared" si="175"/>
        <v>648750.01</v>
      </c>
      <c r="P325" s="13">
        <f t="shared" si="176"/>
        <v>582440</v>
      </c>
      <c r="Q325" s="17">
        <f t="shared" si="177"/>
        <v>1231190.01</v>
      </c>
      <c r="R325" s="13">
        <f t="shared" si="178"/>
        <v>2513933.36</v>
      </c>
      <c r="S325" s="18">
        <f t="shared" si="179"/>
        <v>660000</v>
      </c>
      <c r="T325" s="13">
        <f t="shared" si="180"/>
        <v>949350.01</v>
      </c>
      <c r="U325" s="13">
        <f t="shared" si="181"/>
        <v>193590</v>
      </c>
      <c r="V325" s="19">
        <f t="shared" si="182"/>
        <v>1142940.01</v>
      </c>
      <c r="W325" s="13">
        <f t="shared" si="183"/>
        <v>88250</v>
      </c>
      <c r="X325" s="13">
        <f t="shared" si="184"/>
        <v>103410</v>
      </c>
      <c r="Y325" s="13">
        <f t="shared" si="185"/>
        <v>3173933.36</v>
      </c>
      <c r="Z325" s="22">
        <f t="shared" si="186"/>
        <v>1246350.01</v>
      </c>
      <c r="AA325" s="13"/>
      <c r="AB325" s="13">
        <f t="shared" si="187"/>
        <v>2753933.36</v>
      </c>
      <c r="AC325" s="13">
        <f t="shared" si="188"/>
        <v>420000</v>
      </c>
      <c r="AD325" s="13">
        <f t="shared" si="189"/>
        <v>1057350.01</v>
      </c>
      <c r="AE325" s="13">
        <f t="shared" si="190"/>
        <v>102340</v>
      </c>
      <c r="AF325" s="13">
        <f t="shared" si="191"/>
        <v>1159690.01</v>
      </c>
      <c r="AG325" s="23">
        <f t="shared" si="192"/>
        <v>16750</v>
      </c>
      <c r="AH325" s="13">
        <f t="shared" si="193"/>
        <v>-71500</v>
      </c>
      <c r="AI325" s="13">
        <f t="shared" si="194"/>
        <v>1721433.3599999999</v>
      </c>
      <c r="AJ325" s="13">
        <f t="shared" si="195"/>
        <v>2513933.36</v>
      </c>
      <c r="AK325" s="13">
        <f t="shared" si="196"/>
        <v>660000</v>
      </c>
      <c r="AL325" s="13">
        <f t="shared" si="197"/>
        <v>949350.01</v>
      </c>
      <c r="AM325" s="13">
        <f t="shared" si="198"/>
        <v>193590</v>
      </c>
      <c r="AN325" s="13">
        <f t="shared" si="199"/>
        <v>1142940.01</v>
      </c>
      <c r="AO325" s="23">
        <f t="shared" si="200"/>
        <v>0</v>
      </c>
      <c r="AP325" s="13">
        <f t="shared" si="201"/>
        <v>-88250</v>
      </c>
      <c r="AQ325" s="13">
        <f t="shared" si="202"/>
        <v>0</v>
      </c>
      <c r="AR325" s="3" t="str">
        <f t="shared" si="203"/>
        <v>Ok</v>
      </c>
    </row>
    <row r="326" spans="1:44" x14ac:dyDescent="0.3">
      <c r="A326" s="30"/>
      <c r="B326" s="30">
        <f t="shared" si="170"/>
        <v>333</v>
      </c>
      <c r="C326" s="13">
        <f t="shared" si="171"/>
        <v>166500</v>
      </c>
      <c r="D326" s="13">
        <f t="shared" si="172"/>
        <v>1998000</v>
      </c>
      <c r="E326" s="13">
        <f>F326*基础参数!$B$18</f>
        <v>1332000</v>
      </c>
      <c r="F326" s="13">
        <f>F325+基础参数!$B$17</f>
        <v>3330000</v>
      </c>
      <c r="G326" s="13">
        <f>基础参数!$B$1</f>
        <v>60000</v>
      </c>
      <c r="H326" s="13">
        <f>基础参数!$B$2</f>
        <v>36000</v>
      </c>
      <c r="I326" s="13">
        <f>ROUND(IF(F326/12&gt;基础参数!$B$5,基础参数!$B$5,IF(F326/12&lt;基础参数!$B$4,基础参数!$B$4,F326/12)),2)</f>
        <v>21396</v>
      </c>
      <c r="J326" s="13">
        <f>I326*12*基础参数!$B$3</f>
        <v>32094</v>
      </c>
      <c r="K326" s="13">
        <f>ROUND(IF($F326/12&gt;基础参数!$B$12,基础参数!$B$12,IF($F326/12&lt;基础参数!$B$11,基础参数!$B$11,$F326/12)),2)</f>
        <v>21396</v>
      </c>
      <c r="L326" s="13">
        <f>K326*12*基础参数!$B$10</f>
        <v>17972.640000000003</v>
      </c>
      <c r="M326" s="12">
        <f t="shared" si="173"/>
        <v>1851933.36</v>
      </c>
      <c r="N326" s="13">
        <f t="shared" si="174"/>
        <v>1332000</v>
      </c>
      <c r="O326" s="13">
        <f t="shared" si="175"/>
        <v>651450.01</v>
      </c>
      <c r="P326" s="13">
        <f t="shared" si="176"/>
        <v>584240</v>
      </c>
      <c r="Q326" s="17">
        <f t="shared" si="177"/>
        <v>1235690.01</v>
      </c>
      <c r="R326" s="13">
        <f t="shared" si="178"/>
        <v>2523933.36</v>
      </c>
      <c r="S326" s="18">
        <f t="shared" si="179"/>
        <v>660000</v>
      </c>
      <c r="T326" s="13">
        <f t="shared" si="180"/>
        <v>953850.01</v>
      </c>
      <c r="U326" s="13">
        <f t="shared" si="181"/>
        <v>193590</v>
      </c>
      <c r="V326" s="19">
        <f t="shared" si="182"/>
        <v>1147440.01</v>
      </c>
      <c r="W326" s="13">
        <f t="shared" si="183"/>
        <v>88250</v>
      </c>
      <c r="X326" s="13">
        <f t="shared" si="184"/>
        <v>103410</v>
      </c>
      <c r="Y326" s="13">
        <f t="shared" si="185"/>
        <v>3183933.36</v>
      </c>
      <c r="Z326" s="22">
        <f t="shared" si="186"/>
        <v>1250850.01</v>
      </c>
      <c r="AA326" s="13"/>
      <c r="AB326" s="13">
        <f t="shared" si="187"/>
        <v>2763933.36</v>
      </c>
      <c r="AC326" s="13">
        <f t="shared" si="188"/>
        <v>420000</v>
      </c>
      <c r="AD326" s="13">
        <f t="shared" si="189"/>
        <v>1061850.01</v>
      </c>
      <c r="AE326" s="13">
        <f t="shared" si="190"/>
        <v>102340</v>
      </c>
      <c r="AF326" s="13">
        <f t="shared" si="191"/>
        <v>1164190.01</v>
      </c>
      <c r="AG326" s="23">
        <f t="shared" si="192"/>
        <v>16750</v>
      </c>
      <c r="AH326" s="13">
        <f t="shared" si="193"/>
        <v>-71500</v>
      </c>
      <c r="AI326" s="13">
        <f t="shared" si="194"/>
        <v>1731433.3599999999</v>
      </c>
      <c r="AJ326" s="13">
        <f t="shared" si="195"/>
        <v>2523933.36</v>
      </c>
      <c r="AK326" s="13">
        <f t="shared" si="196"/>
        <v>660000</v>
      </c>
      <c r="AL326" s="13">
        <f t="shared" si="197"/>
        <v>953850.01</v>
      </c>
      <c r="AM326" s="13">
        <f t="shared" si="198"/>
        <v>193590</v>
      </c>
      <c r="AN326" s="13">
        <f t="shared" si="199"/>
        <v>1147440.01</v>
      </c>
      <c r="AO326" s="23">
        <f t="shared" si="200"/>
        <v>0</v>
      </c>
      <c r="AP326" s="13">
        <f t="shared" si="201"/>
        <v>-88250</v>
      </c>
      <c r="AQ326" s="13">
        <f t="shared" si="202"/>
        <v>0</v>
      </c>
      <c r="AR326" s="3" t="str">
        <f t="shared" si="203"/>
        <v>Ok</v>
      </c>
    </row>
    <row r="327" spans="1:44" x14ac:dyDescent="0.3">
      <c r="A327" s="30"/>
      <c r="B327" s="30">
        <f t="shared" si="170"/>
        <v>334</v>
      </c>
      <c r="C327" s="13">
        <f t="shared" si="171"/>
        <v>167000</v>
      </c>
      <c r="D327" s="13">
        <f t="shared" si="172"/>
        <v>2004000</v>
      </c>
      <c r="E327" s="13">
        <f>F327*基础参数!$B$18</f>
        <v>1336000</v>
      </c>
      <c r="F327" s="13">
        <f>F326+基础参数!$B$17</f>
        <v>3340000</v>
      </c>
      <c r="G327" s="13">
        <f>基础参数!$B$1</f>
        <v>60000</v>
      </c>
      <c r="H327" s="13">
        <f>基础参数!$B$2</f>
        <v>36000</v>
      </c>
      <c r="I327" s="13">
        <f>ROUND(IF(F327/12&gt;基础参数!$B$5,基础参数!$B$5,IF(F327/12&lt;基础参数!$B$4,基础参数!$B$4,F327/12)),2)</f>
        <v>21396</v>
      </c>
      <c r="J327" s="13">
        <f>I327*12*基础参数!$B$3</f>
        <v>32094</v>
      </c>
      <c r="K327" s="13">
        <f>ROUND(IF($F327/12&gt;基础参数!$B$12,基础参数!$B$12,IF($F327/12&lt;基础参数!$B$11,基础参数!$B$11,$F327/12)),2)</f>
        <v>21396</v>
      </c>
      <c r="L327" s="13">
        <f>K327*12*基础参数!$B$10</f>
        <v>17972.640000000003</v>
      </c>
      <c r="M327" s="12">
        <f t="shared" si="173"/>
        <v>1857933.36</v>
      </c>
      <c r="N327" s="13">
        <f t="shared" si="174"/>
        <v>1336000</v>
      </c>
      <c r="O327" s="13">
        <f t="shared" si="175"/>
        <v>654150.01</v>
      </c>
      <c r="P327" s="13">
        <f t="shared" si="176"/>
        <v>586040</v>
      </c>
      <c r="Q327" s="17">
        <f t="shared" si="177"/>
        <v>1240190.01</v>
      </c>
      <c r="R327" s="13">
        <f t="shared" si="178"/>
        <v>2533933.36</v>
      </c>
      <c r="S327" s="18">
        <f t="shared" si="179"/>
        <v>660000</v>
      </c>
      <c r="T327" s="13">
        <f t="shared" si="180"/>
        <v>958350.01</v>
      </c>
      <c r="U327" s="13">
        <f t="shared" si="181"/>
        <v>193590</v>
      </c>
      <c r="V327" s="19">
        <f t="shared" si="182"/>
        <v>1151940.01</v>
      </c>
      <c r="W327" s="13">
        <f t="shared" si="183"/>
        <v>88250</v>
      </c>
      <c r="X327" s="13">
        <f t="shared" si="184"/>
        <v>103410</v>
      </c>
      <c r="Y327" s="13">
        <f t="shared" si="185"/>
        <v>3193933.36</v>
      </c>
      <c r="Z327" s="22">
        <f t="shared" si="186"/>
        <v>1255350.01</v>
      </c>
      <c r="AA327" s="13"/>
      <c r="AB327" s="13">
        <f t="shared" si="187"/>
        <v>2773933.36</v>
      </c>
      <c r="AC327" s="13">
        <f t="shared" si="188"/>
        <v>420000</v>
      </c>
      <c r="AD327" s="13">
        <f t="shared" si="189"/>
        <v>1066350.01</v>
      </c>
      <c r="AE327" s="13">
        <f t="shared" si="190"/>
        <v>102340</v>
      </c>
      <c r="AF327" s="13">
        <f t="shared" si="191"/>
        <v>1168690.01</v>
      </c>
      <c r="AG327" s="23">
        <f t="shared" si="192"/>
        <v>16750</v>
      </c>
      <c r="AH327" s="13">
        <f t="shared" si="193"/>
        <v>-71500</v>
      </c>
      <c r="AI327" s="13">
        <f t="shared" si="194"/>
        <v>1741433.3599999999</v>
      </c>
      <c r="AJ327" s="13">
        <f t="shared" si="195"/>
        <v>2533933.36</v>
      </c>
      <c r="AK327" s="13">
        <f t="shared" si="196"/>
        <v>660000</v>
      </c>
      <c r="AL327" s="13">
        <f t="shared" si="197"/>
        <v>958350.01</v>
      </c>
      <c r="AM327" s="13">
        <f t="shared" si="198"/>
        <v>193590</v>
      </c>
      <c r="AN327" s="13">
        <f t="shared" si="199"/>
        <v>1151940.01</v>
      </c>
      <c r="AO327" s="23">
        <f t="shared" si="200"/>
        <v>0</v>
      </c>
      <c r="AP327" s="13">
        <f t="shared" si="201"/>
        <v>-88250</v>
      </c>
      <c r="AQ327" s="13">
        <f t="shared" si="202"/>
        <v>0</v>
      </c>
      <c r="AR327" s="3" t="str">
        <f t="shared" si="203"/>
        <v>Ok</v>
      </c>
    </row>
    <row r="328" spans="1:44" x14ac:dyDescent="0.3">
      <c r="A328" s="30"/>
      <c r="B328" s="30">
        <f t="shared" si="170"/>
        <v>335</v>
      </c>
      <c r="C328" s="13">
        <f t="shared" si="171"/>
        <v>167500</v>
      </c>
      <c r="D328" s="13">
        <f t="shared" si="172"/>
        <v>2010000</v>
      </c>
      <c r="E328" s="13">
        <f>F328*基础参数!$B$18</f>
        <v>1340000</v>
      </c>
      <c r="F328" s="13">
        <f>F327+基础参数!$B$17</f>
        <v>3350000</v>
      </c>
      <c r="G328" s="13">
        <f>基础参数!$B$1</f>
        <v>60000</v>
      </c>
      <c r="H328" s="13">
        <f>基础参数!$B$2</f>
        <v>36000</v>
      </c>
      <c r="I328" s="13">
        <f>ROUND(IF(F328/12&gt;基础参数!$B$5,基础参数!$B$5,IF(F328/12&lt;基础参数!$B$4,基础参数!$B$4,F328/12)),2)</f>
        <v>21396</v>
      </c>
      <c r="J328" s="13">
        <f>I328*12*基础参数!$B$3</f>
        <v>32094</v>
      </c>
      <c r="K328" s="13">
        <f>ROUND(IF($F328/12&gt;基础参数!$B$12,基础参数!$B$12,IF($F328/12&lt;基础参数!$B$11,基础参数!$B$11,$F328/12)),2)</f>
        <v>21396</v>
      </c>
      <c r="L328" s="13">
        <f>K328*12*基础参数!$B$10</f>
        <v>17972.640000000003</v>
      </c>
      <c r="M328" s="12">
        <f t="shared" si="173"/>
        <v>1863933.36</v>
      </c>
      <c r="N328" s="13">
        <f t="shared" si="174"/>
        <v>1340000</v>
      </c>
      <c r="O328" s="13">
        <f t="shared" si="175"/>
        <v>656850.01</v>
      </c>
      <c r="P328" s="13">
        <f t="shared" si="176"/>
        <v>587840</v>
      </c>
      <c r="Q328" s="17">
        <f t="shared" si="177"/>
        <v>1244690.01</v>
      </c>
      <c r="R328" s="13">
        <f t="shared" si="178"/>
        <v>2543933.36</v>
      </c>
      <c r="S328" s="18">
        <f t="shared" si="179"/>
        <v>660000</v>
      </c>
      <c r="T328" s="13">
        <f t="shared" si="180"/>
        <v>962850.01</v>
      </c>
      <c r="U328" s="13">
        <f t="shared" si="181"/>
        <v>193590</v>
      </c>
      <c r="V328" s="19">
        <f t="shared" si="182"/>
        <v>1156440.01</v>
      </c>
      <c r="W328" s="13">
        <f t="shared" si="183"/>
        <v>88250</v>
      </c>
      <c r="X328" s="13">
        <f t="shared" si="184"/>
        <v>103410</v>
      </c>
      <c r="Y328" s="13">
        <f t="shared" si="185"/>
        <v>3203933.36</v>
      </c>
      <c r="Z328" s="22">
        <f t="shared" si="186"/>
        <v>1259850.01</v>
      </c>
      <c r="AA328" s="13"/>
      <c r="AB328" s="13">
        <f t="shared" si="187"/>
        <v>2783933.36</v>
      </c>
      <c r="AC328" s="13">
        <f t="shared" si="188"/>
        <v>420000</v>
      </c>
      <c r="AD328" s="13">
        <f t="shared" si="189"/>
        <v>1070850.01</v>
      </c>
      <c r="AE328" s="13">
        <f t="shared" si="190"/>
        <v>102340</v>
      </c>
      <c r="AF328" s="13">
        <f t="shared" si="191"/>
        <v>1173190.01</v>
      </c>
      <c r="AG328" s="23">
        <f t="shared" si="192"/>
        <v>16750</v>
      </c>
      <c r="AH328" s="13">
        <f t="shared" si="193"/>
        <v>-71500</v>
      </c>
      <c r="AI328" s="13">
        <f t="shared" si="194"/>
        <v>1751433.3599999999</v>
      </c>
      <c r="AJ328" s="13">
        <f t="shared" si="195"/>
        <v>2543933.36</v>
      </c>
      <c r="AK328" s="13">
        <f t="shared" si="196"/>
        <v>660000</v>
      </c>
      <c r="AL328" s="13">
        <f t="shared" si="197"/>
        <v>962850.01</v>
      </c>
      <c r="AM328" s="13">
        <f t="shared" si="198"/>
        <v>193590</v>
      </c>
      <c r="AN328" s="13">
        <f t="shared" si="199"/>
        <v>1156440.01</v>
      </c>
      <c r="AO328" s="23">
        <f t="shared" si="200"/>
        <v>0</v>
      </c>
      <c r="AP328" s="13">
        <f t="shared" si="201"/>
        <v>-88250</v>
      </c>
      <c r="AQ328" s="13">
        <f t="shared" si="202"/>
        <v>0</v>
      </c>
      <c r="AR328" s="3" t="str">
        <f t="shared" si="203"/>
        <v>Ok</v>
      </c>
    </row>
    <row r="329" spans="1:44" x14ac:dyDescent="0.3">
      <c r="A329" s="30"/>
      <c r="B329" s="30">
        <f t="shared" si="170"/>
        <v>336</v>
      </c>
      <c r="C329" s="13">
        <f t="shared" si="171"/>
        <v>168000</v>
      </c>
      <c r="D329" s="13">
        <f t="shared" si="172"/>
        <v>2016000</v>
      </c>
      <c r="E329" s="13">
        <f>F329*基础参数!$B$18</f>
        <v>1344000</v>
      </c>
      <c r="F329" s="13">
        <f>F328+基础参数!$B$17</f>
        <v>3360000</v>
      </c>
      <c r="G329" s="13">
        <f>基础参数!$B$1</f>
        <v>60000</v>
      </c>
      <c r="H329" s="13">
        <f>基础参数!$B$2</f>
        <v>36000</v>
      </c>
      <c r="I329" s="13">
        <f>ROUND(IF(F329/12&gt;基础参数!$B$5,基础参数!$B$5,IF(F329/12&lt;基础参数!$B$4,基础参数!$B$4,F329/12)),2)</f>
        <v>21396</v>
      </c>
      <c r="J329" s="13">
        <f>I329*12*基础参数!$B$3</f>
        <v>32094</v>
      </c>
      <c r="K329" s="13">
        <f>ROUND(IF($F329/12&gt;基础参数!$B$12,基础参数!$B$12,IF($F329/12&lt;基础参数!$B$11,基础参数!$B$11,$F329/12)),2)</f>
        <v>21396</v>
      </c>
      <c r="L329" s="13">
        <f>K329*12*基础参数!$B$10</f>
        <v>17972.640000000003</v>
      </c>
      <c r="M329" s="12">
        <f t="shared" si="173"/>
        <v>1869933.36</v>
      </c>
      <c r="N329" s="13">
        <f t="shared" si="174"/>
        <v>1344000</v>
      </c>
      <c r="O329" s="13">
        <f t="shared" si="175"/>
        <v>659550.01</v>
      </c>
      <c r="P329" s="13">
        <f t="shared" si="176"/>
        <v>589640</v>
      </c>
      <c r="Q329" s="17">
        <f t="shared" si="177"/>
        <v>1249190.01</v>
      </c>
      <c r="R329" s="13">
        <f t="shared" si="178"/>
        <v>2553933.36</v>
      </c>
      <c r="S329" s="18">
        <f t="shared" si="179"/>
        <v>660000</v>
      </c>
      <c r="T329" s="13">
        <f t="shared" si="180"/>
        <v>967350.01</v>
      </c>
      <c r="U329" s="13">
        <f t="shared" si="181"/>
        <v>193590</v>
      </c>
      <c r="V329" s="19">
        <f t="shared" si="182"/>
        <v>1160940.01</v>
      </c>
      <c r="W329" s="13">
        <f t="shared" si="183"/>
        <v>88250</v>
      </c>
      <c r="X329" s="13">
        <f t="shared" si="184"/>
        <v>103410</v>
      </c>
      <c r="Y329" s="13">
        <f t="shared" si="185"/>
        <v>3213933.36</v>
      </c>
      <c r="Z329" s="22">
        <f t="shared" si="186"/>
        <v>1264350.01</v>
      </c>
      <c r="AA329" s="13"/>
      <c r="AB329" s="13">
        <f t="shared" si="187"/>
        <v>2793933.36</v>
      </c>
      <c r="AC329" s="13">
        <f t="shared" si="188"/>
        <v>420000</v>
      </c>
      <c r="AD329" s="13">
        <f t="shared" si="189"/>
        <v>1075350.01</v>
      </c>
      <c r="AE329" s="13">
        <f t="shared" si="190"/>
        <v>102340</v>
      </c>
      <c r="AF329" s="13">
        <f t="shared" si="191"/>
        <v>1177690.01</v>
      </c>
      <c r="AG329" s="23">
        <f t="shared" si="192"/>
        <v>16750</v>
      </c>
      <c r="AH329" s="13">
        <f t="shared" si="193"/>
        <v>-71500</v>
      </c>
      <c r="AI329" s="13">
        <f t="shared" si="194"/>
        <v>1761433.3599999999</v>
      </c>
      <c r="AJ329" s="13">
        <f t="shared" si="195"/>
        <v>2553933.36</v>
      </c>
      <c r="AK329" s="13">
        <f t="shared" si="196"/>
        <v>660000</v>
      </c>
      <c r="AL329" s="13">
        <f t="shared" si="197"/>
        <v>967350.01</v>
      </c>
      <c r="AM329" s="13">
        <f t="shared" si="198"/>
        <v>193590</v>
      </c>
      <c r="AN329" s="13">
        <f t="shared" si="199"/>
        <v>1160940.01</v>
      </c>
      <c r="AO329" s="23">
        <f t="shared" si="200"/>
        <v>0</v>
      </c>
      <c r="AP329" s="13">
        <f t="shared" si="201"/>
        <v>-88250</v>
      </c>
      <c r="AQ329" s="13">
        <f t="shared" si="202"/>
        <v>0</v>
      </c>
      <c r="AR329" s="3" t="str">
        <f t="shared" si="203"/>
        <v>Ok</v>
      </c>
    </row>
    <row r="330" spans="1:44" x14ac:dyDescent="0.3">
      <c r="A330" s="30"/>
      <c r="B330" s="30">
        <f t="shared" si="170"/>
        <v>337</v>
      </c>
      <c r="C330" s="13">
        <f t="shared" si="171"/>
        <v>168500</v>
      </c>
      <c r="D330" s="13">
        <f t="shared" si="172"/>
        <v>2022000</v>
      </c>
      <c r="E330" s="13">
        <f>F330*基础参数!$B$18</f>
        <v>1348000</v>
      </c>
      <c r="F330" s="13">
        <f>F329+基础参数!$B$17</f>
        <v>3370000</v>
      </c>
      <c r="G330" s="13">
        <f>基础参数!$B$1</f>
        <v>60000</v>
      </c>
      <c r="H330" s="13">
        <f>基础参数!$B$2</f>
        <v>36000</v>
      </c>
      <c r="I330" s="13">
        <f>ROUND(IF(F330/12&gt;基础参数!$B$5,基础参数!$B$5,IF(F330/12&lt;基础参数!$B$4,基础参数!$B$4,F330/12)),2)</f>
        <v>21396</v>
      </c>
      <c r="J330" s="13">
        <f>I330*12*基础参数!$B$3</f>
        <v>32094</v>
      </c>
      <c r="K330" s="13">
        <f>ROUND(IF($F330/12&gt;基础参数!$B$12,基础参数!$B$12,IF($F330/12&lt;基础参数!$B$11,基础参数!$B$11,$F330/12)),2)</f>
        <v>21396</v>
      </c>
      <c r="L330" s="13">
        <f>K330*12*基础参数!$B$10</f>
        <v>17972.640000000003</v>
      </c>
      <c r="M330" s="12">
        <f t="shared" si="173"/>
        <v>1875933.36</v>
      </c>
      <c r="N330" s="13">
        <f t="shared" si="174"/>
        <v>1348000</v>
      </c>
      <c r="O330" s="13">
        <f t="shared" si="175"/>
        <v>662250.01</v>
      </c>
      <c r="P330" s="13">
        <f t="shared" si="176"/>
        <v>591440</v>
      </c>
      <c r="Q330" s="17">
        <f t="shared" si="177"/>
        <v>1253690.01</v>
      </c>
      <c r="R330" s="13">
        <f t="shared" si="178"/>
        <v>2563933.36</v>
      </c>
      <c r="S330" s="18">
        <f t="shared" si="179"/>
        <v>660000</v>
      </c>
      <c r="T330" s="13">
        <f t="shared" si="180"/>
        <v>971850.01</v>
      </c>
      <c r="U330" s="13">
        <f t="shared" si="181"/>
        <v>193590</v>
      </c>
      <c r="V330" s="19">
        <f t="shared" si="182"/>
        <v>1165440.01</v>
      </c>
      <c r="W330" s="13">
        <f t="shared" si="183"/>
        <v>88250</v>
      </c>
      <c r="X330" s="13">
        <f t="shared" si="184"/>
        <v>103410</v>
      </c>
      <c r="Y330" s="13">
        <f t="shared" si="185"/>
        <v>3223933.36</v>
      </c>
      <c r="Z330" s="22">
        <f t="shared" si="186"/>
        <v>1268850.01</v>
      </c>
      <c r="AA330" s="13"/>
      <c r="AB330" s="13">
        <f t="shared" si="187"/>
        <v>2803933.36</v>
      </c>
      <c r="AC330" s="13">
        <f t="shared" si="188"/>
        <v>420000</v>
      </c>
      <c r="AD330" s="13">
        <f t="shared" si="189"/>
        <v>1079850.01</v>
      </c>
      <c r="AE330" s="13">
        <f t="shared" si="190"/>
        <v>102340</v>
      </c>
      <c r="AF330" s="13">
        <f t="shared" si="191"/>
        <v>1182190.01</v>
      </c>
      <c r="AG330" s="23">
        <f t="shared" si="192"/>
        <v>16750</v>
      </c>
      <c r="AH330" s="13">
        <f t="shared" si="193"/>
        <v>-71500</v>
      </c>
      <c r="AI330" s="13">
        <f t="shared" si="194"/>
        <v>1771433.3599999999</v>
      </c>
      <c r="AJ330" s="13">
        <f t="shared" si="195"/>
        <v>2563933.36</v>
      </c>
      <c r="AK330" s="13">
        <f t="shared" si="196"/>
        <v>660000</v>
      </c>
      <c r="AL330" s="13">
        <f t="shared" si="197"/>
        <v>971850.01</v>
      </c>
      <c r="AM330" s="13">
        <f t="shared" si="198"/>
        <v>193590</v>
      </c>
      <c r="AN330" s="13">
        <f t="shared" si="199"/>
        <v>1165440.01</v>
      </c>
      <c r="AO330" s="23">
        <f t="shared" si="200"/>
        <v>0</v>
      </c>
      <c r="AP330" s="13">
        <f t="shared" si="201"/>
        <v>-88250</v>
      </c>
      <c r="AQ330" s="13">
        <f t="shared" si="202"/>
        <v>0</v>
      </c>
      <c r="AR330" s="3" t="str">
        <f t="shared" si="203"/>
        <v>Ok</v>
      </c>
    </row>
    <row r="331" spans="1:44" x14ac:dyDescent="0.3">
      <c r="A331" s="30"/>
      <c r="B331" s="30">
        <f t="shared" si="170"/>
        <v>338</v>
      </c>
      <c r="C331" s="13">
        <f t="shared" si="171"/>
        <v>169000</v>
      </c>
      <c r="D331" s="13">
        <f t="shared" si="172"/>
        <v>2028000</v>
      </c>
      <c r="E331" s="13">
        <f>F331*基础参数!$B$18</f>
        <v>1352000</v>
      </c>
      <c r="F331" s="13">
        <f>F330+基础参数!$B$17</f>
        <v>3380000</v>
      </c>
      <c r="G331" s="13">
        <f>基础参数!$B$1</f>
        <v>60000</v>
      </c>
      <c r="H331" s="13">
        <f>基础参数!$B$2</f>
        <v>36000</v>
      </c>
      <c r="I331" s="13">
        <f>ROUND(IF(F331/12&gt;基础参数!$B$5,基础参数!$B$5,IF(F331/12&lt;基础参数!$B$4,基础参数!$B$4,F331/12)),2)</f>
        <v>21396</v>
      </c>
      <c r="J331" s="13">
        <f>I331*12*基础参数!$B$3</f>
        <v>32094</v>
      </c>
      <c r="K331" s="13">
        <f>ROUND(IF($F331/12&gt;基础参数!$B$12,基础参数!$B$12,IF($F331/12&lt;基础参数!$B$11,基础参数!$B$11,$F331/12)),2)</f>
        <v>21396</v>
      </c>
      <c r="L331" s="13">
        <f>K331*12*基础参数!$B$10</f>
        <v>17972.640000000003</v>
      </c>
      <c r="M331" s="12">
        <f t="shared" si="173"/>
        <v>1881933.36</v>
      </c>
      <c r="N331" s="13">
        <f t="shared" si="174"/>
        <v>1352000</v>
      </c>
      <c r="O331" s="13">
        <f t="shared" si="175"/>
        <v>664950.01</v>
      </c>
      <c r="P331" s="13">
        <f t="shared" si="176"/>
        <v>593240</v>
      </c>
      <c r="Q331" s="17">
        <f t="shared" si="177"/>
        <v>1258190.01</v>
      </c>
      <c r="R331" s="13">
        <f t="shared" si="178"/>
        <v>2573933.36</v>
      </c>
      <c r="S331" s="18">
        <f t="shared" si="179"/>
        <v>660000</v>
      </c>
      <c r="T331" s="13">
        <f t="shared" si="180"/>
        <v>976350.01</v>
      </c>
      <c r="U331" s="13">
        <f t="shared" si="181"/>
        <v>193590</v>
      </c>
      <c r="V331" s="19">
        <f t="shared" si="182"/>
        <v>1169940.01</v>
      </c>
      <c r="W331" s="13">
        <f t="shared" si="183"/>
        <v>88250</v>
      </c>
      <c r="X331" s="13">
        <f t="shared" si="184"/>
        <v>103410</v>
      </c>
      <c r="Y331" s="13">
        <f t="shared" si="185"/>
        <v>3233933.36</v>
      </c>
      <c r="Z331" s="22">
        <f t="shared" si="186"/>
        <v>1273350.01</v>
      </c>
      <c r="AA331" s="13"/>
      <c r="AB331" s="13">
        <f t="shared" si="187"/>
        <v>2813933.36</v>
      </c>
      <c r="AC331" s="13">
        <f t="shared" si="188"/>
        <v>420000</v>
      </c>
      <c r="AD331" s="13">
        <f t="shared" si="189"/>
        <v>1084350.01</v>
      </c>
      <c r="AE331" s="13">
        <f t="shared" si="190"/>
        <v>102340</v>
      </c>
      <c r="AF331" s="13">
        <f t="shared" si="191"/>
        <v>1186690.01</v>
      </c>
      <c r="AG331" s="23">
        <f t="shared" si="192"/>
        <v>16750</v>
      </c>
      <c r="AH331" s="13">
        <f t="shared" si="193"/>
        <v>-71500</v>
      </c>
      <c r="AI331" s="13">
        <f t="shared" si="194"/>
        <v>1781433.3599999999</v>
      </c>
      <c r="AJ331" s="13">
        <f t="shared" si="195"/>
        <v>2573933.36</v>
      </c>
      <c r="AK331" s="13">
        <f t="shared" si="196"/>
        <v>660000</v>
      </c>
      <c r="AL331" s="13">
        <f t="shared" si="197"/>
        <v>976350.01</v>
      </c>
      <c r="AM331" s="13">
        <f t="shared" si="198"/>
        <v>193590</v>
      </c>
      <c r="AN331" s="13">
        <f t="shared" si="199"/>
        <v>1169940.01</v>
      </c>
      <c r="AO331" s="23">
        <f t="shared" si="200"/>
        <v>0</v>
      </c>
      <c r="AP331" s="13">
        <f t="shared" si="201"/>
        <v>-88250</v>
      </c>
      <c r="AQ331" s="13">
        <f t="shared" si="202"/>
        <v>0</v>
      </c>
      <c r="AR331" s="3" t="str">
        <f t="shared" si="203"/>
        <v>Ok</v>
      </c>
    </row>
    <row r="332" spans="1:44" x14ac:dyDescent="0.3">
      <c r="A332" s="30"/>
      <c r="B332" s="30">
        <f t="shared" si="170"/>
        <v>339</v>
      </c>
      <c r="C332" s="13">
        <f t="shared" si="171"/>
        <v>169500</v>
      </c>
      <c r="D332" s="13">
        <f t="shared" si="172"/>
        <v>2034000</v>
      </c>
      <c r="E332" s="13">
        <f>F332*基础参数!$B$18</f>
        <v>1356000</v>
      </c>
      <c r="F332" s="13">
        <f>F331+基础参数!$B$17</f>
        <v>3390000</v>
      </c>
      <c r="G332" s="13">
        <f>基础参数!$B$1</f>
        <v>60000</v>
      </c>
      <c r="H332" s="13">
        <f>基础参数!$B$2</f>
        <v>36000</v>
      </c>
      <c r="I332" s="13">
        <f>ROUND(IF(F332/12&gt;基础参数!$B$5,基础参数!$B$5,IF(F332/12&lt;基础参数!$B$4,基础参数!$B$4,F332/12)),2)</f>
        <v>21396</v>
      </c>
      <c r="J332" s="13">
        <f>I332*12*基础参数!$B$3</f>
        <v>32094</v>
      </c>
      <c r="K332" s="13">
        <f>ROUND(IF($F332/12&gt;基础参数!$B$12,基础参数!$B$12,IF($F332/12&lt;基础参数!$B$11,基础参数!$B$11,$F332/12)),2)</f>
        <v>21396</v>
      </c>
      <c r="L332" s="13">
        <f>K332*12*基础参数!$B$10</f>
        <v>17972.640000000003</v>
      </c>
      <c r="M332" s="12">
        <f t="shared" si="173"/>
        <v>1887933.36</v>
      </c>
      <c r="N332" s="13">
        <f t="shared" si="174"/>
        <v>1356000</v>
      </c>
      <c r="O332" s="13">
        <f t="shared" si="175"/>
        <v>667650.01</v>
      </c>
      <c r="P332" s="13">
        <f t="shared" si="176"/>
        <v>595040</v>
      </c>
      <c r="Q332" s="17">
        <f t="shared" si="177"/>
        <v>1262690.01</v>
      </c>
      <c r="R332" s="13">
        <f t="shared" si="178"/>
        <v>2583933.36</v>
      </c>
      <c r="S332" s="18">
        <f t="shared" si="179"/>
        <v>660000</v>
      </c>
      <c r="T332" s="13">
        <f t="shared" si="180"/>
        <v>980850.01</v>
      </c>
      <c r="U332" s="13">
        <f t="shared" si="181"/>
        <v>193590</v>
      </c>
      <c r="V332" s="19">
        <f t="shared" si="182"/>
        <v>1174440.01</v>
      </c>
      <c r="W332" s="13">
        <f t="shared" si="183"/>
        <v>88250</v>
      </c>
      <c r="X332" s="13">
        <f t="shared" si="184"/>
        <v>103410</v>
      </c>
      <c r="Y332" s="13">
        <f t="shared" si="185"/>
        <v>3243933.36</v>
      </c>
      <c r="Z332" s="22">
        <f t="shared" si="186"/>
        <v>1277850.01</v>
      </c>
      <c r="AA332" s="13"/>
      <c r="AB332" s="13">
        <f t="shared" si="187"/>
        <v>2823933.36</v>
      </c>
      <c r="AC332" s="13">
        <f t="shared" si="188"/>
        <v>420000</v>
      </c>
      <c r="AD332" s="13">
        <f t="shared" si="189"/>
        <v>1088850.01</v>
      </c>
      <c r="AE332" s="13">
        <f t="shared" si="190"/>
        <v>102340</v>
      </c>
      <c r="AF332" s="13">
        <f t="shared" si="191"/>
        <v>1191190.01</v>
      </c>
      <c r="AG332" s="23">
        <f t="shared" si="192"/>
        <v>16750</v>
      </c>
      <c r="AH332" s="13">
        <f t="shared" si="193"/>
        <v>-71500</v>
      </c>
      <c r="AI332" s="13">
        <f t="shared" si="194"/>
        <v>1791433.3599999999</v>
      </c>
      <c r="AJ332" s="13">
        <f t="shared" si="195"/>
        <v>2583933.36</v>
      </c>
      <c r="AK332" s="13">
        <f t="shared" si="196"/>
        <v>660000</v>
      </c>
      <c r="AL332" s="13">
        <f t="shared" si="197"/>
        <v>980850.01</v>
      </c>
      <c r="AM332" s="13">
        <f t="shared" si="198"/>
        <v>193590</v>
      </c>
      <c r="AN332" s="13">
        <f t="shared" si="199"/>
        <v>1174440.01</v>
      </c>
      <c r="AO332" s="23">
        <f t="shared" si="200"/>
        <v>0</v>
      </c>
      <c r="AP332" s="13">
        <f t="shared" si="201"/>
        <v>-88250</v>
      </c>
      <c r="AQ332" s="13">
        <f t="shared" si="202"/>
        <v>0</v>
      </c>
      <c r="AR332" s="3" t="str">
        <f t="shared" si="203"/>
        <v>Ok</v>
      </c>
    </row>
    <row r="333" spans="1:44" x14ac:dyDescent="0.3">
      <c r="A333" s="30"/>
      <c r="B333" s="30">
        <f t="shared" si="170"/>
        <v>340</v>
      </c>
      <c r="C333" s="13">
        <f t="shared" si="171"/>
        <v>170000</v>
      </c>
      <c r="D333" s="13">
        <f t="shared" si="172"/>
        <v>2040000</v>
      </c>
      <c r="E333" s="13">
        <f>F333*基础参数!$B$18</f>
        <v>1360000</v>
      </c>
      <c r="F333" s="13">
        <f>F332+基础参数!$B$17</f>
        <v>3400000</v>
      </c>
      <c r="G333" s="13">
        <f>基础参数!$B$1</f>
        <v>60000</v>
      </c>
      <c r="H333" s="13">
        <f>基础参数!$B$2</f>
        <v>36000</v>
      </c>
      <c r="I333" s="13">
        <f>ROUND(IF(F333/12&gt;基础参数!$B$5,基础参数!$B$5,IF(F333/12&lt;基础参数!$B$4,基础参数!$B$4,F333/12)),2)</f>
        <v>21396</v>
      </c>
      <c r="J333" s="13">
        <f>I333*12*基础参数!$B$3</f>
        <v>32094</v>
      </c>
      <c r="K333" s="13">
        <f>ROUND(IF($F333/12&gt;基础参数!$B$12,基础参数!$B$12,IF($F333/12&lt;基础参数!$B$11,基础参数!$B$11,$F333/12)),2)</f>
        <v>21396</v>
      </c>
      <c r="L333" s="13">
        <f>K333*12*基础参数!$B$10</f>
        <v>17972.640000000003</v>
      </c>
      <c r="M333" s="12">
        <f t="shared" si="173"/>
        <v>1893933.36</v>
      </c>
      <c r="N333" s="13">
        <f t="shared" si="174"/>
        <v>1360000</v>
      </c>
      <c r="O333" s="13">
        <f t="shared" si="175"/>
        <v>670350.01</v>
      </c>
      <c r="P333" s="13">
        <f t="shared" si="176"/>
        <v>596840</v>
      </c>
      <c r="Q333" s="17">
        <f t="shared" si="177"/>
        <v>1267190.01</v>
      </c>
      <c r="R333" s="13">
        <f t="shared" si="178"/>
        <v>2593933.36</v>
      </c>
      <c r="S333" s="18">
        <f t="shared" si="179"/>
        <v>660000</v>
      </c>
      <c r="T333" s="13">
        <f t="shared" si="180"/>
        <v>985350.01</v>
      </c>
      <c r="U333" s="13">
        <f t="shared" si="181"/>
        <v>193590</v>
      </c>
      <c r="V333" s="19">
        <f t="shared" si="182"/>
        <v>1178940.01</v>
      </c>
      <c r="W333" s="13">
        <f t="shared" si="183"/>
        <v>88250</v>
      </c>
      <c r="X333" s="13">
        <f t="shared" si="184"/>
        <v>103410</v>
      </c>
      <c r="Y333" s="13">
        <f t="shared" si="185"/>
        <v>3253933.36</v>
      </c>
      <c r="Z333" s="22">
        <f t="shared" si="186"/>
        <v>1282350.01</v>
      </c>
      <c r="AA333" s="13"/>
      <c r="AB333" s="13">
        <f t="shared" si="187"/>
        <v>2833933.36</v>
      </c>
      <c r="AC333" s="13">
        <f t="shared" si="188"/>
        <v>420000</v>
      </c>
      <c r="AD333" s="13">
        <f t="shared" si="189"/>
        <v>1093350.01</v>
      </c>
      <c r="AE333" s="13">
        <f t="shared" si="190"/>
        <v>102340</v>
      </c>
      <c r="AF333" s="13">
        <f t="shared" si="191"/>
        <v>1195690.01</v>
      </c>
      <c r="AG333" s="23">
        <f t="shared" si="192"/>
        <v>16750</v>
      </c>
      <c r="AH333" s="13">
        <f t="shared" si="193"/>
        <v>-71500</v>
      </c>
      <c r="AI333" s="13">
        <f t="shared" si="194"/>
        <v>1801433.3599999999</v>
      </c>
      <c r="AJ333" s="13">
        <f t="shared" si="195"/>
        <v>2593933.36</v>
      </c>
      <c r="AK333" s="13">
        <f t="shared" si="196"/>
        <v>660000</v>
      </c>
      <c r="AL333" s="13">
        <f t="shared" si="197"/>
        <v>985350.01</v>
      </c>
      <c r="AM333" s="13">
        <f t="shared" si="198"/>
        <v>193590</v>
      </c>
      <c r="AN333" s="13">
        <f t="shared" si="199"/>
        <v>1178940.01</v>
      </c>
      <c r="AO333" s="23">
        <f t="shared" si="200"/>
        <v>0</v>
      </c>
      <c r="AP333" s="13">
        <f t="shared" si="201"/>
        <v>-88250</v>
      </c>
      <c r="AQ333" s="13">
        <f t="shared" si="202"/>
        <v>0</v>
      </c>
      <c r="AR333" s="3" t="str">
        <f t="shared" si="203"/>
        <v>Ok</v>
      </c>
    </row>
    <row r="334" spans="1:44" x14ac:dyDescent="0.3">
      <c r="A334" s="30"/>
      <c r="B334" s="30">
        <f t="shared" si="170"/>
        <v>341</v>
      </c>
      <c r="C334" s="13">
        <f t="shared" si="171"/>
        <v>170500</v>
      </c>
      <c r="D334" s="13">
        <f t="shared" si="172"/>
        <v>2046000</v>
      </c>
      <c r="E334" s="13">
        <f>F334*基础参数!$B$18</f>
        <v>1364000</v>
      </c>
      <c r="F334" s="13">
        <f>F333+基础参数!$B$17</f>
        <v>3410000</v>
      </c>
      <c r="G334" s="13">
        <f>基础参数!$B$1</f>
        <v>60000</v>
      </c>
      <c r="H334" s="13">
        <f>基础参数!$B$2</f>
        <v>36000</v>
      </c>
      <c r="I334" s="13">
        <f>ROUND(IF(F334/12&gt;基础参数!$B$5,基础参数!$B$5,IF(F334/12&lt;基础参数!$B$4,基础参数!$B$4,F334/12)),2)</f>
        <v>21396</v>
      </c>
      <c r="J334" s="13">
        <f>I334*12*基础参数!$B$3</f>
        <v>32094</v>
      </c>
      <c r="K334" s="13">
        <f>ROUND(IF($F334/12&gt;基础参数!$B$12,基础参数!$B$12,IF($F334/12&lt;基础参数!$B$11,基础参数!$B$11,$F334/12)),2)</f>
        <v>21396</v>
      </c>
      <c r="L334" s="13">
        <f>K334*12*基础参数!$B$10</f>
        <v>17972.640000000003</v>
      </c>
      <c r="M334" s="12">
        <f t="shared" si="173"/>
        <v>1899933.36</v>
      </c>
      <c r="N334" s="13">
        <f t="shared" si="174"/>
        <v>1364000</v>
      </c>
      <c r="O334" s="13">
        <f t="shared" si="175"/>
        <v>673050.01</v>
      </c>
      <c r="P334" s="13">
        <f t="shared" si="176"/>
        <v>598640</v>
      </c>
      <c r="Q334" s="17">
        <f t="shared" si="177"/>
        <v>1271690.01</v>
      </c>
      <c r="R334" s="13">
        <f t="shared" si="178"/>
        <v>2603933.36</v>
      </c>
      <c r="S334" s="18">
        <f t="shared" si="179"/>
        <v>660000</v>
      </c>
      <c r="T334" s="13">
        <f t="shared" si="180"/>
        <v>989850.01</v>
      </c>
      <c r="U334" s="13">
        <f t="shared" si="181"/>
        <v>193590</v>
      </c>
      <c r="V334" s="19">
        <f t="shared" si="182"/>
        <v>1183440.01</v>
      </c>
      <c r="W334" s="13">
        <f t="shared" si="183"/>
        <v>88250</v>
      </c>
      <c r="X334" s="13">
        <f t="shared" si="184"/>
        <v>103410</v>
      </c>
      <c r="Y334" s="13">
        <f t="shared" si="185"/>
        <v>3263933.36</v>
      </c>
      <c r="Z334" s="22">
        <f t="shared" si="186"/>
        <v>1286850.01</v>
      </c>
      <c r="AA334" s="13"/>
      <c r="AB334" s="13">
        <f t="shared" si="187"/>
        <v>2843933.36</v>
      </c>
      <c r="AC334" s="13">
        <f t="shared" si="188"/>
        <v>420000</v>
      </c>
      <c r="AD334" s="13">
        <f t="shared" si="189"/>
        <v>1097850.01</v>
      </c>
      <c r="AE334" s="13">
        <f t="shared" si="190"/>
        <v>102340</v>
      </c>
      <c r="AF334" s="13">
        <f t="shared" si="191"/>
        <v>1200190.01</v>
      </c>
      <c r="AG334" s="23">
        <f t="shared" si="192"/>
        <v>16750</v>
      </c>
      <c r="AH334" s="13">
        <f t="shared" si="193"/>
        <v>-71500</v>
      </c>
      <c r="AI334" s="13">
        <f t="shared" si="194"/>
        <v>1811433.3599999999</v>
      </c>
      <c r="AJ334" s="13">
        <f t="shared" si="195"/>
        <v>2603933.36</v>
      </c>
      <c r="AK334" s="13">
        <f t="shared" si="196"/>
        <v>660000</v>
      </c>
      <c r="AL334" s="13">
        <f t="shared" si="197"/>
        <v>989850.01</v>
      </c>
      <c r="AM334" s="13">
        <f t="shared" si="198"/>
        <v>193590</v>
      </c>
      <c r="AN334" s="13">
        <f t="shared" si="199"/>
        <v>1183440.01</v>
      </c>
      <c r="AO334" s="23">
        <f t="shared" si="200"/>
        <v>0</v>
      </c>
      <c r="AP334" s="13">
        <f t="shared" si="201"/>
        <v>-88250</v>
      </c>
      <c r="AQ334" s="13">
        <f t="shared" si="202"/>
        <v>0</v>
      </c>
      <c r="AR334" s="3" t="str">
        <f t="shared" si="203"/>
        <v>Ok</v>
      </c>
    </row>
    <row r="335" spans="1:44" x14ac:dyDescent="0.3">
      <c r="A335" s="30"/>
      <c r="B335" s="30">
        <f t="shared" si="170"/>
        <v>342</v>
      </c>
      <c r="C335" s="13">
        <f t="shared" si="171"/>
        <v>171000</v>
      </c>
      <c r="D335" s="13">
        <f t="shared" si="172"/>
        <v>2052000</v>
      </c>
      <c r="E335" s="13">
        <f>F335*基础参数!$B$18</f>
        <v>1368000</v>
      </c>
      <c r="F335" s="13">
        <f>F334+基础参数!$B$17</f>
        <v>3420000</v>
      </c>
      <c r="G335" s="13">
        <f>基础参数!$B$1</f>
        <v>60000</v>
      </c>
      <c r="H335" s="13">
        <f>基础参数!$B$2</f>
        <v>36000</v>
      </c>
      <c r="I335" s="13">
        <f>ROUND(IF(F335/12&gt;基础参数!$B$5,基础参数!$B$5,IF(F335/12&lt;基础参数!$B$4,基础参数!$B$4,F335/12)),2)</f>
        <v>21396</v>
      </c>
      <c r="J335" s="13">
        <f>I335*12*基础参数!$B$3</f>
        <v>32094</v>
      </c>
      <c r="K335" s="13">
        <f>ROUND(IF($F335/12&gt;基础参数!$B$12,基础参数!$B$12,IF($F335/12&lt;基础参数!$B$11,基础参数!$B$11,$F335/12)),2)</f>
        <v>21396</v>
      </c>
      <c r="L335" s="13">
        <f>K335*12*基础参数!$B$10</f>
        <v>17972.640000000003</v>
      </c>
      <c r="M335" s="12">
        <f t="shared" si="173"/>
        <v>1905933.36</v>
      </c>
      <c r="N335" s="13">
        <f t="shared" si="174"/>
        <v>1368000</v>
      </c>
      <c r="O335" s="13">
        <f t="shared" si="175"/>
        <v>675750.01</v>
      </c>
      <c r="P335" s="13">
        <f t="shared" si="176"/>
        <v>600440</v>
      </c>
      <c r="Q335" s="17">
        <f t="shared" si="177"/>
        <v>1276190.01</v>
      </c>
      <c r="R335" s="13">
        <f t="shared" si="178"/>
        <v>2613933.36</v>
      </c>
      <c r="S335" s="18">
        <f t="shared" si="179"/>
        <v>660000</v>
      </c>
      <c r="T335" s="13">
        <f t="shared" si="180"/>
        <v>994350.01</v>
      </c>
      <c r="U335" s="13">
        <f t="shared" si="181"/>
        <v>193590</v>
      </c>
      <c r="V335" s="19">
        <f t="shared" si="182"/>
        <v>1187940.01</v>
      </c>
      <c r="W335" s="13">
        <f t="shared" si="183"/>
        <v>88250</v>
      </c>
      <c r="X335" s="13">
        <f t="shared" si="184"/>
        <v>103410</v>
      </c>
      <c r="Y335" s="13">
        <f t="shared" si="185"/>
        <v>3273933.36</v>
      </c>
      <c r="Z335" s="22">
        <f t="shared" si="186"/>
        <v>1291350.01</v>
      </c>
      <c r="AA335" s="13"/>
      <c r="AB335" s="13">
        <f t="shared" si="187"/>
        <v>2853933.36</v>
      </c>
      <c r="AC335" s="13">
        <f t="shared" si="188"/>
        <v>420000</v>
      </c>
      <c r="AD335" s="13">
        <f t="shared" si="189"/>
        <v>1102350.01</v>
      </c>
      <c r="AE335" s="13">
        <f t="shared" si="190"/>
        <v>102340</v>
      </c>
      <c r="AF335" s="13">
        <f t="shared" si="191"/>
        <v>1204690.01</v>
      </c>
      <c r="AG335" s="23">
        <f t="shared" si="192"/>
        <v>16750</v>
      </c>
      <c r="AH335" s="13">
        <f t="shared" si="193"/>
        <v>-71500</v>
      </c>
      <c r="AI335" s="13">
        <f t="shared" si="194"/>
        <v>1821433.3599999999</v>
      </c>
      <c r="AJ335" s="13">
        <f t="shared" si="195"/>
        <v>2613933.36</v>
      </c>
      <c r="AK335" s="13">
        <f t="shared" si="196"/>
        <v>660000</v>
      </c>
      <c r="AL335" s="13">
        <f t="shared" si="197"/>
        <v>994350.01</v>
      </c>
      <c r="AM335" s="13">
        <f t="shared" si="198"/>
        <v>193590</v>
      </c>
      <c r="AN335" s="13">
        <f t="shared" si="199"/>
        <v>1187940.01</v>
      </c>
      <c r="AO335" s="23">
        <f t="shared" si="200"/>
        <v>0</v>
      </c>
      <c r="AP335" s="13">
        <f t="shared" si="201"/>
        <v>-88250</v>
      </c>
      <c r="AQ335" s="13">
        <f t="shared" si="202"/>
        <v>0</v>
      </c>
      <c r="AR335" s="3" t="str">
        <f t="shared" si="203"/>
        <v>Ok</v>
      </c>
    </row>
    <row r="336" spans="1:44" x14ac:dyDescent="0.3">
      <c r="A336" s="30"/>
      <c r="B336" s="30">
        <f t="shared" si="170"/>
        <v>343</v>
      </c>
      <c r="C336" s="13">
        <f t="shared" si="171"/>
        <v>171500</v>
      </c>
      <c r="D336" s="13">
        <f t="shared" si="172"/>
        <v>2058000</v>
      </c>
      <c r="E336" s="13">
        <f>F336*基础参数!$B$18</f>
        <v>1372000</v>
      </c>
      <c r="F336" s="13">
        <f>F335+基础参数!$B$17</f>
        <v>3430000</v>
      </c>
      <c r="G336" s="13">
        <f>基础参数!$B$1</f>
        <v>60000</v>
      </c>
      <c r="H336" s="13">
        <f>基础参数!$B$2</f>
        <v>36000</v>
      </c>
      <c r="I336" s="13">
        <f>ROUND(IF(F336/12&gt;基础参数!$B$5,基础参数!$B$5,IF(F336/12&lt;基础参数!$B$4,基础参数!$B$4,F336/12)),2)</f>
        <v>21396</v>
      </c>
      <c r="J336" s="13">
        <f>I336*12*基础参数!$B$3</f>
        <v>32094</v>
      </c>
      <c r="K336" s="13">
        <f>ROUND(IF($F336/12&gt;基础参数!$B$12,基础参数!$B$12,IF($F336/12&lt;基础参数!$B$11,基础参数!$B$11,$F336/12)),2)</f>
        <v>21396</v>
      </c>
      <c r="L336" s="13">
        <f>K336*12*基础参数!$B$10</f>
        <v>17972.640000000003</v>
      </c>
      <c r="M336" s="12">
        <f t="shared" si="173"/>
        <v>1911933.36</v>
      </c>
      <c r="N336" s="13">
        <f t="shared" si="174"/>
        <v>1372000</v>
      </c>
      <c r="O336" s="13">
        <f t="shared" si="175"/>
        <v>678450.01</v>
      </c>
      <c r="P336" s="13">
        <f t="shared" si="176"/>
        <v>602240</v>
      </c>
      <c r="Q336" s="17">
        <f t="shared" si="177"/>
        <v>1280690.01</v>
      </c>
      <c r="R336" s="13">
        <f t="shared" si="178"/>
        <v>2623933.36</v>
      </c>
      <c r="S336" s="18">
        <f t="shared" si="179"/>
        <v>660000</v>
      </c>
      <c r="T336" s="13">
        <f t="shared" si="180"/>
        <v>998850.01</v>
      </c>
      <c r="U336" s="13">
        <f t="shared" si="181"/>
        <v>193590</v>
      </c>
      <c r="V336" s="19">
        <f t="shared" si="182"/>
        <v>1192440.01</v>
      </c>
      <c r="W336" s="13">
        <f t="shared" si="183"/>
        <v>88250</v>
      </c>
      <c r="X336" s="13">
        <f t="shared" si="184"/>
        <v>103410</v>
      </c>
      <c r="Y336" s="13">
        <f t="shared" si="185"/>
        <v>3283933.36</v>
      </c>
      <c r="Z336" s="22">
        <f t="shared" si="186"/>
        <v>1295850.01</v>
      </c>
      <c r="AA336" s="13"/>
      <c r="AB336" s="13">
        <f t="shared" si="187"/>
        <v>2863933.36</v>
      </c>
      <c r="AC336" s="13">
        <f t="shared" si="188"/>
        <v>420000</v>
      </c>
      <c r="AD336" s="13">
        <f t="shared" si="189"/>
        <v>1106850.01</v>
      </c>
      <c r="AE336" s="13">
        <f t="shared" si="190"/>
        <v>102340</v>
      </c>
      <c r="AF336" s="13">
        <f t="shared" si="191"/>
        <v>1209190.01</v>
      </c>
      <c r="AG336" s="23">
        <f t="shared" si="192"/>
        <v>16750</v>
      </c>
      <c r="AH336" s="13">
        <f t="shared" si="193"/>
        <v>-71500</v>
      </c>
      <c r="AI336" s="13">
        <f t="shared" si="194"/>
        <v>1831433.3599999999</v>
      </c>
      <c r="AJ336" s="13">
        <f t="shared" si="195"/>
        <v>2623933.36</v>
      </c>
      <c r="AK336" s="13">
        <f t="shared" si="196"/>
        <v>660000</v>
      </c>
      <c r="AL336" s="13">
        <f t="shared" si="197"/>
        <v>998850.01</v>
      </c>
      <c r="AM336" s="13">
        <f t="shared" si="198"/>
        <v>193590</v>
      </c>
      <c r="AN336" s="13">
        <f t="shared" si="199"/>
        <v>1192440.01</v>
      </c>
      <c r="AO336" s="23">
        <f t="shared" si="200"/>
        <v>0</v>
      </c>
      <c r="AP336" s="13">
        <f t="shared" si="201"/>
        <v>-88250</v>
      </c>
      <c r="AQ336" s="13">
        <f t="shared" si="202"/>
        <v>0</v>
      </c>
      <c r="AR336" s="3" t="str">
        <f t="shared" si="203"/>
        <v>Ok</v>
      </c>
    </row>
    <row r="337" spans="1:44" x14ac:dyDescent="0.3">
      <c r="A337" s="30"/>
      <c r="B337" s="30">
        <f t="shared" si="170"/>
        <v>344</v>
      </c>
      <c r="C337" s="13">
        <f t="shared" si="171"/>
        <v>172000</v>
      </c>
      <c r="D337" s="13">
        <f t="shared" si="172"/>
        <v>2064000</v>
      </c>
      <c r="E337" s="13">
        <f>F337*基础参数!$B$18</f>
        <v>1376000</v>
      </c>
      <c r="F337" s="13">
        <f>F336+基础参数!$B$17</f>
        <v>3440000</v>
      </c>
      <c r="G337" s="13">
        <f>基础参数!$B$1</f>
        <v>60000</v>
      </c>
      <c r="H337" s="13">
        <f>基础参数!$B$2</f>
        <v>36000</v>
      </c>
      <c r="I337" s="13">
        <f>ROUND(IF(F337/12&gt;基础参数!$B$5,基础参数!$B$5,IF(F337/12&lt;基础参数!$B$4,基础参数!$B$4,F337/12)),2)</f>
        <v>21396</v>
      </c>
      <c r="J337" s="13">
        <f>I337*12*基础参数!$B$3</f>
        <v>32094</v>
      </c>
      <c r="K337" s="13">
        <f>ROUND(IF($F337/12&gt;基础参数!$B$12,基础参数!$B$12,IF($F337/12&lt;基础参数!$B$11,基础参数!$B$11,$F337/12)),2)</f>
        <v>21396</v>
      </c>
      <c r="L337" s="13">
        <f>K337*12*基础参数!$B$10</f>
        <v>17972.640000000003</v>
      </c>
      <c r="M337" s="12">
        <f t="shared" si="173"/>
        <v>1917933.36</v>
      </c>
      <c r="N337" s="13">
        <f t="shared" si="174"/>
        <v>1376000</v>
      </c>
      <c r="O337" s="13">
        <f t="shared" si="175"/>
        <v>681150.01</v>
      </c>
      <c r="P337" s="13">
        <f t="shared" si="176"/>
        <v>604040</v>
      </c>
      <c r="Q337" s="17">
        <f t="shared" si="177"/>
        <v>1285190.01</v>
      </c>
      <c r="R337" s="13">
        <f t="shared" si="178"/>
        <v>2633933.36</v>
      </c>
      <c r="S337" s="18">
        <f t="shared" si="179"/>
        <v>660000</v>
      </c>
      <c r="T337" s="13">
        <f t="shared" si="180"/>
        <v>1003350.01</v>
      </c>
      <c r="U337" s="13">
        <f t="shared" si="181"/>
        <v>193590</v>
      </c>
      <c r="V337" s="19">
        <f t="shared" si="182"/>
        <v>1196940.01</v>
      </c>
      <c r="W337" s="13">
        <f t="shared" si="183"/>
        <v>88250</v>
      </c>
      <c r="X337" s="13">
        <f t="shared" si="184"/>
        <v>103410</v>
      </c>
      <c r="Y337" s="13">
        <f t="shared" si="185"/>
        <v>3293933.36</v>
      </c>
      <c r="Z337" s="22">
        <f t="shared" si="186"/>
        <v>1300350.01</v>
      </c>
      <c r="AA337" s="13"/>
      <c r="AB337" s="13">
        <f t="shared" si="187"/>
        <v>2873933.36</v>
      </c>
      <c r="AC337" s="13">
        <f t="shared" si="188"/>
        <v>420000</v>
      </c>
      <c r="AD337" s="13">
        <f t="shared" si="189"/>
        <v>1111350.01</v>
      </c>
      <c r="AE337" s="13">
        <f t="shared" si="190"/>
        <v>102340</v>
      </c>
      <c r="AF337" s="13">
        <f t="shared" si="191"/>
        <v>1213690.01</v>
      </c>
      <c r="AG337" s="23">
        <f t="shared" si="192"/>
        <v>16750</v>
      </c>
      <c r="AH337" s="13">
        <f t="shared" si="193"/>
        <v>-71500</v>
      </c>
      <c r="AI337" s="13">
        <f t="shared" si="194"/>
        <v>1841433.3599999999</v>
      </c>
      <c r="AJ337" s="13">
        <f t="shared" si="195"/>
        <v>2633933.36</v>
      </c>
      <c r="AK337" s="13">
        <f t="shared" si="196"/>
        <v>660000</v>
      </c>
      <c r="AL337" s="13">
        <f t="shared" si="197"/>
        <v>1003350.01</v>
      </c>
      <c r="AM337" s="13">
        <f t="shared" si="198"/>
        <v>193590</v>
      </c>
      <c r="AN337" s="13">
        <f t="shared" si="199"/>
        <v>1196940.01</v>
      </c>
      <c r="AO337" s="23">
        <f t="shared" si="200"/>
        <v>0</v>
      </c>
      <c r="AP337" s="13">
        <f t="shared" si="201"/>
        <v>-88250</v>
      </c>
      <c r="AQ337" s="13">
        <f t="shared" si="202"/>
        <v>0</v>
      </c>
      <c r="AR337" s="3" t="str">
        <f t="shared" si="203"/>
        <v>Ok</v>
      </c>
    </row>
    <row r="338" spans="1:44" x14ac:dyDescent="0.3">
      <c r="A338" s="30"/>
      <c r="B338" s="30">
        <f t="shared" si="170"/>
        <v>345</v>
      </c>
      <c r="C338" s="13">
        <f t="shared" si="171"/>
        <v>172500</v>
      </c>
      <c r="D338" s="13">
        <f t="shared" si="172"/>
        <v>2070000</v>
      </c>
      <c r="E338" s="13">
        <f>F338*基础参数!$B$18</f>
        <v>1380000</v>
      </c>
      <c r="F338" s="13">
        <f>F337+基础参数!$B$17</f>
        <v>3450000</v>
      </c>
      <c r="G338" s="13">
        <f>基础参数!$B$1</f>
        <v>60000</v>
      </c>
      <c r="H338" s="13">
        <f>基础参数!$B$2</f>
        <v>36000</v>
      </c>
      <c r="I338" s="13">
        <f>ROUND(IF(F338/12&gt;基础参数!$B$5,基础参数!$B$5,IF(F338/12&lt;基础参数!$B$4,基础参数!$B$4,F338/12)),2)</f>
        <v>21396</v>
      </c>
      <c r="J338" s="13">
        <f>I338*12*基础参数!$B$3</f>
        <v>32094</v>
      </c>
      <c r="K338" s="13">
        <f>ROUND(IF($F338/12&gt;基础参数!$B$12,基础参数!$B$12,IF($F338/12&lt;基础参数!$B$11,基础参数!$B$11,$F338/12)),2)</f>
        <v>21396</v>
      </c>
      <c r="L338" s="13">
        <f>K338*12*基础参数!$B$10</f>
        <v>17972.640000000003</v>
      </c>
      <c r="M338" s="12">
        <f t="shared" si="173"/>
        <v>1923933.36</v>
      </c>
      <c r="N338" s="13">
        <f t="shared" si="174"/>
        <v>1380000</v>
      </c>
      <c r="O338" s="13">
        <f t="shared" si="175"/>
        <v>683850.01</v>
      </c>
      <c r="P338" s="13">
        <f t="shared" si="176"/>
        <v>605840</v>
      </c>
      <c r="Q338" s="17">
        <f t="shared" si="177"/>
        <v>1289690.01</v>
      </c>
      <c r="R338" s="13">
        <f t="shared" si="178"/>
        <v>2643933.36</v>
      </c>
      <c r="S338" s="18">
        <f t="shared" si="179"/>
        <v>660000</v>
      </c>
      <c r="T338" s="13">
        <f t="shared" si="180"/>
        <v>1007850.01</v>
      </c>
      <c r="U338" s="13">
        <f t="shared" si="181"/>
        <v>193590</v>
      </c>
      <c r="V338" s="19">
        <f t="shared" si="182"/>
        <v>1201440.01</v>
      </c>
      <c r="W338" s="13">
        <f t="shared" si="183"/>
        <v>88250</v>
      </c>
      <c r="X338" s="13">
        <f t="shared" si="184"/>
        <v>103410</v>
      </c>
      <c r="Y338" s="13">
        <f t="shared" si="185"/>
        <v>3303933.36</v>
      </c>
      <c r="Z338" s="22">
        <f t="shared" si="186"/>
        <v>1304850.01</v>
      </c>
      <c r="AA338" s="13"/>
      <c r="AB338" s="13">
        <f t="shared" si="187"/>
        <v>2883933.36</v>
      </c>
      <c r="AC338" s="13">
        <f t="shared" si="188"/>
        <v>420000</v>
      </c>
      <c r="AD338" s="13">
        <f t="shared" si="189"/>
        <v>1115850.01</v>
      </c>
      <c r="AE338" s="13">
        <f t="shared" si="190"/>
        <v>102340</v>
      </c>
      <c r="AF338" s="13">
        <f t="shared" si="191"/>
        <v>1218190.01</v>
      </c>
      <c r="AG338" s="23">
        <f t="shared" si="192"/>
        <v>16750</v>
      </c>
      <c r="AH338" s="13">
        <f t="shared" si="193"/>
        <v>-71500</v>
      </c>
      <c r="AI338" s="13">
        <f t="shared" si="194"/>
        <v>1851433.3599999999</v>
      </c>
      <c r="AJ338" s="13">
        <f t="shared" si="195"/>
        <v>2643933.36</v>
      </c>
      <c r="AK338" s="13">
        <f t="shared" si="196"/>
        <v>660000</v>
      </c>
      <c r="AL338" s="13">
        <f t="shared" si="197"/>
        <v>1007850.01</v>
      </c>
      <c r="AM338" s="13">
        <f t="shared" si="198"/>
        <v>193590</v>
      </c>
      <c r="AN338" s="13">
        <f t="shared" si="199"/>
        <v>1201440.01</v>
      </c>
      <c r="AO338" s="23">
        <f t="shared" si="200"/>
        <v>0</v>
      </c>
      <c r="AP338" s="13">
        <f t="shared" si="201"/>
        <v>-88250</v>
      </c>
      <c r="AQ338" s="13">
        <f t="shared" si="202"/>
        <v>0</v>
      </c>
      <c r="AR338" s="3" t="str">
        <f t="shared" si="203"/>
        <v>Ok</v>
      </c>
    </row>
    <row r="339" spans="1:44" x14ac:dyDescent="0.3">
      <c r="A339" s="30"/>
      <c r="B339" s="30">
        <f t="shared" si="170"/>
        <v>346</v>
      </c>
      <c r="C339" s="13">
        <f t="shared" si="171"/>
        <v>173000</v>
      </c>
      <c r="D339" s="13">
        <f t="shared" si="172"/>
        <v>2076000</v>
      </c>
      <c r="E339" s="13">
        <f>F339*基础参数!$B$18</f>
        <v>1384000</v>
      </c>
      <c r="F339" s="13">
        <f>F338+基础参数!$B$17</f>
        <v>3460000</v>
      </c>
      <c r="G339" s="13">
        <f>基础参数!$B$1</f>
        <v>60000</v>
      </c>
      <c r="H339" s="13">
        <f>基础参数!$B$2</f>
        <v>36000</v>
      </c>
      <c r="I339" s="13">
        <f>ROUND(IF(F339/12&gt;基础参数!$B$5,基础参数!$B$5,IF(F339/12&lt;基础参数!$B$4,基础参数!$B$4,F339/12)),2)</f>
        <v>21396</v>
      </c>
      <c r="J339" s="13">
        <f>I339*12*基础参数!$B$3</f>
        <v>32094</v>
      </c>
      <c r="K339" s="13">
        <f>ROUND(IF($F339/12&gt;基础参数!$B$12,基础参数!$B$12,IF($F339/12&lt;基础参数!$B$11,基础参数!$B$11,$F339/12)),2)</f>
        <v>21396</v>
      </c>
      <c r="L339" s="13">
        <f>K339*12*基础参数!$B$10</f>
        <v>17972.640000000003</v>
      </c>
      <c r="M339" s="12">
        <f t="shared" si="173"/>
        <v>1929933.36</v>
      </c>
      <c r="N339" s="13">
        <f t="shared" si="174"/>
        <v>1384000</v>
      </c>
      <c r="O339" s="13">
        <f t="shared" si="175"/>
        <v>686550.01</v>
      </c>
      <c r="P339" s="13">
        <f t="shared" si="176"/>
        <v>607640</v>
      </c>
      <c r="Q339" s="17">
        <f t="shared" si="177"/>
        <v>1294190.01</v>
      </c>
      <c r="R339" s="13">
        <f t="shared" si="178"/>
        <v>2653933.36</v>
      </c>
      <c r="S339" s="18">
        <f t="shared" si="179"/>
        <v>660000</v>
      </c>
      <c r="T339" s="13">
        <f t="shared" si="180"/>
        <v>1012350.01</v>
      </c>
      <c r="U339" s="13">
        <f t="shared" si="181"/>
        <v>193590</v>
      </c>
      <c r="V339" s="19">
        <f t="shared" si="182"/>
        <v>1205940.01</v>
      </c>
      <c r="W339" s="13">
        <f t="shared" si="183"/>
        <v>88250</v>
      </c>
      <c r="X339" s="13">
        <f t="shared" si="184"/>
        <v>103410</v>
      </c>
      <c r="Y339" s="13">
        <f t="shared" si="185"/>
        <v>3313933.36</v>
      </c>
      <c r="Z339" s="22">
        <f t="shared" si="186"/>
        <v>1309350.01</v>
      </c>
      <c r="AA339" s="13"/>
      <c r="AB339" s="13">
        <f t="shared" si="187"/>
        <v>2893933.36</v>
      </c>
      <c r="AC339" s="13">
        <f t="shared" si="188"/>
        <v>420000</v>
      </c>
      <c r="AD339" s="13">
        <f t="shared" si="189"/>
        <v>1120350.01</v>
      </c>
      <c r="AE339" s="13">
        <f t="shared" si="190"/>
        <v>102340</v>
      </c>
      <c r="AF339" s="13">
        <f t="shared" si="191"/>
        <v>1222690.01</v>
      </c>
      <c r="AG339" s="23">
        <f t="shared" si="192"/>
        <v>16750</v>
      </c>
      <c r="AH339" s="13">
        <f t="shared" si="193"/>
        <v>-71500</v>
      </c>
      <c r="AI339" s="13">
        <f t="shared" si="194"/>
        <v>1861433.3599999999</v>
      </c>
      <c r="AJ339" s="13">
        <f t="shared" si="195"/>
        <v>2653933.36</v>
      </c>
      <c r="AK339" s="13">
        <f t="shared" si="196"/>
        <v>660000</v>
      </c>
      <c r="AL339" s="13">
        <f t="shared" si="197"/>
        <v>1012350.01</v>
      </c>
      <c r="AM339" s="13">
        <f t="shared" si="198"/>
        <v>193590</v>
      </c>
      <c r="AN339" s="13">
        <f t="shared" si="199"/>
        <v>1205940.01</v>
      </c>
      <c r="AO339" s="23">
        <f t="shared" si="200"/>
        <v>0</v>
      </c>
      <c r="AP339" s="13">
        <f t="shared" si="201"/>
        <v>-88250</v>
      </c>
      <c r="AQ339" s="13">
        <f t="shared" si="202"/>
        <v>0</v>
      </c>
      <c r="AR339" s="3" t="str">
        <f t="shared" si="203"/>
        <v>Ok</v>
      </c>
    </row>
    <row r="340" spans="1:44" x14ac:dyDescent="0.3">
      <c r="A340" s="30"/>
      <c r="B340" s="30">
        <f t="shared" si="170"/>
        <v>347</v>
      </c>
      <c r="C340" s="13">
        <f t="shared" si="171"/>
        <v>173500</v>
      </c>
      <c r="D340" s="13">
        <f t="shared" si="172"/>
        <v>2082000</v>
      </c>
      <c r="E340" s="13">
        <f>F340*基础参数!$B$18</f>
        <v>1388000</v>
      </c>
      <c r="F340" s="13">
        <f>F339+基础参数!$B$17</f>
        <v>3470000</v>
      </c>
      <c r="G340" s="13">
        <f>基础参数!$B$1</f>
        <v>60000</v>
      </c>
      <c r="H340" s="13">
        <f>基础参数!$B$2</f>
        <v>36000</v>
      </c>
      <c r="I340" s="13">
        <f>ROUND(IF(F340/12&gt;基础参数!$B$5,基础参数!$B$5,IF(F340/12&lt;基础参数!$B$4,基础参数!$B$4,F340/12)),2)</f>
        <v>21396</v>
      </c>
      <c r="J340" s="13">
        <f>I340*12*基础参数!$B$3</f>
        <v>32094</v>
      </c>
      <c r="K340" s="13">
        <f>ROUND(IF($F340/12&gt;基础参数!$B$12,基础参数!$B$12,IF($F340/12&lt;基础参数!$B$11,基础参数!$B$11,$F340/12)),2)</f>
        <v>21396</v>
      </c>
      <c r="L340" s="13">
        <f>K340*12*基础参数!$B$10</f>
        <v>17972.640000000003</v>
      </c>
      <c r="M340" s="12">
        <f t="shared" si="173"/>
        <v>1935933.36</v>
      </c>
      <c r="N340" s="13">
        <f t="shared" si="174"/>
        <v>1388000</v>
      </c>
      <c r="O340" s="13">
        <f t="shared" si="175"/>
        <v>689250.01</v>
      </c>
      <c r="P340" s="13">
        <f t="shared" si="176"/>
        <v>609440</v>
      </c>
      <c r="Q340" s="17">
        <f t="shared" si="177"/>
        <v>1298690.01</v>
      </c>
      <c r="R340" s="13">
        <f t="shared" si="178"/>
        <v>2663933.36</v>
      </c>
      <c r="S340" s="18">
        <f t="shared" si="179"/>
        <v>660000</v>
      </c>
      <c r="T340" s="13">
        <f t="shared" si="180"/>
        <v>1016850.01</v>
      </c>
      <c r="U340" s="13">
        <f t="shared" si="181"/>
        <v>193590</v>
      </c>
      <c r="V340" s="19">
        <f t="shared" si="182"/>
        <v>1210440.01</v>
      </c>
      <c r="W340" s="13">
        <f t="shared" si="183"/>
        <v>88250</v>
      </c>
      <c r="X340" s="13">
        <f t="shared" si="184"/>
        <v>103410</v>
      </c>
      <c r="Y340" s="13">
        <f t="shared" si="185"/>
        <v>3323933.36</v>
      </c>
      <c r="Z340" s="22">
        <f t="shared" si="186"/>
        <v>1313850.01</v>
      </c>
      <c r="AA340" s="13"/>
      <c r="AB340" s="13">
        <f t="shared" si="187"/>
        <v>2903933.36</v>
      </c>
      <c r="AC340" s="13">
        <f t="shared" si="188"/>
        <v>420000</v>
      </c>
      <c r="AD340" s="13">
        <f t="shared" si="189"/>
        <v>1124850.01</v>
      </c>
      <c r="AE340" s="13">
        <f t="shared" si="190"/>
        <v>102340</v>
      </c>
      <c r="AF340" s="13">
        <f t="shared" si="191"/>
        <v>1227190.01</v>
      </c>
      <c r="AG340" s="23">
        <f t="shared" si="192"/>
        <v>16750</v>
      </c>
      <c r="AH340" s="13">
        <f t="shared" si="193"/>
        <v>-71500</v>
      </c>
      <c r="AI340" s="13">
        <f t="shared" si="194"/>
        <v>1871433.3599999999</v>
      </c>
      <c r="AJ340" s="13">
        <f t="shared" si="195"/>
        <v>2663933.36</v>
      </c>
      <c r="AK340" s="13">
        <f t="shared" si="196"/>
        <v>660000</v>
      </c>
      <c r="AL340" s="13">
        <f t="shared" si="197"/>
        <v>1016850.01</v>
      </c>
      <c r="AM340" s="13">
        <f t="shared" si="198"/>
        <v>193590</v>
      </c>
      <c r="AN340" s="13">
        <f t="shared" si="199"/>
        <v>1210440.01</v>
      </c>
      <c r="AO340" s="23">
        <f t="shared" si="200"/>
        <v>0</v>
      </c>
      <c r="AP340" s="13">
        <f t="shared" si="201"/>
        <v>-88250</v>
      </c>
      <c r="AQ340" s="13">
        <f t="shared" si="202"/>
        <v>0</v>
      </c>
      <c r="AR340" s="3" t="str">
        <f t="shared" si="203"/>
        <v>Ok</v>
      </c>
    </row>
    <row r="341" spans="1:44" x14ac:dyDescent="0.3">
      <c r="A341" s="30"/>
      <c r="B341" s="30">
        <f t="shared" si="170"/>
        <v>348</v>
      </c>
      <c r="C341" s="13">
        <f t="shared" si="171"/>
        <v>174000</v>
      </c>
      <c r="D341" s="13">
        <f t="shared" si="172"/>
        <v>2088000</v>
      </c>
      <c r="E341" s="13">
        <f>F341*基础参数!$B$18</f>
        <v>1392000</v>
      </c>
      <c r="F341" s="13">
        <f>F340+基础参数!$B$17</f>
        <v>3480000</v>
      </c>
      <c r="G341" s="13">
        <f>基础参数!$B$1</f>
        <v>60000</v>
      </c>
      <c r="H341" s="13">
        <f>基础参数!$B$2</f>
        <v>36000</v>
      </c>
      <c r="I341" s="13">
        <f>ROUND(IF(F341/12&gt;基础参数!$B$5,基础参数!$B$5,IF(F341/12&lt;基础参数!$B$4,基础参数!$B$4,F341/12)),2)</f>
        <v>21396</v>
      </c>
      <c r="J341" s="13">
        <f>I341*12*基础参数!$B$3</f>
        <v>32094</v>
      </c>
      <c r="K341" s="13">
        <f>ROUND(IF($F341/12&gt;基础参数!$B$12,基础参数!$B$12,IF($F341/12&lt;基础参数!$B$11,基础参数!$B$11,$F341/12)),2)</f>
        <v>21396</v>
      </c>
      <c r="L341" s="13">
        <f>K341*12*基础参数!$B$10</f>
        <v>17972.640000000003</v>
      </c>
      <c r="M341" s="12">
        <f t="shared" si="173"/>
        <v>1941933.36</v>
      </c>
      <c r="N341" s="13">
        <f t="shared" si="174"/>
        <v>1392000</v>
      </c>
      <c r="O341" s="13">
        <f t="shared" si="175"/>
        <v>691950.01</v>
      </c>
      <c r="P341" s="13">
        <f t="shared" si="176"/>
        <v>611240</v>
      </c>
      <c r="Q341" s="17">
        <f t="shared" si="177"/>
        <v>1303190.01</v>
      </c>
      <c r="R341" s="13">
        <f t="shared" si="178"/>
        <v>2673933.36</v>
      </c>
      <c r="S341" s="18">
        <f t="shared" si="179"/>
        <v>660000</v>
      </c>
      <c r="T341" s="13">
        <f t="shared" si="180"/>
        <v>1021350.01</v>
      </c>
      <c r="U341" s="13">
        <f t="shared" si="181"/>
        <v>193590</v>
      </c>
      <c r="V341" s="19">
        <f t="shared" si="182"/>
        <v>1214940.01</v>
      </c>
      <c r="W341" s="13">
        <f t="shared" si="183"/>
        <v>88250</v>
      </c>
      <c r="X341" s="13">
        <f t="shared" si="184"/>
        <v>103410</v>
      </c>
      <c r="Y341" s="13">
        <f t="shared" si="185"/>
        <v>3333933.36</v>
      </c>
      <c r="Z341" s="22">
        <f t="shared" si="186"/>
        <v>1318350.01</v>
      </c>
      <c r="AA341" s="13"/>
      <c r="AB341" s="13">
        <f t="shared" si="187"/>
        <v>2913933.36</v>
      </c>
      <c r="AC341" s="13">
        <f t="shared" si="188"/>
        <v>420000</v>
      </c>
      <c r="AD341" s="13">
        <f t="shared" si="189"/>
        <v>1129350.01</v>
      </c>
      <c r="AE341" s="13">
        <f t="shared" si="190"/>
        <v>102340</v>
      </c>
      <c r="AF341" s="13">
        <f t="shared" si="191"/>
        <v>1231690.01</v>
      </c>
      <c r="AG341" s="23">
        <f t="shared" si="192"/>
        <v>16750</v>
      </c>
      <c r="AH341" s="13">
        <f t="shared" si="193"/>
        <v>-71500</v>
      </c>
      <c r="AI341" s="13">
        <f t="shared" si="194"/>
        <v>1881433.3599999999</v>
      </c>
      <c r="AJ341" s="13">
        <f t="shared" si="195"/>
        <v>2673933.36</v>
      </c>
      <c r="AK341" s="13">
        <f t="shared" si="196"/>
        <v>660000</v>
      </c>
      <c r="AL341" s="13">
        <f t="shared" si="197"/>
        <v>1021350.01</v>
      </c>
      <c r="AM341" s="13">
        <f t="shared" si="198"/>
        <v>193590</v>
      </c>
      <c r="AN341" s="13">
        <f t="shared" si="199"/>
        <v>1214940.01</v>
      </c>
      <c r="AO341" s="23">
        <f t="shared" si="200"/>
        <v>0</v>
      </c>
      <c r="AP341" s="13">
        <f t="shared" si="201"/>
        <v>-88250</v>
      </c>
      <c r="AQ341" s="13">
        <f t="shared" si="202"/>
        <v>0</v>
      </c>
      <c r="AR341" s="3" t="str">
        <f t="shared" si="203"/>
        <v>Ok</v>
      </c>
    </row>
    <row r="342" spans="1:44" x14ac:dyDescent="0.3">
      <c r="A342" s="30"/>
      <c r="B342" s="30">
        <f t="shared" si="170"/>
        <v>349</v>
      </c>
      <c r="C342" s="13">
        <f t="shared" si="171"/>
        <v>174500</v>
      </c>
      <c r="D342" s="13">
        <f t="shared" si="172"/>
        <v>2094000</v>
      </c>
      <c r="E342" s="13">
        <f>F342*基础参数!$B$18</f>
        <v>1396000</v>
      </c>
      <c r="F342" s="13">
        <f>F341+基础参数!$B$17</f>
        <v>3490000</v>
      </c>
      <c r="G342" s="13">
        <f>基础参数!$B$1</f>
        <v>60000</v>
      </c>
      <c r="H342" s="13">
        <f>基础参数!$B$2</f>
        <v>36000</v>
      </c>
      <c r="I342" s="13">
        <f>ROUND(IF(F342/12&gt;基础参数!$B$5,基础参数!$B$5,IF(F342/12&lt;基础参数!$B$4,基础参数!$B$4,F342/12)),2)</f>
        <v>21396</v>
      </c>
      <c r="J342" s="13">
        <f>I342*12*基础参数!$B$3</f>
        <v>32094</v>
      </c>
      <c r="K342" s="13">
        <f>ROUND(IF($F342/12&gt;基础参数!$B$12,基础参数!$B$12,IF($F342/12&lt;基础参数!$B$11,基础参数!$B$11,$F342/12)),2)</f>
        <v>21396</v>
      </c>
      <c r="L342" s="13">
        <f>K342*12*基础参数!$B$10</f>
        <v>17972.640000000003</v>
      </c>
      <c r="M342" s="12">
        <f t="shared" si="173"/>
        <v>1947933.36</v>
      </c>
      <c r="N342" s="13">
        <f t="shared" si="174"/>
        <v>1396000</v>
      </c>
      <c r="O342" s="13">
        <f t="shared" si="175"/>
        <v>694650.01</v>
      </c>
      <c r="P342" s="13">
        <f t="shared" si="176"/>
        <v>613040</v>
      </c>
      <c r="Q342" s="17">
        <f t="shared" si="177"/>
        <v>1307690.01</v>
      </c>
      <c r="R342" s="13">
        <f t="shared" si="178"/>
        <v>2683933.36</v>
      </c>
      <c r="S342" s="18">
        <f t="shared" si="179"/>
        <v>660000</v>
      </c>
      <c r="T342" s="13">
        <f t="shared" si="180"/>
        <v>1025850.01</v>
      </c>
      <c r="U342" s="13">
        <f t="shared" si="181"/>
        <v>193590</v>
      </c>
      <c r="V342" s="19">
        <f t="shared" si="182"/>
        <v>1219440.01</v>
      </c>
      <c r="W342" s="13">
        <f t="shared" si="183"/>
        <v>88250</v>
      </c>
      <c r="X342" s="13">
        <f t="shared" si="184"/>
        <v>103410</v>
      </c>
      <c r="Y342" s="13">
        <f t="shared" si="185"/>
        <v>3343933.36</v>
      </c>
      <c r="Z342" s="22">
        <f t="shared" si="186"/>
        <v>1322850.01</v>
      </c>
      <c r="AA342" s="13"/>
      <c r="AB342" s="13">
        <f t="shared" si="187"/>
        <v>2923933.36</v>
      </c>
      <c r="AC342" s="13">
        <f t="shared" si="188"/>
        <v>420000</v>
      </c>
      <c r="AD342" s="13">
        <f t="shared" si="189"/>
        <v>1133850.01</v>
      </c>
      <c r="AE342" s="13">
        <f t="shared" si="190"/>
        <v>102340</v>
      </c>
      <c r="AF342" s="13">
        <f t="shared" si="191"/>
        <v>1236190.01</v>
      </c>
      <c r="AG342" s="23">
        <f t="shared" si="192"/>
        <v>16750</v>
      </c>
      <c r="AH342" s="13">
        <f t="shared" si="193"/>
        <v>-71500</v>
      </c>
      <c r="AI342" s="13">
        <f t="shared" si="194"/>
        <v>1891433.3599999999</v>
      </c>
      <c r="AJ342" s="13">
        <f t="shared" si="195"/>
        <v>2683933.36</v>
      </c>
      <c r="AK342" s="13">
        <f t="shared" si="196"/>
        <v>660000</v>
      </c>
      <c r="AL342" s="13">
        <f t="shared" si="197"/>
        <v>1025850.01</v>
      </c>
      <c r="AM342" s="13">
        <f t="shared" si="198"/>
        <v>193590</v>
      </c>
      <c r="AN342" s="13">
        <f t="shared" si="199"/>
        <v>1219440.01</v>
      </c>
      <c r="AO342" s="23">
        <f t="shared" si="200"/>
        <v>0</v>
      </c>
      <c r="AP342" s="13">
        <f t="shared" si="201"/>
        <v>-88250</v>
      </c>
      <c r="AQ342" s="13">
        <f t="shared" si="202"/>
        <v>0</v>
      </c>
      <c r="AR342" s="3" t="str">
        <f t="shared" si="203"/>
        <v>Ok</v>
      </c>
    </row>
    <row r="343" spans="1:44" x14ac:dyDescent="0.3">
      <c r="A343" s="30"/>
      <c r="B343" s="30">
        <f t="shared" si="170"/>
        <v>350</v>
      </c>
      <c r="C343" s="13">
        <f t="shared" si="171"/>
        <v>175000</v>
      </c>
      <c r="D343" s="13">
        <f t="shared" si="172"/>
        <v>2100000</v>
      </c>
      <c r="E343" s="13">
        <f>F343*基础参数!$B$18</f>
        <v>1400000</v>
      </c>
      <c r="F343" s="13">
        <f>F342+基础参数!$B$17</f>
        <v>3500000</v>
      </c>
      <c r="G343" s="13">
        <f>基础参数!$B$1</f>
        <v>60000</v>
      </c>
      <c r="H343" s="13">
        <f>基础参数!$B$2</f>
        <v>36000</v>
      </c>
      <c r="I343" s="13">
        <f>ROUND(IF(F343/12&gt;基础参数!$B$5,基础参数!$B$5,IF(F343/12&lt;基础参数!$B$4,基础参数!$B$4,F343/12)),2)</f>
        <v>21396</v>
      </c>
      <c r="J343" s="13">
        <f>I343*12*基础参数!$B$3</f>
        <v>32094</v>
      </c>
      <c r="K343" s="13">
        <f>ROUND(IF($F343/12&gt;基础参数!$B$12,基础参数!$B$12,IF($F343/12&lt;基础参数!$B$11,基础参数!$B$11,$F343/12)),2)</f>
        <v>21396</v>
      </c>
      <c r="L343" s="13">
        <f>K343*12*基础参数!$B$10</f>
        <v>17972.640000000003</v>
      </c>
      <c r="M343" s="12">
        <f t="shared" si="173"/>
        <v>1953933.36</v>
      </c>
      <c r="N343" s="13">
        <f t="shared" si="174"/>
        <v>1400000</v>
      </c>
      <c r="O343" s="13">
        <f t="shared" si="175"/>
        <v>697350.01</v>
      </c>
      <c r="P343" s="13">
        <f t="shared" si="176"/>
        <v>614840</v>
      </c>
      <c r="Q343" s="17">
        <f t="shared" si="177"/>
        <v>1312190.01</v>
      </c>
      <c r="R343" s="13">
        <f t="shared" si="178"/>
        <v>2693933.36</v>
      </c>
      <c r="S343" s="18">
        <f t="shared" si="179"/>
        <v>660000</v>
      </c>
      <c r="T343" s="13">
        <f t="shared" si="180"/>
        <v>1030350.01</v>
      </c>
      <c r="U343" s="13">
        <f t="shared" si="181"/>
        <v>193590</v>
      </c>
      <c r="V343" s="19">
        <f t="shared" si="182"/>
        <v>1223940.01</v>
      </c>
      <c r="W343" s="13">
        <f t="shared" si="183"/>
        <v>88250</v>
      </c>
      <c r="X343" s="13">
        <f t="shared" si="184"/>
        <v>103410</v>
      </c>
      <c r="Y343" s="13">
        <f t="shared" si="185"/>
        <v>3353933.36</v>
      </c>
      <c r="Z343" s="22">
        <f t="shared" si="186"/>
        <v>1327350.01</v>
      </c>
      <c r="AA343" s="13"/>
      <c r="AB343" s="13">
        <f t="shared" si="187"/>
        <v>2933933.36</v>
      </c>
      <c r="AC343" s="13">
        <f t="shared" si="188"/>
        <v>420000</v>
      </c>
      <c r="AD343" s="13">
        <f t="shared" si="189"/>
        <v>1138350.01</v>
      </c>
      <c r="AE343" s="13">
        <f t="shared" si="190"/>
        <v>102340</v>
      </c>
      <c r="AF343" s="13">
        <f t="shared" si="191"/>
        <v>1240690.01</v>
      </c>
      <c r="AG343" s="23">
        <f t="shared" si="192"/>
        <v>16750</v>
      </c>
      <c r="AH343" s="13">
        <f t="shared" si="193"/>
        <v>-71500</v>
      </c>
      <c r="AI343" s="13">
        <f t="shared" si="194"/>
        <v>1901433.3599999999</v>
      </c>
      <c r="AJ343" s="13">
        <f t="shared" si="195"/>
        <v>2693933.36</v>
      </c>
      <c r="AK343" s="13">
        <f t="shared" si="196"/>
        <v>660000</v>
      </c>
      <c r="AL343" s="13">
        <f t="shared" si="197"/>
        <v>1030350.01</v>
      </c>
      <c r="AM343" s="13">
        <f t="shared" si="198"/>
        <v>193590</v>
      </c>
      <c r="AN343" s="13">
        <f t="shared" si="199"/>
        <v>1223940.01</v>
      </c>
      <c r="AO343" s="23">
        <f t="shared" si="200"/>
        <v>0</v>
      </c>
      <c r="AP343" s="13">
        <f t="shared" si="201"/>
        <v>-88250</v>
      </c>
      <c r="AQ343" s="13">
        <f t="shared" si="202"/>
        <v>0</v>
      </c>
      <c r="AR343" s="3" t="str">
        <f t="shared" si="203"/>
        <v>Ok</v>
      </c>
    </row>
    <row r="344" spans="1:44" x14ac:dyDescent="0.3">
      <c r="A344" s="30"/>
      <c r="B344" s="30">
        <f t="shared" si="170"/>
        <v>351</v>
      </c>
      <c r="C344" s="13">
        <f t="shared" si="171"/>
        <v>175500</v>
      </c>
      <c r="D344" s="13">
        <f t="shared" si="172"/>
        <v>2106000</v>
      </c>
      <c r="E344" s="13">
        <f>F344*基础参数!$B$18</f>
        <v>1404000</v>
      </c>
      <c r="F344" s="13">
        <f>F343+基础参数!$B$17</f>
        <v>3510000</v>
      </c>
      <c r="G344" s="13">
        <f>基础参数!$B$1</f>
        <v>60000</v>
      </c>
      <c r="H344" s="13">
        <f>基础参数!$B$2</f>
        <v>36000</v>
      </c>
      <c r="I344" s="13">
        <f>ROUND(IF(F344/12&gt;基础参数!$B$5,基础参数!$B$5,IF(F344/12&lt;基础参数!$B$4,基础参数!$B$4,F344/12)),2)</f>
        <v>21396</v>
      </c>
      <c r="J344" s="13">
        <f>I344*12*基础参数!$B$3</f>
        <v>32094</v>
      </c>
      <c r="K344" s="13">
        <f>ROUND(IF($F344/12&gt;基础参数!$B$12,基础参数!$B$12,IF($F344/12&lt;基础参数!$B$11,基础参数!$B$11,$F344/12)),2)</f>
        <v>21396</v>
      </c>
      <c r="L344" s="13">
        <f>K344*12*基础参数!$B$10</f>
        <v>17972.640000000003</v>
      </c>
      <c r="M344" s="12">
        <f t="shared" si="173"/>
        <v>1959933.36</v>
      </c>
      <c r="N344" s="13">
        <f t="shared" si="174"/>
        <v>1404000</v>
      </c>
      <c r="O344" s="13">
        <f t="shared" si="175"/>
        <v>700050.01</v>
      </c>
      <c r="P344" s="13">
        <f t="shared" si="176"/>
        <v>616640</v>
      </c>
      <c r="Q344" s="17">
        <f t="shared" si="177"/>
        <v>1316690.01</v>
      </c>
      <c r="R344" s="13">
        <f t="shared" si="178"/>
        <v>2703933.36</v>
      </c>
      <c r="S344" s="18">
        <f t="shared" si="179"/>
        <v>660000</v>
      </c>
      <c r="T344" s="13">
        <f t="shared" si="180"/>
        <v>1034850.01</v>
      </c>
      <c r="U344" s="13">
        <f t="shared" si="181"/>
        <v>193590</v>
      </c>
      <c r="V344" s="19">
        <f t="shared" si="182"/>
        <v>1228440.01</v>
      </c>
      <c r="W344" s="13">
        <f t="shared" si="183"/>
        <v>88250</v>
      </c>
      <c r="X344" s="13">
        <f t="shared" si="184"/>
        <v>103410</v>
      </c>
      <c r="Y344" s="13">
        <f t="shared" si="185"/>
        <v>3363933.36</v>
      </c>
      <c r="Z344" s="22">
        <f t="shared" si="186"/>
        <v>1331850.01</v>
      </c>
      <c r="AA344" s="13"/>
      <c r="AB344" s="13">
        <f t="shared" si="187"/>
        <v>2943933.36</v>
      </c>
      <c r="AC344" s="13">
        <f t="shared" si="188"/>
        <v>420000</v>
      </c>
      <c r="AD344" s="13">
        <f t="shared" si="189"/>
        <v>1142850.01</v>
      </c>
      <c r="AE344" s="13">
        <f t="shared" si="190"/>
        <v>102340</v>
      </c>
      <c r="AF344" s="13">
        <f t="shared" si="191"/>
        <v>1245190.01</v>
      </c>
      <c r="AG344" s="23">
        <f t="shared" si="192"/>
        <v>16750</v>
      </c>
      <c r="AH344" s="13">
        <f t="shared" si="193"/>
        <v>-71500</v>
      </c>
      <c r="AI344" s="13">
        <f t="shared" si="194"/>
        <v>1911433.3599999999</v>
      </c>
      <c r="AJ344" s="13">
        <f t="shared" si="195"/>
        <v>2703933.36</v>
      </c>
      <c r="AK344" s="13">
        <f t="shared" si="196"/>
        <v>660000</v>
      </c>
      <c r="AL344" s="13">
        <f t="shared" si="197"/>
        <v>1034850.01</v>
      </c>
      <c r="AM344" s="13">
        <f t="shared" si="198"/>
        <v>193590</v>
      </c>
      <c r="AN344" s="13">
        <f t="shared" si="199"/>
        <v>1228440.01</v>
      </c>
      <c r="AO344" s="23">
        <f t="shared" si="200"/>
        <v>0</v>
      </c>
      <c r="AP344" s="13">
        <f t="shared" si="201"/>
        <v>-88250</v>
      </c>
      <c r="AQ344" s="13">
        <f t="shared" si="202"/>
        <v>0</v>
      </c>
      <c r="AR344" s="3" t="str">
        <f t="shared" si="203"/>
        <v>Ok</v>
      </c>
    </row>
    <row r="345" spans="1:44" x14ac:dyDescent="0.3">
      <c r="A345" s="30"/>
      <c r="B345" s="30">
        <f t="shared" si="170"/>
        <v>352</v>
      </c>
      <c r="C345" s="13">
        <f t="shared" si="171"/>
        <v>176000</v>
      </c>
      <c r="D345" s="13">
        <f t="shared" si="172"/>
        <v>2112000</v>
      </c>
      <c r="E345" s="13">
        <f>F345*基础参数!$B$18</f>
        <v>1408000</v>
      </c>
      <c r="F345" s="13">
        <f>F344+基础参数!$B$17</f>
        <v>3520000</v>
      </c>
      <c r="G345" s="13">
        <f>基础参数!$B$1</f>
        <v>60000</v>
      </c>
      <c r="H345" s="13">
        <f>基础参数!$B$2</f>
        <v>36000</v>
      </c>
      <c r="I345" s="13">
        <f>ROUND(IF(F345/12&gt;基础参数!$B$5,基础参数!$B$5,IF(F345/12&lt;基础参数!$B$4,基础参数!$B$4,F345/12)),2)</f>
        <v>21396</v>
      </c>
      <c r="J345" s="13">
        <f>I345*12*基础参数!$B$3</f>
        <v>32094</v>
      </c>
      <c r="K345" s="13">
        <f>ROUND(IF($F345/12&gt;基础参数!$B$12,基础参数!$B$12,IF($F345/12&lt;基础参数!$B$11,基础参数!$B$11,$F345/12)),2)</f>
        <v>21396</v>
      </c>
      <c r="L345" s="13">
        <f>K345*12*基础参数!$B$10</f>
        <v>17972.640000000003</v>
      </c>
      <c r="M345" s="12">
        <f t="shared" si="173"/>
        <v>1965933.36</v>
      </c>
      <c r="N345" s="13">
        <f t="shared" si="174"/>
        <v>1408000</v>
      </c>
      <c r="O345" s="13">
        <f t="shared" si="175"/>
        <v>702750.01</v>
      </c>
      <c r="P345" s="13">
        <f t="shared" si="176"/>
        <v>618440</v>
      </c>
      <c r="Q345" s="17">
        <f t="shared" si="177"/>
        <v>1321190.01</v>
      </c>
      <c r="R345" s="13">
        <f t="shared" si="178"/>
        <v>2713933.36</v>
      </c>
      <c r="S345" s="18">
        <f t="shared" si="179"/>
        <v>660000</v>
      </c>
      <c r="T345" s="13">
        <f t="shared" si="180"/>
        <v>1039350.01</v>
      </c>
      <c r="U345" s="13">
        <f t="shared" si="181"/>
        <v>193590</v>
      </c>
      <c r="V345" s="19">
        <f t="shared" si="182"/>
        <v>1232940.01</v>
      </c>
      <c r="W345" s="13">
        <f t="shared" si="183"/>
        <v>88250</v>
      </c>
      <c r="X345" s="13">
        <f t="shared" si="184"/>
        <v>103410</v>
      </c>
      <c r="Y345" s="13">
        <f t="shared" si="185"/>
        <v>3373933.36</v>
      </c>
      <c r="Z345" s="22">
        <f t="shared" si="186"/>
        <v>1336350.01</v>
      </c>
      <c r="AA345" s="13"/>
      <c r="AB345" s="13">
        <f t="shared" si="187"/>
        <v>2953933.36</v>
      </c>
      <c r="AC345" s="13">
        <f t="shared" si="188"/>
        <v>420000</v>
      </c>
      <c r="AD345" s="13">
        <f t="shared" si="189"/>
        <v>1147350.01</v>
      </c>
      <c r="AE345" s="13">
        <f t="shared" si="190"/>
        <v>102340</v>
      </c>
      <c r="AF345" s="13">
        <f t="shared" si="191"/>
        <v>1249690.01</v>
      </c>
      <c r="AG345" s="23">
        <f t="shared" si="192"/>
        <v>16750</v>
      </c>
      <c r="AH345" s="13">
        <f t="shared" si="193"/>
        <v>-71500</v>
      </c>
      <c r="AI345" s="13">
        <f t="shared" si="194"/>
        <v>1921433.3599999999</v>
      </c>
      <c r="AJ345" s="13">
        <f t="shared" si="195"/>
        <v>2713933.36</v>
      </c>
      <c r="AK345" s="13">
        <f t="shared" si="196"/>
        <v>660000</v>
      </c>
      <c r="AL345" s="13">
        <f t="shared" si="197"/>
        <v>1039350.01</v>
      </c>
      <c r="AM345" s="13">
        <f t="shared" si="198"/>
        <v>193590</v>
      </c>
      <c r="AN345" s="13">
        <f t="shared" si="199"/>
        <v>1232940.01</v>
      </c>
      <c r="AO345" s="23">
        <f t="shared" si="200"/>
        <v>0</v>
      </c>
      <c r="AP345" s="13">
        <f t="shared" si="201"/>
        <v>-88250</v>
      </c>
      <c r="AQ345" s="13">
        <f t="shared" si="202"/>
        <v>0</v>
      </c>
      <c r="AR345" s="3" t="str">
        <f t="shared" si="203"/>
        <v>Ok</v>
      </c>
    </row>
    <row r="346" spans="1:44" x14ac:dyDescent="0.3">
      <c r="A346" s="30"/>
      <c r="B346" s="30">
        <f t="shared" si="170"/>
        <v>353</v>
      </c>
      <c r="C346" s="13">
        <f t="shared" si="171"/>
        <v>176500</v>
      </c>
      <c r="D346" s="13">
        <f t="shared" si="172"/>
        <v>2118000</v>
      </c>
      <c r="E346" s="13">
        <f>F346*基础参数!$B$18</f>
        <v>1412000</v>
      </c>
      <c r="F346" s="13">
        <f>F345+基础参数!$B$17</f>
        <v>3530000</v>
      </c>
      <c r="G346" s="13">
        <f>基础参数!$B$1</f>
        <v>60000</v>
      </c>
      <c r="H346" s="13">
        <f>基础参数!$B$2</f>
        <v>36000</v>
      </c>
      <c r="I346" s="13">
        <f>ROUND(IF(F346/12&gt;基础参数!$B$5,基础参数!$B$5,IF(F346/12&lt;基础参数!$B$4,基础参数!$B$4,F346/12)),2)</f>
        <v>21396</v>
      </c>
      <c r="J346" s="13">
        <f>I346*12*基础参数!$B$3</f>
        <v>32094</v>
      </c>
      <c r="K346" s="13">
        <f>ROUND(IF($F346/12&gt;基础参数!$B$12,基础参数!$B$12,IF($F346/12&lt;基础参数!$B$11,基础参数!$B$11,$F346/12)),2)</f>
        <v>21396</v>
      </c>
      <c r="L346" s="13">
        <f>K346*12*基础参数!$B$10</f>
        <v>17972.640000000003</v>
      </c>
      <c r="M346" s="12">
        <f t="shared" si="173"/>
        <v>1971933.36</v>
      </c>
      <c r="N346" s="13">
        <f t="shared" si="174"/>
        <v>1412000</v>
      </c>
      <c r="O346" s="13">
        <f t="shared" si="175"/>
        <v>705450.01</v>
      </c>
      <c r="P346" s="13">
        <f t="shared" si="176"/>
        <v>620240</v>
      </c>
      <c r="Q346" s="17">
        <f t="shared" si="177"/>
        <v>1325690.01</v>
      </c>
      <c r="R346" s="13">
        <f t="shared" si="178"/>
        <v>2723933.36</v>
      </c>
      <c r="S346" s="18">
        <f t="shared" si="179"/>
        <v>660000</v>
      </c>
      <c r="T346" s="13">
        <f t="shared" si="180"/>
        <v>1043850.01</v>
      </c>
      <c r="U346" s="13">
        <f t="shared" si="181"/>
        <v>193590</v>
      </c>
      <c r="V346" s="19">
        <f t="shared" si="182"/>
        <v>1237440.01</v>
      </c>
      <c r="W346" s="13">
        <f t="shared" si="183"/>
        <v>88250</v>
      </c>
      <c r="X346" s="13">
        <f t="shared" si="184"/>
        <v>103410</v>
      </c>
      <c r="Y346" s="13">
        <f t="shared" si="185"/>
        <v>3383933.36</v>
      </c>
      <c r="Z346" s="22">
        <f t="shared" si="186"/>
        <v>1340850.01</v>
      </c>
      <c r="AA346" s="13"/>
      <c r="AB346" s="13">
        <f t="shared" si="187"/>
        <v>2963933.36</v>
      </c>
      <c r="AC346" s="13">
        <f t="shared" si="188"/>
        <v>420000</v>
      </c>
      <c r="AD346" s="13">
        <f t="shared" si="189"/>
        <v>1151850.01</v>
      </c>
      <c r="AE346" s="13">
        <f t="shared" si="190"/>
        <v>102340</v>
      </c>
      <c r="AF346" s="13">
        <f t="shared" si="191"/>
        <v>1254190.01</v>
      </c>
      <c r="AG346" s="23">
        <f t="shared" si="192"/>
        <v>16750</v>
      </c>
      <c r="AH346" s="13">
        <f t="shared" si="193"/>
        <v>-71500</v>
      </c>
      <c r="AI346" s="13">
        <f t="shared" si="194"/>
        <v>1931433.3599999999</v>
      </c>
      <c r="AJ346" s="13">
        <f t="shared" si="195"/>
        <v>2723933.36</v>
      </c>
      <c r="AK346" s="13">
        <f t="shared" si="196"/>
        <v>660000</v>
      </c>
      <c r="AL346" s="13">
        <f t="shared" si="197"/>
        <v>1043850.01</v>
      </c>
      <c r="AM346" s="13">
        <f t="shared" si="198"/>
        <v>193590</v>
      </c>
      <c r="AN346" s="13">
        <f t="shared" si="199"/>
        <v>1237440.01</v>
      </c>
      <c r="AO346" s="23">
        <f t="shared" si="200"/>
        <v>0</v>
      </c>
      <c r="AP346" s="13">
        <f t="shared" si="201"/>
        <v>-88250</v>
      </c>
      <c r="AQ346" s="13">
        <f t="shared" si="202"/>
        <v>0</v>
      </c>
      <c r="AR346" s="3" t="str">
        <f t="shared" si="203"/>
        <v>Ok</v>
      </c>
    </row>
    <row r="347" spans="1:44" x14ac:dyDescent="0.3">
      <c r="A347" s="30"/>
      <c r="B347" s="30">
        <f t="shared" si="170"/>
        <v>354</v>
      </c>
      <c r="C347" s="13">
        <f t="shared" si="171"/>
        <v>177000</v>
      </c>
      <c r="D347" s="13">
        <f t="shared" si="172"/>
        <v>2124000</v>
      </c>
      <c r="E347" s="13">
        <f>F347*基础参数!$B$18</f>
        <v>1416000</v>
      </c>
      <c r="F347" s="13">
        <f>F346+基础参数!$B$17</f>
        <v>3540000</v>
      </c>
      <c r="G347" s="13">
        <f>基础参数!$B$1</f>
        <v>60000</v>
      </c>
      <c r="H347" s="13">
        <f>基础参数!$B$2</f>
        <v>36000</v>
      </c>
      <c r="I347" s="13">
        <f>ROUND(IF(F347/12&gt;基础参数!$B$5,基础参数!$B$5,IF(F347/12&lt;基础参数!$B$4,基础参数!$B$4,F347/12)),2)</f>
        <v>21396</v>
      </c>
      <c r="J347" s="13">
        <f>I347*12*基础参数!$B$3</f>
        <v>32094</v>
      </c>
      <c r="K347" s="13">
        <f>ROUND(IF($F347/12&gt;基础参数!$B$12,基础参数!$B$12,IF($F347/12&lt;基础参数!$B$11,基础参数!$B$11,$F347/12)),2)</f>
        <v>21396</v>
      </c>
      <c r="L347" s="13">
        <f>K347*12*基础参数!$B$10</f>
        <v>17972.640000000003</v>
      </c>
      <c r="M347" s="12">
        <f t="shared" si="173"/>
        <v>1977933.36</v>
      </c>
      <c r="N347" s="13">
        <f t="shared" si="174"/>
        <v>1416000</v>
      </c>
      <c r="O347" s="13">
        <f t="shared" si="175"/>
        <v>708150.01</v>
      </c>
      <c r="P347" s="13">
        <f t="shared" si="176"/>
        <v>622040</v>
      </c>
      <c r="Q347" s="17">
        <f t="shared" si="177"/>
        <v>1330190.01</v>
      </c>
      <c r="R347" s="13">
        <f t="shared" si="178"/>
        <v>2733933.36</v>
      </c>
      <c r="S347" s="18">
        <f t="shared" si="179"/>
        <v>660000</v>
      </c>
      <c r="T347" s="13">
        <f t="shared" si="180"/>
        <v>1048350.01</v>
      </c>
      <c r="U347" s="13">
        <f t="shared" si="181"/>
        <v>193590</v>
      </c>
      <c r="V347" s="19">
        <f t="shared" si="182"/>
        <v>1241940.01</v>
      </c>
      <c r="W347" s="13">
        <f t="shared" si="183"/>
        <v>88250</v>
      </c>
      <c r="X347" s="13">
        <f t="shared" si="184"/>
        <v>103410</v>
      </c>
      <c r="Y347" s="13">
        <f t="shared" si="185"/>
        <v>3393933.36</v>
      </c>
      <c r="Z347" s="22">
        <f t="shared" si="186"/>
        <v>1345350.01</v>
      </c>
      <c r="AA347" s="13"/>
      <c r="AB347" s="13">
        <f t="shared" si="187"/>
        <v>2973933.36</v>
      </c>
      <c r="AC347" s="13">
        <f t="shared" si="188"/>
        <v>420000</v>
      </c>
      <c r="AD347" s="13">
        <f t="shared" si="189"/>
        <v>1156350.01</v>
      </c>
      <c r="AE347" s="13">
        <f t="shared" si="190"/>
        <v>102340</v>
      </c>
      <c r="AF347" s="13">
        <f t="shared" si="191"/>
        <v>1258690.01</v>
      </c>
      <c r="AG347" s="23">
        <f t="shared" si="192"/>
        <v>16750</v>
      </c>
      <c r="AH347" s="13">
        <f t="shared" si="193"/>
        <v>-71500</v>
      </c>
      <c r="AI347" s="13">
        <f t="shared" si="194"/>
        <v>1941433.3599999999</v>
      </c>
      <c r="AJ347" s="13">
        <f t="shared" si="195"/>
        <v>2733933.36</v>
      </c>
      <c r="AK347" s="13">
        <f t="shared" si="196"/>
        <v>660000</v>
      </c>
      <c r="AL347" s="13">
        <f t="shared" si="197"/>
        <v>1048350.01</v>
      </c>
      <c r="AM347" s="13">
        <f t="shared" si="198"/>
        <v>193590</v>
      </c>
      <c r="AN347" s="13">
        <f t="shared" si="199"/>
        <v>1241940.01</v>
      </c>
      <c r="AO347" s="23">
        <f t="shared" si="200"/>
        <v>0</v>
      </c>
      <c r="AP347" s="13">
        <f t="shared" si="201"/>
        <v>-88250</v>
      </c>
      <c r="AQ347" s="13">
        <f t="shared" si="202"/>
        <v>0</v>
      </c>
      <c r="AR347" s="3" t="str">
        <f t="shared" si="203"/>
        <v>Ok</v>
      </c>
    </row>
    <row r="348" spans="1:44" x14ac:dyDescent="0.3">
      <c r="A348" s="30"/>
      <c r="B348" s="30">
        <f t="shared" si="170"/>
        <v>355</v>
      </c>
      <c r="C348" s="13">
        <f t="shared" si="171"/>
        <v>177500</v>
      </c>
      <c r="D348" s="13">
        <f t="shared" si="172"/>
        <v>2130000</v>
      </c>
      <c r="E348" s="13">
        <f>F348*基础参数!$B$18</f>
        <v>1420000</v>
      </c>
      <c r="F348" s="13">
        <f>F347+基础参数!$B$17</f>
        <v>3550000</v>
      </c>
      <c r="G348" s="13">
        <f>基础参数!$B$1</f>
        <v>60000</v>
      </c>
      <c r="H348" s="13">
        <f>基础参数!$B$2</f>
        <v>36000</v>
      </c>
      <c r="I348" s="13">
        <f>ROUND(IF(F348/12&gt;基础参数!$B$5,基础参数!$B$5,IF(F348/12&lt;基础参数!$B$4,基础参数!$B$4,F348/12)),2)</f>
        <v>21396</v>
      </c>
      <c r="J348" s="13">
        <f>I348*12*基础参数!$B$3</f>
        <v>32094</v>
      </c>
      <c r="K348" s="13">
        <f>ROUND(IF($F348/12&gt;基础参数!$B$12,基础参数!$B$12,IF($F348/12&lt;基础参数!$B$11,基础参数!$B$11,$F348/12)),2)</f>
        <v>21396</v>
      </c>
      <c r="L348" s="13">
        <f>K348*12*基础参数!$B$10</f>
        <v>17972.640000000003</v>
      </c>
      <c r="M348" s="12">
        <f t="shared" si="173"/>
        <v>1983933.36</v>
      </c>
      <c r="N348" s="13">
        <f t="shared" si="174"/>
        <v>1420000</v>
      </c>
      <c r="O348" s="13">
        <f t="shared" si="175"/>
        <v>710850.01</v>
      </c>
      <c r="P348" s="13">
        <f t="shared" si="176"/>
        <v>623840</v>
      </c>
      <c r="Q348" s="17">
        <f t="shared" si="177"/>
        <v>1334690.01</v>
      </c>
      <c r="R348" s="13">
        <f t="shared" si="178"/>
        <v>2743933.36</v>
      </c>
      <c r="S348" s="18">
        <f t="shared" si="179"/>
        <v>660000</v>
      </c>
      <c r="T348" s="13">
        <f t="shared" si="180"/>
        <v>1052850.01</v>
      </c>
      <c r="U348" s="13">
        <f t="shared" si="181"/>
        <v>193590</v>
      </c>
      <c r="V348" s="19">
        <f t="shared" si="182"/>
        <v>1246440.01</v>
      </c>
      <c r="W348" s="13">
        <f t="shared" si="183"/>
        <v>88250</v>
      </c>
      <c r="X348" s="13">
        <f t="shared" si="184"/>
        <v>103410</v>
      </c>
      <c r="Y348" s="13">
        <f t="shared" si="185"/>
        <v>3403933.36</v>
      </c>
      <c r="Z348" s="22">
        <f t="shared" si="186"/>
        <v>1349850.01</v>
      </c>
      <c r="AA348" s="13"/>
      <c r="AB348" s="13">
        <f t="shared" si="187"/>
        <v>2983933.36</v>
      </c>
      <c r="AC348" s="13">
        <f t="shared" si="188"/>
        <v>420000</v>
      </c>
      <c r="AD348" s="13">
        <f t="shared" si="189"/>
        <v>1160850.01</v>
      </c>
      <c r="AE348" s="13">
        <f t="shared" si="190"/>
        <v>102340</v>
      </c>
      <c r="AF348" s="13">
        <f t="shared" si="191"/>
        <v>1263190.01</v>
      </c>
      <c r="AG348" s="23">
        <f t="shared" si="192"/>
        <v>16750</v>
      </c>
      <c r="AH348" s="13">
        <f t="shared" si="193"/>
        <v>-71500</v>
      </c>
      <c r="AI348" s="13">
        <f t="shared" si="194"/>
        <v>1951433.3599999999</v>
      </c>
      <c r="AJ348" s="13">
        <f t="shared" si="195"/>
        <v>2743933.36</v>
      </c>
      <c r="AK348" s="13">
        <f t="shared" si="196"/>
        <v>660000</v>
      </c>
      <c r="AL348" s="13">
        <f t="shared" si="197"/>
        <v>1052850.01</v>
      </c>
      <c r="AM348" s="13">
        <f t="shared" si="198"/>
        <v>193590</v>
      </c>
      <c r="AN348" s="13">
        <f t="shared" si="199"/>
        <v>1246440.01</v>
      </c>
      <c r="AO348" s="23">
        <f t="shared" si="200"/>
        <v>0</v>
      </c>
      <c r="AP348" s="13">
        <f t="shared" si="201"/>
        <v>-88250</v>
      </c>
      <c r="AQ348" s="13">
        <f t="shared" si="202"/>
        <v>0</v>
      </c>
      <c r="AR348" s="3" t="str">
        <f t="shared" si="203"/>
        <v>Ok</v>
      </c>
    </row>
    <row r="349" spans="1:44" x14ac:dyDescent="0.3">
      <c r="A349" s="30"/>
      <c r="B349" s="30">
        <f t="shared" si="170"/>
        <v>356</v>
      </c>
      <c r="C349" s="13">
        <f t="shared" si="171"/>
        <v>178000</v>
      </c>
      <c r="D349" s="13">
        <f t="shared" si="172"/>
        <v>2136000</v>
      </c>
      <c r="E349" s="13">
        <f>F349*基础参数!$B$18</f>
        <v>1424000</v>
      </c>
      <c r="F349" s="13">
        <f>F348+基础参数!$B$17</f>
        <v>3560000</v>
      </c>
      <c r="G349" s="13">
        <f>基础参数!$B$1</f>
        <v>60000</v>
      </c>
      <c r="H349" s="13">
        <f>基础参数!$B$2</f>
        <v>36000</v>
      </c>
      <c r="I349" s="13">
        <f>ROUND(IF(F349/12&gt;基础参数!$B$5,基础参数!$B$5,IF(F349/12&lt;基础参数!$B$4,基础参数!$B$4,F349/12)),2)</f>
        <v>21396</v>
      </c>
      <c r="J349" s="13">
        <f>I349*12*基础参数!$B$3</f>
        <v>32094</v>
      </c>
      <c r="K349" s="13">
        <f>ROUND(IF($F349/12&gt;基础参数!$B$12,基础参数!$B$12,IF($F349/12&lt;基础参数!$B$11,基础参数!$B$11,$F349/12)),2)</f>
        <v>21396</v>
      </c>
      <c r="L349" s="13">
        <f>K349*12*基础参数!$B$10</f>
        <v>17972.640000000003</v>
      </c>
      <c r="M349" s="12">
        <f t="shared" si="173"/>
        <v>1989933.36</v>
      </c>
      <c r="N349" s="13">
        <f t="shared" si="174"/>
        <v>1424000</v>
      </c>
      <c r="O349" s="13">
        <f t="shared" si="175"/>
        <v>713550.01</v>
      </c>
      <c r="P349" s="13">
        <f t="shared" si="176"/>
        <v>625640</v>
      </c>
      <c r="Q349" s="17">
        <f t="shared" si="177"/>
        <v>1339190.01</v>
      </c>
      <c r="R349" s="13">
        <f t="shared" si="178"/>
        <v>2753933.36</v>
      </c>
      <c r="S349" s="18">
        <f t="shared" si="179"/>
        <v>660000</v>
      </c>
      <c r="T349" s="13">
        <f t="shared" si="180"/>
        <v>1057350.01</v>
      </c>
      <c r="U349" s="13">
        <f t="shared" si="181"/>
        <v>193590</v>
      </c>
      <c r="V349" s="19">
        <f t="shared" si="182"/>
        <v>1250940.01</v>
      </c>
      <c r="W349" s="13">
        <f t="shared" si="183"/>
        <v>88250</v>
      </c>
      <c r="X349" s="13">
        <f t="shared" si="184"/>
        <v>103410</v>
      </c>
      <c r="Y349" s="13">
        <f t="shared" si="185"/>
        <v>3413933.36</v>
      </c>
      <c r="Z349" s="22">
        <f t="shared" si="186"/>
        <v>1354350.01</v>
      </c>
      <c r="AA349" s="13"/>
      <c r="AB349" s="13">
        <f t="shared" si="187"/>
        <v>2993933.36</v>
      </c>
      <c r="AC349" s="13">
        <f t="shared" si="188"/>
        <v>420000</v>
      </c>
      <c r="AD349" s="13">
        <f t="shared" si="189"/>
        <v>1165350.01</v>
      </c>
      <c r="AE349" s="13">
        <f t="shared" si="190"/>
        <v>102340</v>
      </c>
      <c r="AF349" s="13">
        <f t="shared" si="191"/>
        <v>1267690.01</v>
      </c>
      <c r="AG349" s="23">
        <f t="shared" si="192"/>
        <v>16750</v>
      </c>
      <c r="AH349" s="13">
        <f t="shared" si="193"/>
        <v>-71500</v>
      </c>
      <c r="AI349" s="13">
        <f t="shared" si="194"/>
        <v>1961433.3599999999</v>
      </c>
      <c r="AJ349" s="13">
        <f t="shared" si="195"/>
        <v>2753933.36</v>
      </c>
      <c r="AK349" s="13">
        <f t="shared" si="196"/>
        <v>660000</v>
      </c>
      <c r="AL349" s="13">
        <f t="shared" si="197"/>
        <v>1057350.01</v>
      </c>
      <c r="AM349" s="13">
        <f t="shared" si="198"/>
        <v>193590</v>
      </c>
      <c r="AN349" s="13">
        <f t="shared" si="199"/>
        <v>1250940.01</v>
      </c>
      <c r="AO349" s="23">
        <f t="shared" si="200"/>
        <v>0</v>
      </c>
      <c r="AP349" s="13">
        <f t="shared" si="201"/>
        <v>-88250</v>
      </c>
      <c r="AQ349" s="13">
        <f t="shared" si="202"/>
        <v>0</v>
      </c>
      <c r="AR349" s="3" t="str">
        <f t="shared" si="203"/>
        <v>Ok</v>
      </c>
    </row>
    <row r="350" spans="1:44" x14ac:dyDescent="0.3">
      <c r="A350" s="30"/>
      <c r="B350" s="30">
        <f t="shared" si="170"/>
        <v>357</v>
      </c>
      <c r="C350" s="13">
        <f t="shared" si="171"/>
        <v>178500</v>
      </c>
      <c r="D350" s="13">
        <f t="shared" si="172"/>
        <v>2142000</v>
      </c>
      <c r="E350" s="13">
        <f>F350*基础参数!$B$18</f>
        <v>1428000</v>
      </c>
      <c r="F350" s="13">
        <f>F349+基础参数!$B$17</f>
        <v>3570000</v>
      </c>
      <c r="G350" s="13">
        <f>基础参数!$B$1</f>
        <v>60000</v>
      </c>
      <c r="H350" s="13">
        <f>基础参数!$B$2</f>
        <v>36000</v>
      </c>
      <c r="I350" s="13">
        <f>ROUND(IF(F350/12&gt;基础参数!$B$5,基础参数!$B$5,IF(F350/12&lt;基础参数!$B$4,基础参数!$B$4,F350/12)),2)</f>
        <v>21396</v>
      </c>
      <c r="J350" s="13">
        <f>I350*12*基础参数!$B$3</f>
        <v>32094</v>
      </c>
      <c r="K350" s="13">
        <f>ROUND(IF($F350/12&gt;基础参数!$B$12,基础参数!$B$12,IF($F350/12&lt;基础参数!$B$11,基础参数!$B$11,$F350/12)),2)</f>
        <v>21396</v>
      </c>
      <c r="L350" s="13">
        <f>K350*12*基础参数!$B$10</f>
        <v>17972.640000000003</v>
      </c>
      <c r="M350" s="12">
        <f t="shared" si="173"/>
        <v>1995933.36</v>
      </c>
      <c r="N350" s="13">
        <f t="shared" si="174"/>
        <v>1428000</v>
      </c>
      <c r="O350" s="13">
        <f t="shared" si="175"/>
        <v>716250.01</v>
      </c>
      <c r="P350" s="13">
        <f t="shared" si="176"/>
        <v>627440</v>
      </c>
      <c r="Q350" s="17">
        <f t="shared" si="177"/>
        <v>1343690.01</v>
      </c>
      <c r="R350" s="13">
        <f t="shared" si="178"/>
        <v>2763933.36</v>
      </c>
      <c r="S350" s="18">
        <f t="shared" si="179"/>
        <v>660000</v>
      </c>
      <c r="T350" s="13">
        <f t="shared" si="180"/>
        <v>1061850.01</v>
      </c>
      <c r="U350" s="13">
        <f t="shared" si="181"/>
        <v>193590</v>
      </c>
      <c r="V350" s="19">
        <f t="shared" si="182"/>
        <v>1255440.01</v>
      </c>
      <c r="W350" s="13">
        <f t="shared" si="183"/>
        <v>88250</v>
      </c>
      <c r="X350" s="13">
        <f t="shared" si="184"/>
        <v>103410</v>
      </c>
      <c r="Y350" s="13">
        <f t="shared" si="185"/>
        <v>3423933.36</v>
      </c>
      <c r="Z350" s="22">
        <f t="shared" si="186"/>
        <v>1358850.01</v>
      </c>
      <c r="AA350" s="13"/>
      <c r="AB350" s="13">
        <f t="shared" si="187"/>
        <v>3003933.36</v>
      </c>
      <c r="AC350" s="13">
        <f t="shared" si="188"/>
        <v>420000</v>
      </c>
      <c r="AD350" s="13">
        <f t="shared" si="189"/>
        <v>1169850.01</v>
      </c>
      <c r="AE350" s="13">
        <f t="shared" si="190"/>
        <v>102340</v>
      </c>
      <c r="AF350" s="13">
        <f t="shared" si="191"/>
        <v>1272190.01</v>
      </c>
      <c r="AG350" s="23">
        <f t="shared" si="192"/>
        <v>16750</v>
      </c>
      <c r="AH350" s="13">
        <f t="shared" si="193"/>
        <v>-71500</v>
      </c>
      <c r="AI350" s="13">
        <f t="shared" si="194"/>
        <v>1971433.3599999999</v>
      </c>
      <c r="AJ350" s="13">
        <f t="shared" si="195"/>
        <v>2763933.36</v>
      </c>
      <c r="AK350" s="13">
        <f t="shared" si="196"/>
        <v>660000</v>
      </c>
      <c r="AL350" s="13">
        <f t="shared" si="197"/>
        <v>1061850.01</v>
      </c>
      <c r="AM350" s="13">
        <f t="shared" si="198"/>
        <v>193590</v>
      </c>
      <c r="AN350" s="13">
        <f t="shared" si="199"/>
        <v>1255440.01</v>
      </c>
      <c r="AO350" s="23">
        <f t="shared" si="200"/>
        <v>0</v>
      </c>
      <c r="AP350" s="13">
        <f t="shared" si="201"/>
        <v>-88250</v>
      </c>
      <c r="AQ350" s="13">
        <f t="shared" si="202"/>
        <v>0</v>
      </c>
      <c r="AR350" s="3" t="str">
        <f t="shared" si="203"/>
        <v>Ok</v>
      </c>
    </row>
    <row r="351" spans="1:44" x14ac:dyDescent="0.3">
      <c r="A351" s="30"/>
      <c r="B351" s="30">
        <f t="shared" si="170"/>
        <v>358</v>
      </c>
      <c r="C351" s="13">
        <f t="shared" si="171"/>
        <v>179000</v>
      </c>
      <c r="D351" s="13">
        <f t="shared" si="172"/>
        <v>2148000</v>
      </c>
      <c r="E351" s="13">
        <f>F351*基础参数!$B$18</f>
        <v>1432000</v>
      </c>
      <c r="F351" s="13">
        <f>F350+基础参数!$B$17</f>
        <v>3580000</v>
      </c>
      <c r="G351" s="13">
        <f>基础参数!$B$1</f>
        <v>60000</v>
      </c>
      <c r="H351" s="13">
        <f>基础参数!$B$2</f>
        <v>36000</v>
      </c>
      <c r="I351" s="13">
        <f>ROUND(IF(F351/12&gt;基础参数!$B$5,基础参数!$B$5,IF(F351/12&lt;基础参数!$B$4,基础参数!$B$4,F351/12)),2)</f>
        <v>21396</v>
      </c>
      <c r="J351" s="13">
        <f>I351*12*基础参数!$B$3</f>
        <v>32094</v>
      </c>
      <c r="K351" s="13">
        <f>ROUND(IF($F351/12&gt;基础参数!$B$12,基础参数!$B$12,IF($F351/12&lt;基础参数!$B$11,基础参数!$B$11,$F351/12)),2)</f>
        <v>21396</v>
      </c>
      <c r="L351" s="13">
        <f>K351*12*基础参数!$B$10</f>
        <v>17972.640000000003</v>
      </c>
      <c r="M351" s="12">
        <f t="shared" si="173"/>
        <v>2001933.36</v>
      </c>
      <c r="N351" s="13">
        <f t="shared" si="174"/>
        <v>1432000</v>
      </c>
      <c r="O351" s="13">
        <f t="shared" si="175"/>
        <v>718950.01</v>
      </c>
      <c r="P351" s="13">
        <f t="shared" si="176"/>
        <v>629240</v>
      </c>
      <c r="Q351" s="17">
        <f t="shared" si="177"/>
        <v>1348190.01</v>
      </c>
      <c r="R351" s="13">
        <f t="shared" si="178"/>
        <v>2773933.36</v>
      </c>
      <c r="S351" s="18">
        <f t="shared" si="179"/>
        <v>660000</v>
      </c>
      <c r="T351" s="13">
        <f t="shared" si="180"/>
        <v>1066350.01</v>
      </c>
      <c r="U351" s="13">
        <f t="shared" si="181"/>
        <v>193590</v>
      </c>
      <c r="V351" s="19">
        <f t="shared" si="182"/>
        <v>1259940.01</v>
      </c>
      <c r="W351" s="13">
        <f t="shared" si="183"/>
        <v>88250</v>
      </c>
      <c r="X351" s="13">
        <f t="shared" si="184"/>
        <v>103410</v>
      </c>
      <c r="Y351" s="13">
        <f t="shared" si="185"/>
        <v>3433933.36</v>
      </c>
      <c r="Z351" s="22">
        <f t="shared" si="186"/>
        <v>1363350.01</v>
      </c>
      <c r="AA351" s="13"/>
      <c r="AB351" s="13">
        <f t="shared" si="187"/>
        <v>3013933.36</v>
      </c>
      <c r="AC351" s="13">
        <f t="shared" si="188"/>
        <v>420000</v>
      </c>
      <c r="AD351" s="13">
        <f t="shared" si="189"/>
        <v>1174350.01</v>
      </c>
      <c r="AE351" s="13">
        <f t="shared" si="190"/>
        <v>102340</v>
      </c>
      <c r="AF351" s="13">
        <f t="shared" si="191"/>
        <v>1276690.01</v>
      </c>
      <c r="AG351" s="23">
        <f t="shared" si="192"/>
        <v>16750</v>
      </c>
      <c r="AH351" s="13">
        <f t="shared" si="193"/>
        <v>-71500</v>
      </c>
      <c r="AI351" s="13">
        <f t="shared" si="194"/>
        <v>1981433.3599999999</v>
      </c>
      <c r="AJ351" s="13">
        <f t="shared" si="195"/>
        <v>2773933.36</v>
      </c>
      <c r="AK351" s="13">
        <f t="shared" si="196"/>
        <v>660000</v>
      </c>
      <c r="AL351" s="13">
        <f t="shared" si="197"/>
        <v>1066350.01</v>
      </c>
      <c r="AM351" s="13">
        <f t="shared" si="198"/>
        <v>193590</v>
      </c>
      <c r="AN351" s="13">
        <f t="shared" si="199"/>
        <v>1259940.01</v>
      </c>
      <c r="AO351" s="23">
        <f t="shared" si="200"/>
        <v>0</v>
      </c>
      <c r="AP351" s="13">
        <f t="shared" si="201"/>
        <v>-88250</v>
      </c>
      <c r="AQ351" s="13">
        <f t="shared" si="202"/>
        <v>0</v>
      </c>
      <c r="AR351" s="3" t="str">
        <f t="shared" si="203"/>
        <v>Ok</v>
      </c>
    </row>
    <row r="352" spans="1:44" x14ac:dyDescent="0.3">
      <c r="A352" s="30"/>
      <c r="B352" s="30">
        <f t="shared" si="170"/>
        <v>359</v>
      </c>
      <c r="C352" s="13">
        <f t="shared" si="171"/>
        <v>179500</v>
      </c>
      <c r="D352" s="13">
        <f t="shared" si="172"/>
        <v>2154000</v>
      </c>
      <c r="E352" s="13">
        <f>F352*基础参数!$B$18</f>
        <v>1436000</v>
      </c>
      <c r="F352" s="13">
        <f>F351+基础参数!$B$17</f>
        <v>3590000</v>
      </c>
      <c r="G352" s="13">
        <f>基础参数!$B$1</f>
        <v>60000</v>
      </c>
      <c r="H352" s="13">
        <f>基础参数!$B$2</f>
        <v>36000</v>
      </c>
      <c r="I352" s="13">
        <f>ROUND(IF(F352/12&gt;基础参数!$B$5,基础参数!$B$5,IF(F352/12&lt;基础参数!$B$4,基础参数!$B$4,F352/12)),2)</f>
        <v>21396</v>
      </c>
      <c r="J352" s="13">
        <f>I352*12*基础参数!$B$3</f>
        <v>32094</v>
      </c>
      <c r="K352" s="13">
        <f>ROUND(IF($F352/12&gt;基础参数!$B$12,基础参数!$B$12,IF($F352/12&lt;基础参数!$B$11,基础参数!$B$11,$F352/12)),2)</f>
        <v>21396</v>
      </c>
      <c r="L352" s="13">
        <f>K352*12*基础参数!$B$10</f>
        <v>17972.640000000003</v>
      </c>
      <c r="M352" s="12">
        <f t="shared" si="173"/>
        <v>2007933.36</v>
      </c>
      <c r="N352" s="13">
        <f t="shared" si="174"/>
        <v>1436000</v>
      </c>
      <c r="O352" s="13">
        <f t="shared" si="175"/>
        <v>721650.01</v>
      </c>
      <c r="P352" s="13">
        <f t="shared" si="176"/>
        <v>631040</v>
      </c>
      <c r="Q352" s="17">
        <f t="shared" si="177"/>
        <v>1352690.01</v>
      </c>
      <c r="R352" s="13">
        <f t="shared" si="178"/>
        <v>2783933.36</v>
      </c>
      <c r="S352" s="18">
        <f t="shared" si="179"/>
        <v>660000</v>
      </c>
      <c r="T352" s="13">
        <f t="shared" si="180"/>
        <v>1070850.01</v>
      </c>
      <c r="U352" s="13">
        <f t="shared" si="181"/>
        <v>193590</v>
      </c>
      <c r="V352" s="19">
        <f t="shared" si="182"/>
        <v>1264440.01</v>
      </c>
      <c r="W352" s="13">
        <f t="shared" si="183"/>
        <v>88250</v>
      </c>
      <c r="X352" s="13">
        <f t="shared" si="184"/>
        <v>103410</v>
      </c>
      <c r="Y352" s="13">
        <f t="shared" si="185"/>
        <v>3443933.36</v>
      </c>
      <c r="Z352" s="22">
        <f t="shared" si="186"/>
        <v>1367850.01</v>
      </c>
      <c r="AA352" s="13"/>
      <c r="AB352" s="13">
        <f t="shared" si="187"/>
        <v>3023933.36</v>
      </c>
      <c r="AC352" s="13">
        <f t="shared" si="188"/>
        <v>420000</v>
      </c>
      <c r="AD352" s="13">
        <f t="shared" si="189"/>
        <v>1178850.01</v>
      </c>
      <c r="AE352" s="13">
        <f t="shared" si="190"/>
        <v>102340</v>
      </c>
      <c r="AF352" s="13">
        <f t="shared" si="191"/>
        <v>1281190.01</v>
      </c>
      <c r="AG352" s="23">
        <f t="shared" si="192"/>
        <v>16750</v>
      </c>
      <c r="AH352" s="13">
        <f t="shared" si="193"/>
        <v>-71500</v>
      </c>
      <c r="AI352" s="13">
        <f t="shared" si="194"/>
        <v>1991433.3599999999</v>
      </c>
      <c r="AJ352" s="13">
        <f t="shared" si="195"/>
        <v>2783933.36</v>
      </c>
      <c r="AK352" s="13">
        <f t="shared" si="196"/>
        <v>660000</v>
      </c>
      <c r="AL352" s="13">
        <f t="shared" si="197"/>
        <v>1070850.01</v>
      </c>
      <c r="AM352" s="13">
        <f t="shared" si="198"/>
        <v>193590</v>
      </c>
      <c r="AN352" s="13">
        <f t="shared" si="199"/>
        <v>1264440.01</v>
      </c>
      <c r="AO352" s="23">
        <f t="shared" si="200"/>
        <v>0</v>
      </c>
      <c r="AP352" s="13">
        <f t="shared" si="201"/>
        <v>-88250</v>
      </c>
      <c r="AQ352" s="13">
        <f t="shared" si="202"/>
        <v>0</v>
      </c>
      <c r="AR352" s="3" t="str">
        <f t="shared" si="203"/>
        <v>Ok</v>
      </c>
    </row>
    <row r="353" spans="1:44" x14ac:dyDescent="0.3">
      <c r="A353" s="30"/>
      <c r="B353" s="30">
        <f t="shared" si="170"/>
        <v>360</v>
      </c>
      <c r="C353" s="13">
        <f t="shared" si="171"/>
        <v>180000</v>
      </c>
      <c r="D353" s="13">
        <f t="shared" si="172"/>
        <v>2160000</v>
      </c>
      <c r="E353" s="13">
        <f>F353*基础参数!$B$18</f>
        <v>1440000</v>
      </c>
      <c r="F353" s="13">
        <f>F352+基础参数!$B$17</f>
        <v>3600000</v>
      </c>
      <c r="G353" s="13">
        <f>基础参数!$B$1</f>
        <v>60000</v>
      </c>
      <c r="H353" s="13">
        <f>基础参数!$B$2</f>
        <v>36000</v>
      </c>
      <c r="I353" s="13">
        <f>ROUND(IF(F353/12&gt;基础参数!$B$5,基础参数!$B$5,IF(F353/12&lt;基础参数!$B$4,基础参数!$B$4,F353/12)),2)</f>
        <v>21396</v>
      </c>
      <c r="J353" s="13">
        <f>I353*12*基础参数!$B$3</f>
        <v>32094</v>
      </c>
      <c r="K353" s="13">
        <f>ROUND(IF($F353/12&gt;基础参数!$B$12,基础参数!$B$12,IF($F353/12&lt;基础参数!$B$11,基础参数!$B$11,$F353/12)),2)</f>
        <v>21396</v>
      </c>
      <c r="L353" s="13">
        <f>K353*12*基础参数!$B$10</f>
        <v>17972.640000000003</v>
      </c>
      <c r="M353" s="12">
        <f t="shared" si="173"/>
        <v>2013933.36</v>
      </c>
      <c r="N353" s="13">
        <f t="shared" si="174"/>
        <v>1440000</v>
      </c>
      <c r="O353" s="13">
        <f t="shared" si="175"/>
        <v>724350.01</v>
      </c>
      <c r="P353" s="13">
        <f t="shared" si="176"/>
        <v>632840</v>
      </c>
      <c r="Q353" s="17">
        <f t="shared" si="177"/>
        <v>1357190.01</v>
      </c>
      <c r="R353" s="13">
        <f t="shared" si="178"/>
        <v>2793933.36</v>
      </c>
      <c r="S353" s="18">
        <f t="shared" si="179"/>
        <v>660000</v>
      </c>
      <c r="T353" s="13">
        <f t="shared" si="180"/>
        <v>1075350.01</v>
      </c>
      <c r="U353" s="13">
        <f t="shared" si="181"/>
        <v>193590</v>
      </c>
      <c r="V353" s="19">
        <f t="shared" si="182"/>
        <v>1268940.01</v>
      </c>
      <c r="W353" s="13">
        <f t="shared" si="183"/>
        <v>88250</v>
      </c>
      <c r="X353" s="13">
        <f t="shared" si="184"/>
        <v>103410</v>
      </c>
      <c r="Y353" s="13">
        <f t="shared" si="185"/>
        <v>3453933.36</v>
      </c>
      <c r="Z353" s="22">
        <f t="shared" si="186"/>
        <v>1372350.01</v>
      </c>
      <c r="AA353" s="13"/>
      <c r="AB353" s="13">
        <f t="shared" si="187"/>
        <v>3033933.36</v>
      </c>
      <c r="AC353" s="13">
        <f t="shared" si="188"/>
        <v>420000</v>
      </c>
      <c r="AD353" s="13">
        <f t="shared" si="189"/>
        <v>1183350.01</v>
      </c>
      <c r="AE353" s="13">
        <f t="shared" si="190"/>
        <v>102340</v>
      </c>
      <c r="AF353" s="13">
        <f t="shared" si="191"/>
        <v>1285690.01</v>
      </c>
      <c r="AG353" s="23">
        <f t="shared" si="192"/>
        <v>16750</v>
      </c>
      <c r="AH353" s="13">
        <f t="shared" si="193"/>
        <v>-71500</v>
      </c>
      <c r="AI353" s="13">
        <f t="shared" si="194"/>
        <v>2001433.3599999999</v>
      </c>
      <c r="AJ353" s="13">
        <f t="shared" si="195"/>
        <v>2793933.36</v>
      </c>
      <c r="AK353" s="13">
        <f t="shared" si="196"/>
        <v>660000</v>
      </c>
      <c r="AL353" s="13">
        <f t="shared" si="197"/>
        <v>1075350.01</v>
      </c>
      <c r="AM353" s="13">
        <f t="shared" si="198"/>
        <v>193590</v>
      </c>
      <c r="AN353" s="13">
        <f t="shared" si="199"/>
        <v>1268940.01</v>
      </c>
      <c r="AO353" s="23">
        <f t="shared" si="200"/>
        <v>0</v>
      </c>
      <c r="AP353" s="13">
        <f t="shared" si="201"/>
        <v>-88250</v>
      </c>
      <c r="AQ353" s="13">
        <f t="shared" si="202"/>
        <v>0</v>
      </c>
      <c r="AR353" s="3" t="str">
        <f t="shared" si="203"/>
        <v>Ok</v>
      </c>
    </row>
    <row r="354" spans="1:44" x14ac:dyDescent="0.3">
      <c r="A354" s="30"/>
      <c r="B354" s="30">
        <f t="shared" si="170"/>
        <v>361</v>
      </c>
      <c r="C354" s="13">
        <f t="shared" si="171"/>
        <v>180500</v>
      </c>
      <c r="D354" s="13">
        <f t="shared" si="172"/>
        <v>2166000</v>
      </c>
      <c r="E354" s="13">
        <f>F354*基础参数!$B$18</f>
        <v>1444000</v>
      </c>
      <c r="F354" s="13">
        <f>F353+基础参数!$B$17</f>
        <v>3610000</v>
      </c>
      <c r="G354" s="13">
        <f>基础参数!$B$1</f>
        <v>60000</v>
      </c>
      <c r="H354" s="13">
        <f>基础参数!$B$2</f>
        <v>36000</v>
      </c>
      <c r="I354" s="13">
        <f>ROUND(IF(F354/12&gt;基础参数!$B$5,基础参数!$B$5,IF(F354/12&lt;基础参数!$B$4,基础参数!$B$4,F354/12)),2)</f>
        <v>21396</v>
      </c>
      <c r="J354" s="13">
        <f>I354*12*基础参数!$B$3</f>
        <v>32094</v>
      </c>
      <c r="K354" s="13">
        <f>ROUND(IF($F354/12&gt;基础参数!$B$12,基础参数!$B$12,IF($F354/12&lt;基础参数!$B$11,基础参数!$B$11,$F354/12)),2)</f>
        <v>21396</v>
      </c>
      <c r="L354" s="13">
        <f>K354*12*基础参数!$B$10</f>
        <v>17972.640000000003</v>
      </c>
      <c r="M354" s="12">
        <f t="shared" si="173"/>
        <v>2019933.36</v>
      </c>
      <c r="N354" s="13">
        <f t="shared" si="174"/>
        <v>1444000</v>
      </c>
      <c r="O354" s="13">
        <f t="shared" si="175"/>
        <v>727050.01</v>
      </c>
      <c r="P354" s="13">
        <f t="shared" si="176"/>
        <v>634640</v>
      </c>
      <c r="Q354" s="17">
        <f t="shared" si="177"/>
        <v>1361690.01</v>
      </c>
      <c r="R354" s="13">
        <f t="shared" si="178"/>
        <v>2803933.36</v>
      </c>
      <c r="S354" s="18">
        <f t="shared" si="179"/>
        <v>660000</v>
      </c>
      <c r="T354" s="13">
        <f t="shared" si="180"/>
        <v>1079850.01</v>
      </c>
      <c r="U354" s="13">
        <f t="shared" si="181"/>
        <v>193590</v>
      </c>
      <c r="V354" s="19">
        <f t="shared" si="182"/>
        <v>1273440.01</v>
      </c>
      <c r="W354" s="13">
        <f t="shared" si="183"/>
        <v>88250</v>
      </c>
      <c r="X354" s="13">
        <f t="shared" si="184"/>
        <v>103410</v>
      </c>
      <c r="Y354" s="13">
        <f t="shared" si="185"/>
        <v>3463933.36</v>
      </c>
      <c r="Z354" s="22">
        <f t="shared" si="186"/>
        <v>1376850.01</v>
      </c>
      <c r="AA354" s="13"/>
      <c r="AB354" s="13">
        <f t="shared" si="187"/>
        <v>3043933.36</v>
      </c>
      <c r="AC354" s="13">
        <f t="shared" si="188"/>
        <v>420000</v>
      </c>
      <c r="AD354" s="13">
        <f t="shared" si="189"/>
        <v>1187850.01</v>
      </c>
      <c r="AE354" s="13">
        <f t="shared" si="190"/>
        <v>102340</v>
      </c>
      <c r="AF354" s="13">
        <f t="shared" si="191"/>
        <v>1290190.01</v>
      </c>
      <c r="AG354" s="23">
        <f t="shared" si="192"/>
        <v>16750</v>
      </c>
      <c r="AH354" s="13">
        <f t="shared" si="193"/>
        <v>-71500</v>
      </c>
      <c r="AI354" s="13">
        <f t="shared" si="194"/>
        <v>2011433.3599999999</v>
      </c>
      <c r="AJ354" s="13">
        <f t="shared" si="195"/>
        <v>2803933.36</v>
      </c>
      <c r="AK354" s="13">
        <f t="shared" si="196"/>
        <v>660000</v>
      </c>
      <c r="AL354" s="13">
        <f t="shared" si="197"/>
        <v>1079850.01</v>
      </c>
      <c r="AM354" s="13">
        <f t="shared" si="198"/>
        <v>193590</v>
      </c>
      <c r="AN354" s="13">
        <f t="shared" si="199"/>
        <v>1273440.01</v>
      </c>
      <c r="AO354" s="23">
        <f t="shared" si="200"/>
        <v>0</v>
      </c>
      <c r="AP354" s="13">
        <f t="shared" si="201"/>
        <v>-88250</v>
      </c>
      <c r="AQ354" s="13">
        <f t="shared" si="202"/>
        <v>0</v>
      </c>
      <c r="AR354" s="3" t="str">
        <f t="shared" si="203"/>
        <v>Ok</v>
      </c>
    </row>
    <row r="355" spans="1:44" x14ac:dyDescent="0.3">
      <c r="A355" s="30"/>
      <c r="B355" s="30">
        <f t="shared" si="170"/>
        <v>362</v>
      </c>
      <c r="C355" s="13">
        <f t="shared" si="171"/>
        <v>181000</v>
      </c>
      <c r="D355" s="13">
        <f t="shared" si="172"/>
        <v>2172000</v>
      </c>
      <c r="E355" s="13">
        <f>F355*基础参数!$B$18</f>
        <v>1448000</v>
      </c>
      <c r="F355" s="13">
        <f>F354+基础参数!$B$17</f>
        <v>3620000</v>
      </c>
      <c r="G355" s="13">
        <f>基础参数!$B$1</f>
        <v>60000</v>
      </c>
      <c r="H355" s="13">
        <f>基础参数!$B$2</f>
        <v>36000</v>
      </c>
      <c r="I355" s="13">
        <f>ROUND(IF(F355/12&gt;基础参数!$B$5,基础参数!$B$5,IF(F355/12&lt;基础参数!$B$4,基础参数!$B$4,F355/12)),2)</f>
        <v>21396</v>
      </c>
      <c r="J355" s="13">
        <f>I355*12*基础参数!$B$3</f>
        <v>32094</v>
      </c>
      <c r="K355" s="13">
        <f>ROUND(IF($F355/12&gt;基础参数!$B$12,基础参数!$B$12,IF($F355/12&lt;基础参数!$B$11,基础参数!$B$11,$F355/12)),2)</f>
        <v>21396</v>
      </c>
      <c r="L355" s="13">
        <f>K355*12*基础参数!$B$10</f>
        <v>17972.640000000003</v>
      </c>
      <c r="M355" s="12">
        <f t="shared" si="173"/>
        <v>2025933.36</v>
      </c>
      <c r="N355" s="13">
        <f t="shared" si="174"/>
        <v>1448000</v>
      </c>
      <c r="O355" s="13">
        <f t="shared" si="175"/>
        <v>729750.01</v>
      </c>
      <c r="P355" s="13">
        <f t="shared" si="176"/>
        <v>636440</v>
      </c>
      <c r="Q355" s="17">
        <f t="shared" si="177"/>
        <v>1366190.01</v>
      </c>
      <c r="R355" s="13">
        <f t="shared" si="178"/>
        <v>2813933.36</v>
      </c>
      <c r="S355" s="18">
        <f t="shared" si="179"/>
        <v>660000</v>
      </c>
      <c r="T355" s="13">
        <f t="shared" si="180"/>
        <v>1084350.01</v>
      </c>
      <c r="U355" s="13">
        <f t="shared" si="181"/>
        <v>193590</v>
      </c>
      <c r="V355" s="19">
        <f t="shared" si="182"/>
        <v>1277940.01</v>
      </c>
      <c r="W355" s="13">
        <f t="shared" si="183"/>
        <v>88250</v>
      </c>
      <c r="X355" s="13">
        <f t="shared" si="184"/>
        <v>103410</v>
      </c>
      <c r="Y355" s="13">
        <f t="shared" si="185"/>
        <v>3473933.36</v>
      </c>
      <c r="Z355" s="22">
        <f t="shared" si="186"/>
        <v>1381350.01</v>
      </c>
      <c r="AA355" s="13"/>
      <c r="AB355" s="13">
        <f t="shared" si="187"/>
        <v>3053933.36</v>
      </c>
      <c r="AC355" s="13">
        <f t="shared" si="188"/>
        <v>420000</v>
      </c>
      <c r="AD355" s="13">
        <f t="shared" si="189"/>
        <v>1192350.01</v>
      </c>
      <c r="AE355" s="13">
        <f t="shared" si="190"/>
        <v>102340</v>
      </c>
      <c r="AF355" s="13">
        <f t="shared" si="191"/>
        <v>1294690.01</v>
      </c>
      <c r="AG355" s="23">
        <f t="shared" si="192"/>
        <v>16750</v>
      </c>
      <c r="AH355" s="13">
        <f t="shared" si="193"/>
        <v>-71500</v>
      </c>
      <c r="AI355" s="13">
        <f t="shared" si="194"/>
        <v>2021433.3599999999</v>
      </c>
      <c r="AJ355" s="13">
        <f t="shared" si="195"/>
        <v>2813933.36</v>
      </c>
      <c r="AK355" s="13">
        <f t="shared" si="196"/>
        <v>660000</v>
      </c>
      <c r="AL355" s="13">
        <f t="shared" si="197"/>
        <v>1084350.01</v>
      </c>
      <c r="AM355" s="13">
        <f t="shared" si="198"/>
        <v>193590</v>
      </c>
      <c r="AN355" s="13">
        <f t="shared" si="199"/>
        <v>1277940.01</v>
      </c>
      <c r="AO355" s="23">
        <f t="shared" si="200"/>
        <v>0</v>
      </c>
      <c r="AP355" s="13">
        <f t="shared" si="201"/>
        <v>-88250</v>
      </c>
      <c r="AQ355" s="13">
        <f t="shared" si="202"/>
        <v>0</v>
      </c>
      <c r="AR355" s="3" t="str">
        <f t="shared" si="203"/>
        <v>Ok</v>
      </c>
    </row>
    <row r="356" spans="1:44" x14ac:dyDescent="0.3">
      <c r="A356" s="30"/>
      <c r="B356" s="30">
        <f t="shared" si="170"/>
        <v>363</v>
      </c>
      <c r="C356" s="13">
        <f t="shared" si="171"/>
        <v>181500</v>
      </c>
      <c r="D356" s="13">
        <f t="shared" si="172"/>
        <v>2178000</v>
      </c>
      <c r="E356" s="13">
        <f>F356*基础参数!$B$18</f>
        <v>1452000</v>
      </c>
      <c r="F356" s="13">
        <f>F355+基础参数!$B$17</f>
        <v>3630000</v>
      </c>
      <c r="G356" s="13">
        <f>基础参数!$B$1</f>
        <v>60000</v>
      </c>
      <c r="H356" s="13">
        <f>基础参数!$B$2</f>
        <v>36000</v>
      </c>
      <c r="I356" s="13">
        <f>ROUND(IF(F356/12&gt;基础参数!$B$5,基础参数!$B$5,IF(F356/12&lt;基础参数!$B$4,基础参数!$B$4,F356/12)),2)</f>
        <v>21396</v>
      </c>
      <c r="J356" s="13">
        <f>I356*12*基础参数!$B$3</f>
        <v>32094</v>
      </c>
      <c r="K356" s="13">
        <f>ROUND(IF($F356/12&gt;基础参数!$B$12,基础参数!$B$12,IF($F356/12&lt;基础参数!$B$11,基础参数!$B$11,$F356/12)),2)</f>
        <v>21396</v>
      </c>
      <c r="L356" s="13">
        <f>K356*12*基础参数!$B$10</f>
        <v>17972.640000000003</v>
      </c>
      <c r="M356" s="12">
        <f t="shared" si="173"/>
        <v>2031933.36</v>
      </c>
      <c r="N356" s="13">
        <f t="shared" si="174"/>
        <v>1452000</v>
      </c>
      <c r="O356" s="13">
        <f t="shared" si="175"/>
        <v>732450.01</v>
      </c>
      <c r="P356" s="13">
        <f t="shared" si="176"/>
        <v>638240</v>
      </c>
      <c r="Q356" s="17">
        <f t="shared" si="177"/>
        <v>1370690.01</v>
      </c>
      <c r="R356" s="13">
        <f t="shared" si="178"/>
        <v>2823933.36</v>
      </c>
      <c r="S356" s="18">
        <f t="shared" si="179"/>
        <v>660000</v>
      </c>
      <c r="T356" s="13">
        <f t="shared" si="180"/>
        <v>1088850.01</v>
      </c>
      <c r="U356" s="13">
        <f t="shared" si="181"/>
        <v>193590</v>
      </c>
      <c r="V356" s="19">
        <f t="shared" si="182"/>
        <v>1282440.01</v>
      </c>
      <c r="W356" s="13">
        <f t="shared" si="183"/>
        <v>88250</v>
      </c>
      <c r="X356" s="13">
        <f t="shared" si="184"/>
        <v>103410</v>
      </c>
      <c r="Y356" s="13">
        <f t="shared" si="185"/>
        <v>3483933.36</v>
      </c>
      <c r="Z356" s="22">
        <f t="shared" si="186"/>
        <v>1385850.01</v>
      </c>
      <c r="AA356" s="13"/>
      <c r="AB356" s="13">
        <f t="shared" si="187"/>
        <v>3063933.36</v>
      </c>
      <c r="AC356" s="13">
        <f t="shared" si="188"/>
        <v>420000</v>
      </c>
      <c r="AD356" s="13">
        <f t="shared" si="189"/>
        <v>1196850.01</v>
      </c>
      <c r="AE356" s="13">
        <f t="shared" si="190"/>
        <v>102340</v>
      </c>
      <c r="AF356" s="13">
        <f t="shared" si="191"/>
        <v>1299190.01</v>
      </c>
      <c r="AG356" s="23">
        <f t="shared" si="192"/>
        <v>16750</v>
      </c>
      <c r="AH356" s="13">
        <f t="shared" si="193"/>
        <v>-71500</v>
      </c>
      <c r="AI356" s="13">
        <f t="shared" si="194"/>
        <v>2031433.3599999999</v>
      </c>
      <c r="AJ356" s="13">
        <f t="shared" si="195"/>
        <v>2823933.36</v>
      </c>
      <c r="AK356" s="13">
        <f t="shared" si="196"/>
        <v>660000</v>
      </c>
      <c r="AL356" s="13">
        <f t="shared" si="197"/>
        <v>1088850.01</v>
      </c>
      <c r="AM356" s="13">
        <f t="shared" si="198"/>
        <v>193590</v>
      </c>
      <c r="AN356" s="13">
        <f t="shared" si="199"/>
        <v>1282440.01</v>
      </c>
      <c r="AO356" s="23">
        <f t="shared" si="200"/>
        <v>0</v>
      </c>
      <c r="AP356" s="13">
        <f t="shared" si="201"/>
        <v>-88250</v>
      </c>
      <c r="AQ356" s="13">
        <f t="shared" si="202"/>
        <v>0</v>
      </c>
      <c r="AR356" s="3" t="str">
        <f t="shared" si="203"/>
        <v>Ok</v>
      </c>
    </row>
    <row r="357" spans="1:44" x14ac:dyDescent="0.3">
      <c r="A357" s="30"/>
      <c r="B357" s="30">
        <f t="shared" si="170"/>
        <v>364</v>
      </c>
      <c r="C357" s="13">
        <f t="shared" si="171"/>
        <v>182000</v>
      </c>
      <c r="D357" s="13">
        <f t="shared" si="172"/>
        <v>2184000</v>
      </c>
      <c r="E357" s="13">
        <f>F357*基础参数!$B$18</f>
        <v>1456000</v>
      </c>
      <c r="F357" s="13">
        <f>F356+基础参数!$B$17</f>
        <v>3640000</v>
      </c>
      <c r="G357" s="13">
        <f>基础参数!$B$1</f>
        <v>60000</v>
      </c>
      <c r="H357" s="13">
        <f>基础参数!$B$2</f>
        <v>36000</v>
      </c>
      <c r="I357" s="13">
        <f>ROUND(IF(F357/12&gt;基础参数!$B$5,基础参数!$B$5,IF(F357/12&lt;基础参数!$B$4,基础参数!$B$4,F357/12)),2)</f>
        <v>21396</v>
      </c>
      <c r="J357" s="13">
        <f>I357*12*基础参数!$B$3</f>
        <v>32094</v>
      </c>
      <c r="K357" s="13">
        <f>ROUND(IF($F357/12&gt;基础参数!$B$12,基础参数!$B$12,IF($F357/12&lt;基础参数!$B$11,基础参数!$B$11,$F357/12)),2)</f>
        <v>21396</v>
      </c>
      <c r="L357" s="13">
        <f>K357*12*基础参数!$B$10</f>
        <v>17972.640000000003</v>
      </c>
      <c r="M357" s="12">
        <f t="shared" si="173"/>
        <v>2037933.36</v>
      </c>
      <c r="N357" s="13">
        <f t="shared" si="174"/>
        <v>1456000</v>
      </c>
      <c r="O357" s="13">
        <f t="shared" si="175"/>
        <v>735150.01</v>
      </c>
      <c r="P357" s="13">
        <f t="shared" si="176"/>
        <v>640040</v>
      </c>
      <c r="Q357" s="17">
        <f t="shared" si="177"/>
        <v>1375190.01</v>
      </c>
      <c r="R357" s="13">
        <f t="shared" si="178"/>
        <v>2833933.36</v>
      </c>
      <c r="S357" s="18">
        <f t="shared" si="179"/>
        <v>660000</v>
      </c>
      <c r="T357" s="13">
        <f t="shared" si="180"/>
        <v>1093350.01</v>
      </c>
      <c r="U357" s="13">
        <f t="shared" si="181"/>
        <v>193590</v>
      </c>
      <c r="V357" s="19">
        <f t="shared" si="182"/>
        <v>1286940.01</v>
      </c>
      <c r="W357" s="13">
        <f t="shared" si="183"/>
        <v>88250</v>
      </c>
      <c r="X357" s="13">
        <f t="shared" si="184"/>
        <v>103410</v>
      </c>
      <c r="Y357" s="13">
        <f t="shared" si="185"/>
        <v>3493933.36</v>
      </c>
      <c r="Z357" s="22">
        <f t="shared" si="186"/>
        <v>1390350.01</v>
      </c>
      <c r="AA357" s="13"/>
      <c r="AB357" s="13">
        <f t="shared" si="187"/>
        <v>3073933.36</v>
      </c>
      <c r="AC357" s="13">
        <f t="shared" si="188"/>
        <v>420000</v>
      </c>
      <c r="AD357" s="13">
        <f t="shared" si="189"/>
        <v>1201350.01</v>
      </c>
      <c r="AE357" s="13">
        <f t="shared" si="190"/>
        <v>102340</v>
      </c>
      <c r="AF357" s="13">
        <f t="shared" si="191"/>
        <v>1303690.01</v>
      </c>
      <c r="AG357" s="23">
        <f t="shared" si="192"/>
        <v>16750</v>
      </c>
      <c r="AH357" s="13">
        <f t="shared" si="193"/>
        <v>-71500</v>
      </c>
      <c r="AI357" s="13">
        <f t="shared" si="194"/>
        <v>2041433.3599999999</v>
      </c>
      <c r="AJ357" s="13">
        <f t="shared" si="195"/>
        <v>2833933.36</v>
      </c>
      <c r="AK357" s="13">
        <f t="shared" si="196"/>
        <v>660000</v>
      </c>
      <c r="AL357" s="13">
        <f t="shared" si="197"/>
        <v>1093350.01</v>
      </c>
      <c r="AM357" s="13">
        <f t="shared" si="198"/>
        <v>193590</v>
      </c>
      <c r="AN357" s="13">
        <f t="shared" si="199"/>
        <v>1286940.01</v>
      </c>
      <c r="AO357" s="23">
        <f t="shared" si="200"/>
        <v>0</v>
      </c>
      <c r="AP357" s="13">
        <f t="shared" si="201"/>
        <v>-88250</v>
      </c>
      <c r="AQ357" s="13">
        <f t="shared" si="202"/>
        <v>0</v>
      </c>
      <c r="AR357" s="3" t="str">
        <f t="shared" si="203"/>
        <v>Ok</v>
      </c>
    </row>
    <row r="358" spans="1:44" x14ac:dyDescent="0.3">
      <c r="A358" s="30"/>
      <c r="B358" s="30">
        <f t="shared" si="170"/>
        <v>365</v>
      </c>
      <c r="C358" s="13">
        <f t="shared" si="171"/>
        <v>182500</v>
      </c>
      <c r="D358" s="13">
        <f t="shared" si="172"/>
        <v>2190000</v>
      </c>
      <c r="E358" s="13">
        <f>F358*基础参数!$B$18</f>
        <v>1460000</v>
      </c>
      <c r="F358" s="13">
        <f>F357+基础参数!$B$17</f>
        <v>3650000</v>
      </c>
      <c r="G358" s="13">
        <f>基础参数!$B$1</f>
        <v>60000</v>
      </c>
      <c r="H358" s="13">
        <f>基础参数!$B$2</f>
        <v>36000</v>
      </c>
      <c r="I358" s="13">
        <f>ROUND(IF(F358/12&gt;基础参数!$B$5,基础参数!$B$5,IF(F358/12&lt;基础参数!$B$4,基础参数!$B$4,F358/12)),2)</f>
        <v>21396</v>
      </c>
      <c r="J358" s="13">
        <f>I358*12*基础参数!$B$3</f>
        <v>32094</v>
      </c>
      <c r="K358" s="13">
        <f>ROUND(IF($F358/12&gt;基础参数!$B$12,基础参数!$B$12,IF($F358/12&lt;基础参数!$B$11,基础参数!$B$11,$F358/12)),2)</f>
        <v>21396</v>
      </c>
      <c r="L358" s="13">
        <f>K358*12*基础参数!$B$10</f>
        <v>17972.640000000003</v>
      </c>
      <c r="M358" s="12">
        <f t="shared" si="173"/>
        <v>2043933.36</v>
      </c>
      <c r="N358" s="13">
        <f t="shared" si="174"/>
        <v>1460000</v>
      </c>
      <c r="O358" s="13">
        <f t="shared" si="175"/>
        <v>737850.01</v>
      </c>
      <c r="P358" s="13">
        <f t="shared" si="176"/>
        <v>641840</v>
      </c>
      <c r="Q358" s="17">
        <f t="shared" si="177"/>
        <v>1379690.01</v>
      </c>
      <c r="R358" s="13">
        <f t="shared" si="178"/>
        <v>2843933.36</v>
      </c>
      <c r="S358" s="18">
        <f t="shared" si="179"/>
        <v>660000</v>
      </c>
      <c r="T358" s="13">
        <f t="shared" si="180"/>
        <v>1097850.01</v>
      </c>
      <c r="U358" s="13">
        <f t="shared" si="181"/>
        <v>193590</v>
      </c>
      <c r="V358" s="19">
        <f t="shared" si="182"/>
        <v>1291440.01</v>
      </c>
      <c r="W358" s="13">
        <f t="shared" si="183"/>
        <v>88250</v>
      </c>
      <c r="X358" s="13">
        <f t="shared" si="184"/>
        <v>103410</v>
      </c>
      <c r="Y358" s="13">
        <f t="shared" si="185"/>
        <v>3503933.36</v>
      </c>
      <c r="Z358" s="22">
        <f t="shared" si="186"/>
        <v>1394850.01</v>
      </c>
      <c r="AA358" s="13"/>
      <c r="AB358" s="13">
        <f t="shared" si="187"/>
        <v>3083933.36</v>
      </c>
      <c r="AC358" s="13">
        <f t="shared" si="188"/>
        <v>420000</v>
      </c>
      <c r="AD358" s="13">
        <f t="shared" si="189"/>
        <v>1205850.01</v>
      </c>
      <c r="AE358" s="13">
        <f t="shared" si="190"/>
        <v>102340</v>
      </c>
      <c r="AF358" s="13">
        <f t="shared" si="191"/>
        <v>1308190.01</v>
      </c>
      <c r="AG358" s="23">
        <f t="shared" si="192"/>
        <v>16750</v>
      </c>
      <c r="AH358" s="13">
        <f t="shared" si="193"/>
        <v>-71500</v>
      </c>
      <c r="AI358" s="13">
        <f t="shared" si="194"/>
        <v>2051433.3599999999</v>
      </c>
      <c r="AJ358" s="13">
        <f t="shared" si="195"/>
        <v>2843933.36</v>
      </c>
      <c r="AK358" s="13">
        <f t="shared" si="196"/>
        <v>660000</v>
      </c>
      <c r="AL358" s="13">
        <f t="shared" si="197"/>
        <v>1097850.01</v>
      </c>
      <c r="AM358" s="13">
        <f t="shared" si="198"/>
        <v>193590</v>
      </c>
      <c r="AN358" s="13">
        <f t="shared" si="199"/>
        <v>1291440.01</v>
      </c>
      <c r="AO358" s="23">
        <f t="shared" si="200"/>
        <v>0</v>
      </c>
      <c r="AP358" s="13">
        <f t="shared" si="201"/>
        <v>-88250</v>
      </c>
      <c r="AQ358" s="13">
        <f t="shared" si="202"/>
        <v>0</v>
      </c>
      <c r="AR358" s="3" t="str">
        <f t="shared" si="203"/>
        <v>Ok</v>
      </c>
    </row>
    <row r="359" spans="1:44" x14ac:dyDescent="0.3">
      <c r="A359" s="30"/>
      <c r="B359" s="30">
        <f t="shared" si="170"/>
        <v>366</v>
      </c>
      <c r="C359" s="13">
        <f t="shared" si="171"/>
        <v>183000</v>
      </c>
      <c r="D359" s="13">
        <f t="shared" si="172"/>
        <v>2196000</v>
      </c>
      <c r="E359" s="13">
        <f>F359*基础参数!$B$18</f>
        <v>1464000</v>
      </c>
      <c r="F359" s="13">
        <f>F358+基础参数!$B$17</f>
        <v>3660000</v>
      </c>
      <c r="G359" s="13">
        <f>基础参数!$B$1</f>
        <v>60000</v>
      </c>
      <c r="H359" s="13">
        <f>基础参数!$B$2</f>
        <v>36000</v>
      </c>
      <c r="I359" s="13">
        <f>ROUND(IF(F359/12&gt;基础参数!$B$5,基础参数!$B$5,IF(F359/12&lt;基础参数!$B$4,基础参数!$B$4,F359/12)),2)</f>
        <v>21396</v>
      </c>
      <c r="J359" s="13">
        <f>I359*12*基础参数!$B$3</f>
        <v>32094</v>
      </c>
      <c r="K359" s="13">
        <f>ROUND(IF($F359/12&gt;基础参数!$B$12,基础参数!$B$12,IF($F359/12&lt;基础参数!$B$11,基础参数!$B$11,$F359/12)),2)</f>
        <v>21396</v>
      </c>
      <c r="L359" s="13">
        <f>K359*12*基础参数!$B$10</f>
        <v>17972.640000000003</v>
      </c>
      <c r="M359" s="12">
        <f t="shared" si="173"/>
        <v>2049933.36</v>
      </c>
      <c r="N359" s="13">
        <f t="shared" si="174"/>
        <v>1464000</v>
      </c>
      <c r="O359" s="13">
        <f t="shared" si="175"/>
        <v>740550.01</v>
      </c>
      <c r="P359" s="13">
        <f t="shared" si="176"/>
        <v>643640</v>
      </c>
      <c r="Q359" s="17">
        <f t="shared" si="177"/>
        <v>1384190.01</v>
      </c>
      <c r="R359" s="13">
        <f t="shared" si="178"/>
        <v>2853933.36</v>
      </c>
      <c r="S359" s="18">
        <f t="shared" si="179"/>
        <v>660000</v>
      </c>
      <c r="T359" s="13">
        <f t="shared" si="180"/>
        <v>1102350.01</v>
      </c>
      <c r="U359" s="13">
        <f t="shared" si="181"/>
        <v>193590</v>
      </c>
      <c r="V359" s="19">
        <f t="shared" si="182"/>
        <v>1295940.01</v>
      </c>
      <c r="W359" s="13">
        <f t="shared" si="183"/>
        <v>88250</v>
      </c>
      <c r="X359" s="13">
        <f t="shared" si="184"/>
        <v>103410</v>
      </c>
      <c r="Y359" s="13">
        <f t="shared" si="185"/>
        <v>3513933.36</v>
      </c>
      <c r="Z359" s="22">
        <f t="shared" si="186"/>
        <v>1399350.01</v>
      </c>
      <c r="AA359" s="13"/>
      <c r="AB359" s="13">
        <f t="shared" si="187"/>
        <v>3093933.36</v>
      </c>
      <c r="AC359" s="13">
        <f t="shared" si="188"/>
        <v>420000</v>
      </c>
      <c r="AD359" s="13">
        <f t="shared" si="189"/>
        <v>1210350.01</v>
      </c>
      <c r="AE359" s="13">
        <f t="shared" si="190"/>
        <v>102340</v>
      </c>
      <c r="AF359" s="13">
        <f t="shared" si="191"/>
        <v>1312690.01</v>
      </c>
      <c r="AG359" s="23">
        <f t="shared" si="192"/>
        <v>16750</v>
      </c>
      <c r="AH359" s="13">
        <f t="shared" si="193"/>
        <v>-71500</v>
      </c>
      <c r="AI359" s="13">
        <f t="shared" si="194"/>
        <v>2061433.3599999999</v>
      </c>
      <c r="AJ359" s="13">
        <f t="shared" si="195"/>
        <v>2853933.36</v>
      </c>
      <c r="AK359" s="13">
        <f t="shared" si="196"/>
        <v>660000</v>
      </c>
      <c r="AL359" s="13">
        <f t="shared" si="197"/>
        <v>1102350.01</v>
      </c>
      <c r="AM359" s="13">
        <f t="shared" si="198"/>
        <v>193590</v>
      </c>
      <c r="AN359" s="13">
        <f t="shared" si="199"/>
        <v>1295940.01</v>
      </c>
      <c r="AO359" s="23">
        <f t="shared" si="200"/>
        <v>0</v>
      </c>
      <c r="AP359" s="13">
        <f t="shared" si="201"/>
        <v>-88250</v>
      </c>
      <c r="AQ359" s="13">
        <f t="shared" si="202"/>
        <v>0</v>
      </c>
      <c r="AR359" s="3" t="str">
        <f t="shared" si="203"/>
        <v>Ok</v>
      </c>
    </row>
    <row r="360" spans="1:44" x14ac:dyDescent="0.3">
      <c r="A360" s="30"/>
      <c r="B360" s="30">
        <f t="shared" si="170"/>
        <v>367</v>
      </c>
      <c r="C360" s="13">
        <f t="shared" si="171"/>
        <v>183500</v>
      </c>
      <c r="D360" s="13">
        <f t="shared" si="172"/>
        <v>2202000</v>
      </c>
      <c r="E360" s="13">
        <f>F360*基础参数!$B$18</f>
        <v>1468000</v>
      </c>
      <c r="F360" s="13">
        <f>F359+基础参数!$B$17</f>
        <v>3670000</v>
      </c>
      <c r="G360" s="13">
        <f>基础参数!$B$1</f>
        <v>60000</v>
      </c>
      <c r="H360" s="13">
        <f>基础参数!$B$2</f>
        <v>36000</v>
      </c>
      <c r="I360" s="13">
        <f>ROUND(IF(F360/12&gt;基础参数!$B$5,基础参数!$B$5,IF(F360/12&lt;基础参数!$B$4,基础参数!$B$4,F360/12)),2)</f>
        <v>21396</v>
      </c>
      <c r="J360" s="13">
        <f>I360*12*基础参数!$B$3</f>
        <v>32094</v>
      </c>
      <c r="K360" s="13">
        <f>ROUND(IF($F360/12&gt;基础参数!$B$12,基础参数!$B$12,IF($F360/12&lt;基础参数!$B$11,基础参数!$B$11,$F360/12)),2)</f>
        <v>21396</v>
      </c>
      <c r="L360" s="13">
        <f>K360*12*基础参数!$B$10</f>
        <v>17972.640000000003</v>
      </c>
      <c r="M360" s="12">
        <f t="shared" si="173"/>
        <v>2055933.36</v>
      </c>
      <c r="N360" s="13">
        <f t="shared" si="174"/>
        <v>1468000</v>
      </c>
      <c r="O360" s="13">
        <f t="shared" si="175"/>
        <v>743250.01</v>
      </c>
      <c r="P360" s="13">
        <f t="shared" si="176"/>
        <v>645440</v>
      </c>
      <c r="Q360" s="17">
        <f t="shared" si="177"/>
        <v>1388690.01</v>
      </c>
      <c r="R360" s="13">
        <f t="shared" si="178"/>
        <v>2863933.36</v>
      </c>
      <c r="S360" s="18">
        <f t="shared" si="179"/>
        <v>660000</v>
      </c>
      <c r="T360" s="13">
        <f t="shared" si="180"/>
        <v>1106850.01</v>
      </c>
      <c r="U360" s="13">
        <f t="shared" si="181"/>
        <v>193590</v>
      </c>
      <c r="V360" s="19">
        <f t="shared" si="182"/>
        <v>1300440.01</v>
      </c>
      <c r="W360" s="13">
        <f t="shared" si="183"/>
        <v>88250</v>
      </c>
      <c r="X360" s="13">
        <f t="shared" si="184"/>
        <v>103410</v>
      </c>
      <c r="Y360" s="13">
        <f t="shared" si="185"/>
        <v>3523933.36</v>
      </c>
      <c r="Z360" s="22">
        <f t="shared" si="186"/>
        <v>1403850.01</v>
      </c>
      <c r="AA360" s="13"/>
      <c r="AB360" s="13">
        <f t="shared" si="187"/>
        <v>3103933.36</v>
      </c>
      <c r="AC360" s="13">
        <f t="shared" si="188"/>
        <v>420000</v>
      </c>
      <c r="AD360" s="13">
        <f t="shared" si="189"/>
        <v>1214850.01</v>
      </c>
      <c r="AE360" s="13">
        <f t="shared" si="190"/>
        <v>102340</v>
      </c>
      <c r="AF360" s="13">
        <f t="shared" si="191"/>
        <v>1317190.01</v>
      </c>
      <c r="AG360" s="23">
        <f t="shared" si="192"/>
        <v>16750</v>
      </c>
      <c r="AH360" s="13">
        <f t="shared" si="193"/>
        <v>-71500</v>
      </c>
      <c r="AI360" s="13">
        <f t="shared" si="194"/>
        <v>2071433.3599999999</v>
      </c>
      <c r="AJ360" s="13">
        <f t="shared" si="195"/>
        <v>2863933.36</v>
      </c>
      <c r="AK360" s="13">
        <f t="shared" si="196"/>
        <v>660000</v>
      </c>
      <c r="AL360" s="13">
        <f t="shared" si="197"/>
        <v>1106850.01</v>
      </c>
      <c r="AM360" s="13">
        <f t="shared" si="198"/>
        <v>193590</v>
      </c>
      <c r="AN360" s="13">
        <f t="shared" si="199"/>
        <v>1300440.01</v>
      </c>
      <c r="AO360" s="23">
        <f t="shared" si="200"/>
        <v>0</v>
      </c>
      <c r="AP360" s="13">
        <f t="shared" si="201"/>
        <v>-88250</v>
      </c>
      <c r="AQ360" s="13">
        <f t="shared" si="202"/>
        <v>0</v>
      </c>
      <c r="AR360" s="3" t="str">
        <f t="shared" si="203"/>
        <v>Ok</v>
      </c>
    </row>
    <row r="361" spans="1:44" x14ac:dyDescent="0.3">
      <c r="A361" s="30"/>
      <c r="B361" s="30">
        <f t="shared" si="170"/>
        <v>368</v>
      </c>
      <c r="C361" s="13">
        <f t="shared" si="171"/>
        <v>184000</v>
      </c>
      <c r="D361" s="13">
        <f t="shared" si="172"/>
        <v>2208000</v>
      </c>
      <c r="E361" s="13">
        <f>F361*基础参数!$B$18</f>
        <v>1472000</v>
      </c>
      <c r="F361" s="13">
        <f>F360+基础参数!$B$17</f>
        <v>3680000</v>
      </c>
      <c r="G361" s="13">
        <f>基础参数!$B$1</f>
        <v>60000</v>
      </c>
      <c r="H361" s="13">
        <f>基础参数!$B$2</f>
        <v>36000</v>
      </c>
      <c r="I361" s="13">
        <f>ROUND(IF(F361/12&gt;基础参数!$B$5,基础参数!$B$5,IF(F361/12&lt;基础参数!$B$4,基础参数!$B$4,F361/12)),2)</f>
        <v>21396</v>
      </c>
      <c r="J361" s="13">
        <f>I361*12*基础参数!$B$3</f>
        <v>32094</v>
      </c>
      <c r="K361" s="13">
        <f>ROUND(IF($F361/12&gt;基础参数!$B$12,基础参数!$B$12,IF($F361/12&lt;基础参数!$B$11,基础参数!$B$11,$F361/12)),2)</f>
        <v>21396</v>
      </c>
      <c r="L361" s="13">
        <f>K361*12*基础参数!$B$10</f>
        <v>17972.640000000003</v>
      </c>
      <c r="M361" s="12">
        <f t="shared" si="173"/>
        <v>2061933.36</v>
      </c>
      <c r="N361" s="13">
        <f t="shared" si="174"/>
        <v>1472000</v>
      </c>
      <c r="O361" s="13">
        <f t="shared" si="175"/>
        <v>745950.01</v>
      </c>
      <c r="P361" s="13">
        <f t="shared" si="176"/>
        <v>647240</v>
      </c>
      <c r="Q361" s="17">
        <f t="shared" si="177"/>
        <v>1393190.01</v>
      </c>
      <c r="R361" s="13">
        <f t="shared" si="178"/>
        <v>2873933.36</v>
      </c>
      <c r="S361" s="18">
        <f t="shared" si="179"/>
        <v>660000</v>
      </c>
      <c r="T361" s="13">
        <f t="shared" si="180"/>
        <v>1111350.01</v>
      </c>
      <c r="U361" s="13">
        <f t="shared" si="181"/>
        <v>193590</v>
      </c>
      <c r="V361" s="19">
        <f t="shared" si="182"/>
        <v>1304940.01</v>
      </c>
      <c r="W361" s="13">
        <f t="shared" si="183"/>
        <v>88250</v>
      </c>
      <c r="X361" s="13">
        <f t="shared" si="184"/>
        <v>103410</v>
      </c>
      <c r="Y361" s="13">
        <f t="shared" si="185"/>
        <v>3533933.36</v>
      </c>
      <c r="Z361" s="22">
        <f t="shared" si="186"/>
        <v>1408350.01</v>
      </c>
      <c r="AA361" s="13"/>
      <c r="AB361" s="13">
        <f t="shared" si="187"/>
        <v>3113933.36</v>
      </c>
      <c r="AC361" s="13">
        <f t="shared" si="188"/>
        <v>420000</v>
      </c>
      <c r="AD361" s="13">
        <f t="shared" si="189"/>
        <v>1219350.01</v>
      </c>
      <c r="AE361" s="13">
        <f t="shared" si="190"/>
        <v>102340</v>
      </c>
      <c r="AF361" s="13">
        <f t="shared" si="191"/>
        <v>1321690.01</v>
      </c>
      <c r="AG361" s="23">
        <f t="shared" si="192"/>
        <v>16750</v>
      </c>
      <c r="AH361" s="13">
        <f t="shared" si="193"/>
        <v>-71500</v>
      </c>
      <c r="AI361" s="13">
        <f t="shared" si="194"/>
        <v>2081433.3599999999</v>
      </c>
      <c r="AJ361" s="13">
        <f t="shared" si="195"/>
        <v>2873933.36</v>
      </c>
      <c r="AK361" s="13">
        <f t="shared" si="196"/>
        <v>660000</v>
      </c>
      <c r="AL361" s="13">
        <f t="shared" si="197"/>
        <v>1111350.01</v>
      </c>
      <c r="AM361" s="13">
        <f t="shared" si="198"/>
        <v>193590</v>
      </c>
      <c r="AN361" s="13">
        <f t="shared" si="199"/>
        <v>1304940.01</v>
      </c>
      <c r="AO361" s="23">
        <f t="shared" si="200"/>
        <v>0</v>
      </c>
      <c r="AP361" s="13">
        <f t="shared" si="201"/>
        <v>-88250</v>
      </c>
      <c r="AQ361" s="13">
        <f t="shared" si="202"/>
        <v>0</v>
      </c>
      <c r="AR361" s="3" t="str">
        <f t="shared" si="203"/>
        <v>Ok</v>
      </c>
    </row>
    <row r="362" spans="1:44" x14ac:dyDescent="0.3">
      <c r="A362" s="30"/>
      <c r="B362" s="30">
        <f t="shared" si="170"/>
        <v>369</v>
      </c>
      <c r="C362" s="13">
        <f t="shared" si="171"/>
        <v>184500</v>
      </c>
      <c r="D362" s="13">
        <f t="shared" si="172"/>
        <v>2214000</v>
      </c>
      <c r="E362" s="13">
        <f>F362*基础参数!$B$18</f>
        <v>1476000</v>
      </c>
      <c r="F362" s="13">
        <f>F361+基础参数!$B$17</f>
        <v>3690000</v>
      </c>
      <c r="G362" s="13">
        <f>基础参数!$B$1</f>
        <v>60000</v>
      </c>
      <c r="H362" s="13">
        <f>基础参数!$B$2</f>
        <v>36000</v>
      </c>
      <c r="I362" s="13">
        <f>ROUND(IF(F362/12&gt;基础参数!$B$5,基础参数!$B$5,IF(F362/12&lt;基础参数!$B$4,基础参数!$B$4,F362/12)),2)</f>
        <v>21396</v>
      </c>
      <c r="J362" s="13">
        <f>I362*12*基础参数!$B$3</f>
        <v>32094</v>
      </c>
      <c r="K362" s="13">
        <f>ROUND(IF($F362/12&gt;基础参数!$B$12,基础参数!$B$12,IF($F362/12&lt;基础参数!$B$11,基础参数!$B$11,$F362/12)),2)</f>
        <v>21396</v>
      </c>
      <c r="L362" s="13">
        <f>K362*12*基础参数!$B$10</f>
        <v>17972.640000000003</v>
      </c>
      <c r="M362" s="12">
        <f t="shared" si="173"/>
        <v>2067933.36</v>
      </c>
      <c r="N362" s="13">
        <f t="shared" si="174"/>
        <v>1476000</v>
      </c>
      <c r="O362" s="13">
        <f t="shared" si="175"/>
        <v>748650.01</v>
      </c>
      <c r="P362" s="13">
        <f t="shared" si="176"/>
        <v>649040</v>
      </c>
      <c r="Q362" s="17">
        <f t="shared" si="177"/>
        <v>1397690.01</v>
      </c>
      <c r="R362" s="13">
        <f t="shared" si="178"/>
        <v>2883933.36</v>
      </c>
      <c r="S362" s="18">
        <f t="shared" si="179"/>
        <v>660000</v>
      </c>
      <c r="T362" s="13">
        <f t="shared" si="180"/>
        <v>1115850.01</v>
      </c>
      <c r="U362" s="13">
        <f t="shared" si="181"/>
        <v>193590</v>
      </c>
      <c r="V362" s="19">
        <f t="shared" si="182"/>
        <v>1309440.01</v>
      </c>
      <c r="W362" s="13">
        <f t="shared" si="183"/>
        <v>88250</v>
      </c>
      <c r="X362" s="13">
        <f t="shared" si="184"/>
        <v>103410</v>
      </c>
      <c r="Y362" s="13">
        <f t="shared" si="185"/>
        <v>3543933.36</v>
      </c>
      <c r="Z362" s="22">
        <f t="shared" si="186"/>
        <v>1412850.01</v>
      </c>
      <c r="AA362" s="13"/>
      <c r="AB362" s="13">
        <f t="shared" si="187"/>
        <v>3123933.36</v>
      </c>
      <c r="AC362" s="13">
        <f t="shared" si="188"/>
        <v>420000</v>
      </c>
      <c r="AD362" s="13">
        <f t="shared" si="189"/>
        <v>1223850.01</v>
      </c>
      <c r="AE362" s="13">
        <f t="shared" si="190"/>
        <v>102340</v>
      </c>
      <c r="AF362" s="13">
        <f t="shared" si="191"/>
        <v>1326190.01</v>
      </c>
      <c r="AG362" s="23">
        <f t="shared" si="192"/>
        <v>16750</v>
      </c>
      <c r="AH362" s="13">
        <f t="shared" si="193"/>
        <v>-71500</v>
      </c>
      <c r="AI362" s="13">
        <f t="shared" si="194"/>
        <v>2091433.3599999999</v>
      </c>
      <c r="AJ362" s="13">
        <f t="shared" si="195"/>
        <v>2883933.36</v>
      </c>
      <c r="AK362" s="13">
        <f t="shared" si="196"/>
        <v>660000</v>
      </c>
      <c r="AL362" s="13">
        <f t="shared" si="197"/>
        <v>1115850.01</v>
      </c>
      <c r="AM362" s="13">
        <f t="shared" si="198"/>
        <v>193590</v>
      </c>
      <c r="AN362" s="13">
        <f t="shared" si="199"/>
        <v>1309440.01</v>
      </c>
      <c r="AO362" s="23">
        <f t="shared" si="200"/>
        <v>0</v>
      </c>
      <c r="AP362" s="13">
        <f t="shared" si="201"/>
        <v>-88250</v>
      </c>
      <c r="AQ362" s="13">
        <f t="shared" si="202"/>
        <v>0</v>
      </c>
      <c r="AR362" s="3" t="str">
        <f t="shared" si="203"/>
        <v>Ok</v>
      </c>
    </row>
    <row r="363" spans="1:44" x14ac:dyDescent="0.3">
      <c r="A363" s="30"/>
      <c r="B363" s="30">
        <f t="shared" si="170"/>
        <v>370</v>
      </c>
      <c r="C363" s="13">
        <f t="shared" si="171"/>
        <v>185000</v>
      </c>
      <c r="D363" s="13">
        <f t="shared" si="172"/>
        <v>2220000</v>
      </c>
      <c r="E363" s="13">
        <f>F363*基础参数!$B$18</f>
        <v>1480000</v>
      </c>
      <c r="F363" s="13">
        <f>F362+基础参数!$B$17</f>
        <v>3700000</v>
      </c>
      <c r="G363" s="13">
        <f>基础参数!$B$1</f>
        <v>60000</v>
      </c>
      <c r="H363" s="13">
        <f>基础参数!$B$2</f>
        <v>36000</v>
      </c>
      <c r="I363" s="13">
        <f>ROUND(IF(F363/12&gt;基础参数!$B$5,基础参数!$B$5,IF(F363/12&lt;基础参数!$B$4,基础参数!$B$4,F363/12)),2)</f>
        <v>21396</v>
      </c>
      <c r="J363" s="13">
        <f>I363*12*基础参数!$B$3</f>
        <v>32094</v>
      </c>
      <c r="K363" s="13">
        <f>ROUND(IF($F363/12&gt;基础参数!$B$12,基础参数!$B$12,IF($F363/12&lt;基础参数!$B$11,基础参数!$B$11,$F363/12)),2)</f>
        <v>21396</v>
      </c>
      <c r="L363" s="13">
        <f>K363*12*基础参数!$B$10</f>
        <v>17972.640000000003</v>
      </c>
      <c r="M363" s="12">
        <f t="shared" si="173"/>
        <v>2073933.36</v>
      </c>
      <c r="N363" s="13">
        <f t="shared" si="174"/>
        <v>1480000</v>
      </c>
      <c r="O363" s="13">
        <f t="shared" si="175"/>
        <v>751350.01</v>
      </c>
      <c r="P363" s="13">
        <f t="shared" si="176"/>
        <v>650840</v>
      </c>
      <c r="Q363" s="17">
        <f t="shared" si="177"/>
        <v>1402190.01</v>
      </c>
      <c r="R363" s="13">
        <f t="shared" si="178"/>
        <v>2893933.36</v>
      </c>
      <c r="S363" s="18">
        <f t="shared" si="179"/>
        <v>660000</v>
      </c>
      <c r="T363" s="13">
        <f t="shared" si="180"/>
        <v>1120350.01</v>
      </c>
      <c r="U363" s="13">
        <f t="shared" si="181"/>
        <v>193590</v>
      </c>
      <c r="V363" s="19">
        <f t="shared" si="182"/>
        <v>1313940.01</v>
      </c>
      <c r="W363" s="13">
        <f t="shared" si="183"/>
        <v>88250</v>
      </c>
      <c r="X363" s="13">
        <f t="shared" si="184"/>
        <v>103410</v>
      </c>
      <c r="Y363" s="13">
        <f t="shared" si="185"/>
        <v>3553933.36</v>
      </c>
      <c r="Z363" s="22">
        <f t="shared" si="186"/>
        <v>1417350.01</v>
      </c>
      <c r="AA363" s="13"/>
      <c r="AB363" s="13">
        <f t="shared" si="187"/>
        <v>3133933.36</v>
      </c>
      <c r="AC363" s="13">
        <f t="shared" si="188"/>
        <v>420000</v>
      </c>
      <c r="AD363" s="13">
        <f t="shared" si="189"/>
        <v>1228350.01</v>
      </c>
      <c r="AE363" s="13">
        <f t="shared" si="190"/>
        <v>102340</v>
      </c>
      <c r="AF363" s="13">
        <f t="shared" si="191"/>
        <v>1330690.01</v>
      </c>
      <c r="AG363" s="23">
        <f t="shared" si="192"/>
        <v>16750</v>
      </c>
      <c r="AH363" s="13">
        <f t="shared" si="193"/>
        <v>-71500</v>
      </c>
      <c r="AI363" s="13">
        <f t="shared" si="194"/>
        <v>2101433.36</v>
      </c>
      <c r="AJ363" s="13">
        <f t="shared" si="195"/>
        <v>2893933.36</v>
      </c>
      <c r="AK363" s="13">
        <f t="shared" si="196"/>
        <v>660000</v>
      </c>
      <c r="AL363" s="13">
        <f t="shared" si="197"/>
        <v>1120350.01</v>
      </c>
      <c r="AM363" s="13">
        <f t="shared" si="198"/>
        <v>193590</v>
      </c>
      <c r="AN363" s="13">
        <f t="shared" si="199"/>
        <v>1313940.01</v>
      </c>
      <c r="AO363" s="23">
        <f t="shared" si="200"/>
        <v>0</v>
      </c>
      <c r="AP363" s="13">
        <f t="shared" si="201"/>
        <v>-88250</v>
      </c>
      <c r="AQ363" s="13">
        <f t="shared" si="202"/>
        <v>0</v>
      </c>
      <c r="AR363" s="3" t="str">
        <f t="shared" si="203"/>
        <v>Ok</v>
      </c>
    </row>
    <row r="364" spans="1:44" x14ac:dyDescent="0.3">
      <c r="A364" s="30"/>
      <c r="B364" s="30">
        <f t="shared" si="170"/>
        <v>371</v>
      </c>
      <c r="C364" s="13">
        <f t="shared" si="171"/>
        <v>185500</v>
      </c>
      <c r="D364" s="13">
        <f t="shared" si="172"/>
        <v>2226000</v>
      </c>
      <c r="E364" s="13">
        <f>F364*基础参数!$B$18</f>
        <v>1484000</v>
      </c>
      <c r="F364" s="13">
        <f>F363+基础参数!$B$17</f>
        <v>3710000</v>
      </c>
      <c r="G364" s="13">
        <f>基础参数!$B$1</f>
        <v>60000</v>
      </c>
      <c r="H364" s="13">
        <f>基础参数!$B$2</f>
        <v>36000</v>
      </c>
      <c r="I364" s="13">
        <f>ROUND(IF(F364/12&gt;基础参数!$B$5,基础参数!$B$5,IF(F364/12&lt;基础参数!$B$4,基础参数!$B$4,F364/12)),2)</f>
        <v>21396</v>
      </c>
      <c r="J364" s="13">
        <f>I364*12*基础参数!$B$3</f>
        <v>32094</v>
      </c>
      <c r="K364" s="13">
        <f>ROUND(IF($F364/12&gt;基础参数!$B$12,基础参数!$B$12,IF($F364/12&lt;基础参数!$B$11,基础参数!$B$11,$F364/12)),2)</f>
        <v>21396</v>
      </c>
      <c r="L364" s="13">
        <f>K364*12*基础参数!$B$10</f>
        <v>17972.640000000003</v>
      </c>
      <c r="M364" s="12">
        <f t="shared" si="173"/>
        <v>2079933.36</v>
      </c>
      <c r="N364" s="13">
        <f t="shared" si="174"/>
        <v>1484000</v>
      </c>
      <c r="O364" s="13">
        <f t="shared" si="175"/>
        <v>754050.01</v>
      </c>
      <c r="P364" s="13">
        <f t="shared" si="176"/>
        <v>652640</v>
      </c>
      <c r="Q364" s="17">
        <f t="shared" si="177"/>
        <v>1406690.01</v>
      </c>
      <c r="R364" s="13">
        <f t="shared" si="178"/>
        <v>2903933.36</v>
      </c>
      <c r="S364" s="18">
        <f t="shared" si="179"/>
        <v>660000</v>
      </c>
      <c r="T364" s="13">
        <f t="shared" si="180"/>
        <v>1124850.01</v>
      </c>
      <c r="U364" s="13">
        <f t="shared" si="181"/>
        <v>193590</v>
      </c>
      <c r="V364" s="19">
        <f t="shared" si="182"/>
        <v>1318440.01</v>
      </c>
      <c r="W364" s="13">
        <f t="shared" si="183"/>
        <v>88250</v>
      </c>
      <c r="X364" s="13">
        <f t="shared" si="184"/>
        <v>103410</v>
      </c>
      <c r="Y364" s="13">
        <f t="shared" si="185"/>
        <v>3563933.36</v>
      </c>
      <c r="Z364" s="22">
        <f t="shared" si="186"/>
        <v>1421850.01</v>
      </c>
      <c r="AA364" s="13"/>
      <c r="AB364" s="13">
        <f t="shared" si="187"/>
        <v>3143933.36</v>
      </c>
      <c r="AC364" s="13">
        <f t="shared" si="188"/>
        <v>420000</v>
      </c>
      <c r="AD364" s="13">
        <f t="shared" si="189"/>
        <v>1232850.01</v>
      </c>
      <c r="AE364" s="13">
        <f t="shared" si="190"/>
        <v>102340</v>
      </c>
      <c r="AF364" s="13">
        <f t="shared" si="191"/>
        <v>1335190.01</v>
      </c>
      <c r="AG364" s="23">
        <f t="shared" si="192"/>
        <v>16750</v>
      </c>
      <c r="AH364" s="13">
        <f t="shared" si="193"/>
        <v>-71500</v>
      </c>
      <c r="AI364" s="13">
        <f t="shared" si="194"/>
        <v>2111433.36</v>
      </c>
      <c r="AJ364" s="13">
        <f t="shared" si="195"/>
        <v>2903933.36</v>
      </c>
      <c r="AK364" s="13">
        <f t="shared" si="196"/>
        <v>660000</v>
      </c>
      <c r="AL364" s="13">
        <f t="shared" si="197"/>
        <v>1124850.01</v>
      </c>
      <c r="AM364" s="13">
        <f t="shared" si="198"/>
        <v>193590</v>
      </c>
      <c r="AN364" s="13">
        <f t="shared" si="199"/>
        <v>1318440.01</v>
      </c>
      <c r="AO364" s="23">
        <f t="shared" si="200"/>
        <v>0</v>
      </c>
      <c r="AP364" s="13">
        <f t="shared" si="201"/>
        <v>-88250</v>
      </c>
      <c r="AQ364" s="13">
        <f t="shared" si="202"/>
        <v>0</v>
      </c>
      <c r="AR364" s="3" t="str">
        <f t="shared" si="203"/>
        <v>Ok</v>
      </c>
    </row>
    <row r="365" spans="1:44" x14ac:dyDescent="0.3">
      <c r="A365" s="30"/>
      <c r="B365" s="30">
        <f t="shared" si="170"/>
        <v>372</v>
      </c>
      <c r="C365" s="13">
        <f t="shared" si="171"/>
        <v>186000</v>
      </c>
      <c r="D365" s="13">
        <f t="shared" si="172"/>
        <v>2232000</v>
      </c>
      <c r="E365" s="13">
        <f>F365*基础参数!$B$18</f>
        <v>1488000</v>
      </c>
      <c r="F365" s="13">
        <f>F364+基础参数!$B$17</f>
        <v>3720000</v>
      </c>
      <c r="G365" s="13">
        <f>基础参数!$B$1</f>
        <v>60000</v>
      </c>
      <c r="H365" s="13">
        <f>基础参数!$B$2</f>
        <v>36000</v>
      </c>
      <c r="I365" s="13">
        <f>ROUND(IF(F365/12&gt;基础参数!$B$5,基础参数!$B$5,IF(F365/12&lt;基础参数!$B$4,基础参数!$B$4,F365/12)),2)</f>
        <v>21396</v>
      </c>
      <c r="J365" s="13">
        <f>I365*12*基础参数!$B$3</f>
        <v>32094</v>
      </c>
      <c r="K365" s="13">
        <f>ROUND(IF($F365/12&gt;基础参数!$B$12,基础参数!$B$12,IF($F365/12&lt;基础参数!$B$11,基础参数!$B$11,$F365/12)),2)</f>
        <v>21396</v>
      </c>
      <c r="L365" s="13">
        <f>K365*12*基础参数!$B$10</f>
        <v>17972.640000000003</v>
      </c>
      <c r="M365" s="12">
        <f t="shared" si="173"/>
        <v>2085933.36</v>
      </c>
      <c r="N365" s="13">
        <f t="shared" si="174"/>
        <v>1488000</v>
      </c>
      <c r="O365" s="13">
        <f t="shared" si="175"/>
        <v>756750.01</v>
      </c>
      <c r="P365" s="13">
        <f t="shared" si="176"/>
        <v>654440</v>
      </c>
      <c r="Q365" s="17">
        <f t="shared" si="177"/>
        <v>1411190.01</v>
      </c>
      <c r="R365" s="13">
        <f t="shared" si="178"/>
        <v>2913933.36</v>
      </c>
      <c r="S365" s="18">
        <f t="shared" si="179"/>
        <v>660000</v>
      </c>
      <c r="T365" s="13">
        <f t="shared" si="180"/>
        <v>1129350.01</v>
      </c>
      <c r="U365" s="13">
        <f t="shared" si="181"/>
        <v>193590</v>
      </c>
      <c r="V365" s="19">
        <f t="shared" si="182"/>
        <v>1322940.01</v>
      </c>
      <c r="W365" s="13">
        <f t="shared" si="183"/>
        <v>88250</v>
      </c>
      <c r="X365" s="13">
        <f t="shared" si="184"/>
        <v>103410</v>
      </c>
      <c r="Y365" s="13">
        <f t="shared" si="185"/>
        <v>3573933.36</v>
      </c>
      <c r="Z365" s="22">
        <f t="shared" si="186"/>
        <v>1426350.01</v>
      </c>
      <c r="AA365" s="13"/>
      <c r="AB365" s="13">
        <f t="shared" si="187"/>
        <v>3153933.36</v>
      </c>
      <c r="AC365" s="13">
        <f t="shared" si="188"/>
        <v>420000</v>
      </c>
      <c r="AD365" s="13">
        <f t="shared" si="189"/>
        <v>1237350.01</v>
      </c>
      <c r="AE365" s="13">
        <f t="shared" si="190"/>
        <v>102340</v>
      </c>
      <c r="AF365" s="13">
        <f t="shared" si="191"/>
        <v>1339690.01</v>
      </c>
      <c r="AG365" s="23">
        <f t="shared" si="192"/>
        <v>16750</v>
      </c>
      <c r="AH365" s="13">
        <f t="shared" si="193"/>
        <v>-71500</v>
      </c>
      <c r="AI365" s="13">
        <f t="shared" si="194"/>
        <v>2121433.36</v>
      </c>
      <c r="AJ365" s="13">
        <f t="shared" si="195"/>
        <v>2913933.36</v>
      </c>
      <c r="AK365" s="13">
        <f t="shared" si="196"/>
        <v>660000</v>
      </c>
      <c r="AL365" s="13">
        <f t="shared" si="197"/>
        <v>1129350.01</v>
      </c>
      <c r="AM365" s="13">
        <f t="shared" si="198"/>
        <v>193590</v>
      </c>
      <c r="AN365" s="13">
        <f t="shared" si="199"/>
        <v>1322940.01</v>
      </c>
      <c r="AO365" s="23">
        <f t="shared" si="200"/>
        <v>0</v>
      </c>
      <c r="AP365" s="13">
        <f t="shared" si="201"/>
        <v>-88250</v>
      </c>
      <c r="AQ365" s="13">
        <f t="shared" si="202"/>
        <v>0</v>
      </c>
      <c r="AR365" s="3" t="str">
        <f t="shared" si="203"/>
        <v>Ok</v>
      </c>
    </row>
    <row r="366" spans="1:44" x14ac:dyDescent="0.3">
      <c r="A366" s="30"/>
      <c r="B366" s="30">
        <f t="shared" si="170"/>
        <v>373</v>
      </c>
      <c r="C366" s="13">
        <f t="shared" si="171"/>
        <v>186500</v>
      </c>
      <c r="D366" s="13">
        <f t="shared" si="172"/>
        <v>2238000</v>
      </c>
      <c r="E366" s="13">
        <f>F366*基础参数!$B$18</f>
        <v>1492000</v>
      </c>
      <c r="F366" s="13">
        <f>F365+基础参数!$B$17</f>
        <v>3730000</v>
      </c>
      <c r="G366" s="13">
        <f>基础参数!$B$1</f>
        <v>60000</v>
      </c>
      <c r="H366" s="13">
        <f>基础参数!$B$2</f>
        <v>36000</v>
      </c>
      <c r="I366" s="13">
        <f>ROUND(IF(F366/12&gt;基础参数!$B$5,基础参数!$B$5,IF(F366/12&lt;基础参数!$B$4,基础参数!$B$4,F366/12)),2)</f>
        <v>21396</v>
      </c>
      <c r="J366" s="13">
        <f>I366*12*基础参数!$B$3</f>
        <v>32094</v>
      </c>
      <c r="K366" s="13">
        <f>ROUND(IF($F366/12&gt;基础参数!$B$12,基础参数!$B$12,IF($F366/12&lt;基础参数!$B$11,基础参数!$B$11,$F366/12)),2)</f>
        <v>21396</v>
      </c>
      <c r="L366" s="13">
        <f>K366*12*基础参数!$B$10</f>
        <v>17972.640000000003</v>
      </c>
      <c r="M366" s="12">
        <f t="shared" si="173"/>
        <v>2091933.36</v>
      </c>
      <c r="N366" s="13">
        <f t="shared" si="174"/>
        <v>1492000</v>
      </c>
      <c r="O366" s="13">
        <f t="shared" si="175"/>
        <v>759450.01</v>
      </c>
      <c r="P366" s="13">
        <f t="shared" si="176"/>
        <v>656240</v>
      </c>
      <c r="Q366" s="17">
        <f t="shared" si="177"/>
        <v>1415690.01</v>
      </c>
      <c r="R366" s="13">
        <f t="shared" si="178"/>
        <v>2923933.36</v>
      </c>
      <c r="S366" s="18">
        <f t="shared" si="179"/>
        <v>660000</v>
      </c>
      <c r="T366" s="13">
        <f t="shared" si="180"/>
        <v>1133850.01</v>
      </c>
      <c r="U366" s="13">
        <f t="shared" si="181"/>
        <v>193590</v>
      </c>
      <c r="V366" s="19">
        <f t="shared" si="182"/>
        <v>1327440.01</v>
      </c>
      <c r="W366" s="13">
        <f t="shared" si="183"/>
        <v>88250</v>
      </c>
      <c r="X366" s="13">
        <f t="shared" si="184"/>
        <v>103410</v>
      </c>
      <c r="Y366" s="13">
        <f t="shared" si="185"/>
        <v>3583933.36</v>
      </c>
      <c r="Z366" s="22">
        <f t="shared" si="186"/>
        <v>1430850.01</v>
      </c>
      <c r="AA366" s="13"/>
      <c r="AB366" s="13">
        <f t="shared" si="187"/>
        <v>3163933.36</v>
      </c>
      <c r="AC366" s="13">
        <f t="shared" si="188"/>
        <v>420000</v>
      </c>
      <c r="AD366" s="13">
        <f t="shared" si="189"/>
        <v>1241850.01</v>
      </c>
      <c r="AE366" s="13">
        <f t="shared" si="190"/>
        <v>102340</v>
      </c>
      <c r="AF366" s="13">
        <f t="shared" si="191"/>
        <v>1344190.01</v>
      </c>
      <c r="AG366" s="23">
        <f t="shared" si="192"/>
        <v>16750</v>
      </c>
      <c r="AH366" s="13">
        <f t="shared" si="193"/>
        <v>-71500</v>
      </c>
      <c r="AI366" s="13">
        <f t="shared" si="194"/>
        <v>2131433.36</v>
      </c>
      <c r="AJ366" s="13">
        <f t="shared" si="195"/>
        <v>2923933.36</v>
      </c>
      <c r="AK366" s="13">
        <f t="shared" si="196"/>
        <v>660000</v>
      </c>
      <c r="AL366" s="13">
        <f t="shared" si="197"/>
        <v>1133850.01</v>
      </c>
      <c r="AM366" s="13">
        <f t="shared" si="198"/>
        <v>193590</v>
      </c>
      <c r="AN366" s="13">
        <f t="shared" si="199"/>
        <v>1327440.01</v>
      </c>
      <c r="AO366" s="23">
        <f t="shared" si="200"/>
        <v>0</v>
      </c>
      <c r="AP366" s="13">
        <f t="shared" si="201"/>
        <v>-88250</v>
      </c>
      <c r="AQ366" s="13">
        <f t="shared" si="202"/>
        <v>0</v>
      </c>
      <c r="AR366" s="3" t="str">
        <f t="shared" si="203"/>
        <v>Ok</v>
      </c>
    </row>
    <row r="367" spans="1:44" x14ac:dyDescent="0.3">
      <c r="A367" s="30"/>
      <c r="B367" s="30">
        <f t="shared" si="170"/>
        <v>374</v>
      </c>
      <c r="C367" s="13">
        <f t="shared" si="171"/>
        <v>187000</v>
      </c>
      <c r="D367" s="13">
        <f t="shared" si="172"/>
        <v>2244000</v>
      </c>
      <c r="E367" s="13">
        <f>F367*基础参数!$B$18</f>
        <v>1496000</v>
      </c>
      <c r="F367" s="13">
        <f>F366+基础参数!$B$17</f>
        <v>3740000</v>
      </c>
      <c r="G367" s="13">
        <f>基础参数!$B$1</f>
        <v>60000</v>
      </c>
      <c r="H367" s="13">
        <f>基础参数!$B$2</f>
        <v>36000</v>
      </c>
      <c r="I367" s="13">
        <f>ROUND(IF(F367/12&gt;基础参数!$B$5,基础参数!$B$5,IF(F367/12&lt;基础参数!$B$4,基础参数!$B$4,F367/12)),2)</f>
        <v>21396</v>
      </c>
      <c r="J367" s="13">
        <f>I367*12*基础参数!$B$3</f>
        <v>32094</v>
      </c>
      <c r="K367" s="13">
        <f>ROUND(IF($F367/12&gt;基础参数!$B$12,基础参数!$B$12,IF($F367/12&lt;基础参数!$B$11,基础参数!$B$11,$F367/12)),2)</f>
        <v>21396</v>
      </c>
      <c r="L367" s="13">
        <f>K367*12*基础参数!$B$10</f>
        <v>17972.640000000003</v>
      </c>
      <c r="M367" s="12">
        <f t="shared" si="173"/>
        <v>2097933.36</v>
      </c>
      <c r="N367" s="13">
        <f t="shared" si="174"/>
        <v>1496000</v>
      </c>
      <c r="O367" s="13">
        <f t="shared" si="175"/>
        <v>762150.01</v>
      </c>
      <c r="P367" s="13">
        <f t="shared" si="176"/>
        <v>658040</v>
      </c>
      <c r="Q367" s="17">
        <f t="shared" si="177"/>
        <v>1420190.01</v>
      </c>
      <c r="R367" s="13">
        <f t="shared" si="178"/>
        <v>2933933.36</v>
      </c>
      <c r="S367" s="18">
        <f t="shared" si="179"/>
        <v>660000</v>
      </c>
      <c r="T367" s="13">
        <f t="shared" si="180"/>
        <v>1138350.01</v>
      </c>
      <c r="U367" s="13">
        <f t="shared" si="181"/>
        <v>193590</v>
      </c>
      <c r="V367" s="19">
        <f t="shared" si="182"/>
        <v>1331940.01</v>
      </c>
      <c r="W367" s="13">
        <f t="shared" si="183"/>
        <v>88250</v>
      </c>
      <c r="X367" s="13">
        <f t="shared" si="184"/>
        <v>103410</v>
      </c>
      <c r="Y367" s="13">
        <f t="shared" si="185"/>
        <v>3593933.36</v>
      </c>
      <c r="Z367" s="22">
        <f t="shared" si="186"/>
        <v>1435350.01</v>
      </c>
      <c r="AA367" s="13"/>
      <c r="AB367" s="13">
        <f t="shared" si="187"/>
        <v>3173933.36</v>
      </c>
      <c r="AC367" s="13">
        <f t="shared" si="188"/>
        <v>420000</v>
      </c>
      <c r="AD367" s="13">
        <f t="shared" si="189"/>
        <v>1246350.01</v>
      </c>
      <c r="AE367" s="13">
        <f t="shared" si="190"/>
        <v>102340</v>
      </c>
      <c r="AF367" s="13">
        <f t="shared" si="191"/>
        <v>1348690.01</v>
      </c>
      <c r="AG367" s="23">
        <f t="shared" si="192"/>
        <v>16750</v>
      </c>
      <c r="AH367" s="13">
        <f t="shared" si="193"/>
        <v>-71500</v>
      </c>
      <c r="AI367" s="13">
        <f t="shared" si="194"/>
        <v>2141433.36</v>
      </c>
      <c r="AJ367" s="13">
        <f t="shared" si="195"/>
        <v>2933933.36</v>
      </c>
      <c r="AK367" s="13">
        <f t="shared" si="196"/>
        <v>660000</v>
      </c>
      <c r="AL367" s="13">
        <f t="shared" si="197"/>
        <v>1138350.01</v>
      </c>
      <c r="AM367" s="13">
        <f t="shared" si="198"/>
        <v>193590</v>
      </c>
      <c r="AN367" s="13">
        <f t="shared" si="199"/>
        <v>1331940.01</v>
      </c>
      <c r="AO367" s="23">
        <f t="shared" si="200"/>
        <v>0</v>
      </c>
      <c r="AP367" s="13">
        <f t="shared" si="201"/>
        <v>-88250</v>
      </c>
      <c r="AQ367" s="13">
        <f t="shared" si="202"/>
        <v>0</v>
      </c>
      <c r="AR367" s="3" t="str">
        <f t="shared" si="203"/>
        <v>Ok</v>
      </c>
    </row>
    <row r="368" spans="1:44" x14ac:dyDescent="0.3">
      <c r="A368" s="30"/>
      <c r="B368" s="30">
        <f t="shared" si="170"/>
        <v>375</v>
      </c>
      <c r="C368" s="13">
        <f t="shared" si="171"/>
        <v>187500</v>
      </c>
      <c r="D368" s="13">
        <f t="shared" si="172"/>
        <v>2250000</v>
      </c>
      <c r="E368" s="13">
        <f>F368*基础参数!$B$18</f>
        <v>1500000</v>
      </c>
      <c r="F368" s="13">
        <f>F367+基础参数!$B$17</f>
        <v>3750000</v>
      </c>
      <c r="G368" s="13">
        <f>基础参数!$B$1</f>
        <v>60000</v>
      </c>
      <c r="H368" s="13">
        <f>基础参数!$B$2</f>
        <v>36000</v>
      </c>
      <c r="I368" s="13">
        <f>ROUND(IF(F368/12&gt;基础参数!$B$5,基础参数!$B$5,IF(F368/12&lt;基础参数!$B$4,基础参数!$B$4,F368/12)),2)</f>
        <v>21396</v>
      </c>
      <c r="J368" s="13">
        <f>I368*12*基础参数!$B$3</f>
        <v>32094</v>
      </c>
      <c r="K368" s="13">
        <f>ROUND(IF($F368/12&gt;基础参数!$B$12,基础参数!$B$12,IF($F368/12&lt;基础参数!$B$11,基础参数!$B$11,$F368/12)),2)</f>
        <v>21396</v>
      </c>
      <c r="L368" s="13">
        <f>K368*12*基础参数!$B$10</f>
        <v>17972.640000000003</v>
      </c>
      <c r="M368" s="12">
        <f t="shared" si="173"/>
        <v>2103933.36</v>
      </c>
      <c r="N368" s="13">
        <f t="shared" si="174"/>
        <v>1500000</v>
      </c>
      <c r="O368" s="13">
        <f t="shared" si="175"/>
        <v>764850.01</v>
      </c>
      <c r="P368" s="13">
        <f t="shared" si="176"/>
        <v>659840</v>
      </c>
      <c r="Q368" s="17">
        <f t="shared" si="177"/>
        <v>1424690.01</v>
      </c>
      <c r="R368" s="13">
        <f t="shared" si="178"/>
        <v>2943933.36</v>
      </c>
      <c r="S368" s="18">
        <f t="shared" si="179"/>
        <v>660000</v>
      </c>
      <c r="T368" s="13">
        <f t="shared" si="180"/>
        <v>1142850.01</v>
      </c>
      <c r="U368" s="13">
        <f t="shared" si="181"/>
        <v>193590</v>
      </c>
      <c r="V368" s="19">
        <f t="shared" si="182"/>
        <v>1336440.01</v>
      </c>
      <c r="W368" s="13">
        <f t="shared" si="183"/>
        <v>88250</v>
      </c>
      <c r="X368" s="13">
        <f t="shared" si="184"/>
        <v>103410</v>
      </c>
      <c r="Y368" s="13">
        <f t="shared" si="185"/>
        <v>3603933.36</v>
      </c>
      <c r="Z368" s="22">
        <f t="shared" si="186"/>
        <v>1439850.01</v>
      </c>
      <c r="AA368" s="13"/>
      <c r="AB368" s="13">
        <f t="shared" si="187"/>
        <v>3183933.36</v>
      </c>
      <c r="AC368" s="13">
        <f t="shared" si="188"/>
        <v>420000</v>
      </c>
      <c r="AD368" s="13">
        <f t="shared" si="189"/>
        <v>1250850.01</v>
      </c>
      <c r="AE368" s="13">
        <f t="shared" si="190"/>
        <v>102340</v>
      </c>
      <c r="AF368" s="13">
        <f t="shared" si="191"/>
        <v>1353190.01</v>
      </c>
      <c r="AG368" s="23">
        <f t="shared" si="192"/>
        <v>16750</v>
      </c>
      <c r="AH368" s="13">
        <f t="shared" si="193"/>
        <v>-71500</v>
      </c>
      <c r="AI368" s="13">
        <f t="shared" si="194"/>
        <v>2151433.36</v>
      </c>
      <c r="AJ368" s="13">
        <f t="shared" si="195"/>
        <v>2943933.36</v>
      </c>
      <c r="AK368" s="13">
        <f t="shared" si="196"/>
        <v>660000</v>
      </c>
      <c r="AL368" s="13">
        <f t="shared" si="197"/>
        <v>1142850.01</v>
      </c>
      <c r="AM368" s="13">
        <f t="shared" si="198"/>
        <v>193590</v>
      </c>
      <c r="AN368" s="13">
        <f t="shared" si="199"/>
        <v>1336440.01</v>
      </c>
      <c r="AO368" s="23">
        <f t="shared" si="200"/>
        <v>0</v>
      </c>
      <c r="AP368" s="13">
        <f t="shared" si="201"/>
        <v>-88250</v>
      </c>
      <c r="AQ368" s="13">
        <f t="shared" si="202"/>
        <v>0</v>
      </c>
      <c r="AR368" s="3" t="str">
        <f t="shared" si="203"/>
        <v>Ok</v>
      </c>
    </row>
    <row r="369" spans="1:44" x14ac:dyDescent="0.3">
      <c r="A369" s="30"/>
      <c r="B369" s="30">
        <f t="shared" si="170"/>
        <v>376</v>
      </c>
      <c r="C369" s="13">
        <f t="shared" si="171"/>
        <v>188000</v>
      </c>
      <c r="D369" s="13">
        <f t="shared" si="172"/>
        <v>2256000</v>
      </c>
      <c r="E369" s="13">
        <f>F369*基础参数!$B$18</f>
        <v>1504000</v>
      </c>
      <c r="F369" s="13">
        <f>F368+基础参数!$B$17</f>
        <v>3760000</v>
      </c>
      <c r="G369" s="13">
        <f>基础参数!$B$1</f>
        <v>60000</v>
      </c>
      <c r="H369" s="13">
        <f>基础参数!$B$2</f>
        <v>36000</v>
      </c>
      <c r="I369" s="13">
        <f>ROUND(IF(F369/12&gt;基础参数!$B$5,基础参数!$B$5,IF(F369/12&lt;基础参数!$B$4,基础参数!$B$4,F369/12)),2)</f>
        <v>21396</v>
      </c>
      <c r="J369" s="13">
        <f>I369*12*基础参数!$B$3</f>
        <v>32094</v>
      </c>
      <c r="K369" s="13">
        <f>ROUND(IF($F369/12&gt;基础参数!$B$12,基础参数!$B$12,IF($F369/12&lt;基础参数!$B$11,基础参数!$B$11,$F369/12)),2)</f>
        <v>21396</v>
      </c>
      <c r="L369" s="13">
        <f>K369*12*基础参数!$B$10</f>
        <v>17972.640000000003</v>
      </c>
      <c r="M369" s="12">
        <f t="shared" si="173"/>
        <v>2109933.36</v>
      </c>
      <c r="N369" s="13">
        <f t="shared" si="174"/>
        <v>1504000</v>
      </c>
      <c r="O369" s="13">
        <f t="shared" si="175"/>
        <v>767550.01</v>
      </c>
      <c r="P369" s="13">
        <f t="shared" si="176"/>
        <v>661640</v>
      </c>
      <c r="Q369" s="17">
        <f t="shared" si="177"/>
        <v>1429190.01</v>
      </c>
      <c r="R369" s="13">
        <f t="shared" si="178"/>
        <v>2953933.36</v>
      </c>
      <c r="S369" s="18">
        <f t="shared" si="179"/>
        <v>660000</v>
      </c>
      <c r="T369" s="13">
        <f t="shared" si="180"/>
        <v>1147350.01</v>
      </c>
      <c r="U369" s="13">
        <f t="shared" si="181"/>
        <v>193590</v>
      </c>
      <c r="V369" s="19">
        <f t="shared" si="182"/>
        <v>1340940.01</v>
      </c>
      <c r="W369" s="13">
        <f t="shared" si="183"/>
        <v>88250</v>
      </c>
      <c r="X369" s="13">
        <f t="shared" si="184"/>
        <v>103410</v>
      </c>
      <c r="Y369" s="13">
        <f t="shared" si="185"/>
        <v>3613933.36</v>
      </c>
      <c r="Z369" s="22">
        <f t="shared" si="186"/>
        <v>1444350.01</v>
      </c>
      <c r="AA369" s="13"/>
      <c r="AB369" s="13">
        <f t="shared" si="187"/>
        <v>3193933.36</v>
      </c>
      <c r="AC369" s="13">
        <f t="shared" si="188"/>
        <v>420000</v>
      </c>
      <c r="AD369" s="13">
        <f t="shared" si="189"/>
        <v>1255350.01</v>
      </c>
      <c r="AE369" s="13">
        <f t="shared" si="190"/>
        <v>102340</v>
      </c>
      <c r="AF369" s="13">
        <f t="shared" si="191"/>
        <v>1357690.01</v>
      </c>
      <c r="AG369" s="23">
        <f t="shared" si="192"/>
        <v>16750</v>
      </c>
      <c r="AH369" s="13">
        <f t="shared" si="193"/>
        <v>-71500</v>
      </c>
      <c r="AI369" s="13">
        <f t="shared" si="194"/>
        <v>2161433.36</v>
      </c>
      <c r="AJ369" s="13">
        <f t="shared" si="195"/>
        <v>2953933.36</v>
      </c>
      <c r="AK369" s="13">
        <f t="shared" si="196"/>
        <v>660000</v>
      </c>
      <c r="AL369" s="13">
        <f t="shared" si="197"/>
        <v>1147350.01</v>
      </c>
      <c r="AM369" s="13">
        <f t="shared" si="198"/>
        <v>193590</v>
      </c>
      <c r="AN369" s="13">
        <f t="shared" si="199"/>
        <v>1340940.01</v>
      </c>
      <c r="AO369" s="23">
        <f t="shared" si="200"/>
        <v>0</v>
      </c>
      <c r="AP369" s="13">
        <f t="shared" si="201"/>
        <v>-88250</v>
      </c>
      <c r="AQ369" s="13">
        <f t="shared" si="202"/>
        <v>0</v>
      </c>
      <c r="AR369" s="3" t="str">
        <f t="shared" si="203"/>
        <v>Ok</v>
      </c>
    </row>
    <row r="370" spans="1:44" x14ac:dyDescent="0.3">
      <c r="A370" s="30"/>
      <c r="B370" s="30">
        <f t="shared" si="170"/>
        <v>377</v>
      </c>
      <c r="C370" s="13">
        <f t="shared" si="171"/>
        <v>188500</v>
      </c>
      <c r="D370" s="13">
        <f t="shared" si="172"/>
        <v>2262000</v>
      </c>
      <c r="E370" s="13">
        <f>F370*基础参数!$B$18</f>
        <v>1508000</v>
      </c>
      <c r="F370" s="13">
        <f>F369+基础参数!$B$17</f>
        <v>3770000</v>
      </c>
      <c r="G370" s="13">
        <f>基础参数!$B$1</f>
        <v>60000</v>
      </c>
      <c r="H370" s="13">
        <f>基础参数!$B$2</f>
        <v>36000</v>
      </c>
      <c r="I370" s="13">
        <f>ROUND(IF(F370/12&gt;基础参数!$B$5,基础参数!$B$5,IF(F370/12&lt;基础参数!$B$4,基础参数!$B$4,F370/12)),2)</f>
        <v>21396</v>
      </c>
      <c r="J370" s="13">
        <f>I370*12*基础参数!$B$3</f>
        <v>32094</v>
      </c>
      <c r="K370" s="13">
        <f>ROUND(IF($F370/12&gt;基础参数!$B$12,基础参数!$B$12,IF($F370/12&lt;基础参数!$B$11,基础参数!$B$11,$F370/12)),2)</f>
        <v>21396</v>
      </c>
      <c r="L370" s="13">
        <f>K370*12*基础参数!$B$10</f>
        <v>17972.640000000003</v>
      </c>
      <c r="M370" s="12">
        <f t="shared" si="173"/>
        <v>2115933.36</v>
      </c>
      <c r="N370" s="13">
        <f t="shared" si="174"/>
        <v>1508000</v>
      </c>
      <c r="O370" s="13">
        <f t="shared" si="175"/>
        <v>770250.01</v>
      </c>
      <c r="P370" s="13">
        <f t="shared" si="176"/>
        <v>663440</v>
      </c>
      <c r="Q370" s="17">
        <f t="shared" si="177"/>
        <v>1433690.01</v>
      </c>
      <c r="R370" s="13">
        <f t="shared" si="178"/>
        <v>2963933.36</v>
      </c>
      <c r="S370" s="18">
        <f t="shared" si="179"/>
        <v>660000</v>
      </c>
      <c r="T370" s="13">
        <f t="shared" si="180"/>
        <v>1151850.01</v>
      </c>
      <c r="U370" s="13">
        <f t="shared" si="181"/>
        <v>193590</v>
      </c>
      <c r="V370" s="19">
        <f t="shared" si="182"/>
        <v>1345440.01</v>
      </c>
      <c r="W370" s="13">
        <f t="shared" si="183"/>
        <v>88250</v>
      </c>
      <c r="X370" s="13">
        <f t="shared" si="184"/>
        <v>103410</v>
      </c>
      <c r="Y370" s="13">
        <f t="shared" si="185"/>
        <v>3623933.36</v>
      </c>
      <c r="Z370" s="22">
        <f t="shared" si="186"/>
        <v>1448850.01</v>
      </c>
      <c r="AA370" s="13"/>
      <c r="AB370" s="13">
        <f t="shared" si="187"/>
        <v>3203933.36</v>
      </c>
      <c r="AC370" s="13">
        <f t="shared" si="188"/>
        <v>420000</v>
      </c>
      <c r="AD370" s="13">
        <f t="shared" si="189"/>
        <v>1259850.01</v>
      </c>
      <c r="AE370" s="13">
        <f t="shared" si="190"/>
        <v>102340</v>
      </c>
      <c r="AF370" s="13">
        <f t="shared" si="191"/>
        <v>1362190.01</v>
      </c>
      <c r="AG370" s="23">
        <f t="shared" si="192"/>
        <v>16750</v>
      </c>
      <c r="AH370" s="13">
        <f t="shared" si="193"/>
        <v>-71500</v>
      </c>
      <c r="AI370" s="13">
        <f t="shared" si="194"/>
        <v>2171433.36</v>
      </c>
      <c r="AJ370" s="13">
        <f t="shared" si="195"/>
        <v>2963933.36</v>
      </c>
      <c r="AK370" s="13">
        <f t="shared" si="196"/>
        <v>660000</v>
      </c>
      <c r="AL370" s="13">
        <f t="shared" si="197"/>
        <v>1151850.01</v>
      </c>
      <c r="AM370" s="13">
        <f t="shared" si="198"/>
        <v>193590</v>
      </c>
      <c r="AN370" s="13">
        <f t="shared" si="199"/>
        <v>1345440.01</v>
      </c>
      <c r="AO370" s="23">
        <f t="shared" si="200"/>
        <v>0</v>
      </c>
      <c r="AP370" s="13">
        <f t="shared" si="201"/>
        <v>-88250</v>
      </c>
      <c r="AQ370" s="13">
        <f t="shared" si="202"/>
        <v>0</v>
      </c>
      <c r="AR370" s="3" t="str">
        <f t="shared" si="203"/>
        <v>Ok</v>
      </c>
    </row>
    <row r="371" spans="1:44" x14ac:dyDescent="0.3">
      <c r="A371" s="30"/>
      <c r="B371" s="30">
        <f t="shared" si="170"/>
        <v>378</v>
      </c>
      <c r="C371" s="13">
        <f t="shared" si="171"/>
        <v>189000</v>
      </c>
      <c r="D371" s="13">
        <f t="shared" si="172"/>
        <v>2268000</v>
      </c>
      <c r="E371" s="13">
        <f>F371*基础参数!$B$18</f>
        <v>1512000</v>
      </c>
      <c r="F371" s="13">
        <f>F370+基础参数!$B$17</f>
        <v>3780000</v>
      </c>
      <c r="G371" s="13">
        <f>基础参数!$B$1</f>
        <v>60000</v>
      </c>
      <c r="H371" s="13">
        <f>基础参数!$B$2</f>
        <v>36000</v>
      </c>
      <c r="I371" s="13">
        <f>ROUND(IF(F371/12&gt;基础参数!$B$5,基础参数!$B$5,IF(F371/12&lt;基础参数!$B$4,基础参数!$B$4,F371/12)),2)</f>
        <v>21396</v>
      </c>
      <c r="J371" s="13">
        <f>I371*12*基础参数!$B$3</f>
        <v>32094</v>
      </c>
      <c r="K371" s="13">
        <f>ROUND(IF($F371/12&gt;基础参数!$B$12,基础参数!$B$12,IF($F371/12&lt;基础参数!$B$11,基础参数!$B$11,$F371/12)),2)</f>
        <v>21396</v>
      </c>
      <c r="L371" s="13">
        <f>K371*12*基础参数!$B$10</f>
        <v>17972.640000000003</v>
      </c>
      <c r="M371" s="12">
        <f t="shared" si="173"/>
        <v>2121933.36</v>
      </c>
      <c r="N371" s="13">
        <f t="shared" si="174"/>
        <v>1512000</v>
      </c>
      <c r="O371" s="13">
        <f t="shared" si="175"/>
        <v>772950.01</v>
      </c>
      <c r="P371" s="13">
        <f t="shared" si="176"/>
        <v>665240</v>
      </c>
      <c r="Q371" s="17">
        <f t="shared" si="177"/>
        <v>1438190.01</v>
      </c>
      <c r="R371" s="13">
        <f t="shared" si="178"/>
        <v>2973933.36</v>
      </c>
      <c r="S371" s="18">
        <f t="shared" si="179"/>
        <v>660000</v>
      </c>
      <c r="T371" s="13">
        <f t="shared" si="180"/>
        <v>1156350.01</v>
      </c>
      <c r="U371" s="13">
        <f t="shared" si="181"/>
        <v>193590</v>
      </c>
      <c r="V371" s="19">
        <f t="shared" si="182"/>
        <v>1349940.01</v>
      </c>
      <c r="W371" s="13">
        <f t="shared" si="183"/>
        <v>88250</v>
      </c>
      <c r="X371" s="13">
        <f t="shared" si="184"/>
        <v>103410</v>
      </c>
      <c r="Y371" s="13">
        <f t="shared" si="185"/>
        <v>3633933.36</v>
      </c>
      <c r="Z371" s="22">
        <f t="shared" si="186"/>
        <v>1453350.01</v>
      </c>
      <c r="AA371" s="13"/>
      <c r="AB371" s="13">
        <f t="shared" si="187"/>
        <v>3213933.36</v>
      </c>
      <c r="AC371" s="13">
        <f t="shared" si="188"/>
        <v>420000</v>
      </c>
      <c r="AD371" s="13">
        <f t="shared" si="189"/>
        <v>1264350.01</v>
      </c>
      <c r="AE371" s="13">
        <f t="shared" si="190"/>
        <v>102340</v>
      </c>
      <c r="AF371" s="13">
        <f t="shared" si="191"/>
        <v>1366690.01</v>
      </c>
      <c r="AG371" s="23">
        <f t="shared" si="192"/>
        <v>16750</v>
      </c>
      <c r="AH371" s="13">
        <f t="shared" si="193"/>
        <v>-71500</v>
      </c>
      <c r="AI371" s="13">
        <f t="shared" si="194"/>
        <v>2181433.36</v>
      </c>
      <c r="AJ371" s="13">
        <f t="shared" si="195"/>
        <v>2973933.36</v>
      </c>
      <c r="AK371" s="13">
        <f t="shared" si="196"/>
        <v>660000</v>
      </c>
      <c r="AL371" s="13">
        <f t="shared" si="197"/>
        <v>1156350.01</v>
      </c>
      <c r="AM371" s="13">
        <f t="shared" si="198"/>
        <v>193590</v>
      </c>
      <c r="AN371" s="13">
        <f t="shared" si="199"/>
        <v>1349940.01</v>
      </c>
      <c r="AO371" s="23">
        <f t="shared" si="200"/>
        <v>0</v>
      </c>
      <c r="AP371" s="13">
        <f t="shared" si="201"/>
        <v>-88250</v>
      </c>
      <c r="AQ371" s="13">
        <f t="shared" si="202"/>
        <v>0</v>
      </c>
      <c r="AR371" s="3" t="str">
        <f t="shared" si="203"/>
        <v>Ok</v>
      </c>
    </row>
    <row r="372" spans="1:44" x14ac:dyDescent="0.3">
      <c r="A372" s="30"/>
      <c r="B372" s="30">
        <f t="shared" si="170"/>
        <v>379</v>
      </c>
      <c r="C372" s="13">
        <f t="shared" si="171"/>
        <v>189500</v>
      </c>
      <c r="D372" s="13">
        <f t="shared" si="172"/>
        <v>2274000</v>
      </c>
      <c r="E372" s="13">
        <f>F372*基础参数!$B$18</f>
        <v>1516000</v>
      </c>
      <c r="F372" s="13">
        <f>F371+基础参数!$B$17</f>
        <v>3790000</v>
      </c>
      <c r="G372" s="13">
        <f>基础参数!$B$1</f>
        <v>60000</v>
      </c>
      <c r="H372" s="13">
        <f>基础参数!$B$2</f>
        <v>36000</v>
      </c>
      <c r="I372" s="13">
        <f>ROUND(IF(F372/12&gt;基础参数!$B$5,基础参数!$B$5,IF(F372/12&lt;基础参数!$B$4,基础参数!$B$4,F372/12)),2)</f>
        <v>21396</v>
      </c>
      <c r="J372" s="13">
        <f>I372*12*基础参数!$B$3</f>
        <v>32094</v>
      </c>
      <c r="K372" s="13">
        <f>ROUND(IF($F372/12&gt;基础参数!$B$12,基础参数!$B$12,IF($F372/12&lt;基础参数!$B$11,基础参数!$B$11,$F372/12)),2)</f>
        <v>21396</v>
      </c>
      <c r="L372" s="13">
        <f>K372*12*基础参数!$B$10</f>
        <v>17972.640000000003</v>
      </c>
      <c r="M372" s="12">
        <f t="shared" si="173"/>
        <v>2127933.36</v>
      </c>
      <c r="N372" s="13">
        <f t="shared" si="174"/>
        <v>1516000</v>
      </c>
      <c r="O372" s="13">
        <f t="shared" si="175"/>
        <v>775650.01</v>
      </c>
      <c r="P372" s="13">
        <f t="shared" si="176"/>
        <v>667040</v>
      </c>
      <c r="Q372" s="17">
        <f t="shared" si="177"/>
        <v>1442690.01</v>
      </c>
      <c r="R372" s="13">
        <f t="shared" si="178"/>
        <v>2983933.36</v>
      </c>
      <c r="S372" s="18">
        <f t="shared" si="179"/>
        <v>660000</v>
      </c>
      <c r="T372" s="13">
        <f t="shared" si="180"/>
        <v>1160850.01</v>
      </c>
      <c r="U372" s="13">
        <f t="shared" si="181"/>
        <v>193590</v>
      </c>
      <c r="V372" s="19">
        <f t="shared" si="182"/>
        <v>1354440.01</v>
      </c>
      <c r="W372" s="13">
        <f t="shared" si="183"/>
        <v>88250</v>
      </c>
      <c r="X372" s="13">
        <f t="shared" si="184"/>
        <v>103410</v>
      </c>
      <c r="Y372" s="13">
        <f t="shared" si="185"/>
        <v>3643933.36</v>
      </c>
      <c r="Z372" s="22">
        <f t="shared" si="186"/>
        <v>1457850.01</v>
      </c>
      <c r="AA372" s="13"/>
      <c r="AB372" s="13">
        <f t="shared" si="187"/>
        <v>3223933.36</v>
      </c>
      <c r="AC372" s="13">
        <f t="shared" si="188"/>
        <v>420000</v>
      </c>
      <c r="AD372" s="13">
        <f t="shared" si="189"/>
        <v>1268850.01</v>
      </c>
      <c r="AE372" s="13">
        <f t="shared" si="190"/>
        <v>102340</v>
      </c>
      <c r="AF372" s="13">
        <f t="shared" si="191"/>
        <v>1371190.01</v>
      </c>
      <c r="AG372" s="23">
        <f t="shared" si="192"/>
        <v>16750</v>
      </c>
      <c r="AH372" s="13">
        <f t="shared" si="193"/>
        <v>-71500</v>
      </c>
      <c r="AI372" s="13">
        <f t="shared" si="194"/>
        <v>2191433.36</v>
      </c>
      <c r="AJ372" s="13">
        <f t="shared" si="195"/>
        <v>2983933.36</v>
      </c>
      <c r="AK372" s="13">
        <f t="shared" si="196"/>
        <v>660000</v>
      </c>
      <c r="AL372" s="13">
        <f t="shared" si="197"/>
        <v>1160850.01</v>
      </c>
      <c r="AM372" s="13">
        <f t="shared" si="198"/>
        <v>193590</v>
      </c>
      <c r="AN372" s="13">
        <f t="shared" si="199"/>
        <v>1354440.01</v>
      </c>
      <c r="AO372" s="23">
        <f t="shared" si="200"/>
        <v>0</v>
      </c>
      <c r="AP372" s="13">
        <f t="shared" si="201"/>
        <v>-88250</v>
      </c>
      <c r="AQ372" s="13">
        <f t="shared" si="202"/>
        <v>0</v>
      </c>
      <c r="AR372" s="3" t="str">
        <f t="shared" si="203"/>
        <v>Ok</v>
      </c>
    </row>
    <row r="373" spans="1:44" x14ac:dyDescent="0.3">
      <c r="A373" s="30"/>
      <c r="B373" s="30">
        <f t="shared" si="170"/>
        <v>380</v>
      </c>
      <c r="C373" s="13">
        <f t="shared" si="171"/>
        <v>190000</v>
      </c>
      <c r="D373" s="13">
        <f t="shared" si="172"/>
        <v>2280000</v>
      </c>
      <c r="E373" s="13">
        <f>F373*基础参数!$B$18</f>
        <v>1520000</v>
      </c>
      <c r="F373" s="13">
        <f>F372+基础参数!$B$17</f>
        <v>3800000</v>
      </c>
      <c r="G373" s="13">
        <f>基础参数!$B$1</f>
        <v>60000</v>
      </c>
      <c r="H373" s="13">
        <f>基础参数!$B$2</f>
        <v>36000</v>
      </c>
      <c r="I373" s="13">
        <f>ROUND(IF(F373/12&gt;基础参数!$B$5,基础参数!$B$5,IF(F373/12&lt;基础参数!$B$4,基础参数!$B$4,F373/12)),2)</f>
        <v>21396</v>
      </c>
      <c r="J373" s="13">
        <f>I373*12*基础参数!$B$3</f>
        <v>32094</v>
      </c>
      <c r="K373" s="13">
        <f>ROUND(IF($F373/12&gt;基础参数!$B$12,基础参数!$B$12,IF($F373/12&lt;基础参数!$B$11,基础参数!$B$11,$F373/12)),2)</f>
        <v>21396</v>
      </c>
      <c r="L373" s="13">
        <f>K373*12*基础参数!$B$10</f>
        <v>17972.640000000003</v>
      </c>
      <c r="M373" s="12">
        <f t="shared" si="173"/>
        <v>2133933.36</v>
      </c>
      <c r="N373" s="13">
        <f t="shared" si="174"/>
        <v>1520000</v>
      </c>
      <c r="O373" s="13">
        <f t="shared" si="175"/>
        <v>778350.01</v>
      </c>
      <c r="P373" s="13">
        <f t="shared" si="176"/>
        <v>668840</v>
      </c>
      <c r="Q373" s="17">
        <f t="shared" si="177"/>
        <v>1447190.01</v>
      </c>
      <c r="R373" s="13">
        <f t="shared" si="178"/>
        <v>2993933.36</v>
      </c>
      <c r="S373" s="18">
        <f t="shared" si="179"/>
        <v>660000</v>
      </c>
      <c r="T373" s="13">
        <f t="shared" si="180"/>
        <v>1165350.01</v>
      </c>
      <c r="U373" s="13">
        <f t="shared" si="181"/>
        <v>193590</v>
      </c>
      <c r="V373" s="19">
        <f t="shared" si="182"/>
        <v>1358940.01</v>
      </c>
      <c r="W373" s="13">
        <f t="shared" si="183"/>
        <v>88250</v>
      </c>
      <c r="X373" s="13">
        <f t="shared" si="184"/>
        <v>103410</v>
      </c>
      <c r="Y373" s="13">
        <f t="shared" si="185"/>
        <v>3653933.36</v>
      </c>
      <c r="Z373" s="22">
        <f t="shared" si="186"/>
        <v>1462350.01</v>
      </c>
      <c r="AA373" s="13"/>
      <c r="AB373" s="13">
        <f t="shared" si="187"/>
        <v>3233933.36</v>
      </c>
      <c r="AC373" s="13">
        <f t="shared" si="188"/>
        <v>420000</v>
      </c>
      <c r="AD373" s="13">
        <f t="shared" si="189"/>
        <v>1273350.01</v>
      </c>
      <c r="AE373" s="13">
        <f t="shared" si="190"/>
        <v>102340</v>
      </c>
      <c r="AF373" s="13">
        <f t="shared" si="191"/>
        <v>1375690.01</v>
      </c>
      <c r="AG373" s="23">
        <f t="shared" si="192"/>
        <v>16750</v>
      </c>
      <c r="AH373" s="13">
        <f t="shared" si="193"/>
        <v>-71500</v>
      </c>
      <c r="AI373" s="13">
        <f t="shared" si="194"/>
        <v>2201433.36</v>
      </c>
      <c r="AJ373" s="13">
        <f t="shared" si="195"/>
        <v>2993933.36</v>
      </c>
      <c r="AK373" s="13">
        <f t="shared" si="196"/>
        <v>660000</v>
      </c>
      <c r="AL373" s="13">
        <f t="shared" si="197"/>
        <v>1165350.01</v>
      </c>
      <c r="AM373" s="13">
        <f t="shared" si="198"/>
        <v>193590</v>
      </c>
      <c r="AN373" s="13">
        <f t="shared" si="199"/>
        <v>1358940.01</v>
      </c>
      <c r="AO373" s="23">
        <f t="shared" si="200"/>
        <v>0</v>
      </c>
      <c r="AP373" s="13">
        <f t="shared" si="201"/>
        <v>-88250</v>
      </c>
      <c r="AQ373" s="13">
        <f t="shared" si="202"/>
        <v>0</v>
      </c>
      <c r="AR373" s="3" t="str">
        <f t="shared" si="203"/>
        <v>Ok</v>
      </c>
    </row>
    <row r="374" spans="1:44" x14ac:dyDescent="0.3">
      <c r="A374" s="30"/>
      <c r="B374" s="30">
        <f t="shared" si="170"/>
        <v>381</v>
      </c>
      <c r="C374" s="13">
        <f t="shared" si="171"/>
        <v>190500</v>
      </c>
      <c r="D374" s="13">
        <f t="shared" si="172"/>
        <v>2286000</v>
      </c>
      <c r="E374" s="13">
        <f>F374*基础参数!$B$18</f>
        <v>1524000</v>
      </c>
      <c r="F374" s="13">
        <f>F373+基础参数!$B$17</f>
        <v>3810000</v>
      </c>
      <c r="G374" s="13">
        <f>基础参数!$B$1</f>
        <v>60000</v>
      </c>
      <c r="H374" s="13">
        <f>基础参数!$B$2</f>
        <v>36000</v>
      </c>
      <c r="I374" s="13">
        <f>ROUND(IF(F374/12&gt;基础参数!$B$5,基础参数!$B$5,IF(F374/12&lt;基础参数!$B$4,基础参数!$B$4,F374/12)),2)</f>
        <v>21396</v>
      </c>
      <c r="J374" s="13">
        <f>I374*12*基础参数!$B$3</f>
        <v>32094</v>
      </c>
      <c r="K374" s="13">
        <f>ROUND(IF($F374/12&gt;基础参数!$B$12,基础参数!$B$12,IF($F374/12&lt;基础参数!$B$11,基础参数!$B$11,$F374/12)),2)</f>
        <v>21396</v>
      </c>
      <c r="L374" s="13">
        <f>K374*12*基础参数!$B$10</f>
        <v>17972.640000000003</v>
      </c>
      <c r="M374" s="12">
        <f t="shared" si="173"/>
        <v>2139933.36</v>
      </c>
      <c r="N374" s="13">
        <f t="shared" si="174"/>
        <v>1524000</v>
      </c>
      <c r="O374" s="13">
        <f t="shared" si="175"/>
        <v>781050.01</v>
      </c>
      <c r="P374" s="13">
        <f t="shared" si="176"/>
        <v>670640</v>
      </c>
      <c r="Q374" s="17">
        <f t="shared" si="177"/>
        <v>1451690.01</v>
      </c>
      <c r="R374" s="13">
        <f t="shared" si="178"/>
        <v>3003933.36</v>
      </c>
      <c r="S374" s="18">
        <f t="shared" si="179"/>
        <v>660000</v>
      </c>
      <c r="T374" s="13">
        <f t="shared" si="180"/>
        <v>1169850.01</v>
      </c>
      <c r="U374" s="13">
        <f t="shared" si="181"/>
        <v>193590</v>
      </c>
      <c r="V374" s="19">
        <f t="shared" si="182"/>
        <v>1363440.01</v>
      </c>
      <c r="W374" s="13">
        <f t="shared" si="183"/>
        <v>88250</v>
      </c>
      <c r="X374" s="13">
        <f t="shared" si="184"/>
        <v>103410</v>
      </c>
      <c r="Y374" s="13">
        <f t="shared" si="185"/>
        <v>3663933.36</v>
      </c>
      <c r="Z374" s="22">
        <f t="shared" si="186"/>
        <v>1466850.01</v>
      </c>
      <c r="AA374" s="13"/>
      <c r="AB374" s="13">
        <f t="shared" si="187"/>
        <v>3243933.36</v>
      </c>
      <c r="AC374" s="13">
        <f t="shared" si="188"/>
        <v>420000</v>
      </c>
      <c r="AD374" s="13">
        <f t="shared" si="189"/>
        <v>1277850.01</v>
      </c>
      <c r="AE374" s="13">
        <f t="shared" si="190"/>
        <v>102340</v>
      </c>
      <c r="AF374" s="13">
        <f t="shared" si="191"/>
        <v>1380190.01</v>
      </c>
      <c r="AG374" s="23">
        <f t="shared" si="192"/>
        <v>16750</v>
      </c>
      <c r="AH374" s="13">
        <f t="shared" si="193"/>
        <v>-71500</v>
      </c>
      <c r="AI374" s="13">
        <f t="shared" si="194"/>
        <v>2211433.36</v>
      </c>
      <c r="AJ374" s="13">
        <f t="shared" si="195"/>
        <v>3003933.36</v>
      </c>
      <c r="AK374" s="13">
        <f t="shared" si="196"/>
        <v>660000</v>
      </c>
      <c r="AL374" s="13">
        <f t="shared" si="197"/>
        <v>1169850.01</v>
      </c>
      <c r="AM374" s="13">
        <f t="shared" si="198"/>
        <v>193590</v>
      </c>
      <c r="AN374" s="13">
        <f t="shared" si="199"/>
        <v>1363440.01</v>
      </c>
      <c r="AO374" s="23">
        <f t="shared" si="200"/>
        <v>0</v>
      </c>
      <c r="AP374" s="13">
        <f t="shared" si="201"/>
        <v>-88250</v>
      </c>
      <c r="AQ374" s="13">
        <f t="shared" si="202"/>
        <v>0</v>
      </c>
      <c r="AR374" s="3" t="str">
        <f t="shared" si="203"/>
        <v>Ok</v>
      </c>
    </row>
    <row r="375" spans="1:44" x14ac:dyDescent="0.3">
      <c r="A375" s="30"/>
      <c r="B375" s="30">
        <f t="shared" si="170"/>
        <v>382</v>
      </c>
      <c r="C375" s="13">
        <f t="shared" si="171"/>
        <v>191000</v>
      </c>
      <c r="D375" s="13">
        <f t="shared" si="172"/>
        <v>2292000</v>
      </c>
      <c r="E375" s="13">
        <f>F375*基础参数!$B$18</f>
        <v>1528000</v>
      </c>
      <c r="F375" s="13">
        <f>F374+基础参数!$B$17</f>
        <v>3820000</v>
      </c>
      <c r="G375" s="13">
        <f>基础参数!$B$1</f>
        <v>60000</v>
      </c>
      <c r="H375" s="13">
        <f>基础参数!$B$2</f>
        <v>36000</v>
      </c>
      <c r="I375" s="13">
        <f>ROUND(IF(F375/12&gt;基础参数!$B$5,基础参数!$B$5,IF(F375/12&lt;基础参数!$B$4,基础参数!$B$4,F375/12)),2)</f>
        <v>21396</v>
      </c>
      <c r="J375" s="13">
        <f>I375*12*基础参数!$B$3</f>
        <v>32094</v>
      </c>
      <c r="K375" s="13">
        <f>ROUND(IF($F375/12&gt;基础参数!$B$12,基础参数!$B$12,IF($F375/12&lt;基础参数!$B$11,基础参数!$B$11,$F375/12)),2)</f>
        <v>21396</v>
      </c>
      <c r="L375" s="13">
        <f>K375*12*基础参数!$B$10</f>
        <v>17972.640000000003</v>
      </c>
      <c r="M375" s="12">
        <f t="shared" si="173"/>
        <v>2145933.36</v>
      </c>
      <c r="N375" s="13">
        <f t="shared" si="174"/>
        <v>1528000</v>
      </c>
      <c r="O375" s="13">
        <f t="shared" si="175"/>
        <v>783750.01</v>
      </c>
      <c r="P375" s="13">
        <f t="shared" si="176"/>
        <v>672440</v>
      </c>
      <c r="Q375" s="17">
        <f t="shared" si="177"/>
        <v>1456190.01</v>
      </c>
      <c r="R375" s="13">
        <f t="shared" si="178"/>
        <v>3013933.36</v>
      </c>
      <c r="S375" s="18">
        <f t="shared" si="179"/>
        <v>660000</v>
      </c>
      <c r="T375" s="13">
        <f t="shared" si="180"/>
        <v>1174350.01</v>
      </c>
      <c r="U375" s="13">
        <f t="shared" si="181"/>
        <v>193590</v>
      </c>
      <c r="V375" s="19">
        <f t="shared" si="182"/>
        <v>1367940.01</v>
      </c>
      <c r="W375" s="13">
        <f t="shared" si="183"/>
        <v>88250</v>
      </c>
      <c r="X375" s="13">
        <f t="shared" si="184"/>
        <v>103410</v>
      </c>
      <c r="Y375" s="13">
        <f t="shared" si="185"/>
        <v>3673933.36</v>
      </c>
      <c r="Z375" s="22">
        <f t="shared" si="186"/>
        <v>1471350.01</v>
      </c>
      <c r="AA375" s="13"/>
      <c r="AB375" s="13">
        <f t="shared" si="187"/>
        <v>3253933.36</v>
      </c>
      <c r="AC375" s="13">
        <f t="shared" si="188"/>
        <v>420000</v>
      </c>
      <c r="AD375" s="13">
        <f t="shared" si="189"/>
        <v>1282350.01</v>
      </c>
      <c r="AE375" s="13">
        <f t="shared" si="190"/>
        <v>102340</v>
      </c>
      <c r="AF375" s="13">
        <f t="shared" si="191"/>
        <v>1384690.01</v>
      </c>
      <c r="AG375" s="23">
        <f t="shared" si="192"/>
        <v>16750</v>
      </c>
      <c r="AH375" s="13">
        <f t="shared" si="193"/>
        <v>-71500</v>
      </c>
      <c r="AI375" s="13">
        <f t="shared" si="194"/>
        <v>2221433.36</v>
      </c>
      <c r="AJ375" s="13">
        <f t="shared" si="195"/>
        <v>3013933.36</v>
      </c>
      <c r="AK375" s="13">
        <f t="shared" si="196"/>
        <v>660000</v>
      </c>
      <c r="AL375" s="13">
        <f t="shared" si="197"/>
        <v>1174350.01</v>
      </c>
      <c r="AM375" s="13">
        <f t="shared" si="198"/>
        <v>193590</v>
      </c>
      <c r="AN375" s="13">
        <f t="shared" si="199"/>
        <v>1367940.01</v>
      </c>
      <c r="AO375" s="23">
        <f t="shared" si="200"/>
        <v>0</v>
      </c>
      <c r="AP375" s="13">
        <f t="shared" si="201"/>
        <v>-88250</v>
      </c>
      <c r="AQ375" s="13">
        <f t="shared" si="202"/>
        <v>0</v>
      </c>
      <c r="AR375" s="3" t="str">
        <f t="shared" si="203"/>
        <v>Ok</v>
      </c>
    </row>
    <row r="376" spans="1:44" x14ac:dyDescent="0.3">
      <c r="A376" s="30"/>
      <c r="B376" s="30">
        <f t="shared" si="170"/>
        <v>383</v>
      </c>
      <c r="C376" s="13">
        <f t="shared" si="171"/>
        <v>191500</v>
      </c>
      <c r="D376" s="13">
        <f t="shared" si="172"/>
        <v>2298000</v>
      </c>
      <c r="E376" s="13">
        <f>F376*基础参数!$B$18</f>
        <v>1532000</v>
      </c>
      <c r="F376" s="13">
        <f>F375+基础参数!$B$17</f>
        <v>3830000</v>
      </c>
      <c r="G376" s="13">
        <f>基础参数!$B$1</f>
        <v>60000</v>
      </c>
      <c r="H376" s="13">
        <f>基础参数!$B$2</f>
        <v>36000</v>
      </c>
      <c r="I376" s="13">
        <f>ROUND(IF(F376/12&gt;基础参数!$B$5,基础参数!$B$5,IF(F376/12&lt;基础参数!$B$4,基础参数!$B$4,F376/12)),2)</f>
        <v>21396</v>
      </c>
      <c r="J376" s="13">
        <f>I376*12*基础参数!$B$3</f>
        <v>32094</v>
      </c>
      <c r="K376" s="13">
        <f>ROUND(IF($F376/12&gt;基础参数!$B$12,基础参数!$B$12,IF($F376/12&lt;基础参数!$B$11,基础参数!$B$11,$F376/12)),2)</f>
        <v>21396</v>
      </c>
      <c r="L376" s="13">
        <f>K376*12*基础参数!$B$10</f>
        <v>17972.640000000003</v>
      </c>
      <c r="M376" s="12">
        <f t="shared" si="173"/>
        <v>2151933.36</v>
      </c>
      <c r="N376" s="13">
        <f t="shared" si="174"/>
        <v>1532000</v>
      </c>
      <c r="O376" s="13">
        <f t="shared" si="175"/>
        <v>786450.01</v>
      </c>
      <c r="P376" s="13">
        <f t="shared" si="176"/>
        <v>674240</v>
      </c>
      <c r="Q376" s="17">
        <f t="shared" si="177"/>
        <v>1460690.01</v>
      </c>
      <c r="R376" s="13">
        <f t="shared" si="178"/>
        <v>3023933.36</v>
      </c>
      <c r="S376" s="18">
        <f t="shared" si="179"/>
        <v>660000</v>
      </c>
      <c r="T376" s="13">
        <f t="shared" si="180"/>
        <v>1178850.01</v>
      </c>
      <c r="U376" s="13">
        <f t="shared" si="181"/>
        <v>193590</v>
      </c>
      <c r="V376" s="19">
        <f t="shared" si="182"/>
        <v>1372440.01</v>
      </c>
      <c r="W376" s="13">
        <f t="shared" si="183"/>
        <v>88250</v>
      </c>
      <c r="X376" s="13">
        <f t="shared" si="184"/>
        <v>103410</v>
      </c>
      <c r="Y376" s="13">
        <f t="shared" si="185"/>
        <v>3683933.36</v>
      </c>
      <c r="Z376" s="22">
        <f t="shared" si="186"/>
        <v>1475850.01</v>
      </c>
      <c r="AA376" s="13"/>
      <c r="AB376" s="13">
        <f t="shared" si="187"/>
        <v>3263933.36</v>
      </c>
      <c r="AC376" s="13">
        <f t="shared" si="188"/>
        <v>420000</v>
      </c>
      <c r="AD376" s="13">
        <f t="shared" si="189"/>
        <v>1286850.01</v>
      </c>
      <c r="AE376" s="13">
        <f t="shared" si="190"/>
        <v>102340</v>
      </c>
      <c r="AF376" s="13">
        <f t="shared" si="191"/>
        <v>1389190.01</v>
      </c>
      <c r="AG376" s="23">
        <f t="shared" si="192"/>
        <v>16750</v>
      </c>
      <c r="AH376" s="13">
        <f t="shared" si="193"/>
        <v>-71500</v>
      </c>
      <c r="AI376" s="13">
        <f t="shared" si="194"/>
        <v>2231433.36</v>
      </c>
      <c r="AJ376" s="13">
        <f t="shared" si="195"/>
        <v>3023933.36</v>
      </c>
      <c r="AK376" s="13">
        <f t="shared" si="196"/>
        <v>660000</v>
      </c>
      <c r="AL376" s="13">
        <f t="shared" si="197"/>
        <v>1178850.01</v>
      </c>
      <c r="AM376" s="13">
        <f t="shared" si="198"/>
        <v>193590</v>
      </c>
      <c r="AN376" s="13">
        <f t="shared" si="199"/>
        <v>1372440.01</v>
      </c>
      <c r="AO376" s="23">
        <f t="shared" si="200"/>
        <v>0</v>
      </c>
      <c r="AP376" s="13">
        <f t="shared" si="201"/>
        <v>-88250</v>
      </c>
      <c r="AQ376" s="13">
        <f t="shared" si="202"/>
        <v>0</v>
      </c>
      <c r="AR376" s="3" t="str">
        <f t="shared" si="203"/>
        <v>Ok</v>
      </c>
    </row>
    <row r="377" spans="1:44" x14ac:dyDescent="0.3">
      <c r="A377" s="30"/>
      <c r="B377" s="30">
        <f t="shared" si="170"/>
        <v>384</v>
      </c>
      <c r="C377" s="13">
        <f t="shared" si="171"/>
        <v>192000</v>
      </c>
      <c r="D377" s="13">
        <f t="shared" si="172"/>
        <v>2304000</v>
      </c>
      <c r="E377" s="13">
        <f>F377*基础参数!$B$18</f>
        <v>1536000</v>
      </c>
      <c r="F377" s="13">
        <f>F376+基础参数!$B$17</f>
        <v>3840000</v>
      </c>
      <c r="G377" s="13">
        <f>基础参数!$B$1</f>
        <v>60000</v>
      </c>
      <c r="H377" s="13">
        <f>基础参数!$B$2</f>
        <v>36000</v>
      </c>
      <c r="I377" s="13">
        <f>ROUND(IF(F377/12&gt;基础参数!$B$5,基础参数!$B$5,IF(F377/12&lt;基础参数!$B$4,基础参数!$B$4,F377/12)),2)</f>
        <v>21396</v>
      </c>
      <c r="J377" s="13">
        <f>I377*12*基础参数!$B$3</f>
        <v>32094</v>
      </c>
      <c r="K377" s="13">
        <f>ROUND(IF($F377/12&gt;基础参数!$B$12,基础参数!$B$12,IF($F377/12&lt;基础参数!$B$11,基础参数!$B$11,$F377/12)),2)</f>
        <v>21396</v>
      </c>
      <c r="L377" s="13">
        <f>K377*12*基础参数!$B$10</f>
        <v>17972.640000000003</v>
      </c>
      <c r="M377" s="12">
        <f t="shared" si="173"/>
        <v>2157933.36</v>
      </c>
      <c r="N377" s="13">
        <f t="shared" si="174"/>
        <v>1536000</v>
      </c>
      <c r="O377" s="13">
        <f t="shared" si="175"/>
        <v>789150.01</v>
      </c>
      <c r="P377" s="13">
        <f t="shared" si="176"/>
        <v>676040</v>
      </c>
      <c r="Q377" s="17">
        <f t="shared" si="177"/>
        <v>1465190.01</v>
      </c>
      <c r="R377" s="13">
        <f t="shared" si="178"/>
        <v>3033933.36</v>
      </c>
      <c r="S377" s="18">
        <f t="shared" si="179"/>
        <v>660000</v>
      </c>
      <c r="T377" s="13">
        <f t="shared" si="180"/>
        <v>1183350.01</v>
      </c>
      <c r="U377" s="13">
        <f t="shared" si="181"/>
        <v>193590</v>
      </c>
      <c r="V377" s="19">
        <f t="shared" si="182"/>
        <v>1376940.01</v>
      </c>
      <c r="W377" s="13">
        <f t="shared" si="183"/>
        <v>88250</v>
      </c>
      <c r="X377" s="13">
        <f t="shared" si="184"/>
        <v>103410</v>
      </c>
      <c r="Y377" s="13">
        <f t="shared" si="185"/>
        <v>3693933.36</v>
      </c>
      <c r="Z377" s="22">
        <f t="shared" si="186"/>
        <v>1480350.01</v>
      </c>
      <c r="AA377" s="13"/>
      <c r="AB377" s="13">
        <f t="shared" si="187"/>
        <v>3273933.36</v>
      </c>
      <c r="AC377" s="13">
        <f t="shared" si="188"/>
        <v>420000</v>
      </c>
      <c r="AD377" s="13">
        <f t="shared" si="189"/>
        <v>1291350.01</v>
      </c>
      <c r="AE377" s="13">
        <f t="shared" si="190"/>
        <v>102340</v>
      </c>
      <c r="AF377" s="13">
        <f t="shared" si="191"/>
        <v>1393690.01</v>
      </c>
      <c r="AG377" s="23">
        <f t="shared" si="192"/>
        <v>16750</v>
      </c>
      <c r="AH377" s="13">
        <f t="shared" si="193"/>
        <v>-71500</v>
      </c>
      <c r="AI377" s="13">
        <f t="shared" si="194"/>
        <v>2241433.36</v>
      </c>
      <c r="AJ377" s="13">
        <f t="shared" si="195"/>
        <v>3033933.36</v>
      </c>
      <c r="AK377" s="13">
        <f t="shared" si="196"/>
        <v>660000</v>
      </c>
      <c r="AL377" s="13">
        <f t="shared" si="197"/>
        <v>1183350.01</v>
      </c>
      <c r="AM377" s="13">
        <f t="shared" si="198"/>
        <v>193590</v>
      </c>
      <c r="AN377" s="13">
        <f t="shared" si="199"/>
        <v>1376940.01</v>
      </c>
      <c r="AO377" s="23">
        <f t="shared" si="200"/>
        <v>0</v>
      </c>
      <c r="AP377" s="13">
        <f t="shared" si="201"/>
        <v>-88250</v>
      </c>
      <c r="AQ377" s="13">
        <f t="shared" si="202"/>
        <v>0</v>
      </c>
      <c r="AR377" s="3" t="str">
        <f t="shared" si="203"/>
        <v>Ok</v>
      </c>
    </row>
    <row r="378" spans="1:44" x14ac:dyDescent="0.3">
      <c r="A378" s="30"/>
      <c r="B378" s="30">
        <f t="shared" si="170"/>
        <v>385</v>
      </c>
      <c r="C378" s="13">
        <f t="shared" si="171"/>
        <v>192500</v>
      </c>
      <c r="D378" s="13">
        <f t="shared" si="172"/>
        <v>2310000</v>
      </c>
      <c r="E378" s="13">
        <f>F378*基础参数!$B$18</f>
        <v>1540000</v>
      </c>
      <c r="F378" s="13">
        <f>F377+基础参数!$B$17</f>
        <v>3850000</v>
      </c>
      <c r="G378" s="13">
        <f>基础参数!$B$1</f>
        <v>60000</v>
      </c>
      <c r="H378" s="13">
        <f>基础参数!$B$2</f>
        <v>36000</v>
      </c>
      <c r="I378" s="13">
        <f>ROUND(IF(F378/12&gt;基础参数!$B$5,基础参数!$B$5,IF(F378/12&lt;基础参数!$B$4,基础参数!$B$4,F378/12)),2)</f>
        <v>21396</v>
      </c>
      <c r="J378" s="13">
        <f>I378*12*基础参数!$B$3</f>
        <v>32094</v>
      </c>
      <c r="K378" s="13">
        <f>ROUND(IF($F378/12&gt;基础参数!$B$12,基础参数!$B$12,IF($F378/12&lt;基础参数!$B$11,基础参数!$B$11,$F378/12)),2)</f>
        <v>21396</v>
      </c>
      <c r="L378" s="13">
        <f>K378*12*基础参数!$B$10</f>
        <v>17972.640000000003</v>
      </c>
      <c r="M378" s="12">
        <f t="shared" si="173"/>
        <v>2163933.36</v>
      </c>
      <c r="N378" s="13">
        <f t="shared" si="174"/>
        <v>1540000</v>
      </c>
      <c r="O378" s="13">
        <f t="shared" si="175"/>
        <v>791850.01</v>
      </c>
      <c r="P378" s="13">
        <f t="shared" si="176"/>
        <v>677840</v>
      </c>
      <c r="Q378" s="17">
        <f t="shared" si="177"/>
        <v>1469690.01</v>
      </c>
      <c r="R378" s="13">
        <f t="shared" si="178"/>
        <v>3043933.36</v>
      </c>
      <c r="S378" s="18">
        <f t="shared" si="179"/>
        <v>660000</v>
      </c>
      <c r="T378" s="13">
        <f t="shared" si="180"/>
        <v>1187850.01</v>
      </c>
      <c r="U378" s="13">
        <f t="shared" si="181"/>
        <v>193590</v>
      </c>
      <c r="V378" s="19">
        <f t="shared" si="182"/>
        <v>1381440.01</v>
      </c>
      <c r="W378" s="13">
        <f t="shared" si="183"/>
        <v>88250</v>
      </c>
      <c r="X378" s="13">
        <f t="shared" si="184"/>
        <v>103410</v>
      </c>
      <c r="Y378" s="13">
        <f t="shared" si="185"/>
        <v>3703933.36</v>
      </c>
      <c r="Z378" s="22">
        <f t="shared" si="186"/>
        <v>1484850.01</v>
      </c>
      <c r="AA378" s="13"/>
      <c r="AB378" s="13">
        <f t="shared" si="187"/>
        <v>3283933.36</v>
      </c>
      <c r="AC378" s="13">
        <f t="shared" si="188"/>
        <v>420000</v>
      </c>
      <c r="AD378" s="13">
        <f t="shared" si="189"/>
        <v>1295850.01</v>
      </c>
      <c r="AE378" s="13">
        <f t="shared" si="190"/>
        <v>102340</v>
      </c>
      <c r="AF378" s="13">
        <f t="shared" si="191"/>
        <v>1398190.01</v>
      </c>
      <c r="AG378" s="23">
        <f t="shared" si="192"/>
        <v>16750</v>
      </c>
      <c r="AH378" s="13">
        <f t="shared" si="193"/>
        <v>-71500</v>
      </c>
      <c r="AI378" s="13">
        <f t="shared" si="194"/>
        <v>2251433.36</v>
      </c>
      <c r="AJ378" s="13">
        <f t="shared" si="195"/>
        <v>3043933.36</v>
      </c>
      <c r="AK378" s="13">
        <f t="shared" si="196"/>
        <v>660000</v>
      </c>
      <c r="AL378" s="13">
        <f t="shared" si="197"/>
        <v>1187850.01</v>
      </c>
      <c r="AM378" s="13">
        <f t="shared" si="198"/>
        <v>193590</v>
      </c>
      <c r="AN378" s="13">
        <f t="shared" si="199"/>
        <v>1381440.01</v>
      </c>
      <c r="AO378" s="23">
        <f t="shared" si="200"/>
        <v>0</v>
      </c>
      <c r="AP378" s="13">
        <f t="shared" si="201"/>
        <v>-88250</v>
      </c>
      <c r="AQ378" s="13">
        <f t="shared" si="202"/>
        <v>0</v>
      </c>
      <c r="AR378" s="3" t="str">
        <f t="shared" si="203"/>
        <v>Ok</v>
      </c>
    </row>
    <row r="379" spans="1:44" x14ac:dyDescent="0.3">
      <c r="A379" s="30"/>
      <c r="B379" s="30">
        <f t="shared" si="170"/>
        <v>386</v>
      </c>
      <c r="C379" s="13">
        <f t="shared" si="171"/>
        <v>193000</v>
      </c>
      <c r="D379" s="13">
        <f t="shared" si="172"/>
        <v>2316000</v>
      </c>
      <c r="E379" s="13">
        <f>F379*基础参数!$B$18</f>
        <v>1544000</v>
      </c>
      <c r="F379" s="13">
        <f>F378+基础参数!$B$17</f>
        <v>3860000</v>
      </c>
      <c r="G379" s="13">
        <f>基础参数!$B$1</f>
        <v>60000</v>
      </c>
      <c r="H379" s="13">
        <f>基础参数!$B$2</f>
        <v>36000</v>
      </c>
      <c r="I379" s="13">
        <f>ROUND(IF(F379/12&gt;基础参数!$B$5,基础参数!$B$5,IF(F379/12&lt;基础参数!$B$4,基础参数!$B$4,F379/12)),2)</f>
        <v>21396</v>
      </c>
      <c r="J379" s="13">
        <f>I379*12*基础参数!$B$3</f>
        <v>32094</v>
      </c>
      <c r="K379" s="13">
        <f>ROUND(IF($F379/12&gt;基础参数!$B$12,基础参数!$B$12,IF($F379/12&lt;基础参数!$B$11,基础参数!$B$11,$F379/12)),2)</f>
        <v>21396</v>
      </c>
      <c r="L379" s="13">
        <f>K379*12*基础参数!$B$10</f>
        <v>17972.640000000003</v>
      </c>
      <c r="M379" s="12">
        <f t="shared" si="173"/>
        <v>2169933.36</v>
      </c>
      <c r="N379" s="13">
        <f t="shared" si="174"/>
        <v>1544000</v>
      </c>
      <c r="O379" s="13">
        <f t="shared" si="175"/>
        <v>794550.01</v>
      </c>
      <c r="P379" s="13">
        <f t="shared" si="176"/>
        <v>679640</v>
      </c>
      <c r="Q379" s="17">
        <f t="shared" si="177"/>
        <v>1474190.01</v>
      </c>
      <c r="R379" s="13">
        <f t="shared" si="178"/>
        <v>3053933.36</v>
      </c>
      <c r="S379" s="18">
        <f t="shared" si="179"/>
        <v>660000</v>
      </c>
      <c r="T379" s="13">
        <f t="shared" si="180"/>
        <v>1192350.01</v>
      </c>
      <c r="U379" s="13">
        <f t="shared" si="181"/>
        <v>193590</v>
      </c>
      <c r="V379" s="19">
        <f t="shared" si="182"/>
        <v>1385940.01</v>
      </c>
      <c r="W379" s="13">
        <f t="shared" si="183"/>
        <v>88250</v>
      </c>
      <c r="X379" s="13">
        <f t="shared" si="184"/>
        <v>103410</v>
      </c>
      <c r="Y379" s="13">
        <f t="shared" si="185"/>
        <v>3713933.36</v>
      </c>
      <c r="Z379" s="22">
        <f t="shared" si="186"/>
        <v>1489350.01</v>
      </c>
      <c r="AA379" s="13"/>
      <c r="AB379" s="13">
        <f t="shared" si="187"/>
        <v>3293933.36</v>
      </c>
      <c r="AC379" s="13">
        <f t="shared" si="188"/>
        <v>420000</v>
      </c>
      <c r="AD379" s="13">
        <f t="shared" si="189"/>
        <v>1300350.01</v>
      </c>
      <c r="AE379" s="13">
        <f t="shared" si="190"/>
        <v>102340</v>
      </c>
      <c r="AF379" s="13">
        <f t="shared" si="191"/>
        <v>1402690.01</v>
      </c>
      <c r="AG379" s="23">
        <f t="shared" si="192"/>
        <v>16750</v>
      </c>
      <c r="AH379" s="13">
        <f t="shared" si="193"/>
        <v>-71500</v>
      </c>
      <c r="AI379" s="13">
        <f t="shared" si="194"/>
        <v>2261433.36</v>
      </c>
      <c r="AJ379" s="13">
        <f t="shared" si="195"/>
        <v>3053933.36</v>
      </c>
      <c r="AK379" s="13">
        <f t="shared" si="196"/>
        <v>660000</v>
      </c>
      <c r="AL379" s="13">
        <f t="shared" si="197"/>
        <v>1192350.01</v>
      </c>
      <c r="AM379" s="13">
        <f t="shared" si="198"/>
        <v>193590</v>
      </c>
      <c r="AN379" s="13">
        <f t="shared" si="199"/>
        <v>1385940.01</v>
      </c>
      <c r="AO379" s="23">
        <f t="shared" si="200"/>
        <v>0</v>
      </c>
      <c r="AP379" s="13">
        <f t="shared" si="201"/>
        <v>-88250</v>
      </c>
      <c r="AQ379" s="13">
        <f t="shared" si="202"/>
        <v>0</v>
      </c>
      <c r="AR379" s="3" t="str">
        <f t="shared" si="203"/>
        <v>Ok</v>
      </c>
    </row>
    <row r="380" spans="1:44" x14ac:dyDescent="0.3">
      <c r="A380" s="30"/>
      <c r="B380" s="30">
        <f t="shared" si="170"/>
        <v>387</v>
      </c>
      <c r="C380" s="13">
        <f t="shared" si="171"/>
        <v>193500</v>
      </c>
      <c r="D380" s="13">
        <f t="shared" si="172"/>
        <v>2322000</v>
      </c>
      <c r="E380" s="13">
        <f>F380*基础参数!$B$18</f>
        <v>1548000</v>
      </c>
      <c r="F380" s="13">
        <f>F379+基础参数!$B$17</f>
        <v>3870000</v>
      </c>
      <c r="G380" s="13">
        <f>基础参数!$B$1</f>
        <v>60000</v>
      </c>
      <c r="H380" s="13">
        <f>基础参数!$B$2</f>
        <v>36000</v>
      </c>
      <c r="I380" s="13">
        <f>ROUND(IF(F380/12&gt;基础参数!$B$5,基础参数!$B$5,IF(F380/12&lt;基础参数!$B$4,基础参数!$B$4,F380/12)),2)</f>
        <v>21396</v>
      </c>
      <c r="J380" s="13">
        <f>I380*12*基础参数!$B$3</f>
        <v>32094</v>
      </c>
      <c r="K380" s="13">
        <f>ROUND(IF($F380/12&gt;基础参数!$B$12,基础参数!$B$12,IF($F380/12&lt;基础参数!$B$11,基础参数!$B$11,$F380/12)),2)</f>
        <v>21396</v>
      </c>
      <c r="L380" s="13">
        <f>K380*12*基础参数!$B$10</f>
        <v>17972.640000000003</v>
      </c>
      <c r="M380" s="12">
        <f t="shared" si="173"/>
        <v>2175933.36</v>
      </c>
      <c r="N380" s="13">
        <f t="shared" si="174"/>
        <v>1548000</v>
      </c>
      <c r="O380" s="13">
        <f t="shared" si="175"/>
        <v>797250.01</v>
      </c>
      <c r="P380" s="13">
        <f t="shared" si="176"/>
        <v>681440</v>
      </c>
      <c r="Q380" s="17">
        <f t="shared" si="177"/>
        <v>1478690.01</v>
      </c>
      <c r="R380" s="13">
        <f t="shared" si="178"/>
        <v>3063933.36</v>
      </c>
      <c r="S380" s="18">
        <f t="shared" si="179"/>
        <v>660000</v>
      </c>
      <c r="T380" s="13">
        <f t="shared" si="180"/>
        <v>1196850.01</v>
      </c>
      <c r="U380" s="13">
        <f t="shared" si="181"/>
        <v>193590</v>
      </c>
      <c r="V380" s="19">
        <f t="shared" si="182"/>
        <v>1390440.01</v>
      </c>
      <c r="W380" s="13">
        <f t="shared" si="183"/>
        <v>88250</v>
      </c>
      <c r="X380" s="13">
        <f t="shared" si="184"/>
        <v>103410</v>
      </c>
      <c r="Y380" s="13">
        <f t="shared" si="185"/>
        <v>3723933.36</v>
      </c>
      <c r="Z380" s="22">
        <f t="shared" si="186"/>
        <v>1493850.01</v>
      </c>
      <c r="AA380" s="13"/>
      <c r="AB380" s="13">
        <f t="shared" si="187"/>
        <v>3303933.36</v>
      </c>
      <c r="AC380" s="13">
        <f t="shared" si="188"/>
        <v>420000</v>
      </c>
      <c r="AD380" s="13">
        <f t="shared" si="189"/>
        <v>1304850.01</v>
      </c>
      <c r="AE380" s="13">
        <f t="shared" si="190"/>
        <v>102340</v>
      </c>
      <c r="AF380" s="13">
        <f t="shared" si="191"/>
        <v>1407190.01</v>
      </c>
      <c r="AG380" s="23">
        <f t="shared" si="192"/>
        <v>16750</v>
      </c>
      <c r="AH380" s="13">
        <f t="shared" si="193"/>
        <v>-71500</v>
      </c>
      <c r="AI380" s="13">
        <f t="shared" si="194"/>
        <v>2271433.36</v>
      </c>
      <c r="AJ380" s="13">
        <f t="shared" si="195"/>
        <v>3063933.36</v>
      </c>
      <c r="AK380" s="13">
        <f t="shared" si="196"/>
        <v>660000</v>
      </c>
      <c r="AL380" s="13">
        <f t="shared" si="197"/>
        <v>1196850.01</v>
      </c>
      <c r="AM380" s="13">
        <f t="shared" si="198"/>
        <v>193590</v>
      </c>
      <c r="AN380" s="13">
        <f t="shared" si="199"/>
        <v>1390440.01</v>
      </c>
      <c r="AO380" s="23">
        <f t="shared" si="200"/>
        <v>0</v>
      </c>
      <c r="AP380" s="13">
        <f t="shared" si="201"/>
        <v>-88250</v>
      </c>
      <c r="AQ380" s="13">
        <f t="shared" si="202"/>
        <v>0</v>
      </c>
      <c r="AR380" s="3" t="str">
        <f t="shared" si="203"/>
        <v>Ok</v>
      </c>
    </row>
    <row r="381" spans="1:44" x14ac:dyDescent="0.3">
      <c r="A381" s="30"/>
      <c r="B381" s="30">
        <f t="shared" si="170"/>
        <v>388</v>
      </c>
      <c r="C381" s="13">
        <f t="shared" si="171"/>
        <v>194000</v>
      </c>
      <c r="D381" s="13">
        <f t="shared" si="172"/>
        <v>2328000</v>
      </c>
      <c r="E381" s="13">
        <f>F381*基础参数!$B$18</f>
        <v>1552000</v>
      </c>
      <c r="F381" s="13">
        <f>F380+基础参数!$B$17</f>
        <v>3880000</v>
      </c>
      <c r="G381" s="13">
        <f>基础参数!$B$1</f>
        <v>60000</v>
      </c>
      <c r="H381" s="13">
        <f>基础参数!$B$2</f>
        <v>36000</v>
      </c>
      <c r="I381" s="13">
        <f>ROUND(IF(F381/12&gt;基础参数!$B$5,基础参数!$B$5,IF(F381/12&lt;基础参数!$B$4,基础参数!$B$4,F381/12)),2)</f>
        <v>21396</v>
      </c>
      <c r="J381" s="13">
        <f>I381*12*基础参数!$B$3</f>
        <v>32094</v>
      </c>
      <c r="K381" s="13">
        <f>ROUND(IF($F381/12&gt;基础参数!$B$12,基础参数!$B$12,IF($F381/12&lt;基础参数!$B$11,基础参数!$B$11,$F381/12)),2)</f>
        <v>21396</v>
      </c>
      <c r="L381" s="13">
        <f>K381*12*基础参数!$B$10</f>
        <v>17972.640000000003</v>
      </c>
      <c r="M381" s="12">
        <f t="shared" si="173"/>
        <v>2181933.36</v>
      </c>
      <c r="N381" s="13">
        <f t="shared" si="174"/>
        <v>1552000</v>
      </c>
      <c r="O381" s="13">
        <f t="shared" si="175"/>
        <v>799950.01</v>
      </c>
      <c r="P381" s="13">
        <f t="shared" si="176"/>
        <v>683240</v>
      </c>
      <c r="Q381" s="17">
        <f t="shared" si="177"/>
        <v>1483190.01</v>
      </c>
      <c r="R381" s="13">
        <f t="shared" si="178"/>
        <v>3073933.36</v>
      </c>
      <c r="S381" s="18">
        <f t="shared" si="179"/>
        <v>660000</v>
      </c>
      <c r="T381" s="13">
        <f t="shared" si="180"/>
        <v>1201350.01</v>
      </c>
      <c r="U381" s="13">
        <f t="shared" si="181"/>
        <v>193590</v>
      </c>
      <c r="V381" s="19">
        <f t="shared" si="182"/>
        <v>1394940.01</v>
      </c>
      <c r="W381" s="13">
        <f t="shared" si="183"/>
        <v>88250</v>
      </c>
      <c r="X381" s="13">
        <f t="shared" si="184"/>
        <v>103410</v>
      </c>
      <c r="Y381" s="13">
        <f t="shared" si="185"/>
        <v>3733933.36</v>
      </c>
      <c r="Z381" s="22">
        <f t="shared" si="186"/>
        <v>1498350.01</v>
      </c>
      <c r="AA381" s="13"/>
      <c r="AB381" s="13">
        <f t="shared" si="187"/>
        <v>3313933.36</v>
      </c>
      <c r="AC381" s="13">
        <f t="shared" si="188"/>
        <v>420000</v>
      </c>
      <c r="AD381" s="13">
        <f t="shared" si="189"/>
        <v>1309350.01</v>
      </c>
      <c r="AE381" s="13">
        <f t="shared" si="190"/>
        <v>102340</v>
      </c>
      <c r="AF381" s="13">
        <f t="shared" si="191"/>
        <v>1411690.01</v>
      </c>
      <c r="AG381" s="23">
        <f t="shared" si="192"/>
        <v>16750</v>
      </c>
      <c r="AH381" s="13">
        <f t="shared" si="193"/>
        <v>-71500</v>
      </c>
      <c r="AI381" s="13">
        <f t="shared" si="194"/>
        <v>2281433.36</v>
      </c>
      <c r="AJ381" s="13">
        <f t="shared" si="195"/>
        <v>3073933.36</v>
      </c>
      <c r="AK381" s="13">
        <f t="shared" si="196"/>
        <v>660000</v>
      </c>
      <c r="AL381" s="13">
        <f t="shared" si="197"/>
        <v>1201350.01</v>
      </c>
      <c r="AM381" s="13">
        <f t="shared" si="198"/>
        <v>193590</v>
      </c>
      <c r="AN381" s="13">
        <f t="shared" si="199"/>
        <v>1394940.01</v>
      </c>
      <c r="AO381" s="23">
        <f t="shared" si="200"/>
        <v>0</v>
      </c>
      <c r="AP381" s="13">
        <f t="shared" si="201"/>
        <v>-88250</v>
      </c>
      <c r="AQ381" s="13">
        <f t="shared" si="202"/>
        <v>0</v>
      </c>
      <c r="AR381" s="3" t="str">
        <f t="shared" si="203"/>
        <v>Ok</v>
      </c>
    </row>
    <row r="382" spans="1:44" x14ac:dyDescent="0.3">
      <c r="A382" s="30"/>
      <c r="B382" s="30">
        <f t="shared" si="170"/>
        <v>389</v>
      </c>
      <c r="C382" s="13">
        <f t="shared" si="171"/>
        <v>194500</v>
      </c>
      <c r="D382" s="13">
        <f t="shared" si="172"/>
        <v>2334000</v>
      </c>
      <c r="E382" s="13">
        <f>F382*基础参数!$B$18</f>
        <v>1556000</v>
      </c>
      <c r="F382" s="13">
        <f>F381+基础参数!$B$17</f>
        <v>3890000</v>
      </c>
      <c r="G382" s="13">
        <f>基础参数!$B$1</f>
        <v>60000</v>
      </c>
      <c r="H382" s="13">
        <f>基础参数!$B$2</f>
        <v>36000</v>
      </c>
      <c r="I382" s="13">
        <f>ROUND(IF(F382/12&gt;基础参数!$B$5,基础参数!$B$5,IF(F382/12&lt;基础参数!$B$4,基础参数!$B$4,F382/12)),2)</f>
        <v>21396</v>
      </c>
      <c r="J382" s="13">
        <f>I382*12*基础参数!$B$3</f>
        <v>32094</v>
      </c>
      <c r="K382" s="13">
        <f>ROUND(IF($F382/12&gt;基础参数!$B$12,基础参数!$B$12,IF($F382/12&lt;基础参数!$B$11,基础参数!$B$11,$F382/12)),2)</f>
        <v>21396</v>
      </c>
      <c r="L382" s="13">
        <f>K382*12*基础参数!$B$10</f>
        <v>17972.640000000003</v>
      </c>
      <c r="M382" s="12">
        <f t="shared" si="173"/>
        <v>2187933.36</v>
      </c>
      <c r="N382" s="13">
        <f t="shared" si="174"/>
        <v>1556000</v>
      </c>
      <c r="O382" s="13">
        <f t="shared" si="175"/>
        <v>802650.01</v>
      </c>
      <c r="P382" s="13">
        <f t="shared" si="176"/>
        <v>685040</v>
      </c>
      <c r="Q382" s="17">
        <f t="shared" si="177"/>
        <v>1487690.01</v>
      </c>
      <c r="R382" s="13">
        <f t="shared" si="178"/>
        <v>3083933.36</v>
      </c>
      <c r="S382" s="18">
        <f t="shared" si="179"/>
        <v>660000</v>
      </c>
      <c r="T382" s="13">
        <f t="shared" si="180"/>
        <v>1205850.01</v>
      </c>
      <c r="U382" s="13">
        <f t="shared" si="181"/>
        <v>193590</v>
      </c>
      <c r="V382" s="19">
        <f t="shared" si="182"/>
        <v>1399440.01</v>
      </c>
      <c r="W382" s="13">
        <f t="shared" si="183"/>
        <v>88250</v>
      </c>
      <c r="X382" s="13">
        <f t="shared" si="184"/>
        <v>103410</v>
      </c>
      <c r="Y382" s="13">
        <f t="shared" si="185"/>
        <v>3743933.36</v>
      </c>
      <c r="Z382" s="22">
        <f t="shared" si="186"/>
        <v>1502850.01</v>
      </c>
      <c r="AA382" s="13"/>
      <c r="AB382" s="13">
        <f t="shared" si="187"/>
        <v>3323933.36</v>
      </c>
      <c r="AC382" s="13">
        <f t="shared" si="188"/>
        <v>420000</v>
      </c>
      <c r="AD382" s="13">
        <f t="shared" si="189"/>
        <v>1313850.01</v>
      </c>
      <c r="AE382" s="13">
        <f t="shared" si="190"/>
        <v>102340</v>
      </c>
      <c r="AF382" s="13">
        <f t="shared" si="191"/>
        <v>1416190.01</v>
      </c>
      <c r="AG382" s="23">
        <f t="shared" si="192"/>
        <v>16750</v>
      </c>
      <c r="AH382" s="13">
        <f t="shared" si="193"/>
        <v>-71500</v>
      </c>
      <c r="AI382" s="13">
        <f t="shared" si="194"/>
        <v>2291433.36</v>
      </c>
      <c r="AJ382" s="13">
        <f t="shared" si="195"/>
        <v>3083933.36</v>
      </c>
      <c r="AK382" s="13">
        <f t="shared" si="196"/>
        <v>660000</v>
      </c>
      <c r="AL382" s="13">
        <f t="shared" si="197"/>
        <v>1205850.01</v>
      </c>
      <c r="AM382" s="13">
        <f t="shared" si="198"/>
        <v>193590</v>
      </c>
      <c r="AN382" s="13">
        <f t="shared" si="199"/>
        <v>1399440.01</v>
      </c>
      <c r="AO382" s="23">
        <f t="shared" si="200"/>
        <v>0</v>
      </c>
      <c r="AP382" s="13">
        <f t="shared" si="201"/>
        <v>-88250</v>
      </c>
      <c r="AQ382" s="13">
        <f t="shared" si="202"/>
        <v>0</v>
      </c>
      <c r="AR382" s="3" t="str">
        <f t="shared" si="203"/>
        <v>Ok</v>
      </c>
    </row>
    <row r="383" spans="1:44" x14ac:dyDescent="0.3">
      <c r="A383" s="30"/>
      <c r="B383" s="30">
        <f t="shared" si="170"/>
        <v>390</v>
      </c>
      <c r="C383" s="13">
        <f t="shared" si="171"/>
        <v>195000</v>
      </c>
      <c r="D383" s="13">
        <f t="shared" si="172"/>
        <v>2340000</v>
      </c>
      <c r="E383" s="13">
        <f>F383*基础参数!$B$18</f>
        <v>1560000</v>
      </c>
      <c r="F383" s="13">
        <f>F382+基础参数!$B$17</f>
        <v>3900000</v>
      </c>
      <c r="G383" s="13">
        <f>基础参数!$B$1</f>
        <v>60000</v>
      </c>
      <c r="H383" s="13">
        <f>基础参数!$B$2</f>
        <v>36000</v>
      </c>
      <c r="I383" s="13">
        <f>ROUND(IF(F383/12&gt;基础参数!$B$5,基础参数!$B$5,IF(F383/12&lt;基础参数!$B$4,基础参数!$B$4,F383/12)),2)</f>
        <v>21396</v>
      </c>
      <c r="J383" s="13">
        <f>I383*12*基础参数!$B$3</f>
        <v>32094</v>
      </c>
      <c r="K383" s="13">
        <f>ROUND(IF($F383/12&gt;基础参数!$B$12,基础参数!$B$12,IF($F383/12&lt;基础参数!$B$11,基础参数!$B$11,$F383/12)),2)</f>
        <v>21396</v>
      </c>
      <c r="L383" s="13">
        <f>K383*12*基础参数!$B$10</f>
        <v>17972.640000000003</v>
      </c>
      <c r="M383" s="12">
        <f t="shared" si="173"/>
        <v>2193933.36</v>
      </c>
      <c r="N383" s="13">
        <f t="shared" si="174"/>
        <v>1560000</v>
      </c>
      <c r="O383" s="13">
        <f t="shared" si="175"/>
        <v>805350.01</v>
      </c>
      <c r="P383" s="13">
        <f t="shared" si="176"/>
        <v>686840</v>
      </c>
      <c r="Q383" s="17">
        <f t="shared" si="177"/>
        <v>1492190.01</v>
      </c>
      <c r="R383" s="13">
        <f t="shared" si="178"/>
        <v>3093933.36</v>
      </c>
      <c r="S383" s="18">
        <f t="shared" si="179"/>
        <v>660000</v>
      </c>
      <c r="T383" s="13">
        <f t="shared" si="180"/>
        <v>1210350.01</v>
      </c>
      <c r="U383" s="13">
        <f t="shared" si="181"/>
        <v>193590</v>
      </c>
      <c r="V383" s="19">
        <f t="shared" si="182"/>
        <v>1403940.01</v>
      </c>
      <c r="W383" s="13">
        <f t="shared" si="183"/>
        <v>88250</v>
      </c>
      <c r="X383" s="13">
        <f t="shared" si="184"/>
        <v>103410</v>
      </c>
      <c r="Y383" s="13">
        <f t="shared" si="185"/>
        <v>3753933.36</v>
      </c>
      <c r="Z383" s="22">
        <f t="shared" si="186"/>
        <v>1507350.01</v>
      </c>
      <c r="AA383" s="13"/>
      <c r="AB383" s="13">
        <f t="shared" si="187"/>
        <v>3333933.36</v>
      </c>
      <c r="AC383" s="13">
        <f t="shared" si="188"/>
        <v>420000</v>
      </c>
      <c r="AD383" s="13">
        <f t="shared" si="189"/>
        <v>1318350.01</v>
      </c>
      <c r="AE383" s="13">
        <f t="shared" si="190"/>
        <v>102340</v>
      </c>
      <c r="AF383" s="13">
        <f t="shared" si="191"/>
        <v>1420690.01</v>
      </c>
      <c r="AG383" s="23">
        <f t="shared" si="192"/>
        <v>16750</v>
      </c>
      <c r="AH383" s="13">
        <f t="shared" si="193"/>
        <v>-71500</v>
      </c>
      <c r="AI383" s="13">
        <f t="shared" si="194"/>
        <v>2301433.36</v>
      </c>
      <c r="AJ383" s="13">
        <f t="shared" si="195"/>
        <v>3093933.36</v>
      </c>
      <c r="AK383" s="13">
        <f t="shared" si="196"/>
        <v>660000</v>
      </c>
      <c r="AL383" s="13">
        <f t="shared" si="197"/>
        <v>1210350.01</v>
      </c>
      <c r="AM383" s="13">
        <f t="shared" si="198"/>
        <v>193590</v>
      </c>
      <c r="AN383" s="13">
        <f t="shared" si="199"/>
        <v>1403940.01</v>
      </c>
      <c r="AO383" s="23">
        <f t="shared" si="200"/>
        <v>0</v>
      </c>
      <c r="AP383" s="13">
        <f t="shared" si="201"/>
        <v>-88250</v>
      </c>
      <c r="AQ383" s="13">
        <f t="shared" si="202"/>
        <v>0</v>
      </c>
      <c r="AR383" s="3" t="str">
        <f t="shared" si="203"/>
        <v>Ok</v>
      </c>
    </row>
    <row r="384" spans="1:44" x14ac:dyDescent="0.3">
      <c r="A384" s="30"/>
      <c r="B384" s="30">
        <f t="shared" si="170"/>
        <v>391</v>
      </c>
      <c r="C384" s="13">
        <f t="shared" si="171"/>
        <v>195500</v>
      </c>
      <c r="D384" s="13">
        <f t="shared" si="172"/>
        <v>2346000</v>
      </c>
      <c r="E384" s="13">
        <f>F384*基础参数!$B$18</f>
        <v>1564000</v>
      </c>
      <c r="F384" s="13">
        <f>F383+基础参数!$B$17</f>
        <v>3910000</v>
      </c>
      <c r="G384" s="13">
        <f>基础参数!$B$1</f>
        <v>60000</v>
      </c>
      <c r="H384" s="13">
        <f>基础参数!$B$2</f>
        <v>36000</v>
      </c>
      <c r="I384" s="13">
        <f>ROUND(IF(F384/12&gt;基础参数!$B$5,基础参数!$B$5,IF(F384/12&lt;基础参数!$B$4,基础参数!$B$4,F384/12)),2)</f>
        <v>21396</v>
      </c>
      <c r="J384" s="13">
        <f>I384*12*基础参数!$B$3</f>
        <v>32094</v>
      </c>
      <c r="K384" s="13">
        <f>ROUND(IF($F384/12&gt;基础参数!$B$12,基础参数!$B$12,IF($F384/12&lt;基础参数!$B$11,基础参数!$B$11,$F384/12)),2)</f>
        <v>21396</v>
      </c>
      <c r="L384" s="13">
        <f>K384*12*基础参数!$B$10</f>
        <v>17972.640000000003</v>
      </c>
      <c r="M384" s="12">
        <f t="shared" si="173"/>
        <v>2199933.36</v>
      </c>
      <c r="N384" s="13">
        <f t="shared" si="174"/>
        <v>1564000</v>
      </c>
      <c r="O384" s="13">
        <f t="shared" si="175"/>
        <v>808050.01</v>
      </c>
      <c r="P384" s="13">
        <f t="shared" si="176"/>
        <v>688640</v>
      </c>
      <c r="Q384" s="17">
        <f t="shared" si="177"/>
        <v>1496690.01</v>
      </c>
      <c r="R384" s="13">
        <f t="shared" si="178"/>
        <v>3103933.36</v>
      </c>
      <c r="S384" s="18">
        <f t="shared" si="179"/>
        <v>660000</v>
      </c>
      <c r="T384" s="13">
        <f t="shared" si="180"/>
        <v>1214850.01</v>
      </c>
      <c r="U384" s="13">
        <f t="shared" si="181"/>
        <v>193590</v>
      </c>
      <c r="V384" s="19">
        <f t="shared" si="182"/>
        <v>1408440.01</v>
      </c>
      <c r="W384" s="13">
        <f t="shared" si="183"/>
        <v>88250</v>
      </c>
      <c r="X384" s="13">
        <f t="shared" si="184"/>
        <v>103410</v>
      </c>
      <c r="Y384" s="13">
        <f t="shared" si="185"/>
        <v>3763933.36</v>
      </c>
      <c r="Z384" s="22">
        <f t="shared" si="186"/>
        <v>1511850.01</v>
      </c>
      <c r="AA384" s="13"/>
      <c r="AB384" s="13">
        <f t="shared" si="187"/>
        <v>3343933.36</v>
      </c>
      <c r="AC384" s="13">
        <f t="shared" si="188"/>
        <v>420000</v>
      </c>
      <c r="AD384" s="13">
        <f t="shared" si="189"/>
        <v>1322850.01</v>
      </c>
      <c r="AE384" s="13">
        <f t="shared" si="190"/>
        <v>102340</v>
      </c>
      <c r="AF384" s="13">
        <f t="shared" si="191"/>
        <v>1425190.01</v>
      </c>
      <c r="AG384" s="23">
        <f t="shared" si="192"/>
        <v>16750</v>
      </c>
      <c r="AH384" s="13">
        <f t="shared" si="193"/>
        <v>-71500</v>
      </c>
      <c r="AI384" s="13">
        <f t="shared" si="194"/>
        <v>2311433.36</v>
      </c>
      <c r="AJ384" s="13">
        <f t="shared" si="195"/>
        <v>3103933.36</v>
      </c>
      <c r="AK384" s="13">
        <f t="shared" si="196"/>
        <v>660000</v>
      </c>
      <c r="AL384" s="13">
        <f t="shared" si="197"/>
        <v>1214850.01</v>
      </c>
      <c r="AM384" s="13">
        <f t="shared" si="198"/>
        <v>193590</v>
      </c>
      <c r="AN384" s="13">
        <f t="shared" si="199"/>
        <v>1408440.01</v>
      </c>
      <c r="AO384" s="23">
        <f t="shared" si="200"/>
        <v>0</v>
      </c>
      <c r="AP384" s="13">
        <f t="shared" si="201"/>
        <v>-88250</v>
      </c>
      <c r="AQ384" s="13">
        <f t="shared" si="202"/>
        <v>0</v>
      </c>
      <c r="AR384" s="3" t="str">
        <f t="shared" si="203"/>
        <v>Ok</v>
      </c>
    </row>
    <row r="385" spans="1:44" x14ac:dyDescent="0.3">
      <c r="A385" s="30"/>
      <c r="B385" s="30">
        <f t="shared" si="170"/>
        <v>392</v>
      </c>
      <c r="C385" s="13">
        <f t="shared" si="171"/>
        <v>196000</v>
      </c>
      <c r="D385" s="13">
        <f t="shared" si="172"/>
        <v>2352000</v>
      </c>
      <c r="E385" s="13">
        <f>F385*基础参数!$B$18</f>
        <v>1568000</v>
      </c>
      <c r="F385" s="13">
        <f>F384+基础参数!$B$17</f>
        <v>3920000</v>
      </c>
      <c r="G385" s="13">
        <f>基础参数!$B$1</f>
        <v>60000</v>
      </c>
      <c r="H385" s="13">
        <f>基础参数!$B$2</f>
        <v>36000</v>
      </c>
      <c r="I385" s="13">
        <f>ROUND(IF(F385/12&gt;基础参数!$B$5,基础参数!$B$5,IF(F385/12&lt;基础参数!$B$4,基础参数!$B$4,F385/12)),2)</f>
        <v>21396</v>
      </c>
      <c r="J385" s="13">
        <f>I385*12*基础参数!$B$3</f>
        <v>32094</v>
      </c>
      <c r="K385" s="13">
        <f>ROUND(IF($F385/12&gt;基础参数!$B$12,基础参数!$B$12,IF($F385/12&lt;基础参数!$B$11,基础参数!$B$11,$F385/12)),2)</f>
        <v>21396</v>
      </c>
      <c r="L385" s="13">
        <f>K385*12*基础参数!$B$10</f>
        <v>17972.640000000003</v>
      </c>
      <c r="M385" s="12">
        <f t="shared" si="173"/>
        <v>2205933.36</v>
      </c>
      <c r="N385" s="13">
        <f t="shared" si="174"/>
        <v>1568000</v>
      </c>
      <c r="O385" s="13">
        <f t="shared" si="175"/>
        <v>810750.01</v>
      </c>
      <c r="P385" s="13">
        <f t="shared" si="176"/>
        <v>690440</v>
      </c>
      <c r="Q385" s="17">
        <f t="shared" si="177"/>
        <v>1501190.01</v>
      </c>
      <c r="R385" s="13">
        <f t="shared" si="178"/>
        <v>3113933.36</v>
      </c>
      <c r="S385" s="18">
        <f t="shared" si="179"/>
        <v>660000</v>
      </c>
      <c r="T385" s="13">
        <f t="shared" si="180"/>
        <v>1219350.01</v>
      </c>
      <c r="U385" s="13">
        <f t="shared" si="181"/>
        <v>193590</v>
      </c>
      <c r="V385" s="19">
        <f t="shared" si="182"/>
        <v>1412940.01</v>
      </c>
      <c r="W385" s="13">
        <f t="shared" si="183"/>
        <v>88250</v>
      </c>
      <c r="X385" s="13">
        <f t="shared" si="184"/>
        <v>103410</v>
      </c>
      <c r="Y385" s="13">
        <f t="shared" si="185"/>
        <v>3773933.36</v>
      </c>
      <c r="Z385" s="22">
        <f t="shared" si="186"/>
        <v>1516350.01</v>
      </c>
      <c r="AA385" s="13"/>
      <c r="AB385" s="13">
        <f t="shared" si="187"/>
        <v>3353933.36</v>
      </c>
      <c r="AC385" s="13">
        <f t="shared" si="188"/>
        <v>420000</v>
      </c>
      <c r="AD385" s="13">
        <f t="shared" si="189"/>
        <v>1327350.01</v>
      </c>
      <c r="AE385" s="13">
        <f t="shared" si="190"/>
        <v>102340</v>
      </c>
      <c r="AF385" s="13">
        <f t="shared" si="191"/>
        <v>1429690.01</v>
      </c>
      <c r="AG385" s="23">
        <f t="shared" si="192"/>
        <v>16750</v>
      </c>
      <c r="AH385" s="13">
        <f t="shared" si="193"/>
        <v>-71500</v>
      </c>
      <c r="AI385" s="13">
        <f t="shared" si="194"/>
        <v>2321433.36</v>
      </c>
      <c r="AJ385" s="13">
        <f t="shared" si="195"/>
        <v>3113933.36</v>
      </c>
      <c r="AK385" s="13">
        <f t="shared" si="196"/>
        <v>660000</v>
      </c>
      <c r="AL385" s="13">
        <f t="shared" si="197"/>
        <v>1219350.01</v>
      </c>
      <c r="AM385" s="13">
        <f t="shared" si="198"/>
        <v>193590</v>
      </c>
      <c r="AN385" s="13">
        <f t="shared" si="199"/>
        <v>1412940.01</v>
      </c>
      <c r="AO385" s="23">
        <f t="shared" si="200"/>
        <v>0</v>
      </c>
      <c r="AP385" s="13">
        <f t="shared" si="201"/>
        <v>-88250</v>
      </c>
      <c r="AQ385" s="13">
        <f t="shared" si="202"/>
        <v>0</v>
      </c>
      <c r="AR385" s="3" t="str">
        <f t="shared" si="203"/>
        <v>Ok</v>
      </c>
    </row>
    <row r="386" spans="1:44" x14ac:dyDescent="0.3">
      <c r="A386" s="30"/>
      <c r="B386" s="30">
        <f t="shared" si="170"/>
        <v>393</v>
      </c>
      <c r="C386" s="13">
        <f t="shared" si="171"/>
        <v>196500</v>
      </c>
      <c r="D386" s="13">
        <f t="shared" si="172"/>
        <v>2358000</v>
      </c>
      <c r="E386" s="13">
        <f>F386*基础参数!$B$18</f>
        <v>1572000</v>
      </c>
      <c r="F386" s="13">
        <f>F385+基础参数!$B$17</f>
        <v>3930000</v>
      </c>
      <c r="G386" s="13">
        <f>基础参数!$B$1</f>
        <v>60000</v>
      </c>
      <c r="H386" s="13">
        <f>基础参数!$B$2</f>
        <v>36000</v>
      </c>
      <c r="I386" s="13">
        <f>ROUND(IF(F386/12&gt;基础参数!$B$5,基础参数!$B$5,IF(F386/12&lt;基础参数!$B$4,基础参数!$B$4,F386/12)),2)</f>
        <v>21396</v>
      </c>
      <c r="J386" s="13">
        <f>I386*12*基础参数!$B$3</f>
        <v>32094</v>
      </c>
      <c r="K386" s="13">
        <f>ROUND(IF($F386/12&gt;基础参数!$B$12,基础参数!$B$12,IF($F386/12&lt;基础参数!$B$11,基础参数!$B$11,$F386/12)),2)</f>
        <v>21396</v>
      </c>
      <c r="L386" s="13">
        <f>K386*12*基础参数!$B$10</f>
        <v>17972.640000000003</v>
      </c>
      <c r="M386" s="12">
        <f t="shared" si="173"/>
        <v>2211933.36</v>
      </c>
      <c r="N386" s="13">
        <f t="shared" si="174"/>
        <v>1572000</v>
      </c>
      <c r="O386" s="13">
        <f t="shared" si="175"/>
        <v>813450.01</v>
      </c>
      <c r="P386" s="13">
        <f t="shared" si="176"/>
        <v>692240</v>
      </c>
      <c r="Q386" s="17">
        <f t="shared" si="177"/>
        <v>1505690.01</v>
      </c>
      <c r="R386" s="13">
        <f t="shared" si="178"/>
        <v>3123933.36</v>
      </c>
      <c r="S386" s="18">
        <f t="shared" si="179"/>
        <v>660000</v>
      </c>
      <c r="T386" s="13">
        <f t="shared" si="180"/>
        <v>1223850.01</v>
      </c>
      <c r="U386" s="13">
        <f t="shared" si="181"/>
        <v>193590</v>
      </c>
      <c r="V386" s="19">
        <f t="shared" si="182"/>
        <v>1417440.01</v>
      </c>
      <c r="W386" s="13">
        <f t="shared" si="183"/>
        <v>88250</v>
      </c>
      <c r="X386" s="13">
        <f t="shared" si="184"/>
        <v>103410</v>
      </c>
      <c r="Y386" s="13">
        <f t="shared" si="185"/>
        <v>3783933.36</v>
      </c>
      <c r="Z386" s="22">
        <f t="shared" si="186"/>
        <v>1520850.01</v>
      </c>
      <c r="AA386" s="13"/>
      <c r="AB386" s="13">
        <f t="shared" si="187"/>
        <v>3363933.36</v>
      </c>
      <c r="AC386" s="13">
        <f t="shared" si="188"/>
        <v>420000</v>
      </c>
      <c r="AD386" s="13">
        <f t="shared" si="189"/>
        <v>1331850.01</v>
      </c>
      <c r="AE386" s="13">
        <f t="shared" si="190"/>
        <v>102340</v>
      </c>
      <c r="AF386" s="13">
        <f t="shared" si="191"/>
        <v>1434190.01</v>
      </c>
      <c r="AG386" s="23">
        <f t="shared" si="192"/>
        <v>16750</v>
      </c>
      <c r="AH386" s="13">
        <f t="shared" si="193"/>
        <v>-71500</v>
      </c>
      <c r="AI386" s="13">
        <f t="shared" si="194"/>
        <v>2331433.36</v>
      </c>
      <c r="AJ386" s="13">
        <f t="shared" si="195"/>
        <v>3123933.36</v>
      </c>
      <c r="AK386" s="13">
        <f t="shared" si="196"/>
        <v>660000</v>
      </c>
      <c r="AL386" s="13">
        <f t="shared" si="197"/>
        <v>1223850.01</v>
      </c>
      <c r="AM386" s="13">
        <f t="shared" si="198"/>
        <v>193590</v>
      </c>
      <c r="AN386" s="13">
        <f t="shared" si="199"/>
        <v>1417440.01</v>
      </c>
      <c r="AO386" s="23">
        <f t="shared" si="200"/>
        <v>0</v>
      </c>
      <c r="AP386" s="13">
        <f t="shared" si="201"/>
        <v>-88250</v>
      </c>
      <c r="AQ386" s="13">
        <f t="shared" si="202"/>
        <v>0</v>
      </c>
      <c r="AR386" s="3" t="str">
        <f t="shared" si="203"/>
        <v>Ok</v>
      </c>
    </row>
    <row r="387" spans="1:44" x14ac:dyDescent="0.3">
      <c r="A387" s="30"/>
      <c r="B387" s="30">
        <f t="shared" ref="B387:B450" si="204">F387/10000</f>
        <v>394</v>
      </c>
      <c r="C387" s="13">
        <f t="shared" si="171"/>
        <v>197000</v>
      </c>
      <c r="D387" s="13">
        <f t="shared" si="172"/>
        <v>2364000</v>
      </c>
      <c r="E387" s="13">
        <f>F387*基础参数!$B$18</f>
        <v>1576000</v>
      </c>
      <c r="F387" s="13">
        <f>F386+基础参数!$B$17</f>
        <v>3940000</v>
      </c>
      <c r="G387" s="13">
        <f>基础参数!$B$1</f>
        <v>60000</v>
      </c>
      <c r="H387" s="13">
        <f>基础参数!$B$2</f>
        <v>36000</v>
      </c>
      <c r="I387" s="13">
        <f>ROUND(IF(F387/12&gt;基础参数!$B$5,基础参数!$B$5,IF(F387/12&lt;基础参数!$B$4,基础参数!$B$4,F387/12)),2)</f>
        <v>21396</v>
      </c>
      <c r="J387" s="13">
        <f>I387*12*基础参数!$B$3</f>
        <v>32094</v>
      </c>
      <c r="K387" s="13">
        <f>ROUND(IF($F387/12&gt;基础参数!$B$12,基础参数!$B$12,IF($F387/12&lt;基础参数!$B$11,基础参数!$B$11,$F387/12)),2)</f>
        <v>21396</v>
      </c>
      <c r="L387" s="13">
        <f>K387*12*基础参数!$B$10</f>
        <v>17972.640000000003</v>
      </c>
      <c r="M387" s="12">
        <f t="shared" si="173"/>
        <v>2217933.36</v>
      </c>
      <c r="N387" s="13">
        <f t="shared" si="174"/>
        <v>1576000</v>
      </c>
      <c r="O387" s="13">
        <f t="shared" si="175"/>
        <v>816150.01</v>
      </c>
      <c r="P387" s="13">
        <f t="shared" si="176"/>
        <v>694040</v>
      </c>
      <c r="Q387" s="17">
        <f t="shared" si="177"/>
        <v>1510190.01</v>
      </c>
      <c r="R387" s="13">
        <f t="shared" si="178"/>
        <v>3133933.36</v>
      </c>
      <c r="S387" s="18">
        <f t="shared" si="179"/>
        <v>660000</v>
      </c>
      <c r="T387" s="13">
        <f t="shared" si="180"/>
        <v>1228350.01</v>
      </c>
      <c r="U387" s="13">
        <f t="shared" si="181"/>
        <v>193590</v>
      </c>
      <c r="V387" s="19">
        <f t="shared" si="182"/>
        <v>1421940.01</v>
      </c>
      <c r="W387" s="13">
        <f t="shared" si="183"/>
        <v>88250</v>
      </c>
      <c r="X387" s="13">
        <f t="shared" si="184"/>
        <v>103410</v>
      </c>
      <c r="Y387" s="13">
        <f t="shared" si="185"/>
        <v>3793933.36</v>
      </c>
      <c r="Z387" s="22">
        <f t="shared" si="186"/>
        <v>1525350.01</v>
      </c>
      <c r="AA387" s="13"/>
      <c r="AB387" s="13">
        <f t="shared" si="187"/>
        <v>3373933.36</v>
      </c>
      <c r="AC387" s="13">
        <f t="shared" si="188"/>
        <v>420000</v>
      </c>
      <c r="AD387" s="13">
        <f t="shared" si="189"/>
        <v>1336350.01</v>
      </c>
      <c r="AE387" s="13">
        <f t="shared" si="190"/>
        <v>102340</v>
      </c>
      <c r="AF387" s="13">
        <f t="shared" si="191"/>
        <v>1438690.01</v>
      </c>
      <c r="AG387" s="23">
        <f t="shared" si="192"/>
        <v>16750</v>
      </c>
      <c r="AH387" s="13">
        <f t="shared" si="193"/>
        <v>-71500</v>
      </c>
      <c r="AI387" s="13">
        <f t="shared" si="194"/>
        <v>2341433.36</v>
      </c>
      <c r="AJ387" s="13">
        <f t="shared" si="195"/>
        <v>3133933.36</v>
      </c>
      <c r="AK387" s="13">
        <f t="shared" si="196"/>
        <v>660000</v>
      </c>
      <c r="AL387" s="13">
        <f t="shared" si="197"/>
        <v>1228350.01</v>
      </c>
      <c r="AM387" s="13">
        <f t="shared" si="198"/>
        <v>193590</v>
      </c>
      <c r="AN387" s="13">
        <f t="shared" si="199"/>
        <v>1421940.01</v>
      </c>
      <c r="AO387" s="23">
        <f t="shared" si="200"/>
        <v>0</v>
      </c>
      <c r="AP387" s="13">
        <f t="shared" si="201"/>
        <v>-88250</v>
      </c>
      <c r="AQ387" s="13">
        <f t="shared" si="202"/>
        <v>0</v>
      </c>
      <c r="AR387" s="3" t="str">
        <f t="shared" si="203"/>
        <v>Ok</v>
      </c>
    </row>
    <row r="388" spans="1:44" x14ac:dyDescent="0.3">
      <c r="A388" s="30"/>
      <c r="B388" s="30">
        <f t="shared" si="204"/>
        <v>395</v>
      </c>
      <c r="C388" s="13">
        <f t="shared" ref="C388:C451" si="205">ROUND(D388/12,2)</f>
        <v>197500</v>
      </c>
      <c r="D388" s="13">
        <f t="shared" ref="D388:D451" si="206">F388-E388</f>
        <v>2370000</v>
      </c>
      <c r="E388" s="13">
        <f>F388*基础参数!$B$18</f>
        <v>1580000</v>
      </c>
      <c r="F388" s="13">
        <f>F387+基础参数!$B$17</f>
        <v>3950000</v>
      </c>
      <c r="G388" s="13">
        <f>基础参数!$B$1</f>
        <v>60000</v>
      </c>
      <c r="H388" s="13">
        <f>基础参数!$B$2</f>
        <v>36000</v>
      </c>
      <c r="I388" s="13">
        <f>ROUND(IF(F388/12&gt;基础参数!$B$5,基础参数!$B$5,IF(F388/12&lt;基础参数!$B$4,基础参数!$B$4,F388/12)),2)</f>
        <v>21396</v>
      </c>
      <c r="J388" s="13">
        <f>I388*12*基础参数!$B$3</f>
        <v>32094</v>
      </c>
      <c r="K388" s="13">
        <f>ROUND(IF($F388/12&gt;基础参数!$B$12,基础参数!$B$12,IF($F388/12&lt;基础参数!$B$11,基础参数!$B$11,$F388/12)),2)</f>
        <v>21396</v>
      </c>
      <c r="L388" s="13">
        <f>K388*12*基础参数!$B$10</f>
        <v>17972.640000000003</v>
      </c>
      <c r="M388" s="12">
        <f t="shared" ref="M388:M451" si="207">IF(D388-G388-H388-J388-L388&gt;0,D388-G388-H388-J388-L388,0)</f>
        <v>2223933.36</v>
      </c>
      <c r="N388" s="13">
        <f t="shared" ref="N388:N451" si="208">E388</f>
        <v>1580000</v>
      </c>
      <c r="O388" s="13">
        <f t="shared" ref="O388:O451" si="209">ROUND(IF(M388&gt;36000,IF(M388&gt;144000,IF(M388&gt;300000,IF(M388&gt;420000,IF(M388&gt;660000,IF(M388&gt;960000,IF(M388&gt;960000.0001,(M388*0.45-181920)),(M388*0.35-85920)),(M388*0.3-52920)),(M388*0.25-31920)),(M388*0.2-16920)),(M388*0.1-2520)),(M388*0.03)),2)</f>
        <v>818850.01</v>
      </c>
      <c r="P388" s="13">
        <f t="shared" ref="P388:P451" si="210">ROUND(IF(N388/12&gt;3000,IF(N388/12&gt;12000,IF(N388/12&gt;25000,IF(N388/12&gt;35000,IF(N388/12&gt;55000,IF(N388/12&gt;80000,IF(N388/12&gt;80000.0001,(N388*0.45-15160)),(N388*0.35-7160)),(N388*0.3-4410)),(N388*0.25-2660)),(N388*0.2-1410)),(N388*0.1-210)),(N388*0.03)),2)</f>
        <v>695840</v>
      </c>
      <c r="Q388" s="17">
        <f t="shared" ref="Q388:Q451" si="211">O388+P388</f>
        <v>1514690.01</v>
      </c>
      <c r="R388" s="13">
        <f t="shared" ref="R388:R451" si="212">Y388-S388</f>
        <v>3143933.36</v>
      </c>
      <c r="S388" s="18">
        <f t="shared" ref="S388:S451" si="213">IF(Y388&gt;1452500,660000,IF(Y388&gt;1277500,420000,IF(Y388&gt;672000,300000,IF(Y388&gt;203100,144000,IF(Y388&gt;36000,36000,0)))))</f>
        <v>660000</v>
      </c>
      <c r="T388" s="13">
        <f t="shared" ref="T388:T451" si="214">ROUND(IF(R388&gt;36000,IF(R388&gt;144000,IF(R388&gt;300000,IF(R388&gt;420000,IF(R388&gt;660000,IF(R388&gt;960000,IF(R388&gt;960000.0001,(R388*0.45-181920)),(R388*0.35-85920)),(R388*0.3-52920)),(R388*0.25-31920)),(R388*0.2-16920)),(R388*0.1-2520)),(R388*0.03)),2)</f>
        <v>1232850.01</v>
      </c>
      <c r="U388" s="13">
        <f t="shared" ref="U388:U451" si="215">ROUND(IF(S388/12&gt;3000,IF(S388/12&gt;12000,IF(S388/12&gt;25000,IF(S388/12&gt;35000,IF(S388/12&gt;55000,IF(S388/12&gt;80000,IF(S388/12&gt;80000.0001,(S388*0.45-15160)),(S388*0.35-7160)),(S388*0.3-4410)),(S388*0.25-2660)),(S388*0.2-1410)),(S388*0.1-210)),(S388*0.03)),2)</f>
        <v>193590</v>
      </c>
      <c r="V388" s="19">
        <f t="shared" ref="V388:V451" si="216">T388+U388</f>
        <v>1426440.01</v>
      </c>
      <c r="W388" s="13">
        <f t="shared" ref="W388:W451" si="217">Q388-V388</f>
        <v>88250</v>
      </c>
      <c r="X388" s="13">
        <f t="shared" ref="X388:X451" si="218">Z388-V388</f>
        <v>103410</v>
      </c>
      <c r="Y388" s="13">
        <f t="shared" ref="Y388:Y451" si="219">IF(F388-G388-H388-J388-L388&gt;0,F388-G388-H388-J388-L388,0)</f>
        <v>3803933.36</v>
      </c>
      <c r="Z388" s="22">
        <f t="shared" ref="Z388:Z451" si="220">ROUND(IF(Y388&gt;36000,IF(Y388&gt;144000,IF(Y388&gt;300000,IF(Y388&gt;420000,IF(Y388&gt;660000,IF(Y388&gt;960000,IF(Y388&gt;960000.0001,(Y388*0.45-181920)),(Y388*0.35-85920)),(Y388*0.3-52920)),(Y388*0.25-31920)),(Y388*0.2-16920)),(Y388*0.1-2520)),(Y388*0.03)),2)</f>
        <v>1529850.01</v>
      </c>
      <c r="AA388" s="13"/>
      <c r="AB388" s="13">
        <f t="shared" ref="AB388:AB451" si="221">Y388-AC388</f>
        <v>3383933.36</v>
      </c>
      <c r="AC388" s="13">
        <f t="shared" ref="AC388:AC451" si="222">IF($S388=0,0,IF($S388=36000,0,IF($S388=144000,36000,IF($S388=300000,144000,IF($S388=420000,300000,IF($S388=660000,420000))))))</f>
        <v>420000</v>
      </c>
      <c r="AD388" s="13">
        <f t="shared" ref="AD388:AD451" si="223">ROUND(IF(AB388&gt;36000,IF(AB388&gt;144000,IF(AB388&gt;300000,IF(AB388&gt;420000,IF(AB388&gt;660000,IF(AB388&gt;960000,IF(AB388&gt;960000.0001,(AB388*0.45-181920)),(AB388*0.35-85920)),(AB388*0.3-52920)),(AB388*0.25-31920)),(AB388*0.2-16920)),(AB388*0.1-2520)),(AB388*0.03)),2)</f>
        <v>1340850.01</v>
      </c>
      <c r="AE388" s="13">
        <f t="shared" ref="AE388:AE451" si="224">ROUND(IF(AC388/12&gt;3000,IF(AC388/12&gt;12000,IF(AC388/12&gt;25000,IF(AC388/12&gt;35000,IF(AC388/12&gt;55000,IF(AC388/12&gt;80000,IF(AC388/12&gt;80000.0001,(AC388*0.45-15160)),(AC388*0.35-7160)),(AC388*0.3-4410)),(AC388*0.25-2660)),(AC388*0.2-1410)),(AC388*0.1-210)),(AC388*0.03)),2)</f>
        <v>102340</v>
      </c>
      <c r="AF388" s="13">
        <f t="shared" ref="AF388:AF451" si="225">AD388+AE388</f>
        <v>1443190.01</v>
      </c>
      <c r="AG388" s="23">
        <f t="shared" ref="AG388:AG451" si="226">AF388-$V388</f>
        <v>16750</v>
      </c>
      <c r="AH388" s="13">
        <f t="shared" ref="AH388:AH451" si="227">AF388-$Q388</f>
        <v>-71500</v>
      </c>
      <c r="AI388" s="13">
        <f t="shared" ref="AI388:AI451" si="228">IF($S388=0,0,IF($S388=36000,Y388-36000,IF($S388=144000,Y388-203100,IF($S388=300000,Y388-672000,IF($S388=420000,Y388-1277500,IF($S388=660000,Y388-1452500))))))</f>
        <v>2351433.36</v>
      </c>
      <c r="AJ388" s="13">
        <f t="shared" ref="AJ388:AJ451" si="229">IF(AK388&gt;Y388,0,Y388-AK388)</f>
        <v>3143933.36</v>
      </c>
      <c r="AK388" s="13">
        <f t="shared" ref="AK388:AK451" si="230">IF($S388=0,36000,IF($S388=36000,144000,IF($S388=144000,300000,IF($S388=300000,420000,IF($S388=420000,660000,IF($S388=660000,660000))))))</f>
        <v>660000</v>
      </c>
      <c r="AL388" s="13">
        <f t="shared" ref="AL388:AL451" si="231">IF(AK388&gt;Y388,0,ROUND(IF(AJ388&gt;36000,IF(AJ388&gt;144000,IF(AJ388&gt;300000,IF(AJ388&gt;420000,IF(AJ388&gt;660000,IF(AJ388&gt;960000,IF(AJ388&gt;960000.0001,(AJ388*0.45-181920)),(AJ388*0.35-85920)),(AJ388*0.3-52920)),(AJ388*0.25-31920)),(AJ388*0.2-16920)),(AJ388*0.1-2520)),(AJ388*0.03)),2))</f>
        <v>1232850.01</v>
      </c>
      <c r="AM388" s="13">
        <f t="shared" ref="AM388:AM451" si="232">IF(AK388&gt;Y388,0,ROUND(IF(AK388/12&gt;3000,IF(AK388/12&gt;12000,IF(AK388/12&gt;25000,IF(AK388/12&gt;35000,IF(AK388/12&gt;55000,IF(AK388/12&gt;80000,IF(AK388/12&gt;80000.0001,(AK388*0.45-15160)),(AK388*0.35-7160)),(AK388*0.3-4410)),(AK388*0.25-2660)),(AK388*0.2-1410)),(AK388*0.1-210)),(AK388*0.03)),2))</f>
        <v>193590</v>
      </c>
      <c r="AN388" s="13">
        <f t="shared" ref="AN388:AN451" si="233">AL388+AM388</f>
        <v>1426440.01</v>
      </c>
      <c r="AO388" s="23">
        <f t="shared" ref="AO388:AO451" si="234">IF(AK388&gt;Y388,0,AN388-$V388)</f>
        <v>0</v>
      </c>
      <c r="AP388" s="13">
        <f t="shared" ref="AP388:AP451" si="235">IF(AK388&gt;Y388,0,AN388-$Q388)</f>
        <v>-88250</v>
      </c>
      <c r="AQ388" s="13">
        <f t="shared" ref="AQ388:AQ451" si="236">IF(AK388&gt;Y388,0,IF($S388=0,Y388-36000,IF($S388=36000,Y388-203100,IF($S388=144000,Y388-672000,IF($S388=300000,Y388-1277500,IF($S388=420000,Y388-1452500,IF($S388=660000,0)))))))</f>
        <v>0</v>
      </c>
      <c r="AR388" s="3" t="str">
        <f t="shared" ref="AR388:AR451" si="237">IF(AK388&gt;Y388,"高选假设不成立","Ok")</f>
        <v>Ok</v>
      </c>
    </row>
    <row r="389" spans="1:44" x14ac:dyDescent="0.3">
      <c r="A389" s="30"/>
      <c r="B389" s="30">
        <f t="shared" si="204"/>
        <v>396</v>
      </c>
      <c r="C389" s="13">
        <f t="shared" si="205"/>
        <v>198000</v>
      </c>
      <c r="D389" s="13">
        <f t="shared" si="206"/>
        <v>2376000</v>
      </c>
      <c r="E389" s="13">
        <f>F389*基础参数!$B$18</f>
        <v>1584000</v>
      </c>
      <c r="F389" s="13">
        <f>F388+基础参数!$B$17</f>
        <v>3960000</v>
      </c>
      <c r="G389" s="13">
        <f>基础参数!$B$1</f>
        <v>60000</v>
      </c>
      <c r="H389" s="13">
        <f>基础参数!$B$2</f>
        <v>36000</v>
      </c>
      <c r="I389" s="13">
        <f>ROUND(IF(F389/12&gt;基础参数!$B$5,基础参数!$B$5,IF(F389/12&lt;基础参数!$B$4,基础参数!$B$4,F389/12)),2)</f>
        <v>21396</v>
      </c>
      <c r="J389" s="13">
        <f>I389*12*基础参数!$B$3</f>
        <v>32094</v>
      </c>
      <c r="K389" s="13">
        <f>ROUND(IF($F389/12&gt;基础参数!$B$12,基础参数!$B$12,IF($F389/12&lt;基础参数!$B$11,基础参数!$B$11,$F389/12)),2)</f>
        <v>21396</v>
      </c>
      <c r="L389" s="13">
        <f>K389*12*基础参数!$B$10</f>
        <v>17972.640000000003</v>
      </c>
      <c r="M389" s="12">
        <f t="shared" si="207"/>
        <v>2229933.36</v>
      </c>
      <c r="N389" s="13">
        <f t="shared" si="208"/>
        <v>1584000</v>
      </c>
      <c r="O389" s="13">
        <f t="shared" si="209"/>
        <v>821550.01</v>
      </c>
      <c r="P389" s="13">
        <f t="shared" si="210"/>
        <v>697640</v>
      </c>
      <c r="Q389" s="17">
        <f t="shared" si="211"/>
        <v>1519190.01</v>
      </c>
      <c r="R389" s="13">
        <f t="shared" si="212"/>
        <v>3153933.36</v>
      </c>
      <c r="S389" s="18">
        <f t="shared" si="213"/>
        <v>660000</v>
      </c>
      <c r="T389" s="13">
        <f t="shared" si="214"/>
        <v>1237350.01</v>
      </c>
      <c r="U389" s="13">
        <f t="shared" si="215"/>
        <v>193590</v>
      </c>
      <c r="V389" s="19">
        <f t="shared" si="216"/>
        <v>1430940.01</v>
      </c>
      <c r="W389" s="13">
        <f t="shared" si="217"/>
        <v>88250</v>
      </c>
      <c r="X389" s="13">
        <f t="shared" si="218"/>
        <v>103410</v>
      </c>
      <c r="Y389" s="13">
        <f t="shared" si="219"/>
        <v>3813933.36</v>
      </c>
      <c r="Z389" s="22">
        <f t="shared" si="220"/>
        <v>1534350.01</v>
      </c>
      <c r="AA389" s="13"/>
      <c r="AB389" s="13">
        <f t="shared" si="221"/>
        <v>3393933.36</v>
      </c>
      <c r="AC389" s="13">
        <f t="shared" si="222"/>
        <v>420000</v>
      </c>
      <c r="AD389" s="13">
        <f t="shared" si="223"/>
        <v>1345350.01</v>
      </c>
      <c r="AE389" s="13">
        <f t="shared" si="224"/>
        <v>102340</v>
      </c>
      <c r="AF389" s="13">
        <f t="shared" si="225"/>
        <v>1447690.01</v>
      </c>
      <c r="AG389" s="23">
        <f t="shared" si="226"/>
        <v>16750</v>
      </c>
      <c r="AH389" s="13">
        <f t="shared" si="227"/>
        <v>-71500</v>
      </c>
      <c r="AI389" s="13">
        <f t="shared" si="228"/>
        <v>2361433.36</v>
      </c>
      <c r="AJ389" s="13">
        <f t="shared" si="229"/>
        <v>3153933.36</v>
      </c>
      <c r="AK389" s="13">
        <f t="shared" si="230"/>
        <v>660000</v>
      </c>
      <c r="AL389" s="13">
        <f t="shared" si="231"/>
        <v>1237350.01</v>
      </c>
      <c r="AM389" s="13">
        <f t="shared" si="232"/>
        <v>193590</v>
      </c>
      <c r="AN389" s="13">
        <f t="shared" si="233"/>
        <v>1430940.01</v>
      </c>
      <c r="AO389" s="23">
        <f t="shared" si="234"/>
        <v>0</v>
      </c>
      <c r="AP389" s="13">
        <f t="shared" si="235"/>
        <v>-88250</v>
      </c>
      <c r="AQ389" s="13">
        <f t="shared" si="236"/>
        <v>0</v>
      </c>
      <c r="AR389" s="3" t="str">
        <f t="shared" si="237"/>
        <v>Ok</v>
      </c>
    </row>
    <row r="390" spans="1:44" x14ac:dyDescent="0.3">
      <c r="A390" s="30"/>
      <c r="B390" s="30">
        <f t="shared" si="204"/>
        <v>397</v>
      </c>
      <c r="C390" s="13">
        <f t="shared" si="205"/>
        <v>198500</v>
      </c>
      <c r="D390" s="13">
        <f t="shared" si="206"/>
        <v>2382000</v>
      </c>
      <c r="E390" s="13">
        <f>F390*基础参数!$B$18</f>
        <v>1588000</v>
      </c>
      <c r="F390" s="13">
        <f>F389+基础参数!$B$17</f>
        <v>3970000</v>
      </c>
      <c r="G390" s="13">
        <f>基础参数!$B$1</f>
        <v>60000</v>
      </c>
      <c r="H390" s="13">
        <f>基础参数!$B$2</f>
        <v>36000</v>
      </c>
      <c r="I390" s="13">
        <f>ROUND(IF(F390/12&gt;基础参数!$B$5,基础参数!$B$5,IF(F390/12&lt;基础参数!$B$4,基础参数!$B$4,F390/12)),2)</f>
        <v>21396</v>
      </c>
      <c r="J390" s="13">
        <f>I390*12*基础参数!$B$3</f>
        <v>32094</v>
      </c>
      <c r="K390" s="13">
        <f>ROUND(IF($F390/12&gt;基础参数!$B$12,基础参数!$B$12,IF($F390/12&lt;基础参数!$B$11,基础参数!$B$11,$F390/12)),2)</f>
        <v>21396</v>
      </c>
      <c r="L390" s="13">
        <f>K390*12*基础参数!$B$10</f>
        <v>17972.640000000003</v>
      </c>
      <c r="M390" s="12">
        <f t="shared" si="207"/>
        <v>2235933.36</v>
      </c>
      <c r="N390" s="13">
        <f t="shared" si="208"/>
        <v>1588000</v>
      </c>
      <c r="O390" s="13">
        <f t="shared" si="209"/>
        <v>824250.01</v>
      </c>
      <c r="P390" s="13">
        <f t="shared" si="210"/>
        <v>699440</v>
      </c>
      <c r="Q390" s="17">
        <f t="shared" si="211"/>
        <v>1523690.01</v>
      </c>
      <c r="R390" s="13">
        <f t="shared" si="212"/>
        <v>3163933.36</v>
      </c>
      <c r="S390" s="18">
        <f t="shared" si="213"/>
        <v>660000</v>
      </c>
      <c r="T390" s="13">
        <f t="shared" si="214"/>
        <v>1241850.01</v>
      </c>
      <c r="U390" s="13">
        <f t="shared" si="215"/>
        <v>193590</v>
      </c>
      <c r="V390" s="19">
        <f t="shared" si="216"/>
        <v>1435440.01</v>
      </c>
      <c r="W390" s="13">
        <f t="shared" si="217"/>
        <v>88250</v>
      </c>
      <c r="X390" s="13">
        <f t="shared" si="218"/>
        <v>103410</v>
      </c>
      <c r="Y390" s="13">
        <f t="shared" si="219"/>
        <v>3823933.36</v>
      </c>
      <c r="Z390" s="22">
        <f t="shared" si="220"/>
        <v>1538850.01</v>
      </c>
      <c r="AA390" s="13"/>
      <c r="AB390" s="13">
        <f t="shared" si="221"/>
        <v>3403933.36</v>
      </c>
      <c r="AC390" s="13">
        <f t="shared" si="222"/>
        <v>420000</v>
      </c>
      <c r="AD390" s="13">
        <f t="shared" si="223"/>
        <v>1349850.01</v>
      </c>
      <c r="AE390" s="13">
        <f t="shared" si="224"/>
        <v>102340</v>
      </c>
      <c r="AF390" s="13">
        <f t="shared" si="225"/>
        <v>1452190.01</v>
      </c>
      <c r="AG390" s="23">
        <f t="shared" si="226"/>
        <v>16750</v>
      </c>
      <c r="AH390" s="13">
        <f t="shared" si="227"/>
        <v>-71500</v>
      </c>
      <c r="AI390" s="13">
        <f t="shared" si="228"/>
        <v>2371433.36</v>
      </c>
      <c r="AJ390" s="13">
        <f t="shared" si="229"/>
        <v>3163933.36</v>
      </c>
      <c r="AK390" s="13">
        <f t="shared" si="230"/>
        <v>660000</v>
      </c>
      <c r="AL390" s="13">
        <f t="shared" si="231"/>
        <v>1241850.01</v>
      </c>
      <c r="AM390" s="13">
        <f t="shared" si="232"/>
        <v>193590</v>
      </c>
      <c r="AN390" s="13">
        <f t="shared" si="233"/>
        <v>1435440.01</v>
      </c>
      <c r="AO390" s="23">
        <f t="shared" si="234"/>
        <v>0</v>
      </c>
      <c r="AP390" s="13">
        <f t="shared" si="235"/>
        <v>-88250</v>
      </c>
      <c r="AQ390" s="13">
        <f t="shared" si="236"/>
        <v>0</v>
      </c>
      <c r="AR390" s="3" t="str">
        <f t="shared" si="237"/>
        <v>Ok</v>
      </c>
    </row>
    <row r="391" spans="1:44" x14ac:dyDescent="0.3">
      <c r="A391" s="30"/>
      <c r="B391" s="30">
        <f t="shared" si="204"/>
        <v>398</v>
      </c>
      <c r="C391" s="13">
        <f t="shared" si="205"/>
        <v>199000</v>
      </c>
      <c r="D391" s="13">
        <f t="shared" si="206"/>
        <v>2388000</v>
      </c>
      <c r="E391" s="13">
        <f>F391*基础参数!$B$18</f>
        <v>1592000</v>
      </c>
      <c r="F391" s="13">
        <f>F390+基础参数!$B$17</f>
        <v>3980000</v>
      </c>
      <c r="G391" s="13">
        <f>基础参数!$B$1</f>
        <v>60000</v>
      </c>
      <c r="H391" s="13">
        <f>基础参数!$B$2</f>
        <v>36000</v>
      </c>
      <c r="I391" s="13">
        <f>ROUND(IF(F391/12&gt;基础参数!$B$5,基础参数!$B$5,IF(F391/12&lt;基础参数!$B$4,基础参数!$B$4,F391/12)),2)</f>
        <v>21396</v>
      </c>
      <c r="J391" s="13">
        <f>I391*12*基础参数!$B$3</f>
        <v>32094</v>
      </c>
      <c r="K391" s="13">
        <f>ROUND(IF($F391/12&gt;基础参数!$B$12,基础参数!$B$12,IF($F391/12&lt;基础参数!$B$11,基础参数!$B$11,$F391/12)),2)</f>
        <v>21396</v>
      </c>
      <c r="L391" s="13">
        <f>K391*12*基础参数!$B$10</f>
        <v>17972.640000000003</v>
      </c>
      <c r="M391" s="12">
        <f t="shared" si="207"/>
        <v>2241933.36</v>
      </c>
      <c r="N391" s="13">
        <f t="shared" si="208"/>
        <v>1592000</v>
      </c>
      <c r="O391" s="13">
        <f t="shared" si="209"/>
        <v>826950.01</v>
      </c>
      <c r="P391" s="13">
        <f t="shared" si="210"/>
        <v>701240</v>
      </c>
      <c r="Q391" s="17">
        <f t="shared" si="211"/>
        <v>1528190.01</v>
      </c>
      <c r="R391" s="13">
        <f t="shared" si="212"/>
        <v>3173933.36</v>
      </c>
      <c r="S391" s="18">
        <f t="shared" si="213"/>
        <v>660000</v>
      </c>
      <c r="T391" s="13">
        <f t="shared" si="214"/>
        <v>1246350.01</v>
      </c>
      <c r="U391" s="13">
        <f t="shared" si="215"/>
        <v>193590</v>
      </c>
      <c r="V391" s="19">
        <f t="shared" si="216"/>
        <v>1439940.01</v>
      </c>
      <c r="W391" s="13">
        <f t="shared" si="217"/>
        <v>88250</v>
      </c>
      <c r="X391" s="13">
        <f t="shared" si="218"/>
        <v>103410</v>
      </c>
      <c r="Y391" s="13">
        <f t="shared" si="219"/>
        <v>3833933.36</v>
      </c>
      <c r="Z391" s="22">
        <f t="shared" si="220"/>
        <v>1543350.01</v>
      </c>
      <c r="AA391" s="13"/>
      <c r="AB391" s="13">
        <f t="shared" si="221"/>
        <v>3413933.36</v>
      </c>
      <c r="AC391" s="13">
        <f t="shared" si="222"/>
        <v>420000</v>
      </c>
      <c r="AD391" s="13">
        <f t="shared" si="223"/>
        <v>1354350.01</v>
      </c>
      <c r="AE391" s="13">
        <f t="shared" si="224"/>
        <v>102340</v>
      </c>
      <c r="AF391" s="13">
        <f t="shared" si="225"/>
        <v>1456690.01</v>
      </c>
      <c r="AG391" s="23">
        <f t="shared" si="226"/>
        <v>16750</v>
      </c>
      <c r="AH391" s="13">
        <f t="shared" si="227"/>
        <v>-71500</v>
      </c>
      <c r="AI391" s="13">
        <f t="shared" si="228"/>
        <v>2381433.36</v>
      </c>
      <c r="AJ391" s="13">
        <f t="shared" si="229"/>
        <v>3173933.36</v>
      </c>
      <c r="AK391" s="13">
        <f t="shared" si="230"/>
        <v>660000</v>
      </c>
      <c r="AL391" s="13">
        <f t="shared" si="231"/>
        <v>1246350.01</v>
      </c>
      <c r="AM391" s="13">
        <f t="shared" si="232"/>
        <v>193590</v>
      </c>
      <c r="AN391" s="13">
        <f t="shared" si="233"/>
        <v>1439940.01</v>
      </c>
      <c r="AO391" s="23">
        <f t="shared" si="234"/>
        <v>0</v>
      </c>
      <c r="AP391" s="13">
        <f t="shared" si="235"/>
        <v>-88250</v>
      </c>
      <c r="AQ391" s="13">
        <f t="shared" si="236"/>
        <v>0</v>
      </c>
      <c r="AR391" s="3" t="str">
        <f t="shared" si="237"/>
        <v>Ok</v>
      </c>
    </row>
    <row r="392" spans="1:44" x14ac:dyDescent="0.3">
      <c r="A392" s="30"/>
      <c r="B392" s="30">
        <f t="shared" si="204"/>
        <v>399</v>
      </c>
      <c r="C392" s="13">
        <f t="shared" si="205"/>
        <v>199500</v>
      </c>
      <c r="D392" s="13">
        <f t="shared" si="206"/>
        <v>2394000</v>
      </c>
      <c r="E392" s="13">
        <f>F392*基础参数!$B$18</f>
        <v>1596000</v>
      </c>
      <c r="F392" s="13">
        <f>F391+基础参数!$B$17</f>
        <v>3990000</v>
      </c>
      <c r="G392" s="13">
        <f>基础参数!$B$1</f>
        <v>60000</v>
      </c>
      <c r="H392" s="13">
        <f>基础参数!$B$2</f>
        <v>36000</v>
      </c>
      <c r="I392" s="13">
        <f>ROUND(IF(F392/12&gt;基础参数!$B$5,基础参数!$B$5,IF(F392/12&lt;基础参数!$B$4,基础参数!$B$4,F392/12)),2)</f>
        <v>21396</v>
      </c>
      <c r="J392" s="13">
        <f>I392*12*基础参数!$B$3</f>
        <v>32094</v>
      </c>
      <c r="K392" s="13">
        <f>ROUND(IF($F392/12&gt;基础参数!$B$12,基础参数!$B$12,IF($F392/12&lt;基础参数!$B$11,基础参数!$B$11,$F392/12)),2)</f>
        <v>21396</v>
      </c>
      <c r="L392" s="13">
        <f>K392*12*基础参数!$B$10</f>
        <v>17972.640000000003</v>
      </c>
      <c r="M392" s="12">
        <f t="shared" si="207"/>
        <v>2247933.36</v>
      </c>
      <c r="N392" s="13">
        <f t="shared" si="208"/>
        <v>1596000</v>
      </c>
      <c r="O392" s="13">
        <f t="shared" si="209"/>
        <v>829650.01</v>
      </c>
      <c r="P392" s="13">
        <f t="shared" si="210"/>
        <v>703040</v>
      </c>
      <c r="Q392" s="17">
        <f t="shared" si="211"/>
        <v>1532690.01</v>
      </c>
      <c r="R392" s="13">
        <f t="shared" si="212"/>
        <v>3183933.36</v>
      </c>
      <c r="S392" s="18">
        <f t="shared" si="213"/>
        <v>660000</v>
      </c>
      <c r="T392" s="13">
        <f t="shared" si="214"/>
        <v>1250850.01</v>
      </c>
      <c r="U392" s="13">
        <f t="shared" si="215"/>
        <v>193590</v>
      </c>
      <c r="V392" s="19">
        <f t="shared" si="216"/>
        <v>1444440.01</v>
      </c>
      <c r="W392" s="13">
        <f t="shared" si="217"/>
        <v>88250</v>
      </c>
      <c r="X392" s="13">
        <f t="shared" si="218"/>
        <v>103410</v>
      </c>
      <c r="Y392" s="13">
        <f t="shared" si="219"/>
        <v>3843933.36</v>
      </c>
      <c r="Z392" s="22">
        <f t="shared" si="220"/>
        <v>1547850.01</v>
      </c>
      <c r="AA392" s="13"/>
      <c r="AB392" s="13">
        <f t="shared" si="221"/>
        <v>3423933.36</v>
      </c>
      <c r="AC392" s="13">
        <f t="shared" si="222"/>
        <v>420000</v>
      </c>
      <c r="AD392" s="13">
        <f t="shared" si="223"/>
        <v>1358850.01</v>
      </c>
      <c r="AE392" s="13">
        <f t="shared" si="224"/>
        <v>102340</v>
      </c>
      <c r="AF392" s="13">
        <f t="shared" si="225"/>
        <v>1461190.01</v>
      </c>
      <c r="AG392" s="23">
        <f t="shared" si="226"/>
        <v>16750</v>
      </c>
      <c r="AH392" s="13">
        <f t="shared" si="227"/>
        <v>-71500</v>
      </c>
      <c r="AI392" s="13">
        <f t="shared" si="228"/>
        <v>2391433.36</v>
      </c>
      <c r="AJ392" s="13">
        <f t="shared" si="229"/>
        <v>3183933.36</v>
      </c>
      <c r="AK392" s="13">
        <f t="shared" si="230"/>
        <v>660000</v>
      </c>
      <c r="AL392" s="13">
        <f t="shared" si="231"/>
        <v>1250850.01</v>
      </c>
      <c r="AM392" s="13">
        <f t="shared" si="232"/>
        <v>193590</v>
      </c>
      <c r="AN392" s="13">
        <f t="shared" si="233"/>
        <v>1444440.01</v>
      </c>
      <c r="AO392" s="23">
        <f t="shared" si="234"/>
        <v>0</v>
      </c>
      <c r="AP392" s="13">
        <f t="shared" si="235"/>
        <v>-88250</v>
      </c>
      <c r="AQ392" s="13">
        <f t="shared" si="236"/>
        <v>0</v>
      </c>
      <c r="AR392" s="3" t="str">
        <f t="shared" si="237"/>
        <v>Ok</v>
      </c>
    </row>
    <row r="393" spans="1:44" x14ac:dyDescent="0.3">
      <c r="A393" s="30"/>
      <c r="B393" s="30">
        <f t="shared" si="204"/>
        <v>400</v>
      </c>
      <c r="C393" s="13">
        <f t="shared" si="205"/>
        <v>200000</v>
      </c>
      <c r="D393" s="13">
        <f t="shared" si="206"/>
        <v>2400000</v>
      </c>
      <c r="E393" s="13">
        <f>F393*基础参数!$B$18</f>
        <v>1600000</v>
      </c>
      <c r="F393" s="13">
        <f>F392+基础参数!$B$17</f>
        <v>4000000</v>
      </c>
      <c r="G393" s="13">
        <f>基础参数!$B$1</f>
        <v>60000</v>
      </c>
      <c r="H393" s="13">
        <f>基础参数!$B$2</f>
        <v>36000</v>
      </c>
      <c r="I393" s="13">
        <f>ROUND(IF(F393/12&gt;基础参数!$B$5,基础参数!$B$5,IF(F393/12&lt;基础参数!$B$4,基础参数!$B$4,F393/12)),2)</f>
        <v>21396</v>
      </c>
      <c r="J393" s="13">
        <f>I393*12*基础参数!$B$3</f>
        <v>32094</v>
      </c>
      <c r="K393" s="13">
        <f>ROUND(IF($F393/12&gt;基础参数!$B$12,基础参数!$B$12,IF($F393/12&lt;基础参数!$B$11,基础参数!$B$11,$F393/12)),2)</f>
        <v>21396</v>
      </c>
      <c r="L393" s="13">
        <f>K393*12*基础参数!$B$10</f>
        <v>17972.640000000003</v>
      </c>
      <c r="M393" s="12">
        <f t="shared" si="207"/>
        <v>2253933.36</v>
      </c>
      <c r="N393" s="13">
        <f t="shared" si="208"/>
        <v>1600000</v>
      </c>
      <c r="O393" s="13">
        <f t="shared" si="209"/>
        <v>832350.01</v>
      </c>
      <c r="P393" s="13">
        <f t="shared" si="210"/>
        <v>704840</v>
      </c>
      <c r="Q393" s="17">
        <f t="shared" si="211"/>
        <v>1537190.01</v>
      </c>
      <c r="R393" s="13">
        <f t="shared" si="212"/>
        <v>3193933.36</v>
      </c>
      <c r="S393" s="18">
        <f t="shared" si="213"/>
        <v>660000</v>
      </c>
      <c r="T393" s="13">
        <f t="shared" si="214"/>
        <v>1255350.01</v>
      </c>
      <c r="U393" s="13">
        <f t="shared" si="215"/>
        <v>193590</v>
      </c>
      <c r="V393" s="19">
        <f t="shared" si="216"/>
        <v>1448940.01</v>
      </c>
      <c r="W393" s="13">
        <f t="shared" si="217"/>
        <v>88250</v>
      </c>
      <c r="X393" s="13">
        <f t="shared" si="218"/>
        <v>103410</v>
      </c>
      <c r="Y393" s="13">
        <f t="shared" si="219"/>
        <v>3853933.36</v>
      </c>
      <c r="Z393" s="22">
        <f t="shared" si="220"/>
        <v>1552350.01</v>
      </c>
      <c r="AA393" s="13"/>
      <c r="AB393" s="13">
        <f t="shared" si="221"/>
        <v>3433933.36</v>
      </c>
      <c r="AC393" s="13">
        <f t="shared" si="222"/>
        <v>420000</v>
      </c>
      <c r="AD393" s="13">
        <f t="shared" si="223"/>
        <v>1363350.01</v>
      </c>
      <c r="AE393" s="13">
        <f t="shared" si="224"/>
        <v>102340</v>
      </c>
      <c r="AF393" s="13">
        <f t="shared" si="225"/>
        <v>1465690.01</v>
      </c>
      <c r="AG393" s="23">
        <f t="shared" si="226"/>
        <v>16750</v>
      </c>
      <c r="AH393" s="13">
        <f t="shared" si="227"/>
        <v>-71500</v>
      </c>
      <c r="AI393" s="13">
        <f t="shared" si="228"/>
        <v>2401433.36</v>
      </c>
      <c r="AJ393" s="13">
        <f t="shared" si="229"/>
        <v>3193933.36</v>
      </c>
      <c r="AK393" s="13">
        <f t="shared" si="230"/>
        <v>660000</v>
      </c>
      <c r="AL393" s="13">
        <f t="shared" si="231"/>
        <v>1255350.01</v>
      </c>
      <c r="AM393" s="13">
        <f t="shared" si="232"/>
        <v>193590</v>
      </c>
      <c r="AN393" s="13">
        <f t="shared" si="233"/>
        <v>1448940.01</v>
      </c>
      <c r="AO393" s="23">
        <f t="shared" si="234"/>
        <v>0</v>
      </c>
      <c r="AP393" s="13">
        <f t="shared" si="235"/>
        <v>-88250</v>
      </c>
      <c r="AQ393" s="13">
        <f t="shared" si="236"/>
        <v>0</v>
      </c>
      <c r="AR393" s="3" t="str">
        <f t="shared" si="237"/>
        <v>Ok</v>
      </c>
    </row>
    <row r="394" spans="1:44" x14ac:dyDescent="0.3">
      <c r="A394" s="30"/>
      <c r="B394" s="30">
        <f t="shared" si="204"/>
        <v>401</v>
      </c>
      <c r="C394" s="13">
        <f t="shared" si="205"/>
        <v>200500</v>
      </c>
      <c r="D394" s="13">
        <f t="shared" si="206"/>
        <v>2406000</v>
      </c>
      <c r="E394" s="13">
        <f>F394*基础参数!$B$18</f>
        <v>1604000</v>
      </c>
      <c r="F394" s="13">
        <f>F393+基础参数!$B$17</f>
        <v>4010000</v>
      </c>
      <c r="G394" s="13">
        <f>基础参数!$B$1</f>
        <v>60000</v>
      </c>
      <c r="H394" s="13">
        <f>基础参数!$B$2</f>
        <v>36000</v>
      </c>
      <c r="I394" s="13">
        <f>ROUND(IF(F394/12&gt;基础参数!$B$5,基础参数!$B$5,IF(F394/12&lt;基础参数!$B$4,基础参数!$B$4,F394/12)),2)</f>
        <v>21396</v>
      </c>
      <c r="J394" s="13">
        <f>I394*12*基础参数!$B$3</f>
        <v>32094</v>
      </c>
      <c r="K394" s="13">
        <f>ROUND(IF($F394/12&gt;基础参数!$B$12,基础参数!$B$12,IF($F394/12&lt;基础参数!$B$11,基础参数!$B$11,$F394/12)),2)</f>
        <v>21396</v>
      </c>
      <c r="L394" s="13">
        <f>K394*12*基础参数!$B$10</f>
        <v>17972.640000000003</v>
      </c>
      <c r="M394" s="12">
        <f t="shared" si="207"/>
        <v>2259933.36</v>
      </c>
      <c r="N394" s="13">
        <f t="shared" si="208"/>
        <v>1604000</v>
      </c>
      <c r="O394" s="13">
        <f t="shared" si="209"/>
        <v>835050.01</v>
      </c>
      <c r="P394" s="13">
        <f t="shared" si="210"/>
        <v>706640</v>
      </c>
      <c r="Q394" s="17">
        <f t="shared" si="211"/>
        <v>1541690.01</v>
      </c>
      <c r="R394" s="13">
        <f t="shared" si="212"/>
        <v>3203933.36</v>
      </c>
      <c r="S394" s="18">
        <f t="shared" si="213"/>
        <v>660000</v>
      </c>
      <c r="T394" s="13">
        <f t="shared" si="214"/>
        <v>1259850.01</v>
      </c>
      <c r="U394" s="13">
        <f t="shared" si="215"/>
        <v>193590</v>
      </c>
      <c r="V394" s="19">
        <f t="shared" si="216"/>
        <v>1453440.01</v>
      </c>
      <c r="W394" s="13">
        <f t="shared" si="217"/>
        <v>88250</v>
      </c>
      <c r="X394" s="13">
        <f t="shared" si="218"/>
        <v>103410</v>
      </c>
      <c r="Y394" s="13">
        <f t="shared" si="219"/>
        <v>3863933.36</v>
      </c>
      <c r="Z394" s="22">
        <f t="shared" si="220"/>
        <v>1556850.01</v>
      </c>
      <c r="AA394" s="13"/>
      <c r="AB394" s="13">
        <f t="shared" si="221"/>
        <v>3443933.36</v>
      </c>
      <c r="AC394" s="13">
        <f t="shared" si="222"/>
        <v>420000</v>
      </c>
      <c r="AD394" s="13">
        <f t="shared" si="223"/>
        <v>1367850.01</v>
      </c>
      <c r="AE394" s="13">
        <f t="shared" si="224"/>
        <v>102340</v>
      </c>
      <c r="AF394" s="13">
        <f t="shared" si="225"/>
        <v>1470190.01</v>
      </c>
      <c r="AG394" s="23">
        <f t="shared" si="226"/>
        <v>16750</v>
      </c>
      <c r="AH394" s="13">
        <f t="shared" si="227"/>
        <v>-71500</v>
      </c>
      <c r="AI394" s="13">
        <f t="shared" si="228"/>
        <v>2411433.36</v>
      </c>
      <c r="AJ394" s="13">
        <f t="shared" si="229"/>
        <v>3203933.36</v>
      </c>
      <c r="AK394" s="13">
        <f t="shared" si="230"/>
        <v>660000</v>
      </c>
      <c r="AL394" s="13">
        <f t="shared" si="231"/>
        <v>1259850.01</v>
      </c>
      <c r="AM394" s="13">
        <f t="shared" si="232"/>
        <v>193590</v>
      </c>
      <c r="AN394" s="13">
        <f t="shared" si="233"/>
        <v>1453440.01</v>
      </c>
      <c r="AO394" s="23">
        <f t="shared" si="234"/>
        <v>0</v>
      </c>
      <c r="AP394" s="13">
        <f t="shared" si="235"/>
        <v>-88250</v>
      </c>
      <c r="AQ394" s="13">
        <f t="shared" si="236"/>
        <v>0</v>
      </c>
      <c r="AR394" s="3" t="str">
        <f t="shared" si="237"/>
        <v>Ok</v>
      </c>
    </row>
    <row r="395" spans="1:44" x14ac:dyDescent="0.3">
      <c r="A395" s="30"/>
      <c r="B395" s="30">
        <f t="shared" si="204"/>
        <v>402</v>
      </c>
      <c r="C395" s="13">
        <f t="shared" si="205"/>
        <v>201000</v>
      </c>
      <c r="D395" s="13">
        <f t="shared" si="206"/>
        <v>2412000</v>
      </c>
      <c r="E395" s="13">
        <f>F395*基础参数!$B$18</f>
        <v>1608000</v>
      </c>
      <c r="F395" s="13">
        <f>F394+基础参数!$B$17</f>
        <v>4020000</v>
      </c>
      <c r="G395" s="13">
        <f>基础参数!$B$1</f>
        <v>60000</v>
      </c>
      <c r="H395" s="13">
        <f>基础参数!$B$2</f>
        <v>36000</v>
      </c>
      <c r="I395" s="13">
        <f>ROUND(IF(F395/12&gt;基础参数!$B$5,基础参数!$B$5,IF(F395/12&lt;基础参数!$B$4,基础参数!$B$4,F395/12)),2)</f>
        <v>21396</v>
      </c>
      <c r="J395" s="13">
        <f>I395*12*基础参数!$B$3</f>
        <v>32094</v>
      </c>
      <c r="K395" s="13">
        <f>ROUND(IF($F395/12&gt;基础参数!$B$12,基础参数!$B$12,IF($F395/12&lt;基础参数!$B$11,基础参数!$B$11,$F395/12)),2)</f>
        <v>21396</v>
      </c>
      <c r="L395" s="13">
        <f>K395*12*基础参数!$B$10</f>
        <v>17972.640000000003</v>
      </c>
      <c r="M395" s="12">
        <f t="shared" si="207"/>
        <v>2265933.36</v>
      </c>
      <c r="N395" s="13">
        <f t="shared" si="208"/>
        <v>1608000</v>
      </c>
      <c r="O395" s="13">
        <f t="shared" si="209"/>
        <v>837750.01</v>
      </c>
      <c r="P395" s="13">
        <f t="shared" si="210"/>
        <v>708440</v>
      </c>
      <c r="Q395" s="17">
        <f t="shared" si="211"/>
        <v>1546190.01</v>
      </c>
      <c r="R395" s="13">
        <f t="shared" si="212"/>
        <v>3213933.36</v>
      </c>
      <c r="S395" s="18">
        <f t="shared" si="213"/>
        <v>660000</v>
      </c>
      <c r="T395" s="13">
        <f t="shared" si="214"/>
        <v>1264350.01</v>
      </c>
      <c r="U395" s="13">
        <f t="shared" si="215"/>
        <v>193590</v>
      </c>
      <c r="V395" s="19">
        <f t="shared" si="216"/>
        <v>1457940.01</v>
      </c>
      <c r="W395" s="13">
        <f t="shared" si="217"/>
        <v>88250</v>
      </c>
      <c r="X395" s="13">
        <f t="shared" si="218"/>
        <v>103410</v>
      </c>
      <c r="Y395" s="13">
        <f t="shared" si="219"/>
        <v>3873933.36</v>
      </c>
      <c r="Z395" s="22">
        <f t="shared" si="220"/>
        <v>1561350.01</v>
      </c>
      <c r="AA395" s="13"/>
      <c r="AB395" s="13">
        <f t="shared" si="221"/>
        <v>3453933.36</v>
      </c>
      <c r="AC395" s="13">
        <f t="shared" si="222"/>
        <v>420000</v>
      </c>
      <c r="AD395" s="13">
        <f t="shared" si="223"/>
        <v>1372350.01</v>
      </c>
      <c r="AE395" s="13">
        <f t="shared" si="224"/>
        <v>102340</v>
      </c>
      <c r="AF395" s="13">
        <f t="shared" si="225"/>
        <v>1474690.01</v>
      </c>
      <c r="AG395" s="23">
        <f t="shared" si="226"/>
        <v>16750</v>
      </c>
      <c r="AH395" s="13">
        <f t="shared" si="227"/>
        <v>-71500</v>
      </c>
      <c r="AI395" s="13">
        <f t="shared" si="228"/>
        <v>2421433.36</v>
      </c>
      <c r="AJ395" s="13">
        <f t="shared" si="229"/>
        <v>3213933.36</v>
      </c>
      <c r="AK395" s="13">
        <f t="shared" si="230"/>
        <v>660000</v>
      </c>
      <c r="AL395" s="13">
        <f t="shared" si="231"/>
        <v>1264350.01</v>
      </c>
      <c r="AM395" s="13">
        <f t="shared" si="232"/>
        <v>193590</v>
      </c>
      <c r="AN395" s="13">
        <f t="shared" si="233"/>
        <v>1457940.01</v>
      </c>
      <c r="AO395" s="23">
        <f t="shared" si="234"/>
        <v>0</v>
      </c>
      <c r="AP395" s="13">
        <f t="shared" si="235"/>
        <v>-88250</v>
      </c>
      <c r="AQ395" s="13">
        <f t="shared" si="236"/>
        <v>0</v>
      </c>
      <c r="AR395" s="3" t="str">
        <f t="shared" si="237"/>
        <v>Ok</v>
      </c>
    </row>
    <row r="396" spans="1:44" x14ac:dyDescent="0.3">
      <c r="A396" s="30"/>
      <c r="B396" s="30">
        <f t="shared" si="204"/>
        <v>403</v>
      </c>
      <c r="C396" s="13">
        <f t="shared" si="205"/>
        <v>201500</v>
      </c>
      <c r="D396" s="13">
        <f t="shared" si="206"/>
        <v>2418000</v>
      </c>
      <c r="E396" s="13">
        <f>F396*基础参数!$B$18</f>
        <v>1612000</v>
      </c>
      <c r="F396" s="13">
        <f>F395+基础参数!$B$17</f>
        <v>4030000</v>
      </c>
      <c r="G396" s="13">
        <f>基础参数!$B$1</f>
        <v>60000</v>
      </c>
      <c r="H396" s="13">
        <f>基础参数!$B$2</f>
        <v>36000</v>
      </c>
      <c r="I396" s="13">
        <f>ROUND(IF(F396/12&gt;基础参数!$B$5,基础参数!$B$5,IF(F396/12&lt;基础参数!$B$4,基础参数!$B$4,F396/12)),2)</f>
        <v>21396</v>
      </c>
      <c r="J396" s="13">
        <f>I396*12*基础参数!$B$3</f>
        <v>32094</v>
      </c>
      <c r="K396" s="13">
        <f>ROUND(IF($F396/12&gt;基础参数!$B$12,基础参数!$B$12,IF($F396/12&lt;基础参数!$B$11,基础参数!$B$11,$F396/12)),2)</f>
        <v>21396</v>
      </c>
      <c r="L396" s="13">
        <f>K396*12*基础参数!$B$10</f>
        <v>17972.640000000003</v>
      </c>
      <c r="M396" s="12">
        <f t="shared" si="207"/>
        <v>2271933.36</v>
      </c>
      <c r="N396" s="13">
        <f t="shared" si="208"/>
        <v>1612000</v>
      </c>
      <c r="O396" s="13">
        <f t="shared" si="209"/>
        <v>840450.01</v>
      </c>
      <c r="P396" s="13">
        <f t="shared" si="210"/>
        <v>710240</v>
      </c>
      <c r="Q396" s="17">
        <f t="shared" si="211"/>
        <v>1550690.01</v>
      </c>
      <c r="R396" s="13">
        <f t="shared" si="212"/>
        <v>3223933.36</v>
      </c>
      <c r="S396" s="18">
        <f t="shared" si="213"/>
        <v>660000</v>
      </c>
      <c r="T396" s="13">
        <f t="shared" si="214"/>
        <v>1268850.01</v>
      </c>
      <c r="U396" s="13">
        <f t="shared" si="215"/>
        <v>193590</v>
      </c>
      <c r="V396" s="19">
        <f t="shared" si="216"/>
        <v>1462440.01</v>
      </c>
      <c r="W396" s="13">
        <f t="shared" si="217"/>
        <v>88250</v>
      </c>
      <c r="X396" s="13">
        <f t="shared" si="218"/>
        <v>103410</v>
      </c>
      <c r="Y396" s="13">
        <f t="shared" si="219"/>
        <v>3883933.36</v>
      </c>
      <c r="Z396" s="22">
        <f t="shared" si="220"/>
        <v>1565850.01</v>
      </c>
      <c r="AA396" s="13"/>
      <c r="AB396" s="13">
        <f t="shared" si="221"/>
        <v>3463933.36</v>
      </c>
      <c r="AC396" s="13">
        <f t="shared" si="222"/>
        <v>420000</v>
      </c>
      <c r="AD396" s="13">
        <f t="shared" si="223"/>
        <v>1376850.01</v>
      </c>
      <c r="AE396" s="13">
        <f t="shared" si="224"/>
        <v>102340</v>
      </c>
      <c r="AF396" s="13">
        <f t="shared" si="225"/>
        <v>1479190.01</v>
      </c>
      <c r="AG396" s="23">
        <f t="shared" si="226"/>
        <v>16750</v>
      </c>
      <c r="AH396" s="13">
        <f t="shared" si="227"/>
        <v>-71500</v>
      </c>
      <c r="AI396" s="13">
        <f t="shared" si="228"/>
        <v>2431433.36</v>
      </c>
      <c r="AJ396" s="13">
        <f t="shared" si="229"/>
        <v>3223933.36</v>
      </c>
      <c r="AK396" s="13">
        <f t="shared" si="230"/>
        <v>660000</v>
      </c>
      <c r="AL396" s="13">
        <f t="shared" si="231"/>
        <v>1268850.01</v>
      </c>
      <c r="AM396" s="13">
        <f t="shared" si="232"/>
        <v>193590</v>
      </c>
      <c r="AN396" s="13">
        <f t="shared" si="233"/>
        <v>1462440.01</v>
      </c>
      <c r="AO396" s="23">
        <f t="shared" si="234"/>
        <v>0</v>
      </c>
      <c r="AP396" s="13">
        <f t="shared" si="235"/>
        <v>-88250</v>
      </c>
      <c r="AQ396" s="13">
        <f t="shared" si="236"/>
        <v>0</v>
      </c>
      <c r="AR396" s="3" t="str">
        <f t="shared" si="237"/>
        <v>Ok</v>
      </c>
    </row>
    <row r="397" spans="1:44" x14ac:dyDescent="0.3">
      <c r="A397" s="30"/>
      <c r="B397" s="30">
        <f t="shared" si="204"/>
        <v>404</v>
      </c>
      <c r="C397" s="13">
        <f t="shared" si="205"/>
        <v>202000</v>
      </c>
      <c r="D397" s="13">
        <f t="shared" si="206"/>
        <v>2424000</v>
      </c>
      <c r="E397" s="13">
        <f>F397*基础参数!$B$18</f>
        <v>1616000</v>
      </c>
      <c r="F397" s="13">
        <f>F396+基础参数!$B$17</f>
        <v>4040000</v>
      </c>
      <c r="G397" s="13">
        <f>基础参数!$B$1</f>
        <v>60000</v>
      </c>
      <c r="H397" s="13">
        <f>基础参数!$B$2</f>
        <v>36000</v>
      </c>
      <c r="I397" s="13">
        <f>ROUND(IF(F397/12&gt;基础参数!$B$5,基础参数!$B$5,IF(F397/12&lt;基础参数!$B$4,基础参数!$B$4,F397/12)),2)</f>
        <v>21396</v>
      </c>
      <c r="J397" s="13">
        <f>I397*12*基础参数!$B$3</f>
        <v>32094</v>
      </c>
      <c r="K397" s="13">
        <f>ROUND(IF($F397/12&gt;基础参数!$B$12,基础参数!$B$12,IF($F397/12&lt;基础参数!$B$11,基础参数!$B$11,$F397/12)),2)</f>
        <v>21396</v>
      </c>
      <c r="L397" s="13">
        <f>K397*12*基础参数!$B$10</f>
        <v>17972.640000000003</v>
      </c>
      <c r="M397" s="12">
        <f t="shared" si="207"/>
        <v>2277933.36</v>
      </c>
      <c r="N397" s="13">
        <f t="shared" si="208"/>
        <v>1616000</v>
      </c>
      <c r="O397" s="13">
        <f t="shared" si="209"/>
        <v>843150.01</v>
      </c>
      <c r="P397" s="13">
        <f t="shared" si="210"/>
        <v>712040</v>
      </c>
      <c r="Q397" s="17">
        <f t="shared" si="211"/>
        <v>1555190.01</v>
      </c>
      <c r="R397" s="13">
        <f t="shared" si="212"/>
        <v>3233933.36</v>
      </c>
      <c r="S397" s="18">
        <f t="shared" si="213"/>
        <v>660000</v>
      </c>
      <c r="T397" s="13">
        <f t="shared" si="214"/>
        <v>1273350.01</v>
      </c>
      <c r="U397" s="13">
        <f t="shared" si="215"/>
        <v>193590</v>
      </c>
      <c r="V397" s="19">
        <f t="shared" si="216"/>
        <v>1466940.01</v>
      </c>
      <c r="W397" s="13">
        <f t="shared" si="217"/>
        <v>88250</v>
      </c>
      <c r="X397" s="13">
        <f t="shared" si="218"/>
        <v>103410</v>
      </c>
      <c r="Y397" s="13">
        <f t="shared" si="219"/>
        <v>3893933.36</v>
      </c>
      <c r="Z397" s="22">
        <f t="shared" si="220"/>
        <v>1570350.01</v>
      </c>
      <c r="AA397" s="13"/>
      <c r="AB397" s="13">
        <f t="shared" si="221"/>
        <v>3473933.36</v>
      </c>
      <c r="AC397" s="13">
        <f t="shared" si="222"/>
        <v>420000</v>
      </c>
      <c r="AD397" s="13">
        <f t="shared" si="223"/>
        <v>1381350.01</v>
      </c>
      <c r="AE397" s="13">
        <f t="shared" si="224"/>
        <v>102340</v>
      </c>
      <c r="AF397" s="13">
        <f t="shared" si="225"/>
        <v>1483690.01</v>
      </c>
      <c r="AG397" s="23">
        <f t="shared" si="226"/>
        <v>16750</v>
      </c>
      <c r="AH397" s="13">
        <f t="shared" si="227"/>
        <v>-71500</v>
      </c>
      <c r="AI397" s="13">
        <f t="shared" si="228"/>
        <v>2441433.36</v>
      </c>
      <c r="AJ397" s="13">
        <f t="shared" si="229"/>
        <v>3233933.36</v>
      </c>
      <c r="AK397" s="13">
        <f t="shared" si="230"/>
        <v>660000</v>
      </c>
      <c r="AL397" s="13">
        <f t="shared" si="231"/>
        <v>1273350.01</v>
      </c>
      <c r="AM397" s="13">
        <f t="shared" si="232"/>
        <v>193590</v>
      </c>
      <c r="AN397" s="13">
        <f t="shared" si="233"/>
        <v>1466940.01</v>
      </c>
      <c r="AO397" s="23">
        <f t="shared" si="234"/>
        <v>0</v>
      </c>
      <c r="AP397" s="13">
        <f t="shared" si="235"/>
        <v>-88250</v>
      </c>
      <c r="AQ397" s="13">
        <f t="shared" si="236"/>
        <v>0</v>
      </c>
      <c r="AR397" s="3" t="str">
        <f t="shared" si="237"/>
        <v>Ok</v>
      </c>
    </row>
    <row r="398" spans="1:44" x14ac:dyDescent="0.3">
      <c r="A398" s="30"/>
      <c r="B398" s="30">
        <f t="shared" si="204"/>
        <v>405</v>
      </c>
      <c r="C398" s="13">
        <f t="shared" si="205"/>
        <v>202500</v>
      </c>
      <c r="D398" s="13">
        <f t="shared" si="206"/>
        <v>2430000</v>
      </c>
      <c r="E398" s="13">
        <f>F398*基础参数!$B$18</f>
        <v>1620000</v>
      </c>
      <c r="F398" s="13">
        <f>F397+基础参数!$B$17</f>
        <v>4050000</v>
      </c>
      <c r="G398" s="13">
        <f>基础参数!$B$1</f>
        <v>60000</v>
      </c>
      <c r="H398" s="13">
        <f>基础参数!$B$2</f>
        <v>36000</v>
      </c>
      <c r="I398" s="13">
        <f>ROUND(IF(F398/12&gt;基础参数!$B$5,基础参数!$B$5,IF(F398/12&lt;基础参数!$B$4,基础参数!$B$4,F398/12)),2)</f>
        <v>21396</v>
      </c>
      <c r="J398" s="13">
        <f>I398*12*基础参数!$B$3</f>
        <v>32094</v>
      </c>
      <c r="K398" s="13">
        <f>ROUND(IF($F398/12&gt;基础参数!$B$12,基础参数!$B$12,IF($F398/12&lt;基础参数!$B$11,基础参数!$B$11,$F398/12)),2)</f>
        <v>21396</v>
      </c>
      <c r="L398" s="13">
        <f>K398*12*基础参数!$B$10</f>
        <v>17972.640000000003</v>
      </c>
      <c r="M398" s="12">
        <f t="shared" si="207"/>
        <v>2283933.36</v>
      </c>
      <c r="N398" s="13">
        <f t="shared" si="208"/>
        <v>1620000</v>
      </c>
      <c r="O398" s="13">
        <f t="shared" si="209"/>
        <v>845850.01</v>
      </c>
      <c r="P398" s="13">
        <f t="shared" si="210"/>
        <v>713840</v>
      </c>
      <c r="Q398" s="17">
        <f t="shared" si="211"/>
        <v>1559690.01</v>
      </c>
      <c r="R398" s="13">
        <f t="shared" si="212"/>
        <v>3243933.36</v>
      </c>
      <c r="S398" s="18">
        <f t="shared" si="213"/>
        <v>660000</v>
      </c>
      <c r="T398" s="13">
        <f t="shared" si="214"/>
        <v>1277850.01</v>
      </c>
      <c r="U398" s="13">
        <f t="shared" si="215"/>
        <v>193590</v>
      </c>
      <c r="V398" s="19">
        <f t="shared" si="216"/>
        <v>1471440.01</v>
      </c>
      <c r="W398" s="13">
        <f t="shared" si="217"/>
        <v>88250</v>
      </c>
      <c r="X398" s="13">
        <f t="shared" si="218"/>
        <v>103410</v>
      </c>
      <c r="Y398" s="13">
        <f t="shared" si="219"/>
        <v>3903933.36</v>
      </c>
      <c r="Z398" s="22">
        <f t="shared" si="220"/>
        <v>1574850.01</v>
      </c>
      <c r="AA398" s="13"/>
      <c r="AB398" s="13">
        <f t="shared" si="221"/>
        <v>3483933.36</v>
      </c>
      <c r="AC398" s="13">
        <f t="shared" si="222"/>
        <v>420000</v>
      </c>
      <c r="AD398" s="13">
        <f t="shared" si="223"/>
        <v>1385850.01</v>
      </c>
      <c r="AE398" s="13">
        <f t="shared" si="224"/>
        <v>102340</v>
      </c>
      <c r="AF398" s="13">
        <f t="shared" si="225"/>
        <v>1488190.01</v>
      </c>
      <c r="AG398" s="23">
        <f t="shared" si="226"/>
        <v>16750</v>
      </c>
      <c r="AH398" s="13">
        <f t="shared" si="227"/>
        <v>-71500</v>
      </c>
      <c r="AI398" s="13">
        <f t="shared" si="228"/>
        <v>2451433.36</v>
      </c>
      <c r="AJ398" s="13">
        <f t="shared" si="229"/>
        <v>3243933.36</v>
      </c>
      <c r="AK398" s="13">
        <f t="shared" si="230"/>
        <v>660000</v>
      </c>
      <c r="AL398" s="13">
        <f t="shared" si="231"/>
        <v>1277850.01</v>
      </c>
      <c r="AM398" s="13">
        <f t="shared" si="232"/>
        <v>193590</v>
      </c>
      <c r="AN398" s="13">
        <f t="shared" si="233"/>
        <v>1471440.01</v>
      </c>
      <c r="AO398" s="23">
        <f t="shared" si="234"/>
        <v>0</v>
      </c>
      <c r="AP398" s="13">
        <f t="shared" si="235"/>
        <v>-88250</v>
      </c>
      <c r="AQ398" s="13">
        <f t="shared" si="236"/>
        <v>0</v>
      </c>
      <c r="AR398" s="3" t="str">
        <f t="shared" si="237"/>
        <v>Ok</v>
      </c>
    </row>
    <row r="399" spans="1:44" x14ac:dyDescent="0.3">
      <c r="A399" s="30"/>
      <c r="B399" s="30">
        <f t="shared" si="204"/>
        <v>406</v>
      </c>
      <c r="C399" s="13">
        <f t="shared" si="205"/>
        <v>203000</v>
      </c>
      <c r="D399" s="13">
        <f t="shared" si="206"/>
        <v>2436000</v>
      </c>
      <c r="E399" s="13">
        <f>F399*基础参数!$B$18</f>
        <v>1624000</v>
      </c>
      <c r="F399" s="13">
        <f>F398+基础参数!$B$17</f>
        <v>4060000</v>
      </c>
      <c r="G399" s="13">
        <f>基础参数!$B$1</f>
        <v>60000</v>
      </c>
      <c r="H399" s="13">
        <f>基础参数!$B$2</f>
        <v>36000</v>
      </c>
      <c r="I399" s="13">
        <f>ROUND(IF(F399/12&gt;基础参数!$B$5,基础参数!$B$5,IF(F399/12&lt;基础参数!$B$4,基础参数!$B$4,F399/12)),2)</f>
        <v>21396</v>
      </c>
      <c r="J399" s="13">
        <f>I399*12*基础参数!$B$3</f>
        <v>32094</v>
      </c>
      <c r="K399" s="13">
        <f>ROUND(IF($F399/12&gt;基础参数!$B$12,基础参数!$B$12,IF($F399/12&lt;基础参数!$B$11,基础参数!$B$11,$F399/12)),2)</f>
        <v>21396</v>
      </c>
      <c r="L399" s="13">
        <f>K399*12*基础参数!$B$10</f>
        <v>17972.640000000003</v>
      </c>
      <c r="M399" s="12">
        <f t="shared" si="207"/>
        <v>2289933.36</v>
      </c>
      <c r="N399" s="13">
        <f t="shared" si="208"/>
        <v>1624000</v>
      </c>
      <c r="O399" s="13">
        <f t="shared" si="209"/>
        <v>848550.01</v>
      </c>
      <c r="P399" s="13">
        <f t="shared" si="210"/>
        <v>715640</v>
      </c>
      <c r="Q399" s="17">
        <f t="shared" si="211"/>
        <v>1564190.01</v>
      </c>
      <c r="R399" s="13">
        <f t="shared" si="212"/>
        <v>3253933.36</v>
      </c>
      <c r="S399" s="18">
        <f t="shared" si="213"/>
        <v>660000</v>
      </c>
      <c r="T399" s="13">
        <f t="shared" si="214"/>
        <v>1282350.01</v>
      </c>
      <c r="U399" s="13">
        <f t="shared" si="215"/>
        <v>193590</v>
      </c>
      <c r="V399" s="19">
        <f t="shared" si="216"/>
        <v>1475940.01</v>
      </c>
      <c r="W399" s="13">
        <f t="shared" si="217"/>
        <v>88250</v>
      </c>
      <c r="X399" s="13">
        <f t="shared" si="218"/>
        <v>103410</v>
      </c>
      <c r="Y399" s="13">
        <f t="shared" si="219"/>
        <v>3913933.36</v>
      </c>
      <c r="Z399" s="22">
        <f t="shared" si="220"/>
        <v>1579350.01</v>
      </c>
      <c r="AA399" s="13"/>
      <c r="AB399" s="13">
        <f t="shared" si="221"/>
        <v>3493933.36</v>
      </c>
      <c r="AC399" s="13">
        <f t="shared" si="222"/>
        <v>420000</v>
      </c>
      <c r="AD399" s="13">
        <f t="shared" si="223"/>
        <v>1390350.01</v>
      </c>
      <c r="AE399" s="13">
        <f t="shared" si="224"/>
        <v>102340</v>
      </c>
      <c r="AF399" s="13">
        <f t="shared" si="225"/>
        <v>1492690.01</v>
      </c>
      <c r="AG399" s="23">
        <f t="shared" si="226"/>
        <v>16750</v>
      </c>
      <c r="AH399" s="13">
        <f t="shared" si="227"/>
        <v>-71500</v>
      </c>
      <c r="AI399" s="13">
        <f t="shared" si="228"/>
        <v>2461433.36</v>
      </c>
      <c r="AJ399" s="13">
        <f t="shared" si="229"/>
        <v>3253933.36</v>
      </c>
      <c r="AK399" s="13">
        <f t="shared" si="230"/>
        <v>660000</v>
      </c>
      <c r="AL399" s="13">
        <f t="shared" si="231"/>
        <v>1282350.01</v>
      </c>
      <c r="AM399" s="13">
        <f t="shared" si="232"/>
        <v>193590</v>
      </c>
      <c r="AN399" s="13">
        <f t="shared" si="233"/>
        <v>1475940.01</v>
      </c>
      <c r="AO399" s="23">
        <f t="shared" si="234"/>
        <v>0</v>
      </c>
      <c r="AP399" s="13">
        <f t="shared" si="235"/>
        <v>-88250</v>
      </c>
      <c r="AQ399" s="13">
        <f t="shared" si="236"/>
        <v>0</v>
      </c>
      <c r="AR399" s="3" t="str">
        <f t="shared" si="237"/>
        <v>Ok</v>
      </c>
    </row>
    <row r="400" spans="1:44" x14ac:dyDescent="0.3">
      <c r="A400" s="30"/>
      <c r="B400" s="30">
        <f t="shared" si="204"/>
        <v>407</v>
      </c>
      <c r="C400" s="13">
        <f t="shared" si="205"/>
        <v>203500</v>
      </c>
      <c r="D400" s="13">
        <f t="shared" si="206"/>
        <v>2442000</v>
      </c>
      <c r="E400" s="13">
        <f>F400*基础参数!$B$18</f>
        <v>1628000</v>
      </c>
      <c r="F400" s="13">
        <f>F399+基础参数!$B$17</f>
        <v>4070000</v>
      </c>
      <c r="G400" s="13">
        <f>基础参数!$B$1</f>
        <v>60000</v>
      </c>
      <c r="H400" s="13">
        <f>基础参数!$B$2</f>
        <v>36000</v>
      </c>
      <c r="I400" s="13">
        <f>ROUND(IF(F400/12&gt;基础参数!$B$5,基础参数!$B$5,IF(F400/12&lt;基础参数!$B$4,基础参数!$B$4,F400/12)),2)</f>
        <v>21396</v>
      </c>
      <c r="J400" s="13">
        <f>I400*12*基础参数!$B$3</f>
        <v>32094</v>
      </c>
      <c r="K400" s="13">
        <f>ROUND(IF($F400/12&gt;基础参数!$B$12,基础参数!$B$12,IF($F400/12&lt;基础参数!$B$11,基础参数!$B$11,$F400/12)),2)</f>
        <v>21396</v>
      </c>
      <c r="L400" s="13">
        <f>K400*12*基础参数!$B$10</f>
        <v>17972.640000000003</v>
      </c>
      <c r="M400" s="12">
        <f t="shared" si="207"/>
        <v>2295933.36</v>
      </c>
      <c r="N400" s="13">
        <f t="shared" si="208"/>
        <v>1628000</v>
      </c>
      <c r="O400" s="13">
        <f t="shared" si="209"/>
        <v>851250.01</v>
      </c>
      <c r="P400" s="13">
        <f t="shared" si="210"/>
        <v>717440</v>
      </c>
      <c r="Q400" s="17">
        <f t="shared" si="211"/>
        <v>1568690.01</v>
      </c>
      <c r="R400" s="13">
        <f t="shared" si="212"/>
        <v>3263933.36</v>
      </c>
      <c r="S400" s="18">
        <f t="shared" si="213"/>
        <v>660000</v>
      </c>
      <c r="T400" s="13">
        <f t="shared" si="214"/>
        <v>1286850.01</v>
      </c>
      <c r="U400" s="13">
        <f t="shared" si="215"/>
        <v>193590</v>
      </c>
      <c r="V400" s="19">
        <f t="shared" si="216"/>
        <v>1480440.01</v>
      </c>
      <c r="W400" s="13">
        <f t="shared" si="217"/>
        <v>88250</v>
      </c>
      <c r="X400" s="13">
        <f t="shared" si="218"/>
        <v>103410</v>
      </c>
      <c r="Y400" s="13">
        <f t="shared" si="219"/>
        <v>3923933.36</v>
      </c>
      <c r="Z400" s="22">
        <f t="shared" si="220"/>
        <v>1583850.01</v>
      </c>
      <c r="AA400" s="13"/>
      <c r="AB400" s="13">
        <f t="shared" si="221"/>
        <v>3503933.36</v>
      </c>
      <c r="AC400" s="13">
        <f t="shared" si="222"/>
        <v>420000</v>
      </c>
      <c r="AD400" s="13">
        <f t="shared" si="223"/>
        <v>1394850.01</v>
      </c>
      <c r="AE400" s="13">
        <f t="shared" si="224"/>
        <v>102340</v>
      </c>
      <c r="AF400" s="13">
        <f t="shared" si="225"/>
        <v>1497190.01</v>
      </c>
      <c r="AG400" s="23">
        <f t="shared" si="226"/>
        <v>16750</v>
      </c>
      <c r="AH400" s="13">
        <f t="shared" si="227"/>
        <v>-71500</v>
      </c>
      <c r="AI400" s="13">
        <f t="shared" si="228"/>
        <v>2471433.36</v>
      </c>
      <c r="AJ400" s="13">
        <f t="shared" si="229"/>
        <v>3263933.36</v>
      </c>
      <c r="AK400" s="13">
        <f t="shared" si="230"/>
        <v>660000</v>
      </c>
      <c r="AL400" s="13">
        <f t="shared" si="231"/>
        <v>1286850.01</v>
      </c>
      <c r="AM400" s="13">
        <f t="shared" si="232"/>
        <v>193590</v>
      </c>
      <c r="AN400" s="13">
        <f t="shared" si="233"/>
        <v>1480440.01</v>
      </c>
      <c r="AO400" s="23">
        <f t="shared" si="234"/>
        <v>0</v>
      </c>
      <c r="AP400" s="13">
        <f t="shared" si="235"/>
        <v>-88250</v>
      </c>
      <c r="AQ400" s="13">
        <f t="shared" si="236"/>
        <v>0</v>
      </c>
      <c r="AR400" s="3" t="str">
        <f t="shared" si="237"/>
        <v>Ok</v>
      </c>
    </row>
    <row r="401" spans="1:44" x14ac:dyDescent="0.3">
      <c r="A401" s="30"/>
      <c r="B401" s="30">
        <f t="shared" si="204"/>
        <v>408</v>
      </c>
      <c r="C401" s="13">
        <f t="shared" si="205"/>
        <v>204000</v>
      </c>
      <c r="D401" s="13">
        <f t="shared" si="206"/>
        <v>2448000</v>
      </c>
      <c r="E401" s="13">
        <f>F401*基础参数!$B$18</f>
        <v>1632000</v>
      </c>
      <c r="F401" s="13">
        <f>F400+基础参数!$B$17</f>
        <v>4080000</v>
      </c>
      <c r="G401" s="13">
        <f>基础参数!$B$1</f>
        <v>60000</v>
      </c>
      <c r="H401" s="13">
        <f>基础参数!$B$2</f>
        <v>36000</v>
      </c>
      <c r="I401" s="13">
        <f>ROUND(IF(F401/12&gt;基础参数!$B$5,基础参数!$B$5,IF(F401/12&lt;基础参数!$B$4,基础参数!$B$4,F401/12)),2)</f>
        <v>21396</v>
      </c>
      <c r="J401" s="13">
        <f>I401*12*基础参数!$B$3</f>
        <v>32094</v>
      </c>
      <c r="K401" s="13">
        <f>ROUND(IF($F401/12&gt;基础参数!$B$12,基础参数!$B$12,IF($F401/12&lt;基础参数!$B$11,基础参数!$B$11,$F401/12)),2)</f>
        <v>21396</v>
      </c>
      <c r="L401" s="13">
        <f>K401*12*基础参数!$B$10</f>
        <v>17972.640000000003</v>
      </c>
      <c r="M401" s="12">
        <f t="shared" si="207"/>
        <v>2301933.36</v>
      </c>
      <c r="N401" s="13">
        <f t="shared" si="208"/>
        <v>1632000</v>
      </c>
      <c r="O401" s="13">
        <f t="shared" si="209"/>
        <v>853950.01</v>
      </c>
      <c r="P401" s="13">
        <f t="shared" si="210"/>
        <v>719240</v>
      </c>
      <c r="Q401" s="17">
        <f t="shared" si="211"/>
        <v>1573190.01</v>
      </c>
      <c r="R401" s="13">
        <f t="shared" si="212"/>
        <v>3273933.36</v>
      </c>
      <c r="S401" s="18">
        <f t="shared" si="213"/>
        <v>660000</v>
      </c>
      <c r="T401" s="13">
        <f t="shared" si="214"/>
        <v>1291350.01</v>
      </c>
      <c r="U401" s="13">
        <f t="shared" si="215"/>
        <v>193590</v>
      </c>
      <c r="V401" s="19">
        <f t="shared" si="216"/>
        <v>1484940.01</v>
      </c>
      <c r="W401" s="13">
        <f t="shared" si="217"/>
        <v>88250</v>
      </c>
      <c r="X401" s="13">
        <f t="shared" si="218"/>
        <v>103410</v>
      </c>
      <c r="Y401" s="13">
        <f t="shared" si="219"/>
        <v>3933933.36</v>
      </c>
      <c r="Z401" s="22">
        <f t="shared" si="220"/>
        <v>1588350.01</v>
      </c>
      <c r="AA401" s="13"/>
      <c r="AB401" s="13">
        <f t="shared" si="221"/>
        <v>3513933.36</v>
      </c>
      <c r="AC401" s="13">
        <f t="shared" si="222"/>
        <v>420000</v>
      </c>
      <c r="AD401" s="13">
        <f t="shared" si="223"/>
        <v>1399350.01</v>
      </c>
      <c r="AE401" s="13">
        <f t="shared" si="224"/>
        <v>102340</v>
      </c>
      <c r="AF401" s="13">
        <f t="shared" si="225"/>
        <v>1501690.01</v>
      </c>
      <c r="AG401" s="23">
        <f t="shared" si="226"/>
        <v>16750</v>
      </c>
      <c r="AH401" s="13">
        <f t="shared" si="227"/>
        <v>-71500</v>
      </c>
      <c r="AI401" s="13">
        <f t="shared" si="228"/>
        <v>2481433.36</v>
      </c>
      <c r="AJ401" s="13">
        <f t="shared" si="229"/>
        <v>3273933.36</v>
      </c>
      <c r="AK401" s="13">
        <f t="shared" si="230"/>
        <v>660000</v>
      </c>
      <c r="AL401" s="13">
        <f t="shared" si="231"/>
        <v>1291350.01</v>
      </c>
      <c r="AM401" s="13">
        <f t="shared" si="232"/>
        <v>193590</v>
      </c>
      <c r="AN401" s="13">
        <f t="shared" si="233"/>
        <v>1484940.01</v>
      </c>
      <c r="AO401" s="23">
        <f t="shared" si="234"/>
        <v>0</v>
      </c>
      <c r="AP401" s="13">
        <f t="shared" si="235"/>
        <v>-88250</v>
      </c>
      <c r="AQ401" s="13">
        <f t="shared" si="236"/>
        <v>0</v>
      </c>
      <c r="AR401" s="3" t="str">
        <f t="shared" si="237"/>
        <v>Ok</v>
      </c>
    </row>
    <row r="402" spans="1:44" x14ac:dyDescent="0.3">
      <c r="A402" s="30"/>
      <c r="B402" s="30">
        <f t="shared" si="204"/>
        <v>409</v>
      </c>
      <c r="C402" s="13">
        <f t="shared" si="205"/>
        <v>204500</v>
      </c>
      <c r="D402" s="13">
        <f t="shared" si="206"/>
        <v>2454000</v>
      </c>
      <c r="E402" s="13">
        <f>F402*基础参数!$B$18</f>
        <v>1636000</v>
      </c>
      <c r="F402" s="13">
        <f>F401+基础参数!$B$17</f>
        <v>4090000</v>
      </c>
      <c r="G402" s="13">
        <f>基础参数!$B$1</f>
        <v>60000</v>
      </c>
      <c r="H402" s="13">
        <f>基础参数!$B$2</f>
        <v>36000</v>
      </c>
      <c r="I402" s="13">
        <f>ROUND(IF(F402/12&gt;基础参数!$B$5,基础参数!$B$5,IF(F402/12&lt;基础参数!$B$4,基础参数!$B$4,F402/12)),2)</f>
        <v>21396</v>
      </c>
      <c r="J402" s="13">
        <f>I402*12*基础参数!$B$3</f>
        <v>32094</v>
      </c>
      <c r="K402" s="13">
        <f>ROUND(IF($F402/12&gt;基础参数!$B$12,基础参数!$B$12,IF($F402/12&lt;基础参数!$B$11,基础参数!$B$11,$F402/12)),2)</f>
        <v>21396</v>
      </c>
      <c r="L402" s="13">
        <f>K402*12*基础参数!$B$10</f>
        <v>17972.640000000003</v>
      </c>
      <c r="M402" s="12">
        <f t="shared" si="207"/>
        <v>2307933.36</v>
      </c>
      <c r="N402" s="13">
        <f t="shared" si="208"/>
        <v>1636000</v>
      </c>
      <c r="O402" s="13">
        <f t="shared" si="209"/>
        <v>856650.01</v>
      </c>
      <c r="P402" s="13">
        <f t="shared" si="210"/>
        <v>721040</v>
      </c>
      <c r="Q402" s="17">
        <f t="shared" si="211"/>
        <v>1577690.01</v>
      </c>
      <c r="R402" s="13">
        <f t="shared" si="212"/>
        <v>3283933.36</v>
      </c>
      <c r="S402" s="18">
        <f t="shared" si="213"/>
        <v>660000</v>
      </c>
      <c r="T402" s="13">
        <f t="shared" si="214"/>
        <v>1295850.01</v>
      </c>
      <c r="U402" s="13">
        <f t="shared" si="215"/>
        <v>193590</v>
      </c>
      <c r="V402" s="19">
        <f t="shared" si="216"/>
        <v>1489440.01</v>
      </c>
      <c r="W402" s="13">
        <f t="shared" si="217"/>
        <v>88250</v>
      </c>
      <c r="X402" s="13">
        <f t="shared" si="218"/>
        <v>103410</v>
      </c>
      <c r="Y402" s="13">
        <f t="shared" si="219"/>
        <v>3943933.36</v>
      </c>
      <c r="Z402" s="22">
        <f t="shared" si="220"/>
        <v>1592850.01</v>
      </c>
      <c r="AA402" s="13"/>
      <c r="AB402" s="13">
        <f t="shared" si="221"/>
        <v>3523933.36</v>
      </c>
      <c r="AC402" s="13">
        <f t="shared" si="222"/>
        <v>420000</v>
      </c>
      <c r="AD402" s="13">
        <f t="shared" si="223"/>
        <v>1403850.01</v>
      </c>
      <c r="AE402" s="13">
        <f t="shared" si="224"/>
        <v>102340</v>
      </c>
      <c r="AF402" s="13">
        <f t="shared" si="225"/>
        <v>1506190.01</v>
      </c>
      <c r="AG402" s="23">
        <f t="shared" si="226"/>
        <v>16750</v>
      </c>
      <c r="AH402" s="13">
        <f t="shared" si="227"/>
        <v>-71500</v>
      </c>
      <c r="AI402" s="13">
        <f t="shared" si="228"/>
        <v>2491433.36</v>
      </c>
      <c r="AJ402" s="13">
        <f t="shared" si="229"/>
        <v>3283933.36</v>
      </c>
      <c r="AK402" s="13">
        <f t="shared" si="230"/>
        <v>660000</v>
      </c>
      <c r="AL402" s="13">
        <f t="shared" si="231"/>
        <v>1295850.01</v>
      </c>
      <c r="AM402" s="13">
        <f t="shared" si="232"/>
        <v>193590</v>
      </c>
      <c r="AN402" s="13">
        <f t="shared" si="233"/>
        <v>1489440.01</v>
      </c>
      <c r="AO402" s="23">
        <f t="shared" si="234"/>
        <v>0</v>
      </c>
      <c r="AP402" s="13">
        <f t="shared" si="235"/>
        <v>-88250</v>
      </c>
      <c r="AQ402" s="13">
        <f t="shared" si="236"/>
        <v>0</v>
      </c>
      <c r="AR402" s="3" t="str">
        <f t="shared" si="237"/>
        <v>Ok</v>
      </c>
    </row>
    <row r="403" spans="1:44" x14ac:dyDescent="0.3">
      <c r="A403" s="30"/>
      <c r="B403" s="30">
        <f t="shared" si="204"/>
        <v>410</v>
      </c>
      <c r="C403" s="13">
        <f t="shared" si="205"/>
        <v>205000</v>
      </c>
      <c r="D403" s="13">
        <f t="shared" si="206"/>
        <v>2460000</v>
      </c>
      <c r="E403" s="13">
        <f>F403*基础参数!$B$18</f>
        <v>1640000</v>
      </c>
      <c r="F403" s="13">
        <f>F402+基础参数!$B$17</f>
        <v>4100000</v>
      </c>
      <c r="G403" s="13">
        <f>基础参数!$B$1</f>
        <v>60000</v>
      </c>
      <c r="H403" s="13">
        <f>基础参数!$B$2</f>
        <v>36000</v>
      </c>
      <c r="I403" s="13">
        <f>ROUND(IF(F403/12&gt;基础参数!$B$5,基础参数!$B$5,IF(F403/12&lt;基础参数!$B$4,基础参数!$B$4,F403/12)),2)</f>
        <v>21396</v>
      </c>
      <c r="J403" s="13">
        <f>I403*12*基础参数!$B$3</f>
        <v>32094</v>
      </c>
      <c r="K403" s="13">
        <f>ROUND(IF($F403/12&gt;基础参数!$B$12,基础参数!$B$12,IF($F403/12&lt;基础参数!$B$11,基础参数!$B$11,$F403/12)),2)</f>
        <v>21396</v>
      </c>
      <c r="L403" s="13">
        <f>K403*12*基础参数!$B$10</f>
        <v>17972.640000000003</v>
      </c>
      <c r="M403" s="12">
        <f t="shared" si="207"/>
        <v>2313933.36</v>
      </c>
      <c r="N403" s="13">
        <f t="shared" si="208"/>
        <v>1640000</v>
      </c>
      <c r="O403" s="13">
        <f t="shared" si="209"/>
        <v>859350.01</v>
      </c>
      <c r="P403" s="13">
        <f t="shared" si="210"/>
        <v>722840</v>
      </c>
      <c r="Q403" s="17">
        <f t="shared" si="211"/>
        <v>1582190.01</v>
      </c>
      <c r="R403" s="13">
        <f t="shared" si="212"/>
        <v>3293933.36</v>
      </c>
      <c r="S403" s="18">
        <f t="shared" si="213"/>
        <v>660000</v>
      </c>
      <c r="T403" s="13">
        <f t="shared" si="214"/>
        <v>1300350.01</v>
      </c>
      <c r="U403" s="13">
        <f t="shared" si="215"/>
        <v>193590</v>
      </c>
      <c r="V403" s="19">
        <f t="shared" si="216"/>
        <v>1493940.01</v>
      </c>
      <c r="W403" s="13">
        <f t="shared" si="217"/>
        <v>88250</v>
      </c>
      <c r="X403" s="13">
        <f t="shared" si="218"/>
        <v>103410</v>
      </c>
      <c r="Y403" s="13">
        <f t="shared" si="219"/>
        <v>3953933.36</v>
      </c>
      <c r="Z403" s="22">
        <f t="shared" si="220"/>
        <v>1597350.01</v>
      </c>
      <c r="AA403" s="13"/>
      <c r="AB403" s="13">
        <f t="shared" si="221"/>
        <v>3533933.36</v>
      </c>
      <c r="AC403" s="13">
        <f t="shared" si="222"/>
        <v>420000</v>
      </c>
      <c r="AD403" s="13">
        <f t="shared" si="223"/>
        <v>1408350.01</v>
      </c>
      <c r="AE403" s="13">
        <f t="shared" si="224"/>
        <v>102340</v>
      </c>
      <c r="AF403" s="13">
        <f t="shared" si="225"/>
        <v>1510690.01</v>
      </c>
      <c r="AG403" s="23">
        <f t="shared" si="226"/>
        <v>16750</v>
      </c>
      <c r="AH403" s="13">
        <f t="shared" si="227"/>
        <v>-71500</v>
      </c>
      <c r="AI403" s="13">
        <f t="shared" si="228"/>
        <v>2501433.36</v>
      </c>
      <c r="AJ403" s="13">
        <f t="shared" si="229"/>
        <v>3293933.36</v>
      </c>
      <c r="AK403" s="13">
        <f t="shared" si="230"/>
        <v>660000</v>
      </c>
      <c r="AL403" s="13">
        <f t="shared" si="231"/>
        <v>1300350.01</v>
      </c>
      <c r="AM403" s="13">
        <f t="shared" si="232"/>
        <v>193590</v>
      </c>
      <c r="AN403" s="13">
        <f t="shared" si="233"/>
        <v>1493940.01</v>
      </c>
      <c r="AO403" s="23">
        <f t="shared" si="234"/>
        <v>0</v>
      </c>
      <c r="AP403" s="13">
        <f t="shared" si="235"/>
        <v>-88250</v>
      </c>
      <c r="AQ403" s="13">
        <f t="shared" si="236"/>
        <v>0</v>
      </c>
      <c r="AR403" s="3" t="str">
        <f t="shared" si="237"/>
        <v>Ok</v>
      </c>
    </row>
    <row r="404" spans="1:44" x14ac:dyDescent="0.3">
      <c r="A404" s="30"/>
      <c r="B404" s="30">
        <f t="shared" si="204"/>
        <v>411</v>
      </c>
      <c r="C404" s="13">
        <f t="shared" si="205"/>
        <v>205500</v>
      </c>
      <c r="D404" s="13">
        <f t="shared" si="206"/>
        <v>2466000</v>
      </c>
      <c r="E404" s="13">
        <f>F404*基础参数!$B$18</f>
        <v>1644000</v>
      </c>
      <c r="F404" s="13">
        <f>F403+基础参数!$B$17</f>
        <v>4110000</v>
      </c>
      <c r="G404" s="13">
        <f>基础参数!$B$1</f>
        <v>60000</v>
      </c>
      <c r="H404" s="13">
        <f>基础参数!$B$2</f>
        <v>36000</v>
      </c>
      <c r="I404" s="13">
        <f>ROUND(IF(F404/12&gt;基础参数!$B$5,基础参数!$B$5,IF(F404/12&lt;基础参数!$B$4,基础参数!$B$4,F404/12)),2)</f>
        <v>21396</v>
      </c>
      <c r="J404" s="13">
        <f>I404*12*基础参数!$B$3</f>
        <v>32094</v>
      </c>
      <c r="K404" s="13">
        <f>ROUND(IF($F404/12&gt;基础参数!$B$12,基础参数!$B$12,IF($F404/12&lt;基础参数!$B$11,基础参数!$B$11,$F404/12)),2)</f>
        <v>21396</v>
      </c>
      <c r="L404" s="13">
        <f>K404*12*基础参数!$B$10</f>
        <v>17972.640000000003</v>
      </c>
      <c r="M404" s="12">
        <f t="shared" si="207"/>
        <v>2319933.36</v>
      </c>
      <c r="N404" s="13">
        <f t="shared" si="208"/>
        <v>1644000</v>
      </c>
      <c r="O404" s="13">
        <f t="shared" si="209"/>
        <v>862050.01</v>
      </c>
      <c r="P404" s="13">
        <f t="shared" si="210"/>
        <v>724640</v>
      </c>
      <c r="Q404" s="17">
        <f t="shared" si="211"/>
        <v>1586690.01</v>
      </c>
      <c r="R404" s="13">
        <f t="shared" si="212"/>
        <v>3303933.36</v>
      </c>
      <c r="S404" s="18">
        <f t="shared" si="213"/>
        <v>660000</v>
      </c>
      <c r="T404" s="13">
        <f t="shared" si="214"/>
        <v>1304850.01</v>
      </c>
      <c r="U404" s="13">
        <f t="shared" si="215"/>
        <v>193590</v>
      </c>
      <c r="V404" s="19">
        <f t="shared" si="216"/>
        <v>1498440.01</v>
      </c>
      <c r="W404" s="13">
        <f t="shared" si="217"/>
        <v>88250</v>
      </c>
      <c r="X404" s="13">
        <f t="shared" si="218"/>
        <v>103410</v>
      </c>
      <c r="Y404" s="13">
        <f t="shared" si="219"/>
        <v>3963933.36</v>
      </c>
      <c r="Z404" s="22">
        <f t="shared" si="220"/>
        <v>1601850.01</v>
      </c>
      <c r="AA404" s="13"/>
      <c r="AB404" s="13">
        <f t="shared" si="221"/>
        <v>3543933.36</v>
      </c>
      <c r="AC404" s="13">
        <f t="shared" si="222"/>
        <v>420000</v>
      </c>
      <c r="AD404" s="13">
        <f t="shared" si="223"/>
        <v>1412850.01</v>
      </c>
      <c r="AE404" s="13">
        <f t="shared" si="224"/>
        <v>102340</v>
      </c>
      <c r="AF404" s="13">
        <f t="shared" si="225"/>
        <v>1515190.01</v>
      </c>
      <c r="AG404" s="23">
        <f t="shared" si="226"/>
        <v>16750</v>
      </c>
      <c r="AH404" s="13">
        <f t="shared" si="227"/>
        <v>-71500</v>
      </c>
      <c r="AI404" s="13">
        <f t="shared" si="228"/>
        <v>2511433.36</v>
      </c>
      <c r="AJ404" s="13">
        <f t="shared" si="229"/>
        <v>3303933.36</v>
      </c>
      <c r="AK404" s="13">
        <f t="shared" si="230"/>
        <v>660000</v>
      </c>
      <c r="AL404" s="13">
        <f t="shared" si="231"/>
        <v>1304850.01</v>
      </c>
      <c r="AM404" s="13">
        <f t="shared" si="232"/>
        <v>193590</v>
      </c>
      <c r="AN404" s="13">
        <f t="shared" si="233"/>
        <v>1498440.01</v>
      </c>
      <c r="AO404" s="23">
        <f t="shared" si="234"/>
        <v>0</v>
      </c>
      <c r="AP404" s="13">
        <f t="shared" si="235"/>
        <v>-88250</v>
      </c>
      <c r="AQ404" s="13">
        <f t="shared" si="236"/>
        <v>0</v>
      </c>
      <c r="AR404" s="3" t="str">
        <f t="shared" si="237"/>
        <v>Ok</v>
      </c>
    </row>
    <row r="405" spans="1:44" x14ac:dyDescent="0.3">
      <c r="A405" s="30"/>
      <c r="B405" s="30">
        <f t="shared" si="204"/>
        <v>412</v>
      </c>
      <c r="C405" s="13">
        <f t="shared" si="205"/>
        <v>206000</v>
      </c>
      <c r="D405" s="13">
        <f t="shared" si="206"/>
        <v>2472000</v>
      </c>
      <c r="E405" s="13">
        <f>F405*基础参数!$B$18</f>
        <v>1648000</v>
      </c>
      <c r="F405" s="13">
        <f>F404+基础参数!$B$17</f>
        <v>4120000</v>
      </c>
      <c r="G405" s="13">
        <f>基础参数!$B$1</f>
        <v>60000</v>
      </c>
      <c r="H405" s="13">
        <f>基础参数!$B$2</f>
        <v>36000</v>
      </c>
      <c r="I405" s="13">
        <f>ROUND(IF(F405/12&gt;基础参数!$B$5,基础参数!$B$5,IF(F405/12&lt;基础参数!$B$4,基础参数!$B$4,F405/12)),2)</f>
        <v>21396</v>
      </c>
      <c r="J405" s="13">
        <f>I405*12*基础参数!$B$3</f>
        <v>32094</v>
      </c>
      <c r="K405" s="13">
        <f>ROUND(IF($F405/12&gt;基础参数!$B$12,基础参数!$B$12,IF($F405/12&lt;基础参数!$B$11,基础参数!$B$11,$F405/12)),2)</f>
        <v>21396</v>
      </c>
      <c r="L405" s="13">
        <f>K405*12*基础参数!$B$10</f>
        <v>17972.640000000003</v>
      </c>
      <c r="M405" s="12">
        <f t="shared" si="207"/>
        <v>2325933.36</v>
      </c>
      <c r="N405" s="13">
        <f t="shared" si="208"/>
        <v>1648000</v>
      </c>
      <c r="O405" s="13">
        <f t="shared" si="209"/>
        <v>864750.01</v>
      </c>
      <c r="P405" s="13">
        <f t="shared" si="210"/>
        <v>726440</v>
      </c>
      <c r="Q405" s="17">
        <f t="shared" si="211"/>
        <v>1591190.01</v>
      </c>
      <c r="R405" s="13">
        <f t="shared" si="212"/>
        <v>3313933.36</v>
      </c>
      <c r="S405" s="18">
        <f t="shared" si="213"/>
        <v>660000</v>
      </c>
      <c r="T405" s="13">
        <f t="shared" si="214"/>
        <v>1309350.01</v>
      </c>
      <c r="U405" s="13">
        <f t="shared" si="215"/>
        <v>193590</v>
      </c>
      <c r="V405" s="19">
        <f t="shared" si="216"/>
        <v>1502940.01</v>
      </c>
      <c r="W405" s="13">
        <f t="shared" si="217"/>
        <v>88250</v>
      </c>
      <c r="X405" s="13">
        <f t="shared" si="218"/>
        <v>103410</v>
      </c>
      <c r="Y405" s="13">
        <f t="shared" si="219"/>
        <v>3973933.36</v>
      </c>
      <c r="Z405" s="22">
        <f t="shared" si="220"/>
        <v>1606350.01</v>
      </c>
      <c r="AA405" s="13"/>
      <c r="AB405" s="13">
        <f t="shared" si="221"/>
        <v>3553933.36</v>
      </c>
      <c r="AC405" s="13">
        <f t="shared" si="222"/>
        <v>420000</v>
      </c>
      <c r="AD405" s="13">
        <f t="shared" si="223"/>
        <v>1417350.01</v>
      </c>
      <c r="AE405" s="13">
        <f t="shared" si="224"/>
        <v>102340</v>
      </c>
      <c r="AF405" s="13">
        <f t="shared" si="225"/>
        <v>1519690.01</v>
      </c>
      <c r="AG405" s="23">
        <f t="shared" si="226"/>
        <v>16750</v>
      </c>
      <c r="AH405" s="13">
        <f t="shared" si="227"/>
        <v>-71500</v>
      </c>
      <c r="AI405" s="13">
        <f t="shared" si="228"/>
        <v>2521433.36</v>
      </c>
      <c r="AJ405" s="13">
        <f t="shared" si="229"/>
        <v>3313933.36</v>
      </c>
      <c r="AK405" s="13">
        <f t="shared" si="230"/>
        <v>660000</v>
      </c>
      <c r="AL405" s="13">
        <f t="shared" si="231"/>
        <v>1309350.01</v>
      </c>
      <c r="AM405" s="13">
        <f t="shared" si="232"/>
        <v>193590</v>
      </c>
      <c r="AN405" s="13">
        <f t="shared" si="233"/>
        <v>1502940.01</v>
      </c>
      <c r="AO405" s="23">
        <f t="shared" si="234"/>
        <v>0</v>
      </c>
      <c r="AP405" s="13">
        <f t="shared" si="235"/>
        <v>-88250</v>
      </c>
      <c r="AQ405" s="13">
        <f t="shared" si="236"/>
        <v>0</v>
      </c>
      <c r="AR405" s="3" t="str">
        <f t="shared" si="237"/>
        <v>Ok</v>
      </c>
    </row>
    <row r="406" spans="1:44" x14ac:dyDescent="0.3">
      <c r="A406" s="30"/>
      <c r="B406" s="30">
        <f t="shared" si="204"/>
        <v>413</v>
      </c>
      <c r="C406" s="13">
        <f t="shared" si="205"/>
        <v>206500</v>
      </c>
      <c r="D406" s="13">
        <f t="shared" si="206"/>
        <v>2478000</v>
      </c>
      <c r="E406" s="13">
        <f>F406*基础参数!$B$18</f>
        <v>1652000</v>
      </c>
      <c r="F406" s="13">
        <f>F405+基础参数!$B$17</f>
        <v>4130000</v>
      </c>
      <c r="G406" s="13">
        <f>基础参数!$B$1</f>
        <v>60000</v>
      </c>
      <c r="H406" s="13">
        <f>基础参数!$B$2</f>
        <v>36000</v>
      </c>
      <c r="I406" s="13">
        <f>ROUND(IF(F406/12&gt;基础参数!$B$5,基础参数!$B$5,IF(F406/12&lt;基础参数!$B$4,基础参数!$B$4,F406/12)),2)</f>
        <v>21396</v>
      </c>
      <c r="J406" s="13">
        <f>I406*12*基础参数!$B$3</f>
        <v>32094</v>
      </c>
      <c r="K406" s="13">
        <f>ROUND(IF($F406/12&gt;基础参数!$B$12,基础参数!$B$12,IF($F406/12&lt;基础参数!$B$11,基础参数!$B$11,$F406/12)),2)</f>
        <v>21396</v>
      </c>
      <c r="L406" s="13">
        <f>K406*12*基础参数!$B$10</f>
        <v>17972.640000000003</v>
      </c>
      <c r="M406" s="12">
        <f t="shared" si="207"/>
        <v>2331933.36</v>
      </c>
      <c r="N406" s="13">
        <f t="shared" si="208"/>
        <v>1652000</v>
      </c>
      <c r="O406" s="13">
        <f t="shared" si="209"/>
        <v>867450.01</v>
      </c>
      <c r="P406" s="13">
        <f t="shared" si="210"/>
        <v>728240</v>
      </c>
      <c r="Q406" s="17">
        <f t="shared" si="211"/>
        <v>1595690.01</v>
      </c>
      <c r="R406" s="13">
        <f t="shared" si="212"/>
        <v>3323933.36</v>
      </c>
      <c r="S406" s="18">
        <f t="shared" si="213"/>
        <v>660000</v>
      </c>
      <c r="T406" s="13">
        <f t="shared" si="214"/>
        <v>1313850.01</v>
      </c>
      <c r="U406" s="13">
        <f t="shared" si="215"/>
        <v>193590</v>
      </c>
      <c r="V406" s="19">
        <f t="shared" si="216"/>
        <v>1507440.01</v>
      </c>
      <c r="W406" s="13">
        <f t="shared" si="217"/>
        <v>88250</v>
      </c>
      <c r="X406" s="13">
        <f t="shared" si="218"/>
        <v>103410</v>
      </c>
      <c r="Y406" s="13">
        <f t="shared" si="219"/>
        <v>3983933.36</v>
      </c>
      <c r="Z406" s="22">
        <f t="shared" si="220"/>
        <v>1610850.01</v>
      </c>
      <c r="AA406" s="13"/>
      <c r="AB406" s="13">
        <f t="shared" si="221"/>
        <v>3563933.36</v>
      </c>
      <c r="AC406" s="13">
        <f t="shared" si="222"/>
        <v>420000</v>
      </c>
      <c r="AD406" s="13">
        <f t="shared" si="223"/>
        <v>1421850.01</v>
      </c>
      <c r="AE406" s="13">
        <f t="shared" si="224"/>
        <v>102340</v>
      </c>
      <c r="AF406" s="13">
        <f t="shared" si="225"/>
        <v>1524190.01</v>
      </c>
      <c r="AG406" s="23">
        <f t="shared" si="226"/>
        <v>16750</v>
      </c>
      <c r="AH406" s="13">
        <f t="shared" si="227"/>
        <v>-71500</v>
      </c>
      <c r="AI406" s="13">
        <f t="shared" si="228"/>
        <v>2531433.36</v>
      </c>
      <c r="AJ406" s="13">
        <f t="shared" si="229"/>
        <v>3323933.36</v>
      </c>
      <c r="AK406" s="13">
        <f t="shared" si="230"/>
        <v>660000</v>
      </c>
      <c r="AL406" s="13">
        <f t="shared" si="231"/>
        <v>1313850.01</v>
      </c>
      <c r="AM406" s="13">
        <f t="shared" si="232"/>
        <v>193590</v>
      </c>
      <c r="AN406" s="13">
        <f t="shared" si="233"/>
        <v>1507440.01</v>
      </c>
      <c r="AO406" s="23">
        <f t="shared" si="234"/>
        <v>0</v>
      </c>
      <c r="AP406" s="13">
        <f t="shared" si="235"/>
        <v>-88250</v>
      </c>
      <c r="AQ406" s="13">
        <f t="shared" si="236"/>
        <v>0</v>
      </c>
      <c r="AR406" s="3" t="str">
        <f t="shared" si="237"/>
        <v>Ok</v>
      </c>
    </row>
    <row r="407" spans="1:44" x14ac:dyDescent="0.3">
      <c r="A407" s="30"/>
      <c r="B407" s="30">
        <f t="shared" si="204"/>
        <v>414</v>
      </c>
      <c r="C407" s="13">
        <f t="shared" si="205"/>
        <v>207000</v>
      </c>
      <c r="D407" s="13">
        <f t="shared" si="206"/>
        <v>2484000</v>
      </c>
      <c r="E407" s="13">
        <f>F407*基础参数!$B$18</f>
        <v>1656000</v>
      </c>
      <c r="F407" s="13">
        <f>F406+基础参数!$B$17</f>
        <v>4140000</v>
      </c>
      <c r="G407" s="13">
        <f>基础参数!$B$1</f>
        <v>60000</v>
      </c>
      <c r="H407" s="13">
        <f>基础参数!$B$2</f>
        <v>36000</v>
      </c>
      <c r="I407" s="13">
        <f>ROUND(IF(F407/12&gt;基础参数!$B$5,基础参数!$B$5,IF(F407/12&lt;基础参数!$B$4,基础参数!$B$4,F407/12)),2)</f>
        <v>21396</v>
      </c>
      <c r="J407" s="13">
        <f>I407*12*基础参数!$B$3</f>
        <v>32094</v>
      </c>
      <c r="K407" s="13">
        <f>ROUND(IF($F407/12&gt;基础参数!$B$12,基础参数!$B$12,IF($F407/12&lt;基础参数!$B$11,基础参数!$B$11,$F407/12)),2)</f>
        <v>21396</v>
      </c>
      <c r="L407" s="13">
        <f>K407*12*基础参数!$B$10</f>
        <v>17972.640000000003</v>
      </c>
      <c r="M407" s="12">
        <f t="shared" si="207"/>
        <v>2337933.36</v>
      </c>
      <c r="N407" s="13">
        <f t="shared" si="208"/>
        <v>1656000</v>
      </c>
      <c r="O407" s="13">
        <f t="shared" si="209"/>
        <v>870150.01</v>
      </c>
      <c r="P407" s="13">
        <f t="shared" si="210"/>
        <v>730040</v>
      </c>
      <c r="Q407" s="17">
        <f t="shared" si="211"/>
        <v>1600190.01</v>
      </c>
      <c r="R407" s="13">
        <f t="shared" si="212"/>
        <v>3333933.36</v>
      </c>
      <c r="S407" s="18">
        <f t="shared" si="213"/>
        <v>660000</v>
      </c>
      <c r="T407" s="13">
        <f t="shared" si="214"/>
        <v>1318350.01</v>
      </c>
      <c r="U407" s="13">
        <f t="shared" si="215"/>
        <v>193590</v>
      </c>
      <c r="V407" s="19">
        <f t="shared" si="216"/>
        <v>1511940.01</v>
      </c>
      <c r="W407" s="13">
        <f t="shared" si="217"/>
        <v>88250</v>
      </c>
      <c r="X407" s="13">
        <f t="shared" si="218"/>
        <v>103410</v>
      </c>
      <c r="Y407" s="13">
        <f t="shared" si="219"/>
        <v>3993933.36</v>
      </c>
      <c r="Z407" s="22">
        <f t="shared" si="220"/>
        <v>1615350.01</v>
      </c>
      <c r="AA407" s="13"/>
      <c r="AB407" s="13">
        <f t="shared" si="221"/>
        <v>3573933.36</v>
      </c>
      <c r="AC407" s="13">
        <f t="shared" si="222"/>
        <v>420000</v>
      </c>
      <c r="AD407" s="13">
        <f t="shared" si="223"/>
        <v>1426350.01</v>
      </c>
      <c r="AE407" s="13">
        <f t="shared" si="224"/>
        <v>102340</v>
      </c>
      <c r="AF407" s="13">
        <f t="shared" si="225"/>
        <v>1528690.01</v>
      </c>
      <c r="AG407" s="23">
        <f t="shared" si="226"/>
        <v>16750</v>
      </c>
      <c r="AH407" s="13">
        <f t="shared" si="227"/>
        <v>-71500</v>
      </c>
      <c r="AI407" s="13">
        <f t="shared" si="228"/>
        <v>2541433.36</v>
      </c>
      <c r="AJ407" s="13">
        <f t="shared" si="229"/>
        <v>3333933.36</v>
      </c>
      <c r="AK407" s="13">
        <f t="shared" si="230"/>
        <v>660000</v>
      </c>
      <c r="AL407" s="13">
        <f t="shared" si="231"/>
        <v>1318350.01</v>
      </c>
      <c r="AM407" s="13">
        <f t="shared" si="232"/>
        <v>193590</v>
      </c>
      <c r="AN407" s="13">
        <f t="shared" si="233"/>
        <v>1511940.01</v>
      </c>
      <c r="AO407" s="23">
        <f t="shared" si="234"/>
        <v>0</v>
      </c>
      <c r="AP407" s="13">
        <f t="shared" si="235"/>
        <v>-88250</v>
      </c>
      <c r="AQ407" s="13">
        <f t="shared" si="236"/>
        <v>0</v>
      </c>
      <c r="AR407" s="3" t="str">
        <f t="shared" si="237"/>
        <v>Ok</v>
      </c>
    </row>
    <row r="408" spans="1:44" x14ac:dyDescent="0.3">
      <c r="A408" s="30"/>
      <c r="B408" s="30">
        <f t="shared" si="204"/>
        <v>415</v>
      </c>
      <c r="C408" s="13">
        <f t="shared" si="205"/>
        <v>207500</v>
      </c>
      <c r="D408" s="13">
        <f t="shared" si="206"/>
        <v>2490000</v>
      </c>
      <c r="E408" s="13">
        <f>F408*基础参数!$B$18</f>
        <v>1660000</v>
      </c>
      <c r="F408" s="13">
        <f>F407+基础参数!$B$17</f>
        <v>4150000</v>
      </c>
      <c r="G408" s="13">
        <f>基础参数!$B$1</f>
        <v>60000</v>
      </c>
      <c r="H408" s="13">
        <f>基础参数!$B$2</f>
        <v>36000</v>
      </c>
      <c r="I408" s="13">
        <f>ROUND(IF(F408/12&gt;基础参数!$B$5,基础参数!$B$5,IF(F408/12&lt;基础参数!$B$4,基础参数!$B$4,F408/12)),2)</f>
        <v>21396</v>
      </c>
      <c r="J408" s="13">
        <f>I408*12*基础参数!$B$3</f>
        <v>32094</v>
      </c>
      <c r="K408" s="13">
        <f>ROUND(IF($F408/12&gt;基础参数!$B$12,基础参数!$B$12,IF($F408/12&lt;基础参数!$B$11,基础参数!$B$11,$F408/12)),2)</f>
        <v>21396</v>
      </c>
      <c r="L408" s="13">
        <f>K408*12*基础参数!$B$10</f>
        <v>17972.640000000003</v>
      </c>
      <c r="M408" s="12">
        <f t="shared" si="207"/>
        <v>2343933.36</v>
      </c>
      <c r="N408" s="13">
        <f t="shared" si="208"/>
        <v>1660000</v>
      </c>
      <c r="O408" s="13">
        <f t="shared" si="209"/>
        <v>872850.01</v>
      </c>
      <c r="P408" s="13">
        <f t="shared" si="210"/>
        <v>731840</v>
      </c>
      <c r="Q408" s="17">
        <f t="shared" si="211"/>
        <v>1604690.01</v>
      </c>
      <c r="R408" s="13">
        <f t="shared" si="212"/>
        <v>3343933.36</v>
      </c>
      <c r="S408" s="18">
        <f t="shared" si="213"/>
        <v>660000</v>
      </c>
      <c r="T408" s="13">
        <f t="shared" si="214"/>
        <v>1322850.01</v>
      </c>
      <c r="U408" s="13">
        <f t="shared" si="215"/>
        <v>193590</v>
      </c>
      <c r="V408" s="19">
        <f t="shared" si="216"/>
        <v>1516440.01</v>
      </c>
      <c r="W408" s="13">
        <f t="shared" si="217"/>
        <v>88250</v>
      </c>
      <c r="X408" s="13">
        <f t="shared" si="218"/>
        <v>103410</v>
      </c>
      <c r="Y408" s="13">
        <f t="shared" si="219"/>
        <v>4003933.36</v>
      </c>
      <c r="Z408" s="22">
        <f t="shared" si="220"/>
        <v>1619850.01</v>
      </c>
      <c r="AA408" s="13"/>
      <c r="AB408" s="13">
        <f t="shared" si="221"/>
        <v>3583933.36</v>
      </c>
      <c r="AC408" s="13">
        <f t="shared" si="222"/>
        <v>420000</v>
      </c>
      <c r="AD408" s="13">
        <f t="shared" si="223"/>
        <v>1430850.01</v>
      </c>
      <c r="AE408" s="13">
        <f t="shared" si="224"/>
        <v>102340</v>
      </c>
      <c r="AF408" s="13">
        <f t="shared" si="225"/>
        <v>1533190.01</v>
      </c>
      <c r="AG408" s="23">
        <f t="shared" si="226"/>
        <v>16750</v>
      </c>
      <c r="AH408" s="13">
        <f t="shared" si="227"/>
        <v>-71500</v>
      </c>
      <c r="AI408" s="13">
        <f t="shared" si="228"/>
        <v>2551433.36</v>
      </c>
      <c r="AJ408" s="13">
        <f t="shared" si="229"/>
        <v>3343933.36</v>
      </c>
      <c r="AK408" s="13">
        <f t="shared" si="230"/>
        <v>660000</v>
      </c>
      <c r="AL408" s="13">
        <f t="shared" si="231"/>
        <v>1322850.01</v>
      </c>
      <c r="AM408" s="13">
        <f t="shared" si="232"/>
        <v>193590</v>
      </c>
      <c r="AN408" s="13">
        <f t="shared" si="233"/>
        <v>1516440.01</v>
      </c>
      <c r="AO408" s="23">
        <f t="shared" si="234"/>
        <v>0</v>
      </c>
      <c r="AP408" s="13">
        <f t="shared" si="235"/>
        <v>-88250</v>
      </c>
      <c r="AQ408" s="13">
        <f t="shared" si="236"/>
        <v>0</v>
      </c>
      <c r="AR408" s="3" t="str">
        <f t="shared" si="237"/>
        <v>Ok</v>
      </c>
    </row>
    <row r="409" spans="1:44" x14ac:dyDescent="0.3">
      <c r="A409" s="30"/>
      <c r="B409" s="30">
        <f t="shared" si="204"/>
        <v>416</v>
      </c>
      <c r="C409" s="13">
        <f t="shared" si="205"/>
        <v>208000</v>
      </c>
      <c r="D409" s="13">
        <f t="shared" si="206"/>
        <v>2496000</v>
      </c>
      <c r="E409" s="13">
        <f>F409*基础参数!$B$18</f>
        <v>1664000</v>
      </c>
      <c r="F409" s="13">
        <f>F408+基础参数!$B$17</f>
        <v>4160000</v>
      </c>
      <c r="G409" s="13">
        <f>基础参数!$B$1</f>
        <v>60000</v>
      </c>
      <c r="H409" s="13">
        <f>基础参数!$B$2</f>
        <v>36000</v>
      </c>
      <c r="I409" s="13">
        <f>ROUND(IF(F409/12&gt;基础参数!$B$5,基础参数!$B$5,IF(F409/12&lt;基础参数!$B$4,基础参数!$B$4,F409/12)),2)</f>
        <v>21396</v>
      </c>
      <c r="J409" s="13">
        <f>I409*12*基础参数!$B$3</f>
        <v>32094</v>
      </c>
      <c r="K409" s="13">
        <f>ROUND(IF($F409/12&gt;基础参数!$B$12,基础参数!$B$12,IF($F409/12&lt;基础参数!$B$11,基础参数!$B$11,$F409/12)),2)</f>
        <v>21396</v>
      </c>
      <c r="L409" s="13">
        <f>K409*12*基础参数!$B$10</f>
        <v>17972.640000000003</v>
      </c>
      <c r="M409" s="12">
        <f t="shared" si="207"/>
        <v>2349933.36</v>
      </c>
      <c r="N409" s="13">
        <f t="shared" si="208"/>
        <v>1664000</v>
      </c>
      <c r="O409" s="13">
        <f t="shared" si="209"/>
        <v>875550.01</v>
      </c>
      <c r="P409" s="13">
        <f t="shared" si="210"/>
        <v>733640</v>
      </c>
      <c r="Q409" s="17">
        <f t="shared" si="211"/>
        <v>1609190.01</v>
      </c>
      <c r="R409" s="13">
        <f t="shared" si="212"/>
        <v>3353933.36</v>
      </c>
      <c r="S409" s="18">
        <f t="shared" si="213"/>
        <v>660000</v>
      </c>
      <c r="T409" s="13">
        <f t="shared" si="214"/>
        <v>1327350.01</v>
      </c>
      <c r="U409" s="13">
        <f t="shared" si="215"/>
        <v>193590</v>
      </c>
      <c r="V409" s="19">
        <f t="shared" si="216"/>
        <v>1520940.01</v>
      </c>
      <c r="W409" s="13">
        <f t="shared" si="217"/>
        <v>88250</v>
      </c>
      <c r="X409" s="13">
        <f t="shared" si="218"/>
        <v>103410</v>
      </c>
      <c r="Y409" s="13">
        <f t="shared" si="219"/>
        <v>4013933.36</v>
      </c>
      <c r="Z409" s="22">
        <f t="shared" si="220"/>
        <v>1624350.01</v>
      </c>
      <c r="AA409" s="13"/>
      <c r="AB409" s="13">
        <f t="shared" si="221"/>
        <v>3593933.36</v>
      </c>
      <c r="AC409" s="13">
        <f t="shared" si="222"/>
        <v>420000</v>
      </c>
      <c r="AD409" s="13">
        <f t="shared" si="223"/>
        <v>1435350.01</v>
      </c>
      <c r="AE409" s="13">
        <f t="shared" si="224"/>
        <v>102340</v>
      </c>
      <c r="AF409" s="13">
        <f t="shared" si="225"/>
        <v>1537690.01</v>
      </c>
      <c r="AG409" s="23">
        <f t="shared" si="226"/>
        <v>16750</v>
      </c>
      <c r="AH409" s="13">
        <f t="shared" si="227"/>
        <v>-71500</v>
      </c>
      <c r="AI409" s="13">
        <f t="shared" si="228"/>
        <v>2561433.36</v>
      </c>
      <c r="AJ409" s="13">
        <f t="shared" si="229"/>
        <v>3353933.36</v>
      </c>
      <c r="AK409" s="13">
        <f t="shared" si="230"/>
        <v>660000</v>
      </c>
      <c r="AL409" s="13">
        <f t="shared" si="231"/>
        <v>1327350.01</v>
      </c>
      <c r="AM409" s="13">
        <f t="shared" si="232"/>
        <v>193590</v>
      </c>
      <c r="AN409" s="13">
        <f t="shared" si="233"/>
        <v>1520940.01</v>
      </c>
      <c r="AO409" s="23">
        <f t="shared" si="234"/>
        <v>0</v>
      </c>
      <c r="AP409" s="13">
        <f t="shared" si="235"/>
        <v>-88250</v>
      </c>
      <c r="AQ409" s="13">
        <f t="shared" si="236"/>
        <v>0</v>
      </c>
      <c r="AR409" s="3" t="str">
        <f t="shared" si="237"/>
        <v>Ok</v>
      </c>
    </row>
    <row r="410" spans="1:44" x14ac:dyDescent="0.3">
      <c r="A410" s="30"/>
      <c r="B410" s="30">
        <f t="shared" si="204"/>
        <v>417</v>
      </c>
      <c r="C410" s="13">
        <f t="shared" si="205"/>
        <v>208500</v>
      </c>
      <c r="D410" s="13">
        <f t="shared" si="206"/>
        <v>2502000</v>
      </c>
      <c r="E410" s="13">
        <f>F410*基础参数!$B$18</f>
        <v>1668000</v>
      </c>
      <c r="F410" s="13">
        <f>F409+基础参数!$B$17</f>
        <v>4170000</v>
      </c>
      <c r="G410" s="13">
        <f>基础参数!$B$1</f>
        <v>60000</v>
      </c>
      <c r="H410" s="13">
        <f>基础参数!$B$2</f>
        <v>36000</v>
      </c>
      <c r="I410" s="13">
        <f>ROUND(IF(F410/12&gt;基础参数!$B$5,基础参数!$B$5,IF(F410/12&lt;基础参数!$B$4,基础参数!$B$4,F410/12)),2)</f>
        <v>21396</v>
      </c>
      <c r="J410" s="13">
        <f>I410*12*基础参数!$B$3</f>
        <v>32094</v>
      </c>
      <c r="K410" s="13">
        <f>ROUND(IF($F410/12&gt;基础参数!$B$12,基础参数!$B$12,IF($F410/12&lt;基础参数!$B$11,基础参数!$B$11,$F410/12)),2)</f>
        <v>21396</v>
      </c>
      <c r="L410" s="13">
        <f>K410*12*基础参数!$B$10</f>
        <v>17972.640000000003</v>
      </c>
      <c r="M410" s="12">
        <f t="shared" si="207"/>
        <v>2355933.36</v>
      </c>
      <c r="N410" s="13">
        <f t="shared" si="208"/>
        <v>1668000</v>
      </c>
      <c r="O410" s="13">
        <f t="shared" si="209"/>
        <v>878250.01</v>
      </c>
      <c r="P410" s="13">
        <f t="shared" si="210"/>
        <v>735440</v>
      </c>
      <c r="Q410" s="17">
        <f t="shared" si="211"/>
        <v>1613690.01</v>
      </c>
      <c r="R410" s="13">
        <f t="shared" si="212"/>
        <v>3363933.36</v>
      </c>
      <c r="S410" s="18">
        <f t="shared" si="213"/>
        <v>660000</v>
      </c>
      <c r="T410" s="13">
        <f t="shared" si="214"/>
        <v>1331850.01</v>
      </c>
      <c r="U410" s="13">
        <f t="shared" si="215"/>
        <v>193590</v>
      </c>
      <c r="V410" s="19">
        <f t="shared" si="216"/>
        <v>1525440.01</v>
      </c>
      <c r="W410" s="13">
        <f t="shared" si="217"/>
        <v>88250</v>
      </c>
      <c r="X410" s="13">
        <f t="shared" si="218"/>
        <v>103410</v>
      </c>
      <c r="Y410" s="13">
        <f t="shared" si="219"/>
        <v>4023933.36</v>
      </c>
      <c r="Z410" s="22">
        <f t="shared" si="220"/>
        <v>1628850.01</v>
      </c>
      <c r="AA410" s="13"/>
      <c r="AB410" s="13">
        <f t="shared" si="221"/>
        <v>3603933.36</v>
      </c>
      <c r="AC410" s="13">
        <f t="shared" si="222"/>
        <v>420000</v>
      </c>
      <c r="AD410" s="13">
        <f t="shared" si="223"/>
        <v>1439850.01</v>
      </c>
      <c r="AE410" s="13">
        <f t="shared" si="224"/>
        <v>102340</v>
      </c>
      <c r="AF410" s="13">
        <f t="shared" si="225"/>
        <v>1542190.01</v>
      </c>
      <c r="AG410" s="23">
        <f t="shared" si="226"/>
        <v>16750</v>
      </c>
      <c r="AH410" s="13">
        <f t="shared" si="227"/>
        <v>-71500</v>
      </c>
      <c r="AI410" s="13">
        <f t="shared" si="228"/>
        <v>2571433.36</v>
      </c>
      <c r="AJ410" s="13">
        <f t="shared" si="229"/>
        <v>3363933.36</v>
      </c>
      <c r="AK410" s="13">
        <f t="shared" si="230"/>
        <v>660000</v>
      </c>
      <c r="AL410" s="13">
        <f t="shared" si="231"/>
        <v>1331850.01</v>
      </c>
      <c r="AM410" s="13">
        <f t="shared" si="232"/>
        <v>193590</v>
      </c>
      <c r="AN410" s="13">
        <f t="shared" si="233"/>
        <v>1525440.01</v>
      </c>
      <c r="AO410" s="23">
        <f t="shared" si="234"/>
        <v>0</v>
      </c>
      <c r="AP410" s="13">
        <f t="shared" si="235"/>
        <v>-88250</v>
      </c>
      <c r="AQ410" s="13">
        <f t="shared" si="236"/>
        <v>0</v>
      </c>
      <c r="AR410" s="3" t="str">
        <f t="shared" si="237"/>
        <v>Ok</v>
      </c>
    </row>
    <row r="411" spans="1:44" x14ac:dyDescent="0.3">
      <c r="A411" s="30"/>
      <c r="B411" s="30">
        <f t="shared" si="204"/>
        <v>418</v>
      </c>
      <c r="C411" s="13">
        <f t="shared" si="205"/>
        <v>209000</v>
      </c>
      <c r="D411" s="13">
        <f t="shared" si="206"/>
        <v>2508000</v>
      </c>
      <c r="E411" s="13">
        <f>F411*基础参数!$B$18</f>
        <v>1672000</v>
      </c>
      <c r="F411" s="13">
        <f>F410+基础参数!$B$17</f>
        <v>4180000</v>
      </c>
      <c r="G411" s="13">
        <f>基础参数!$B$1</f>
        <v>60000</v>
      </c>
      <c r="H411" s="13">
        <f>基础参数!$B$2</f>
        <v>36000</v>
      </c>
      <c r="I411" s="13">
        <f>ROUND(IF(F411/12&gt;基础参数!$B$5,基础参数!$B$5,IF(F411/12&lt;基础参数!$B$4,基础参数!$B$4,F411/12)),2)</f>
        <v>21396</v>
      </c>
      <c r="J411" s="13">
        <f>I411*12*基础参数!$B$3</f>
        <v>32094</v>
      </c>
      <c r="K411" s="13">
        <f>ROUND(IF($F411/12&gt;基础参数!$B$12,基础参数!$B$12,IF($F411/12&lt;基础参数!$B$11,基础参数!$B$11,$F411/12)),2)</f>
        <v>21396</v>
      </c>
      <c r="L411" s="13">
        <f>K411*12*基础参数!$B$10</f>
        <v>17972.640000000003</v>
      </c>
      <c r="M411" s="12">
        <f t="shared" si="207"/>
        <v>2361933.36</v>
      </c>
      <c r="N411" s="13">
        <f t="shared" si="208"/>
        <v>1672000</v>
      </c>
      <c r="O411" s="13">
        <f t="shared" si="209"/>
        <v>880950.01</v>
      </c>
      <c r="P411" s="13">
        <f t="shared" si="210"/>
        <v>737240</v>
      </c>
      <c r="Q411" s="17">
        <f t="shared" si="211"/>
        <v>1618190.01</v>
      </c>
      <c r="R411" s="13">
        <f t="shared" si="212"/>
        <v>3373933.36</v>
      </c>
      <c r="S411" s="18">
        <f t="shared" si="213"/>
        <v>660000</v>
      </c>
      <c r="T411" s="13">
        <f t="shared" si="214"/>
        <v>1336350.01</v>
      </c>
      <c r="U411" s="13">
        <f t="shared" si="215"/>
        <v>193590</v>
      </c>
      <c r="V411" s="19">
        <f t="shared" si="216"/>
        <v>1529940.01</v>
      </c>
      <c r="W411" s="13">
        <f t="shared" si="217"/>
        <v>88250</v>
      </c>
      <c r="X411" s="13">
        <f t="shared" si="218"/>
        <v>103410</v>
      </c>
      <c r="Y411" s="13">
        <f t="shared" si="219"/>
        <v>4033933.36</v>
      </c>
      <c r="Z411" s="22">
        <f t="shared" si="220"/>
        <v>1633350.01</v>
      </c>
      <c r="AA411" s="13"/>
      <c r="AB411" s="13">
        <f t="shared" si="221"/>
        <v>3613933.36</v>
      </c>
      <c r="AC411" s="13">
        <f t="shared" si="222"/>
        <v>420000</v>
      </c>
      <c r="AD411" s="13">
        <f t="shared" si="223"/>
        <v>1444350.01</v>
      </c>
      <c r="AE411" s="13">
        <f t="shared" si="224"/>
        <v>102340</v>
      </c>
      <c r="AF411" s="13">
        <f t="shared" si="225"/>
        <v>1546690.01</v>
      </c>
      <c r="AG411" s="23">
        <f t="shared" si="226"/>
        <v>16750</v>
      </c>
      <c r="AH411" s="13">
        <f t="shared" si="227"/>
        <v>-71500</v>
      </c>
      <c r="AI411" s="13">
        <f t="shared" si="228"/>
        <v>2581433.36</v>
      </c>
      <c r="AJ411" s="13">
        <f t="shared" si="229"/>
        <v>3373933.36</v>
      </c>
      <c r="AK411" s="13">
        <f t="shared" si="230"/>
        <v>660000</v>
      </c>
      <c r="AL411" s="13">
        <f t="shared" si="231"/>
        <v>1336350.01</v>
      </c>
      <c r="AM411" s="13">
        <f t="shared" si="232"/>
        <v>193590</v>
      </c>
      <c r="AN411" s="13">
        <f t="shared" si="233"/>
        <v>1529940.01</v>
      </c>
      <c r="AO411" s="23">
        <f t="shared" si="234"/>
        <v>0</v>
      </c>
      <c r="AP411" s="13">
        <f t="shared" si="235"/>
        <v>-88250</v>
      </c>
      <c r="AQ411" s="13">
        <f t="shared" si="236"/>
        <v>0</v>
      </c>
      <c r="AR411" s="3" t="str">
        <f t="shared" si="237"/>
        <v>Ok</v>
      </c>
    </row>
    <row r="412" spans="1:44" x14ac:dyDescent="0.3">
      <c r="A412" s="30"/>
      <c r="B412" s="30">
        <f t="shared" si="204"/>
        <v>419</v>
      </c>
      <c r="C412" s="13">
        <f t="shared" si="205"/>
        <v>209500</v>
      </c>
      <c r="D412" s="13">
        <f t="shared" si="206"/>
        <v>2514000</v>
      </c>
      <c r="E412" s="13">
        <f>F412*基础参数!$B$18</f>
        <v>1676000</v>
      </c>
      <c r="F412" s="13">
        <f>F411+基础参数!$B$17</f>
        <v>4190000</v>
      </c>
      <c r="G412" s="13">
        <f>基础参数!$B$1</f>
        <v>60000</v>
      </c>
      <c r="H412" s="13">
        <f>基础参数!$B$2</f>
        <v>36000</v>
      </c>
      <c r="I412" s="13">
        <f>ROUND(IF(F412/12&gt;基础参数!$B$5,基础参数!$B$5,IF(F412/12&lt;基础参数!$B$4,基础参数!$B$4,F412/12)),2)</f>
        <v>21396</v>
      </c>
      <c r="J412" s="13">
        <f>I412*12*基础参数!$B$3</f>
        <v>32094</v>
      </c>
      <c r="K412" s="13">
        <f>ROUND(IF($F412/12&gt;基础参数!$B$12,基础参数!$B$12,IF($F412/12&lt;基础参数!$B$11,基础参数!$B$11,$F412/12)),2)</f>
        <v>21396</v>
      </c>
      <c r="L412" s="13">
        <f>K412*12*基础参数!$B$10</f>
        <v>17972.640000000003</v>
      </c>
      <c r="M412" s="12">
        <f t="shared" si="207"/>
        <v>2367933.36</v>
      </c>
      <c r="N412" s="13">
        <f t="shared" si="208"/>
        <v>1676000</v>
      </c>
      <c r="O412" s="13">
        <f t="shared" si="209"/>
        <v>883650.01</v>
      </c>
      <c r="P412" s="13">
        <f t="shared" si="210"/>
        <v>739040</v>
      </c>
      <c r="Q412" s="17">
        <f t="shared" si="211"/>
        <v>1622690.01</v>
      </c>
      <c r="R412" s="13">
        <f t="shared" si="212"/>
        <v>3383933.36</v>
      </c>
      <c r="S412" s="18">
        <f t="shared" si="213"/>
        <v>660000</v>
      </c>
      <c r="T412" s="13">
        <f t="shared" si="214"/>
        <v>1340850.01</v>
      </c>
      <c r="U412" s="13">
        <f t="shared" si="215"/>
        <v>193590</v>
      </c>
      <c r="V412" s="19">
        <f t="shared" si="216"/>
        <v>1534440.01</v>
      </c>
      <c r="W412" s="13">
        <f t="shared" si="217"/>
        <v>88250</v>
      </c>
      <c r="X412" s="13">
        <f t="shared" si="218"/>
        <v>103410</v>
      </c>
      <c r="Y412" s="13">
        <f t="shared" si="219"/>
        <v>4043933.36</v>
      </c>
      <c r="Z412" s="22">
        <f t="shared" si="220"/>
        <v>1637850.01</v>
      </c>
      <c r="AA412" s="13"/>
      <c r="AB412" s="13">
        <f t="shared" si="221"/>
        <v>3623933.36</v>
      </c>
      <c r="AC412" s="13">
        <f t="shared" si="222"/>
        <v>420000</v>
      </c>
      <c r="AD412" s="13">
        <f t="shared" si="223"/>
        <v>1448850.01</v>
      </c>
      <c r="AE412" s="13">
        <f t="shared" si="224"/>
        <v>102340</v>
      </c>
      <c r="AF412" s="13">
        <f t="shared" si="225"/>
        <v>1551190.01</v>
      </c>
      <c r="AG412" s="23">
        <f t="shared" si="226"/>
        <v>16750</v>
      </c>
      <c r="AH412" s="13">
        <f t="shared" si="227"/>
        <v>-71500</v>
      </c>
      <c r="AI412" s="13">
        <f t="shared" si="228"/>
        <v>2591433.36</v>
      </c>
      <c r="AJ412" s="13">
        <f t="shared" si="229"/>
        <v>3383933.36</v>
      </c>
      <c r="AK412" s="13">
        <f t="shared" si="230"/>
        <v>660000</v>
      </c>
      <c r="AL412" s="13">
        <f t="shared" si="231"/>
        <v>1340850.01</v>
      </c>
      <c r="AM412" s="13">
        <f t="shared" si="232"/>
        <v>193590</v>
      </c>
      <c r="AN412" s="13">
        <f t="shared" si="233"/>
        <v>1534440.01</v>
      </c>
      <c r="AO412" s="23">
        <f t="shared" si="234"/>
        <v>0</v>
      </c>
      <c r="AP412" s="13">
        <f t="shared" si="235"/>
        <v>-88250</v>
      </c>
      <c r="AQ412" s="13">
        <f t="shared" si="236"/>
        <v>0</v>
      </c>
      <c r="AR412" s="3" t="str">
        <f t="shared" si="237"/>
        <v>Ok</v>
      </c>
    </row>
    <row r="413" spans="1:44" x14ac:dyDescent="0.3">
      <c r="A413" s="30"/>
      <c r="B413" s="30">
        <f t="shared" si="204"/>
        <v>420</v>
      </c>
      <c r="C413" s="13">
        <f t="shared" si="205"/>
        <v>210000</v>
      </c>
      <c r="D413" s="13">
        <f t="shared" si="206"/>
        <v>2520000</v>
      </c>
      <c r="E413" s="13">
        <f>F413*基础参数!$B$18</f>
        <v>1680000</v>
      </c>
      <c r="F413" s="13">
        <f>F412+基础参数!$B$17</f>
        <v>4200000</v>
      </c>
      <c r="G413" s="13">
        <f>基础参数!$B$1</f>
        <v>60000</v>
      </c>
      <c r="H413" s="13">
        <f>基础参数!$B$2</f>
        <v>36000</v>
      </c>
      <c r="I413" s="13">
        <f>ROUND(IF(F413/12&gt;基础参数!$B$5,基础参数!$B$5,IF(F413/12&lt;基础参数!$B$4,基础参数!$B$4,F413/12)),2)</f>
        <v>21396</v>
      </c>
      <c r="J413" s="13">
        <f>I413*12*基础参数!$B$3</f>
        <v>32094</v>
      </c>
      <c r="K413" s="13">
        <f>ROUND(IF($F413/12&gt;基础参数!$B$12,基础参数!$B$12,IF($F413/12&lt;基础参数!$B$11,基础参数!$B$11,$F413/12)),2)</f>
        <v>21396</v>
      </c>
      <c r="L413" s="13">
        <f>K413*12*基础参数!$B$10</f>
        <v>17972.640000000003</v>
      </c>
      <c r="M413" s="12">
        <f t="shared" si="207"/>
        <v>2373933.36</v>
      </c>
      <c r="N413" s="13">
        <f t="shared" si="208"/>
        <v>1680000</v>
      </c>
      <c r="O413" s="13">
        <f t="shared" si="209"/>
        <v>886350.01</v>
      </c>
      <c r="P413" s="13">
        <f t="shared" si="210"/>
        <v>740840</v>
      </c>
      <c r="Q413" s="17">
        <f t="shared" si="211"/>
        <v>1627190.01</v>
      </c>
      <c r="R413" s="13">
        <f t="shared" si="212"/>
        <v>3393933.36</v>
      </c>
      <c r="S413" s="18">
        <f t="shared" si="213"/>
        <v>660000</v>
      </c>
      <c r="T413" s="13">
        <f t="shared" si="214"/>
        <v>1345350.01</v>
      </c>
      <c r="U413" s="13">
        <f t="shared" si="215"/>
        <v>193590</v>
      </c>
      <c r="V413" s="19">
        <f t="shared" si="216"/>
        <v>1538940.01</v>
      </c>
      <c r="W413" s="13">
        <f t="shared" si="217"/>
        <v>88250</v>
      </c>
      <c r="X413" s="13">
        <f t="shared" si="218"/>
        <v>103410</v>
      </c>
      <c r="Y413" s="13">
        <f t="shared" si="219"/>
        <v>4053933.36</v>
      </c>
      <c r="Z413" s="22">
        <f t="shared" si="220"/>
        <v>1642350.01</v>
      </c>
      <c r="AA413" s="13"/>
      <c r="AB413" s="13">
        <f t="shared" si="221"/>
        <v>3633933.36</v>
      </c>
      <c r="AC413" s="13">
        <f t="shared" si="222"/>
        <v>420000</v>
      </c>
      <c r="AD413" s="13">
        <f t="shared" si="223"/>
        <v>1453350.01</v>
      </c>
      <c r="AE413" s="13">
        <f t="shared" si="224"/>
        <v>102340</v>
      </c>
      <c r="AF413" s="13">
        <f t="shared" si="225"/>
        <v>1555690.01</v>
      </c>
      <c r="AG413" s="23">
        <f t="shared" si="226"/>
        <v>16750</v>
      </c>
      <c r="AH413" s="13">
        <f t="shared" si="227"/>
        <v>-71500</v>
      </c>
      <c r="AI413" s="13">
        <f t="shared" si="228"/>
        <v>2601433.36</v>
      </c>
      <c r="AJ413" s="13">
        <f t="shared" si="229"/>
        <v>3393933.36</v>
      </c>
      <c r="AK413" s="13">
        <f t="shared" si="230"/>
        <v>660000</v>
      </c>
      <c r="AL413" s="13">
        <f t="shared" si="231"/>
        <v>1345350.01</v>
      </c>
      <c r="AM413" s="13">
        <f t="shared" si="232"/>
        <v>193590</v>
      </c>
      <c r="AN413" s="13">
        <f t="shared" si="233"/>
        <v>1538940.01</v>
      </c>
      <c r="AO413" s="23">
        <f t="shared" si="234"/>
        <v>0</v>
      </c>
      <c r="AP413" s="13">
        <f t="shared" si="235"/>
        <v>-88250</v>
      </c>
      <c r="AQ413" s="13">
        <f t="shared" si="236"/>
        <v>0</v>
      </c>
      <c r="AR413" s="3" t="str">
        <f t="shared" si="237"/>
        <v>Ok</v>
      </c>
    </row>
    <row r="414" spans="1:44" x14ac:dyDescent="0.3">
      <c r="A414" s="30"/>
      <c r="B414" s="30">
        <f t="shared" si="204"/>
        <v>421</v>
      </c>
      <c r="C414" s="13">
        <f t="shared" si="205"/>
        <v>210500</v>
      </c>
      <c r="D414" s="13">
        <f t="shared" si="206"/>
        <v>2526000</v>
      </c>
      <c r="E414" s="13">
        <f>F414*基础参数!$B$18</f>
        <v>1684000</v>
      </c>
      <c r="F414" s="13">
        <f>F413+基础参数!$B$17</f>
        <v>4210000</v>
      </c>
      <c r="G414" s="13">
        <f>基础参数!$B$1</f>
        <v>60000</v>
      </c>
      <c r="H414" s="13">
        <f>基础参数!$B$2</f>
        <v>36000</v>
      </c>
      <c r="I414" s="13">
        <f>ROUND(IF(F414/12&gt;基础参数!$B$5,基础参数!$B$5,IF(F414/12&lt;基础参数!$B$4,基础参数!$B$4,F414/12)),2)</f>
        <v>21396</v>
      </c>
      <c r="J414" s="13">
        <f>I414*12*基础参数!$B$3</f>
        <v>32094</v>
      </c>
      <c r="K414" s="13">
        <f>ROUND(IF($F414/12&gt;基础参数!$B$12,基础参数!$B$12,IF($F414/12&lt;基础参数!$B$11,基础参数!$B$11,$F414/12)),2)</f>
        <v>21396</v>
      </c>
      <c r="L414" s="13">
        <f>K414*12*基础参数!$B$10</f>
        <v>17972.640000000003</v>
      </c>
      <c r="M414" s="12">
        <f t="shared" si="207"/>
        <v>2379933.36</v>
      </c>
      <c r="N414" s="13">
        <f t="shared" si="208"/>
        <v>1684000</v>
      </c>
      <c r="O414" s="13">
        <f t="shared" si="209"/>
        <v>889050.01</v>
      </c>
      <c r="P414" s="13">
        <f t="shared" si="210"/>
        <v>742640</v>
      </c>
      <c r="Q414" s="17">
        <f t="shared" si="211"/>
        <v>1631690.01</v>
      </c>
      <c r="R414" s="13">
        <f t="shared" si="212"/>
        <v>3403933.36</v>
      </c>
      <c r="S414" s="18">
        <f t="shared" si="213"/>
        <v>660000</v>
      </c>
      <c r="T414" s="13">
        <f t="shared" si="214"/>
        <v>1349850.01</v>
      </c>
      <c r="U414" s="13">
        <f t="shared" si="215"/>
        <v>193590</v>
      </c>
      <c r="V414" s="19">
        <f t="shared" si="216"/>
        <v>1543440.01</v>
      </c>
      <c r="W414" s="13">
        <f t="shared" si="217"/>
        <v>88250</v>
      </c>
      <c r="X414" s="13">
        <f t="shared" si="218"/>
        <v>103410</v>
      </c>
      <c r="Y414" s="13">
        <f t="shared" si="219"/>
        <v>4063933.36</v>
      </c>
      <c r="Z414" s="22">
        <f t="shared" si="220"/>
        <v>1646850.01</v>
      </c>
      <c r="AA414" s="13"/>
      <c r="AB414" s="13">
        <f t="shared" si="221"/>
        <v>3643933.36</v>
      </c>
      <c r="AC414" s="13">
        <f t="shared" si="222"/>
        <v>420000</v>
      </c>
      <c r="AD414" s="13">
        <f t="shared" si="223"/>
        <v>1457850.01</v>
      </c>
      <c r="AE414" s="13">
        <f t="shared" si="224"/>
        <v>102340</v>
      </c>
      <c r="AF414" s="13">
        <f t="shared" si="225"/>
        <v>1560190.01</v>
      </c>
      <c r="AG414" s="23">
        <f t="shared" si="226"/>
        <v>16750</v>
      </c>
      <c r="AH414" s="13">
        <f t="shared" si="227"/>
        <v>-71500</v>
      </c>
      <c r="AI414" s="13">
        <f t="shared" si="228"/>
        <v>2611433.36</v>
      </c>
      <c r="AJ414" s="13">
        <f t="shared" si="229"/>
        <v>3403933.36</v>
      </c>
      <c r="AK414" s="13">
        <f t="shared" si="230"/>
        <v>660000</v>
      </c>
      <c r="AL414" s="13">
        <f t="shared" si="231"/>
        <v>1349850.01</v>
      </c>
      <c r="AM414" s="13">
        <f t="shared" si="232"/>
        <v>193590</v>
      </c>
      <c r="AN414" s="13">
        <f t="shared" si="233"/>
        <v>1543440.01</v>
      </c>
      <c r="AO414" s="23">
        <f t="shared" si="234"/>
        <v>0</v>
      </c>
      <c r="AP414" s="13">
        <f t="shared" si="235"/>
        <v>-88250</v>
      </c>
      <c r="AQ414" s="13">
        <f t="shared" si="236"/>
        <v>0</v>
      </c>
      <c r="AR414" s="3" t="str">
        <f t="shared" si="237"/>
        <v>Ok</v>
      </c>
    </row>
    <row r="415" spans="1:44" x14ac:dyDescent="0.3">
      <c r="A415" s="30"/>
      <c r="B415" s="30">
        <f t="shared" si="204"/>
        <v>422</v>
      </c>
      <c r="C415" s="13">
        <f t="shared" si="205"/>
        <v>211000</v>
      </c>
      <c r="D415" s="13">
        <f t="shared" si="206"/>
        <v>2532000</v>
      </c>
      <c r="E415" s="13">
        <f>F415*基础参数!$B$18</f>
        <v>1688000</v>
      </c>
      <c r="F415" s="13">
        <f>F414+基础参数!$B$17</f>
        <v>4220000</v>
      </c>
      <c r="G415" s="13">
        <f>基础参数!$B$1</f>
        <v>60000</v>
      </c>
      <c r="H415" s="13">
        <f>基础参数!$B$2</f>
        <v>36000</v>
      </c>
      <c r="I415" s="13">
        <f>ROUND(IF(F415/12&gt;基础参数!$B$5,基础参数!$B$5,IF(F415/12&lt;基础参数!$B$4,基础参数!$B$4,F415/12)),2)</f>
        <v>21396</v>
      </c>
      <c r="J415" s="13">
        <f>I415*12*基础参数!$B$3</f>
        <v>32094</v>
      </c>
      <c r="K415" s="13">
        <f>ROUND(IF($F415/12&gt;基础参数!$B$12,基础参数!$B$12,IF($F415/12&lt;基础参数!$B$11,基础参数!$B$11,$F415/12)),2)</f>
        <v>21396</v>
      </c>
      <c r="L415" s="13">
        <f>K415*12*基础参数!$B$10</f>
        <v>17972.640000000003</v>
      </c>
      <c r="M415" s="12">
        <f t="shared" si="207"/>
        <v>2385933.36</v>
      </c>
      <c r="N415" s="13">
        <f t="shared" si="208"/>
        <v>1688000</v>
      </c>
      <c r="O415" s="13">
        <f t="shared" si="209"/>
        <v>891750.01</v>
      </c>
      <c r="P415" s="13">
        <f t="shared" si="210"/>
        <v>744440</v>
      </c>
      <c r="Q415" s="17">
        <f t="shared" si="211"/>
        <v>1636190.01</v>
      </c>
      <c r="R415" s="13">
        <f t="shared" si="212"/>
        <v>3413933.36</v>
      </c>
      <c r="S415" s="18">
        <f t="shared" si="213"/>
        <v>660000</v>
      </c>
      <c r="T415" s="13">
        <f t="shared" si="214"/>
        <v>1354350.01</v>
      </c>
      <c r="U415" s="13">
        <f t="shared" si="215"/>
        <v>193590</v>
      </c>
      <c r="V415" s="19">
        <f t="shared" si="216"/>
        <v>1547940.01</v>
      </c>
      <c r="W415" s="13">
        <f t="shared" si="217"/>
        <v>88250</v>
      </c>
      <c r="X415" s="13">
        <f t="shared" si="218"/>
        <v>103410</v>
      </c>
      <c r="Y415" s="13">
        <f t="shared" si="219"/>
        <v>4073933.36</v>
      </c>
      <c r="Z415" s="22">
        <f t="shared" si="220"/>
        <v>1651350.01</v>
      </c>
      <c r="AA415" s="13"/>
      <c r="AB415" s="13">
        <f t="shared" si="221"/>
        <v>3653933.36</v>
      </c>
      <c r="AC415" s="13">
        <f t="shared" si="222"/>
        <v>420000</v>
      </c>
      <c r="AD415" s="13">
        <f t="shared" si="223"/>
        <v>1462350.01</v>
      </c>
      <c r="AE415" s="13">
        <f t="shared" si="224"/>
        <v>102340</v>
      </c>
      <c r="AF415" s="13">
        <f t="shared" si="225"/>
        <v>1564690.01</v>
      </c>
      <c r="AG415" s="23">
        <f t="shared" si="226"/>
        <v>16750</v>
      </c>
      <c r="AH415" s="13">
        <f t="shared" si="227"/>
        <v>-71500</v>
      </c>
      <c r="AI415" s="13">
        <f t="shared" si="228"/>
        <v>2621433.36</v>
      </c>
      <c r="AJ415" s="13">
        <f t="shared" si="229"/>
        <v>3413933.36</v>
      </c>
      <c r="AK415" s="13">
        <f t="shared" si="230"/>
        <v>660000</v>
      </c>
      <c r="AL415" s="13">
        <f t="shared" si="231"/>
        <v>1354350.01</v>
      </c>
      <c r="AM415" s="13">
        <f t="shared" si="232"/>
        <v>193590</v>
      </c>
      <c r="AN415" s="13">
        <f t="shared" si="233"/>
        <v>1547940.01</v>
      </c>
      <c r="AO415" s="23">
        <f t="shared" si="234"/>
        <v>0</v>
      </c>
      <c r="AP415" s="13">
        <f t="shared" si="235"/>
        <v>-88250</v>
      </c>
      <c r="AQ415" s="13">
        <f t="shared" si="236"/>
        <v>0</v>
      </c>
      <c r="AR415" s="3" t="str">
        <f t="shared" si="237"/>
        <v>Ok</v>
      </c>
    </row>
    <row r="416" spans="1:44" x14ac:dyDescent="0.3">
      <c r="A416" s="30"/>
      <c r="B416" s="30">
        <f t="shared" si="204"/>
        <v>423</v>
      </c>
      <c r="C416" s="13">
        <f t="shared" si="205"/>
        <v>211500</v>
      </c>
      <c r="D416" s="13">
        <f t="shared" si="206"/>
        <v>2538000</v>
      </c>
      <c r="E416" s="13">
        <f>F416*基础参数!$B$18</f>
        <v>1692000</v>
      </c>
      <c r="F416" s="13">
        <f>F415+基础参数!$B$17</f>
        <v>4230000</v>
      </c>
      <c r="G416" s="13">
        <f>基础参数!$B$1</f>
        <v>60000</v>
      </c>
      <c r="H416" s="13">
        <f>基础参数!$B$2</f>
        <v>36000</v>
      </c>
      <c r="I416" s="13">
        <f>ROUND(IF(F416/12&gt;基础参数!$B$5,基础参数!$B$5,IF(F416/12&lt;基础参数!$B$4,基础参数!$B$4,F416/12)),2)</f>
        <v>21396</v>
      </c>
      <c r="J416" s="13">
        <f>I416*12*基础参数!$B$3</f>
        <v>32094</v>
      </c>
      <c r="K416" s="13">
        <f>ROUND(IF($F416/12&gt;基础参数!$B$12,基础参数!$B$12,IF($F416/12&lt;基础参数!$B$11,基础参数!$B$11,$F416/12)),2)</f>
        <v>21396</v>
      </c>
      <c r="L416" s="13">
        <f>K416*12*基础参数!$B$10</f>
        <v>17972.640000000003</v>
      </c>
      <c r="M416" s="12">
        <f t="shared" si="207"/>
        <v>2391933.36</v>
      </c>
      <c r="N416" s="13">
        <f t="shared" si="208"/>
        <v>1692000</v>
      </c>
      <c r="O416" s="13">
        <f t="shared" si="209"/>
        <v>894450.01</v>
      </c>
      <c r="P416" s="13">
        <f t="shared" si="210"/>
        <v>746240</v>
      </c>
      <c r="Q416" s="17">
        <f t="shared" si="211"/>
        <v>1640690.01</v>
      </c>
      <c r="R416" s="13">
        <f t="shared" si="212"/>
        <v>3423933.36</v>
      </c>
      <c r="S416" s="18">
        <f t="shared" si="213"/>
        <v>660000</v>
      </c>
      <c r="T416" s="13">
        <f t="shared" si="214"/>
        <v>1358850.01</v>
      </c>
      <c r="U416" s="13">
        <f t="shared" si="215"/>
        <v>193590</v>
      </c>
      <c r="V416" s="19">
        <f t="shared" si="216"/>
        <v>1552440.01</v>
      </c>
      <c r="W416" s="13">
        <f t="shared" si="217"/>
        <v>88250</v>
      </c>
      <c r="X416" s="13">
        <f t="shared" si="218"/>
        <v>103410</v>
      </c>
      <c r="Y416" s="13">
        <f t="shared" si="219"/>
        <v>4083933.36</v>
      </c>
      <c r="Z416" s="22">
        <f t="shared" si="220"/>
        <v>1655850.01</v>
      </c>
      <c r="AA416" s="13"/>
      <c r="AB416" s="13">
        <f t="shared" si="221"/>
        <v>3663933.36</v>
      </c>
      <c r="AC416" s="13">
        <f t="shared" si="222"/>
        <v>420000</v>
      </c>
      <c r="AD416" s="13">
        <f t="shared" si="223"/>
        <v>1466850.01</v>
      </c>
      <c r="AE416" s="13">
        <f t="shared" si="224"/>
        <v>102340</v>
      </c>
      <c r="AF416" s="13">
        <f t="shared" si="225"/>
        <v>1569190.01</v>
      </c>
      <c r="AG416" s="23">
        <f t="shared" si="226"/>
        <v>16750</v>
      </c>
      <c r="AH416" s="13">
        <f t="shared" si="227"/>
        <v>-71500</v>
      </c>
      <c r="AI416" s="13">
        <f t="shared" si="228"/>
        <v>2631433.36</v>
      </c>
      <c r="AJ416" s="13">
        <f t="shared" si="229"/>
        <v>3423933.36</v>
      </c>
      <c r="AK416" s="13">
        <f t="shared" si="230"/>
        <v>660000</v>
      </c>
      <c r="AL416" s="13">
        <f t="shared" si="231"/>
        <v>1358850.01</v>
      </c>
      <c r="AM416" s="13">
        <f t="shared" si="232"/>
        <v>193590</v>
      </c>
      <c r="AN416" s="13">
        <f t="shared" si="233"/>
        <v>1552440.01</v>
      </c>
      <c r="AO416" s="23">
        <f t="shared" si="234"/>
        <v>0</v>
      </c>
      <c r="AP416" s="13">
        <f t="shared" si="235"/>
        <v>-88250</v>
      </c>
      <c r="AQ416" s="13">
        <f t="shared" si="236"/>
        <v>0</v>
      </c>
      <c r="AR416" s="3" t="str">
        <f t="shared" si="237"/>
        <v>Ok</v>
      </c>
    </row>
    <row r="417" spans="1:44" x14ac:dyDescent="0.3">
      <c r="A417" s="30"/>
      <c r="B417" s="30">
        <f t="shared" si="204"/>
        <v>424</v>
      </c>
      <c r="C417" s="13">
        <f t="shared" si="205"/>
        <v>212000</v>
      </c>
      <c r="D417" s="13">
        <f t="shared" si="206"/>
        <v>2544000</v>
      </c>
      <c r="E417" s="13">
        <f>F417*基础参数!$B$18</f>
        <v>1696000</v>
      </c>
      <c r="F417" s="13">
        <f>F416+基础参数!$B$17</f>
        <v>4240000</v>
      </c>
      <c r="G417" s="13">
        <f>基础参数!$B$1</f>
        <v>60000</v>
      </c>
      <c r="H417" s="13">
        <f>基础参数!$B$2</f>
        <v>36000</v>
      </c>
      <c r="I417" s="13">
        <f>ROUND(IF(F417/12&gt;基础参数!$B$5,基础参数!$B$5,IF(F417/12&lt;基础参数!$B$4,基础参数!$B$4,F417/12)),2)</f>
        <v>21396</v>
      </c>
      <c r="J417" s="13">
        <f>I417*12*基础参数!$B$3</f>
        <v>32094</v>
      </c>
      <c r="K417" s="13">
        <f>ROUND(IF($F417/12&gt;基础参数!$B$12,基础参数!$B$12,IF($F417/12&lt;基础参数!$B$11,基础参数!$B$11,$F417/12)),2)</f>
        <v>21396</v>
      </c>
      <c r="L417" s="13">
        <f>K417*12*基础参数!$B$10</f>
        <v>17972.640000000003</v>
      </c>
      <c r="M417" s="12">
        <f t="shared" si="207"/>
        <v>2397933.36</v>
      </c>
      <c r="N417" s="13">
        <f t="shared" si="208"/>
        <v>1696000</v>
      </c>
      <c r="O417" s="13">
        <f t="shared" si="209"/>
        <v>897150.01</v>
      </c>
      <c r="P417" s="13">
        <f t="shared" si="210"/>
        <v>748040</v>
      </c>
      <c r="Q417" s="17">
        <f t="shared" si="211"/>
        <v>1645190.01</v>
      </c>
      <c r="R417" s="13">
        <f t="shared" si="212"/>
        <v>3433933.36</v>
      </c>
      <c r="S417" s="18">
        <f t="shared" si="213"/>
        <v>660000</v>
      </c>
      <c r="T417" s="13">
        <f t="shared" si="214"/>
        <v>1363350.01</v>
      </c>
      <c r="U417" s="13">
        <f t="shared" si="215"/>
        <v>193590</v>
      </c>
      <c r="V417" s="19">
        <f t="shared" si="216"/>
        <v>1556940.01</v>
      </c>
      <c r="W417" s="13">
        <f t="shared" si="217"/>
        <v>88250</v>
      </c>
      <c r="X417" s="13">
        <f t="shared" si="218"/>
        <v>103410</v>
      </c>
      <c r="Y417" s="13">
        <f t="shared" si="219"/>
        <v>4093933.36</v>
      </c>
      <c r="Z417" s="22">
        <f t="shared" si="220"/>
        <v>1660350.01</v>
      </c>
      <c r="AA417" s="13"/>
      <c r="AB417" s="13">
        <f t="shared" si="221"/>
        <v>3673933.36</v>
      </c>
      <c r="AC417" s="13">
        <f t="shared" si="222"/>
        <v>420000</v>
      </c>
      <c r="AD417" s="13">
        <f t="shared" si="223"/>
        <v>1471350.01</v>
      </c>
      <c r="AE417" s="13">
        <f t="shared" si="224"/>
        <v>102340</v>
      </c>
      <c r="AF417" s="13">
        <f t="shared" si="225"/>
        <v>1573690.01</v>
      </c>
      <c r="AG417" s="23">
        <f t="shared" si="226"/>
        <v>16750</v>
      </c>
      <c r="AH417" s="13">
        <f t="shared" si="227"/>
        <v>-71500</v>
      </c>
      <c r="AI417" s="13">
        <f t="shared" si="228"/>
        <v>2641433.36</v>
      </c>
      <c r="AJ417" s="13">
        <f t="shared" si="229"/>
        <v>3433933.36</v>
      </c>
      <c r="AK417" s="13">
        <f t="shared" si="230"/>
        <v>660000</v>
      </c>
      <c r="AL417" s="13">
        <f t="shared" si="231"/>
        <v>1363350.01</v>
      </c>
      <c r="AM417" s="13">
        <f t="shared" si="232"/>
        <v>193590</v>
      </c>
      <c r="AN417" s="13">
        <f t="shared" si="233"/>
        <v>1556940.01</v>
      </c>
      <c r="AO417" s="23">
        <f t="shared" si="234"/>
        <v>0</v>
      </c>
      <c r="AP417" s="13">
        <f t="shared" si="235"/>
        <v>-88250</v>
      </c>
      <c r="AQ417" s="13">
        <f t="shared" si="236"/>
        <v>0</v>
      </c>
      <c r="AR417" s="3" t="str">
        <f t="shared" si="237"/>
        <v>Ok</v>
      </c>
    </row>
    <row r="418" spans="1:44" x14ac:dyDescent="0.3">
      <c r="A418" s="30"/>
      <c r="B418" s="30">
        <f t="shared" si="204"/>
        <v>425</v>
      </c>
      <c r="C418" s="13">
        <f t="shared" si="205"/>
        <v>212500</v>
      </c>
      <c r="D418" s="13">
        <f t="shared" si="206"/>
        <v>2550000</v>
      </c>
      <c r="E418" s="13">
        <f>F418*基础参数!$B$18</f>
        <v>1700000</v>
      </c>
      <c r="F418" s="13">
        <f>F417+基础参数!$B$17</f>
        <v>4250000</v>
      </c>
      <c r="G418" s="13">
        <f>基础参数!$B$1</f>
        <v>60000</v>
      </c>
      <c r="H418" s="13">
        <f>基础参数!$B$2</f>
        <v>36000</v>
      </c>
      <c r="I418" s="13">
        <f>ROUND(IF(F418/12&gt;基础参数!$B$5,基础参数!$B$5,IF(F418/12&lt;基础参数!$B$4,基础参数!$B$4,F418/12)),2)</f>
        <v>21396</v>
      </c>
      <c r="J418" s="13">
        <f>I418*12*基础参数!$B$3</f>
        <v>32094</v>
      </c>
      <c r="K418" s="13">
        <f>ROUND(IF($F418/12&gt;基础参数!$B$12,基础参数!$B$12,IF($F418/12&lt;基础参数!$B$11,基础参数!$B$11,$F418/12)),2)</f>
        <v>21396</v>
      </c>
      <c r="L418" s="13">
        <f>K418*12*基础参数!$B$10</f>
        <v>17972.640000000003</v>
      </c>
      <c r="M418" s="12">
        <f t="shared" si="207"/>
        <v>2403933.36</v>
      </c>
      <c r="N418" s="13">
        <f t="shared" si="208"/>
        <v>1700000</v>
      </c>
      <c r="O418" s="13">
        <f t="shared" si="209"/>
        <v>899850.01</v>
      </c>
      <c r="P418" s="13">
        <f t="shared" si="210"/>
        <v>749840</v>
      </c>
      <c r="Q418" s="17">
        <f t="shared" si="211"/>
        <v>1649690.01</v>
      </c>
      <c r="R418" s="13">
        <f t="shared" si="212"/>
        <v>3443933.36</v>
      </c>
      <c r="S418" s="18">
        <f t="shared" si="213"/>
        <v>660000</v>
      </c>
      <c r="T418" s="13">
        <f t="shared" si="214"/>
        <v>1367850.01</v>
      </c>
      <c r="U418" s="13">
        <f t="shared" si="215"/>
        <v>193590</v>
      </c>
      <c r="V418" s="19">
        <f t="shared" si="216"/>
        <v>1561440.01</v>
      </c>
      <c r="W418" s="13">
        <f t="shared" si="217"/>
        <v>88250</v>
      </c>
      <c r="X418" s="13">
        <f t="shared" si="218"/>
        <v>103410</v>
      </c>
      <c r="Y418" s="13">
        <f t="shared" si="219"/>
        <v>4103933.36</v>
      </c>
      <c r="Z418" s="22">
        <f t="shared" si="220"/>
        <v>1664850.01</v>
      </c>
      <c r="AA418" s="13"/>
      <c r="AB418" s="13">
        <f t="shared" si="221"/>
        <v>3683933.36</v>
      </c>
      <c r="AC418" s="13">
        <f t="shared" si="222"/>
        <v>420000</v>
      </c>
      <c r="AD418" s="13">
        <f t="shared" si="223"/>
        <v>1475850.01</v>
      </c>
      <c r="AE418" s="13">
        <f t="shared" si="224"/>
        <v>102340</v>
      </c>
      <c r="AF418" s="13">
        <f t="shared" si="225"/>
        <v>1578190.01</v>
      </c>
      <c r="AG418" s="23">
        <f t="shared" si="226"/>
        <v>16750</v>
      </c>
      <c r="AH418" s="13">
        <f t="shared" si="227"/>
        <v>-71500</v>
      </c>
      <c r="AI418" s="13">
        <f t="shared" si="228"/>
        <v>2651433.36</v>
      </c>
      <c r="AJ418" s="13">
        <f t="shared" si="229"/>
        <v>3443933.36</v>
      </c>
      <c r="AK418" s="13">
        <f t="shared" si="230"/>
        <v>660000</v>
      </c>
      <c r="AL418" s="13">
        <f t="shared" si="231"/>
        <v>1367850.01</v>
      </c>
      <c r="AM418" s="13">
        <f t="shared" si="232"/>
        <v>193590</v>
      </c>
      <c r="AN418" s="13">
        <f t="shared" si="233"/>
        <v>1561440.01</v>
      </c>
      <c r="AO418" s="23">
        <f t="shared" si="234"/>
        <v>0</v>
      </c>
      <c r="AP418" s="13">
        <f t="shared" si="235"/>
        <v>-88250</v>
      </c>
      <c r="AQ418" s="13">
        <f t="shared" si="236"/>
        <v>0</v>
      </c>
      <c r="AR418" s="3" t="str">
        <f t="shared" si="237"/>
        <v>Ok</v>
      </c>
    </row>
    <row r="419" spans="1:44" x14ac:dyDescent="0.3">
      <c r="A419" s="30"/>
      <c r="B419" s="30">
        <f t="shared" si="204"/>
        <v>426</v>
      </c>
      <c r="C419" s="13">
        <f t="shared" si="205"/>
        <v>213000</v>
      </c>
      <c r="D419" s="13">
        <f t="shared" si="206"/>
        <v>2556000</v>
      </c>
      <c r="E419" s="13">
        <f>F419*基础参数!$B$18</f>
        <v>1704000</v>
      </c>
      <c r="F419" s="13">
        <f>F418+基础参数!$B$17</f>
        <v>4260000</v>
      </c>
      <c r="G419" s="13">
        <f>基础参数!$B$1</f>
        <v>60000</v>
      </c>
      <c r="H419" s="13">
        <f>基础参数!$B$2</f>
        <v>36000</v>
      </c>
      <c r="I419" s="13">
        <f>ROUND(IF(F419/12&gt;基础参数!$B$5,基础参数!$B$5,IF(F419/12&lt;基础参数!$B$4,基础参数!$B$4,F419/12)),2)</f>
        <v>21396</v>
      </c>
      <c r="J419" s="13">
        <f>I419*12*基础参数!$B$3</f>
        <v>32094</v>
      </c>
      <c r="K419" s="13">
        <f>ROUND(IF($F419/12&gt;基础参数!$B$12,基础参数!$B$12,IF($F419/12&lt;基础参数!$B$11,基础参数!$B$11,$F419/12)),2)</f>
        <v>21396</v>
      </c>
      <c r="L419" s="13">
        <f>K419*12*基础参数!$B$10</f>
        <v>17972.640000000003</v>
      </c>
      <c r="M419" s="12">
        <f t="shared" si="207"/>
        <v>2409933.36</v>
      </c>
      <c r="N419" s="13">
        <f t="shared" si="208"/>
        <v>1704000</v>
      </c>
      <c r="O419" s="13">
        <f t="shared" si="209"/>
        <v>902550.01</v>
      </c>
      <c r="P419" s="13">
        <f t="shared" si="210"/>
        <v>751640</v>
      </c>
      <c r="Q419" s="17">
        <f t="shared" si="211"/>
        <v>1654190.01</v>
      </c>
      <c r="R419" s="13">
        <f t="shared" si="212"/>
        <v>3453933.36</v>
      </c>
      <c r="S419" s="18">
        <f t="shared" si="213"/>
        <v>660000</v>
      </c>
      <c r="T419" s="13">
        <f t="shared" si="214"/>
        <v>1372350.01</v>
      </c>
      <c r="U419" s="13">
        <f t="shared" si="215"/>
        <v>193590</v>
      </c>
      <c r="V419" s="19">
        <f t="shared" si="216"/>
        <v>1565940.01</v>
      </c>
      <c r="W419" s="13">
        <f t="shared" si="217"/>
        <v>88250</v>
      </c>
      <c r="X419" s="13">
        <f t="shared" si="218"/>
        <v>103410</v>
      </c>
      <c r="Y419" s="13">
        <f t="shared" si="219"/>
        <v>4113933.36</v>
      </c>
      <c r="Z419" s="22">
        <f t="shared" si="220"/>
        <v>1669350.01</v>
      </c>
      <c r="AA419" s="13"/>
      <c r="AB419" s="13">
        <f t="shared" si="221"/>
        <v>3693933.36</v>
      </c>
      <c r="AC419" s="13">
        <f t="shared" si="222"/>
        <v>420000</v>
      </c>
      <c r="AD419" s="13">
        <f t="shared" si="223"/>
        <v>1480350.01</v>
      </c>
      <c r="AE419" s="13">
        <f t="shared" si="224"/>
        <v>102340</v>
      </c>
      <c r="AF419" s="13">
        <f t="shared" si="225"/>
        <v>1582690.01</v>
      </c>
      <c r="AG419" s="23">
        <f t="shared" si="226"/>
        <v>16750</v>
      </c>
      <c r="AH419" s="13">
        <f t="shared" si="227"/>
        <v>-71500</v>
      </c>
      <c r="AI419" s="13">
        <f t="shared" si="228"/>
        <v>2661433.36</v>
      </c>
      <c r="AJ419" s="13">
        <f t="shared" si="229"/>
        <v>3453933.36</v>
      </c>
      <c r="AK419" s="13">
        <f t="shared" si="230"/>
        <v>660000</v>
      </c>
      <c r="AL419" s="13">
        <f t="shared" si="231"/>
        <v>1372350.01</v>
      </c>
      <c r="AM419" s="13">
        <f t="shared" si="232"/>
        <v>193590</v>
      </c>
      <c r="AN419" s="13">
        <f t="shared" si="233"/>
        <v>1565940.01</v>
      </c>
      <c r="AO419" s="23">
        <f t="shared" si="234"/>
        <v>0</v>
      </c>
      <c r="AP419" s="13">
        <f t="shared" si="235"/>
        <v>-88250</v>
      </c>
      <c r="AQ419" s="13">
        <f t="shared" si="236"/>
        <v>0</v>
      </c>
      <c r="AR419" s="3" t="str">
        <f t="shared" si="237"/>
        <v>Ok</v>
      </c>
    </row>
    <row r="420" spans="1:44" x14ac:dyDescent="0.3">
      <c r="A420" s="30"/>
      <c r="B420" s="30">
        <f t="shared" si="204"/>
        <v>427</v>
      </c>
      <c r="C420" s="13">
        <f t="shared" si="205"/>
        <v>213500</v>
      </c>
      <c r="D420" s="13">
        <f t="shared" si="206"/>
        <v>2562000</v>
      </c>
      <c r="E420" s="13">
        <f>F420*基础参数!$B$18</f>
        <v>1708000</v>
      </c>
      <c r="F420" s="13">
        <f>F419+基础参数!$B$17</f>
        <v>4270000</v>
      </c>
      <c r="G420" s="13">
        <f>基础参数!$B$1</f>
        <v>60000</v>
      </c>
      <c r="H420" s="13">
        <f>基础参数!$B$2</f>
        <v>36000</v>
      </c>
      <c r="I420" s="13">
        <f>ROUND(IF(F420/12&gt;基础参数!$B$5,基础参数!$B$5,IF(F420/12&lt;基础参数!$B$4,基础参数!$B$4,F420/12)),2)</f>
        <v>21396</v>
      </c>
      <c r="J420" s="13">
        <f>I420*12*基础参数!$B$3</f>
        <v>32094</v>
      </c>
      <c r="K420" s="13">
        <f>ROUND(IF($F420/12&gt;基础参数!$B$12,基础参数!$B$12,IF($F420/12&lt;基础参数!$B$11,基础参数!$B$11,$F420/12)),2)</f>
        <v>21396</v>
      </c>
      <c r="L420" s="13">
        <f>K420*12*基础参数!$B$10</f>
        <v>17972.640000000003</v>
      </c>
      <c r="M420" s="12">
        <f t="shared" si="207"/>
        <v>2415933.36</v>
      </c>
      <c r="N420" s="13">
        <f t="shared" si="208"/>
        <v>1708000</v>
      </c>
      <c r="O420" s="13">
        <f t="shared" si="209"/>
        <v>905250.01</v>
      </c>
      <c r="P420" s="13">
        <f t="shared" si="210"/>
        <v>753440</v>
      </c>
      <c r="Q420" s="17">
        <f t="shared" si="211"/>
        <v>1658690.01</v>
      </c>
      <c r="R420" s="13">
        <f t="shared" si="212"/>
        <v>3463933.36</v>
      </c>
      <c r="S420" s="18">
        <f t="shared" si="213"/>
        <v>660000</v>
      </c>
      <c r="T420" s="13">
        <f t="shared" si="214"/>
        <v>1376850.01</v>
      </c>
      <c r="U420" s="13">
        <f t="shared" si="215"/>
        <v>193590</v>
      </c>
      <c r="V420" s="19">
        <f t="shared" si="216"/>
        <v>1570440.01</v>
      </c>
      <c r="W420" s="13">
        <f t="shared" si="217"/>
        <v>88250</v>
      </c>
      <c r="X420" s="13">
        <f t="shared" si="218"/>
        <v>103410</v>
      </c>
      <c r="Y420" s="13">
        <f t="shared" si="219"/>
        <v>4123933.36</v>
      </c>
      <c r="Z420" s="22">
        <f t="shared" si="220"/>
        <v>1673850.01</v>
      </c>
      <c r="AA420" s="13"/>
      <c r="AB420" s="13">
        <f t="shared" si="221"/>
        <v>3703933.36</v>
      </c>
      <c r="AC420" s="13">
        <f t="shared" si="222"/>
        <v>420000</v>
      </c>
      <c r="AD420" s="13">
        <f t="shared" si="223"/>
        <v>1484850.01</v>
      </c>
      <c r="AE420" s="13">
        <f t="shared" si="224"/>
        <v>102340</v>
      </c>
      <c r="AF420" s="13">
        <f t="shared" si="225"/>
        <v>1587190.01</v>
      </c>
      <c r="AG420" s="23">
        <f t="shared" si="226"/>
        <v>16750</v>
      </c>
      <c r="AH420" s="13">
        <f t="shared" si="227"/>
        <v>-71500</v>
      </c>
      <c r="AI420" s="13">
        <f t="shared" si="228"/>
        <v>2671433.36</v>
      </c>
      <c r="AJ420" s="13">
        <f t="shared" si="229"/>
        <v>3463933.36</v>
      </c>
      <c r="AK420" s="13">
        <f t="shared" si="230"/>
        <v>660000</v>
      </c>
      <c r="AL420" s="13">
        <f t="shared" si="231"/>
        <v>1376850.01</v>
      </c>
      <c r="AM420" s="13">
        <f t="shared" si="232"/>
        <v>193590</v>
      </c>
      <c r="AN420" s="13">
        <f t="shared" si="233"/>
        <v>1570440.01</v>
      </c>
      <c r="AO420" s="23">
        <f t="shared" si="234"/>
        <v>0</v>
      </c>
      <c r="AP420" s="13">
        <f t="shared" si="235"/>
        <v>-88250</v>
      </c>
      <c r="AQ420" s="13">
        <f t="shared" si="236"/>
        <v>0</v>
      </c>
      <c r="AR420" s="3" t="str">
        <f t="shared" si="237"/>
        <v>Ok</v>
      </c>
    </row>
    <row r="421" spans="1:44" x14ac:dyDescent="0.3">
      <c r="A421" s="30"/>
      <c r="B421" s="30">
        <f t="shared" si="204"/>
        <v>428</v>
      </c>
      <c r="C421" s="13">
        <f t="shared" si="205"/>
        <v>214000</v>
      </c>
      <c r="D421" s="13">
        <f t="shared" si="206"/>
        <v>2568000</v>
      </c>
      <c r="E421" s="13">
        <f>F421*基础参数!$B$18</f>
        <v>1712000</v>
      </c>
      <c r="F421" s="13">
        <f>F420+基础参数!$B$17</f>
        <v>4280000</v>
      </c>
      <c r="G421" s="13">
        <f>基础参数!$B$1</f>
        <v>60000</v>
      </c>
      <c r="H421" s="13">
        <f>基础参数!$B$2</f>
        <v>36000</v>
      </c>
      <c r="I421" s="13">
        <f>ROUND(IF(F421/12&gt;基础参数!$B$5,基础参数!$B$5,IF(F421/12&lt;基础参数!$B$4,基础参数!$B$4,F421/12)),2)</f>
        <v>21396</v>
      </c>
      <c r="J421" s="13">
        <f>I421*12*基础参数!$B$3</f>
        <v>32094</v>
      </c>
      <c r="K421" s="13">
        <f>ROUND(IF($F421/12&gt;基础参数!$B$12,基础参数!$B$12,IF($F421/12&lt;基础参数!$B$11,基础参数!$B$11,$F421/12)),2)</f>
        <v>21396</v>
      </c>
      <c r="L421" s="13">
        <f>K421*12*基础参数!$B$10</f>
        <v>17972.640000000003</v>
      </c>
      <c r="M421" s="12">
        <f t="shared" si="207"/>
        <v>2421933.36</v>
      </c>
      <c r="N421" s="13">
        <f t="shared" si="208"/>
        <v>1712000</v>
      </c>
      <c r="O421" s="13">
        <f t="shared" si="209"/>
        <v>907950.01</v>
      </c>
      <c r="P421" s="13">
        <f t="shared" si="210"/>
        <v>755240</v>
      </c>
      <c r="Q421" s="17">
        <f t="shared" si="211"/>
        <v>1663190.01</v>
      </c>
      <c r="R421" s="13">
        <f t="shared" si="212"/>
        <v>3473933.36</v>
      </c>
      <c r="S421" s="18">
        <f t="shared" si="213"/>
        <v>660000</v>
      </c>
      <c r="T421" s="13">
        <f t="shared" si="214"/>
        <v>1381350.01</v>
      </c>
      <c r="U421" s="13">
        <f t="shared" si="215"/>
        <v>193590</v>
      </c>
      <c r="V421" s="19">
        <f t="shared" si="216"/>
        <v>1574940.01</v>
      </c>
      <c r="W421" s="13">
        <f t="shared" si="217"/>
        <v>88250</v>
      </c>
      <c r="X421" s="13">
        <f t="shared" si="218"/>
        <v>103410</v>
      </c>
      <c r="Y421" s="13">
        <f t="shared" si="219"/>
        <v>4133933.36</v>
      </c>
      <c r="Z421" s="22">
        <f t="shared" si="220"/>
        <v>1678350.01</v>
      </c>
      <c r="AA421" s="13"/>
      <c r="AB421" s="13">
        <f t="shared" si="221"/>
        <v>3713933.36</v>
      </c>
      <c r="AC421" s="13">
        <f t="shared" si="222"/>
        <v>420000</v>
      </c>
      <c r="AD421" s="13">
        <f t="shared" si="223"/>
        <v>1489350.01</v>
      </c>
      <c r="AE421" s="13">
        <f t="shared" si="224"/>
        <v>102340</v>
      </c>
      <c r="AF421" s="13">
        <f t="shared" si="225"/>
        <v>1591690.01</v>
      </c>
      <c r="AG421" s="23">
        <f t="shared" si="226"/>
        <v>16750</v>
      </c>
      <c r="AH421" s="13">
        <f t="shared" si="227"/>
        <v>-71500</v>
      </c>
      <c r="AI421" s="13">
        <f t="shared" si="228"/>
        <v>2681433.36</v>
      </c>
      <c r="AJ421" s="13">
        <f t="shared" si="229"/>
        <v>3473933.36</v>
      </c>
      <c r="AK421" s="13">
        <f t="shared" si="230"/>
        <v>660000</v>
      </c>
      <c r="AL421" s="13">
        <f t="shared" si="231"/>
        <v>1381350.01</v>
      </c>
      <c r="AM421" s="13">
        <f t="shared" si="232"/>
        <v>193590</v>
      </c>
      <c r="AN421" s="13">
        <f t="shared" si="233"/>
        <v>1574940.01</v>
      </c>
      <c r="AO421" s="23">
        <f t="shared" si="234"/>
        <v>0</v>
      </c>
      <c r="AP421" s="13">
        <f t="shared" si="235"/>
        <v>-88250</v>
      </c>
      <c r="AQ421" s="13">
        <f t="shared" si="236"/>
        <v>0</v>
      </c>
      <c r="AR421" s="3" t="str">
        <f t="shared" si="237"/>
        <v>Ok</v>
      </c>
    </row>
    <row r="422" spans="1:44" x14ac:dyDescent="0.3">
      <c r="A422" s="30"/>
      <c r="B422" s="30">
        <f t="shared" si="204"/>
        <v>429</v>
      </c>
      <c r="C422" s="13">
        <f t="shared" si="205"/>
        <v>214500</v>
      </c>
      <c r="D422" s="13">
        <f t="shared" si="206"/>
        <v>2574000</v>
      </c>
      <c r="E422" s="13">
        <f>F422*基础参数!$B$18</f>
        <v>1716000</v>
      </c>
      <c r="F422" s="13">
        <f>F421+基础参数!$B$17</f>
        <v>4290000</v>
      </c>
      <c r="G422" s="13">
        <f>基础参数!$B$1</f>
        <v>60000</v>
      </c>
      <c r="H422" s="13">
        <f>基础参数!$B$2</f>
        <v>36000</v>
      </c>
      <c r="I422" s="13">
        <f>ROUND(IF(F422/12&gt;基础参数!$B$5,基础参数!$B$5,IF(F422/12&lt;基础参数!$B$4,基础参数!$B$4,F422/12)),2)</f>
        <v>21396</v>
      </c>
      <c r="J422" s="13">
        <f>I422*12*基础参数!$B$3</f>
        <v>32094</v>
      </c>
      <c r="K422" s="13">
        <f>ROUND(IF($F422/12&gt;基础参数!$B$12,基础参数!$B$12,IF($F422/12&lt;基础参数!$B$11,基础参数!$B$11,$F422/12)),2)</f>
        <v>21396</v>
      </c>
      <c r="L422" s="13">
        <f>K422*12*基础参数!$B$10</f>
        <v>17972.640000000003</v>
      </c>
      <c r="M422" s="12">
        <f t="shared" si="207"/>
        <v>2427933.36</v>
      </c>
      <c r="N422" s="13">
        <f t="shared" si="208"/>
        <v>1716000</v>
      </c>
      <c r="O422" s="13">
        <f t="shared" si="209"/>
        <v>910650.01</v>
      </c>
      <c r="P422" s="13">
        <f t="shared" si="210"/>
        <v>757040</v>
      </c>
      <c r="Q422" s="17">
        <f t="shared" si="211"/>
        <v>1667690.01</v>
      </c>
      <c r="R422" s="13">
        <f t="shared" si="212"/>
        <v>3483933.36</v>
      </c>
      <c r="S422" s="18">
        <f t="shared" si="213"/>
        <v>660000</v>
      </c>
      <c r="T422" s="13">
        <f t="shared" si="214"/>
        <v>1385850.01</v>
      </c>
      <c r="U422" s="13">
        <f t="shared" si="215"/>
        <v>193590</v>
      </c>
      <c r="V422" s="19">
        <f t="shared" si="216"/>
        <v>1579440.01</v>
      </c>
      <c r="W422" s="13">
        <f t="shared" si="217"/>
        <v>88250</v>
      </c>
      <c r="X422" s="13">
        <f t="shared" si="218"/>
        <v>103410</v>
      </c>
      <c r="Y422" s="13">
        <f t="shared" si="219"/>
        <v>4143933.36</v>
      </c>
      <c r="Z422" s="22">
        <f t="shared" si="220"/>
        <v>1682850.01</v>
      </c>
      <c r="AA422" s="13"/>
      <c r="AB422" s="13">
        <f t="shared" si="221"/>
        <v>3723933.36</v>
      </c>
      <c r="AC422" s="13">
        <f t="shared" si="222"/>
        <v>420000</v>
      </c>
      <c r="AD422" s="13">
        <f t="shared" si="223"/>
        <v>1493850.01</v>
      </c>
      <c r="AE422" s="13">
        <f t="shared" si="224"/>
        <v>102340</v>
      </c>
      <c r="AF422" s="13">
        <f t="shared" si="225"/>
        <v>1596190.01</v>
      </c>
      <c r="AG422" s="23">
        <f t="shared" si="226"/>
        <v>16750</v>
      </c>
      <c r="AH422" s="13">
        <f t="shared" si="227"/>
        <v>-71500</v>
      </c>
      <c r="AI422" s="13">
        <f t="shared" si="228"/>
        <v>2691433.36</v>
      </c>
      <c r="AJ422" s="13">
        <f t="shared" si="229"/>
        <v>3483933.36</v>
      </c>
      <c r="AK422" s="13">
        <f t="shared" si="230"/>
        <v>660000</v>
      </c>
      <c r="AL422" s="13">
        <f t="shared" si="231"/>
        <v>1385850.01</v>
      </c>
      <c r="AM422" s="13">
        <f t="shared" si="232"/>
        <v>193590</v>
      </c>
      <c r="AN422" s="13">
        <f t="shared" si="233"/>
        <v>1579440.01</v>
      </c>
      <c r="AO422" s="23">
        <f t="shared" si="234"/>
        <v>0</v>
      </c>
      <c r="AP422" s="13">
        <f t="shared" si="235"/>
        <v>-88250</v>
      </c>
      <c r="AQ422" s="13">
        <f t="shared" si="236"/>
        <v>0</v>
      </c>
      <c r="AR422" s="3" t="str">
        <f t="shared" si="237"/>
        <v>Ok</v>
      </c>
    </row>
    <row r="423" spans="1:44" x14ac:dyDescent="0.3">
      <c r="A423" s="30"/>
      <c r="B423" s="30">
        <f t="shared" si="204"/>
        <v>430</v>
      </c>
      <c r="C423" s="13">
        <f t="shared" si="205"/>
        <v>215000</v>
      </c>
      <c r="D423" s="13">
        <f t="shared" si="206"/>
        <v>2580000</v>
      </c>
      <c r="E423" s="13">
        <f>F423*基础参数!$B$18</f>
        <v>1720000</v>
      </c>
      <c r="F423" s="13">
        <f>F422+基础参数!$B$17</f>
        <v>4300000</v>
      </c>
      <c r="G423" s="13">
        <f>基础参数!$B$1</f>
        <v>60000</v>
      </c>
      <c r="H423" s="13">
        <f>基础参数!$B$2</f>
        <v>36000</v>
      </c>
      <c r="I423" s="13">
        <f>ROUND(IF(F423/12&gt;基础参数!$B$5,基础参数!$B$5,IF(F423/12&lt;基础参数!$B$4,基础参数!$B$4,F423/12)),2)</f>
        <v>21396</v>
      </c>
      <c r="J423" s="13">
        <f>I423*12*基础参数!$B$3</f>
        <v>32094</v>
      </c>
      <c r="K423" s="13">
        <f>ROUND(IF($F423/12&gt;基础参数!$B$12,基础参数!$B$12,IF($F423/12&lt;基础参数!$B$11,基础参数!$B$11,$F423/12)),2)</f>
        <v>21396</v>
      </c>
      <c r="L423" s="13">
        <f>K423*12*基础参数!$B$10</f>
        <v>17972.640000000003</v>
      </c>
      <c r="M423" s="12">
        <f t="shared" si="207"/>
        <v>2433933.36</v>
      </c>
      <c r="N423" s="13">
        <f t="shared" si="208"/>
        <v>1720000</v>
      </c>
      <c r="O423" s="13">
        <f t="shared" si="209"/>
        <v>913350.01</v>
      </c>
      <c r="P423" s="13">
        <f t="shared" si="210"/>
        <v>758840</v>
      </c>
      <c r="Q423" s="17">
        <f t="shared" si="211"/>
        <v>1672190.01</v>
      </c>
      <c r="R423" s="13">
        <f t="shared" si="212"/>
        <v>3493933.36</v>
      </c>
      <c r="S423" s="18">
        <f t="shared" si="213"/>
        <v>660000</v>
      </c>
      <c r="T423" s="13">
        <f t="shared" si="214"/>
        <v>1390350.01</v>
      </c>
      <c r="U423" s="13">
        <f t="shared" si="215"/>
        <v>193590</v>
      </c>
      <c r="V423" s="19">
        <f t="shared" si="216"/>
        <v>1583940.01</v>
      </c>
      <c r="W423" s="13">
        <f t="shared" si="217"/>
        <v>88250</v>
      </c>
      <c r="X423" s="13">
        <f t="shared" si="218"/>
        <v>103410</v>
      </c>
      <c r="Y423" s="13">
        <f t="shared" si="219"/>
        <v>4153933.36</v>
      </c>
      <c r="Z423" s="22">
        <f t="shared" si="220"/>
        <v>1687350.01</v>
      </c>
      <c r="AA423" s="13"/>
      <c r="AB423" s="13">
        <f t="shared" si="221"/>
        <v>3733933.36</v>
      </c>
      <c r="AC423" s="13">
        <f t="shared" si="222"/>
        <v>420000</v>
      </c>
      <c r="AD423" s="13">
        <f t="shared" si="223"/>
        <v>1498350.01</v>
      </c>
      <c r="AE423" s="13">
        <f t="shared" si="224"/>
        <v>102340</v>
      </c>
      <c r="AF423" s="13">
        <f t="shared" si="225"/>
        <v>1600690.01</v>
      </c>
      <c r="AG423" s="23">
        <f t="shared" si="226"/>
        <v>16750</v>
      </c>
      <c r="AH423" s="13">
        <f t="shared" si="227"/>
        <v>-71500</v>
      </c>
      <c r="AI423" s="13">
        <f t="shared" si="228"/>
        <v>2701433.36</v>
      </c>
      <c r="AJ423" s="13">
        <f t="shared" si="229"/>
        <v>3493933.36</v>
      </c>
      <c r="AK423" s="13">
        <f t="shared" si="230"/>
        <v>660000</v>
      </c>
      <c r="AL423" s="13">
        <f t="shared" si="231"/>
        <v>1390350.01</v>
      </c>
      <c r="AM423" s="13">
        <f t="shared" si="232"/>
        <v>193590</v>
      </c>
      <c r="AN423" s="13">
        <f t="shared" si="233"/>
        <v>1583940.01</v>
      </c>
      <c r="AO423" s="23">
        <f t="shared" si="234"/>
        <v>0</v>
      </c>
      <c r="AP423" s="13">
        <f t="shared" si="235"/>
        <v>-88250</v>
      </c>
      <c r="AQ423" s="13">
        <f t="shared" si="236"/>
        <v>0</v>
      </c>
      <c r="AR423" s="3" t="str">
        <f t="shared" si="237"/>
        <v>Ok</v>
      </c>
    </row>
    <row r="424" spans="1:44" x14ac:dyDescent="0.3">
      <c r="A424" s="30"/>
      <c r="B424" s="30">
        <f t="shared" si="204"/>
        <v>431</v>
      </c>
      <c r="C424" s="13">
        <f t="shared" si="205"/>
        <v>215500</v>
      </c>
      <c r="D424" s="13">
        <f t="shared" si="206"/>
        <v>2586000</v>
      </c>
      <c r="E424" s="13">
        <f>F424*基础参数!$B$18</f>
        <v>1724000</v>
      </c>
      <c r="F424" s="13">
        <f>F423+基础参数!$B$17</f>
        <v>4310000</v>
      </c>
      <c r="G424" s="13">
        <f>基础参数!$B$1</f>
        <v>60000</v>
      </c>
      <c r="H424" s="13">
        <f>基础参数!$B$2</f>
        <v>36000</v>
      </c>
      <c r="I424" s="13">
        <f>ROUND(IF(F424/12&gt;基础参数!$B$5,基础参数!$B$5,IF(F424/12&lt;基础参数!$B$4,基础参数!$B$4,F424/12)),2)</f>
        <v>21396</v>
      </c>
      <c r="J424" s="13">
        <f>I424*12*基础参数!$B$3</f>
        <v>32094</v>
      </c>
      <c r="K424" s="13">
        <f>ROUND(IF($F424/12&gt;基础参数!$B$12,基础参数!$B$12,IF($F424/12&lt;基础参数!$B$11,基础参数!$B$11,$F424/12)),2)</f>
        <v>21396</v>
      </c>
      <c r="L424" s="13">
        <f>K424*12*基础参数!$B$10</f>
        <v>17972.640000000003</v>
      </c>
      <c r="M424" s="12">
        <f t="shared" si="207"/>
        <v>2439933.36</v>
      </c>
      <c r="N424" s="13">
        <f t="shared" si="208"/>
        <v>1724000</v>
      </c>
      <c r="O424" s="13">
        <f t="shared" si="209"/>
        <v>916050.01</v>
      </c>
      <c r="P424" s="13">
        <f t="shared" si="210"/>
        <v>760640</v>
      </c>
      <c r="Q424" s="17">
        <f t="shared" si="211"/>
        <v>1676690.01</v>
      </c>
      <c r="R424" s="13">
        <f t="shared" si="212"/>
        <v>3503933.36</v>
      </c>
      <c r="S424" s="18">
        <f t="shared" si="213"/>
        <v>660000</v>
      </c>
      <c r="T424" s="13">
        <f t="shared" si="214"/>
        <v>1394850.01</v>
      </c>
      <c r="U424" s="13">
        <f t="shared" si="215"/>
        <v>193590</v>
      </c>
      <c r="V424" s="19">
        <f t="shared" si="216"/>
        <v>1588440.01</v>
      </c>
      <c r="W424" s="13">
        <f t="shared" si="217"/>
        <v>88250</v>
      </c>
      <c r="X424" s="13">
        <f t="shared" si="218"/>
        <v>103410</v>
      </c>
      <c r="Y424" s="13">
        <f t="shared" si="219"/>
        <v>4163933.36</v>
      </c>
      <c r="Z424" s="22">
        <f t="shared" si="220"/>
        <v>1691850.01</v>
      </c>
      <c r="AA424" s="13"/>
      <c r="AB424" s="13">
        <f t="shared" si="221"/>
        <v>3743933.36</v>
      </c>
      <c r="AC424" s="13">
        <f t="shared" si="222"/>
        <v>420000</v>
      </c>
      <c r="AD424" s="13">
        <f t="shared" si="223"/>
        <v>1502850.01</v>
      </c>
      <c r="AE424" s="13">
        <f t="shared" si="224"/>
        <v>102340</v>
      </c>
      <c r="AF424" s="13">
        <f t="shared" si="225"/>
        <v>1605190.01</v>
      </c>
      <c r="AG424" s="23">
        <f t="shared" si="226"/>
        <v>16750</v>
      </c>
      <c r="AH424" s="13">
        <f t="shared" si="227"/>
        <v>-71500</v>
      </c>
      <c r="AI424" s="13">
        <f t="shared" si="228"/>
        <v>2711433.36</v>
      </c>
      <c r="AJ424" s="13">
        <f t="shared" si="229"/>
        <v>3503933.36</v>
      </c>
      <c r="AK424" s="13">
        <f t="shared" si="230"/>
        <v>660000</v>
      </c>
      <c r="AL424" s="13">
        <f t="shared" si="231"/>
        <v>1394850.01</v>
      </c>
      <c r="AM424" s="13">
        <f t="shared" si="232"/>
        <v>193590</v>
      </c>
      <c r="AN424" s="13">
        <f t="shared" si="233"/>
        <v>1588440.01</v>
      </c>
      <c r="AO424" s="23">
        <f t="shared" si="234"/>
        <v>0</v>
      </c>
      <c r="AP424" s="13">
        <f t="shared" si="235"/>
        <v>-88250</v>
      </c>
      <c r="AQ424" s="13">
        <f t="shared" si="236"/>
        <v>0</v>
      </c>
      <c r="AR424" s="3" t="str">
        <f t="shared" si="237"/>
        <v>Ok</v>
      </c>
    </row>
    <row r="425" spans="1:44" x14ac:dyDescent="0.3">
      <c r="A425" s="30"/>
      <c r="B425" s="30">
        <f t="shared" si="204"/>
        <v>432</v>
      </c>
      <c r="C425" s="13">
        <f t="shared" si="205"/>
        <v>216000</v>
      </c>
      <c r="D425" s="13">
        <f t="shared" si="206"/>
        <v>2592000</v>
      </c>
      <c r="E425" s="13">
        <f>F425*基础参数!$B$18</f>
        <v>1728000</v>
      </c>
      <c r="F425" s="13">
        <f>F424+基础参数!$B$17</f>
        <v>4320000</v>
      </c>
      <c r="G425" s="13">
        <f>基础参数!$B$1</f>
        <v>60000</v>
      </c>
      <c r="H425" s="13">
        <f>基础参数!$B$2</f>
        <v>36000</v>
      </c>
      <c r="I425" s="13">
        <f>ROUND(IF(F425/12&gt;基础参数!$B$5,基础参数!$B$5,IF(F425/12&lt;基础参数!$B$4,基础参数!$B$4,F425/12)),2)</f>
        <v>21396</v>
      </c>
      <c r="J425" s="13">
        <f>I425*12*基础参数!$B$3</f>
        <v>32094</v>
      </c>
      <c r="K425" s="13">
        <f>ROUND(IF($F425/12&gt;基础参数!$B$12,基础参数!$B$12,IF($F425/12&lt;基础参数!$B$11,基础参数!$B$11,$F425/12)),2)</f>
        <v>21396</v>
      </c>
      <c r="L425" s="13">
        <f>K425*12*基础参数!$B$10</f>
        <v>17972.640000000003</v>
      </c>
      <c r="M425" s="12">
        <f t="shared" si="207"/>
        <v>2445933.36</v>
      </c>
      <c r="N425" s="13">
        <f t="shared" si="208"/>
        <v>1728000</v>
      </c>
      <c r="O425" s="13">
        <f t="shared" si="209"/>
        <v>918750.01</v>
      </c>
      <c r="P425" s="13">
        <f t="shared" si="210"/>
        <v>762440</v>
      </c>
      <c r="Q425" s="17">
        <f t="shared" si="211"/>
        <v>1681190.01</v>
      </c>
      <c r="R425" s="13">
        <f t="shared" si="212"/>
        <v>3513933.36</v>
      </c>
      <c r="S425" s="18">
        <f t="shared" si="213"/>
        <v>660000</v>
      </c>
      <c r="T425" s="13">
        <f t="shared" si="214"/>
        <v>1399350.01</v>
      </c>
      <c r="U425" s="13">
        <f t="shared" si="215"/>
        <v>193590</v>
      </c>
      <c r="V425" s="19">
        <f t="shared" si="216"/>
        <v>1592940.01</v>
      </c>
      <c r="W425" s="13">
        <f t="shared" si="217"/>
        <v>88250</v>
      </c>
      <c r="X425" s="13">
        <f t="shared" si="218"/>
        <v>103410</v>
      </c>
      <c r="Y425" s="13">
        <f t="shared" si="219"/>
        <v>4173933.36</v>
      </c>
      <c r="Z425" s="22">
        <f t="shared" si="220"/>
        <v>1696350.01</v>
      </c>
      <c r="AA425" s="13"/>
      <c r="AB425" s="13">
        <f t="shared" si="221"/>
        <v>3753933.36</v>
      </c>
      <c r="AC425" s="13">
        <f t="shared" si="222"/>
        <v>420000</v>
      </c>
      <c r="AD425" s="13">
        <f t="shared" si="223"/>
        <v>1507350.01</v>
      </c>
      <c r="AE425" s="13">
        <f t="shared" si="224"/>
        <v>102340</v>
      </c>
      <c r="AF425" s="13">
        <f t="shared" si="225"/>
        <v>1609690.01</v>
      </c>
      <c r="AG425" s="23">
        <f t="shared" si="226"/>
        <v>16750</v>
      </c>
      <c r="AH425" s="13">
        <f t="shared" si="227"/>
        <v>-71500</v>
      </c>
      <c r="AI425" s="13">
        <f t="shared" si="228"/>
        <v>2721433.36</v>
      </c>
      <c r="AJ425" s="13">
        <f t="shared" si="229"/>
        <v>3513933.36</v>
      </c>
      <c r="AK425" s="13">
        <f t="shared" si="230"/>
        <v>660000</v>
      </c>
      <c r="AL425" s="13">
        <f t="shared" si="231"/>
        <v>1399350.01</v>
      </c>
      <c r="AM425" s="13">
        <f t="shared" si="232"/>
        <v>193590</v>
      </c>
      <c r="AN425" s="13">
        <f t="shared" si="233"/>
        <v>1592940.01</v>
      </c>
      <c r="AO425" s="23">
        <f t="shared" si="234"/>
        <v>0</v>
      </c>
      <c r="AP425" s="13">
        <f t="shared" si="235"/>
        <v>-88250</v>
      </c>
      <c r="AQ425" s="13">
        <f t="shared" si="236"/>
        <v>0</v>
      </c>
      <c r="AR425" s="3" t="str">
        <f t="shared" si="237"/>
        <v>Ok</v>
      </c>
    </row>
    <row r="426" spans="1:44" x14ac:dyDescent="0.3">
      <c r="A426" s="30"/>
      <c r="B426" s="30">
        <f t="shared" si="204"/>
        <v>433</v>
      </c>
      <c r="C426" s="13">
        <f t="shared" si="205"/>
        <v>216500</v>
      </c>
      <c r="D426" s="13">
        <f t="shared" si="206"/>
        <v>2598000</v>
      </c>
      <c r="E426" s="13">
        <f>F426*基础参数!$B$18</f>
        <v>1732000</v>
      </c>
      <c r="F426" s="13">
        <f>F425+基础参数!$B$17</f>
        <v>4330000</v>
      </c>
      <c r="G426" s="13">
        <f>基础参数!$B$1</f>
        <v>60000</v>
      </c>
      <c r="H426" s="13">
        <f>基础参数!$B$2</f>
        <v>36000</v>
      </c>
      <c r="I426" s="13">
        <f>ROUND(IF(F426/12&gt;基础参数!$B$5,基础参数!$B$5,IF(F426/12&lt;基础参数!$B$4,基础参数!$B$4,F426/12)),2)</f>
        <v>21396</v>
      </c>
      <c r="J426" s="13">
        <f>I426*12*基础参数!$B$3</f>
        <v>32094</v>
      </c>
      <c r="K426" s="13">
        <f>ROUND(IF($F426/12&gt;基础参数!$B$12,基础参数!$B$12,IF($F426/12&lt;基础参数!$B$11,基础参数!$B$11,$F426/12)),2)</f>
        <v>21396</v>
      </c>
      <c r="L426" s="13">
        <f>K426*12*基础参数!$B$10</f>
        <v>17972.640000000003</v>
      </c>
      <c r="M426" s="12">
        <f t="shared" si="207"/>
        <v>2451933.36</v>
      </c>
      <c r="N426" s="13">
        <f t="shared" si="208"/>
        <v>1732000</v>
      </c>
      <c r="O426" s="13">
        <f t="shared" si="209"/>
        <v>921450.01</v>
      </c>
      <c r="P426" s="13">
        <f t="shared" si="210"/>
        <v>764240</v>
      </c>
      <c r="Q426" s="17">
        <f t="shared" si="211"/>
        <v>1685690.01</v>
      </c>
      <c r="R426" s="13">
        <f t="shared" si="212"/>
        <v>3523933.36</v>
      </c>
      <c r="S426" s="18">
        <f t="shared" si="213"/>
        <v>660000</v>
      </c>
      <c r="T426" s="13">
        <f t="shared" si="214"/>
        <v>1403850.01</v>
      </c>
      <c r="U426" s="13">
        <f t="shared" si="215"/>
        <v>193590</v>
      </c>
      <c r="V426" s="19">
        <f t="shared" si="216"/>
        <v>1597440.01</v>
      </c>
      <c r="W426" s="13">
        <f t="shared" si="217"/>
        <v>88250</v>
      </c>
      <c r="X426" s="13">
        <f t="shared" si="218"/>
        <v>103410</v>
      </c>
      <c r="Y426" s="13">
        <f t="shared" si="219"/>
        <v>4183933.36</v>
      </c>
      <c r="Z426" s="22">
        <f t="shared" si="220"/>
        <v>1700850.01</v>
      </c>
      <c r="AA426" s="13"/>
      <c r="AB426" s="13">
        <f t="shared" si="221"/>
        <v>3763933.36</v>
      </c>
      <c r="AC426" s="13">
        <f t="shared" si="222"/>
        <v>420000</v>
      </c>
      <c r="AD426" s="13">
        <f t="shared" si="223"/>
        <v>1511850.01</v>
      </c>
      <c r="AE426" s="13">
        <f t="shared" si="224"/>
        <v>102340</v>
      </c>
      <c r="AF426" s="13">
        <f t="shared" si="225"/>
        <v>1614190.01</v>
      </c>
      <c r="AG426" s="23">
        <f t="shared" si="226"/>
        <v>16750</v>
      </c>
      <c r="AH426" s="13">
        <f t="shared" si="227"/>
        <v>-71500</v>
      </c>
      <c r="AI426" s="13">
        <f t="shared" si="228"/>
        <v>2731433.36</v>
      </c>
      <c r="AJ426" s="13">
        <f t="shared" si="229"/>
        <v>3523933.36</v>
      </c>
      <c r="AK426" s="13">
        <f t="shared" si="230"/>
        <v>660000</v>
      </c>
      <c r="AL426" s="13">
        <f t="shared" si="231"/>
        <v>1403850.01</v>
      </c>
      <c r="AM426" s="13">
        <f t="shared" si="232"/>
        <v>193590</v>
      </c>
      <c r="AN426" s="13">
        <f t="shared" si="233"/>
        <v>1597440.01</v>
      </c>
      <c r="AO426" s="23">
        <f t="shared" si="234"/>
        <v>0</v>
      </c>
      <c r="AP426" s="13">
        <f t="shared" si="235"/>
        <v>-88250</v>
      </c>
      <c r="AQ426" s="13">
        <f t="shared" si="236"/>
        <v>0</v>
      </c>
      <c r="AR426" s="3" t="str">
        <f t="shared" si="237"/>
        <v>Ok</v>
      </c>
    </row>
    <row r="427" spans="1:44" x14ac:dyDescent="0.3">
      <c r="A427" s="30"/>
      <c r="B427" s="30">
        <f t="shared" si="204"/>
        <v>434</v>
      </c>
      <c r="C427" s="13">
        <f t="shared" si="205"/>
        <v>217000</v>
      </c>
      <c r="D427" s="13">
        <f t="shared" si="206"/>
        <v>2604000</v>
      </c>
      <c r="E427" s="13">
        <f>F427*基础参数!$B$18</f>
        <v>1736000</v>
      </c>
      <c r="F427" s="13">
        <f>F426+基础参数!$B$17</f>
        <v>4340000</v>
      </c>
      <c r="G427" s="13">
        <f>基础参数!$B$1</f>
        <v>60000</v>
      </c>
      <c r="H427" s="13">
        <f>基础参数!$B$2</f>
        <v>36000</v>
      </c>
      <c r="I427" s="13">
        <f>ROUND(IF(F427/12&gt;基础参数!$B$5,基础参数!$B$5,IF(F427/12&lt;基础参数!$B$4,基础参数!$B$4,F427/12)),2)</f>
        <v>21396</v>
      </c>
      <c r="J427" s="13">
        <f>I427*12*基础参数!$B$3</f>
        <v>32094</v>
      </c>
      <c r="K427" s="13">
        <f>ROUND(IF($F427/12&gt;基础参数!$B$12,基础参数!$B$12,IF($F427/12&lt;基础参数!$B$11,基础参数!$B$11,$F427/12)),2)</f>
        <v>21396</v>
      </c>
      <c r="L427" s="13">
        <f>K427*12*基础参数!$B$10</f>
        <v>17972.640000000003</v>
      </c>
      <c r="M427" s="12">
        <f t="shared" si="207"/>
        <v>2457933.36</v>
      </c>
      <c r="N427" s="13">
        <f t="shared" si="208"/>
        <v>1736000</v>
      </c>
      <c r="O427" s="13">
        <f t="shared" si="209"/>
        <v>924150.01</v>
      </c>
      <c r="P427" s="13">
        <f t="shared" si="210"/>
        <v>766040</v>
      </c>
      <c r="Q427" s="17">
        <f t="shared" si="211"/>
        <v>1690190.01</v>
      </c>
      <c r="R427" s="13">
        <f t="shared" si="212"/>
        <v>3533933.36</v>
      </c>
      <c r="S427" s="18">
        <f t="shared" si="213"/>
        <v>660000</v>
      </c>
      <c r="T427" s="13">
        <f t="shared" si="214"/>
        <v>1408350.01</v>
      </c>
      <c r="U427" s="13">
        <f t="shared" si="215"/>
        <v>193590</v>
      </c>
      <c r="V427" s="19">
        <f t="shared" si="216"/>
        <v>1601940.01</v>
      </c>
      <c r="W427" s="13">
        <f t="shared" si="217"/>
        <v>88250</v>
      </c>
      <c r="X427" s="13">
        <f t="shared" si="218"/>
        <v>103410</v>
      </c>
      <c r="Y427" s="13">
        <f t="shared" si="219"/>
        <v>4193933.36</v>
      </c>
      <c r="Z427" s="22">
        <f t="shared" si="220"/>
        <v>1705350.01</v>
      </c>
      <c r="AA427" s="13"/>
      <c r="AB427" s="13">
        <f t="shared" si="221"/>
        <v>3773933.36</v>
      </c>
      <c r="AC427" s="13">
        <f t="shared" si="222"/>
        <v>420000</v>
      </c>
      <c r="AD427" s="13">
        <f t="shared" si="223"/>
        <v>1516350.01</v>
      </c>
      <c r="AE427" s="13">
        <f t="shared" si="224"/>
        <v>102340</v>
      </c>
      <c r="AF427" s="13">
        <f t="shared" si="225"/>
        <v>1618690.01</v>
      </c>
      <c r="AG427" s="23">
        <f t="shared" si="226"/>
        <v>16750</v>
      </c>
      <c r="AH427" s="13">
        <f t="shared" si="227"/>
        <v>-71500</v>
      </c>
      <c r="AI427" s="13">
        <f t="shared" si="228"/>
        <v>2741433.36</v>
      </c>
      <c r="AJ427" s="13">
        <f t="shared" si="229"/>
        <v>3533933.36</v>
      </c>
      <c r="AK427" s="13">
        <f t="shared" si="230"/>
        <v>660000</v>
      </c>
      <c r="AL427" s="13">
        <f t="shared" si="231"/>
        <v>1408350.01</v>
      </c>
      <c r="AM427" s="13">
        <f t="shared" si="232"/>
        <v>193590</v>
      </c>
      <c r="AN427" s="13">
        <f t="shared" si="233"/>
        <v>1601940.01</v>
      </c>
      <c r="AO427" s="23">
        <f t="shared" si="234"/>
        <v>0</v>
      </c>
      <c r="AP427" s="13">
        <f t="shared" si="235"/>
        <v>-88250</v>
      </c>
      <c r="AQ427" s="13">
        <f t="shared" si="236"/>
        <v>0</v>
      </c>
      <c r="AR427" s="3" t="str">
        <f t="shared" si="237"/>
        <v>Ok</v>
      </c>
    </row>
    <row r="428" spans="1:44" x14ac:dyDescent="0.3">
      <c r="A428" s="30"/>
      <c r="B428" s="30">
        <f t="shared" si="204"/>
        <v>435</v>
      </c>
      <c r="C428" s="13">
        <f t="shared" si="205"/>
        <v>217500</v>
      </c>
      <c r="D428" s="13">
        <f t="shared" si="206"/>
        <v>2610000</v>
      </c>
      <c r="E428" s="13">
        <f>F428*基础参数!$B$18</f>
        <v>1740000</v>
      </c>
      <c r="F428" s="13">
        <f>F427+基础参数!$B$17</f>
        <v>4350000</v>
      </c>
      <c r="G428" s="13">
        <f>基础参数!$B$1</f>
        <v>60000</v>
      </c>
      <c r="H428" s="13">
        <f>基础参数!$B$2</f>
        <v>36000</v>
      </c>
      <c r="I428" s="13">
        <f>ROUND(IF(F428/12&gt;基础参数!$B$5,基础参数!$B$5,IF(F428/12&lt;基础参数!$B$4,基础参数!$B$4,F428/12)),2)</f>
        <v>21396</v>
      </c>
      <c r="J428" s="13">
        <f>I428*12*基础参数!$B$3</f>
        <v>32094</v>
      </c>
      <c r="K428" s="13">
        <f>ROUND(IF($F428/12&gt;基础参数!$B$12,基础参数!$B$12,IF($F428/12&lt;基础参数!$B$11,基础参数!$B$11,$F428/12)),2)</f>
        <v>21396</v>
      </c>
      <c r="L428" s="13">
        <f>K428*12*基础参数!$B$10</f>
        <v>17972.640000000003</v>
      </c>
      <c r="M428" s="12">
        <f t="shared" si="207"/>
        <v>2463933.36</v>
      </c>
      <c r="N428" s="13">
        <f t="shared" si="208"/>
        <v>1740000</v>
      </c>
      <c r="O428" s="13">
        <f t="shared" si="209"/>
        <v>926850.01</v>
      </c>
      <c r="P428" s="13">
        <f t="shared" si="210"/>
        <v>767840</v>
      </c>
      <c r="Q428" s="17">
        <f t="shared" si="211"/>
        <v>1694690.01</v>
      </c>
      <c r="R428" s="13">
        <f t="shared" si="212"/>
        <v>3543933.3600000003</v>
      </c>
      <c r="S428" s="18">
        <f t="shared" si="213"/>
        <v>660000</v>
      </c>
      <c r="T428" s="13">
        <f t="shared" si="214"/>
        <v>1412850.01</v>
      </c>
      <c r="U428" s="13">
        <f t="shared" si="215"/>
        <v>193590</v>
      </c>
      <c r="V428" s="19">
        <f t="shared" si="216"/>
        <v>1606440.01</v>
      </c>
      <c r="W428" s="13">
        <f t="shared" si="217"/>
        <v>88250</v>
      </c>
      <c r="X428" s="13">
        <f t="shared" si="218"/>
        <v>103410</v>
      </c>
      <c r="Y428" s="13">
        <f t="shared" si="219"/>
        <v>4203933.3600000003</v>
      </c>
      <c r="Z428" s="22">
        <f t="shared" si="220"/>
        <v>1709850.01</v>
      </c>
      <c r="AA428" s="13"/>
      <c r="AB428" s="13">
        <f t="shared" si="221"/>
        <v>3783933.3600000003</v>
      </c>
      <c r="AC428" s="13">
        <f t="shared" si="222"/>
        <v>420000</v>
      </c>
      <c r="AD428" s="13">
        <f t="shared" si="223"/>
        <v>1520850.01</v>
      </c>
      <c r="AE428" s="13">
        <f t="shared" si="224"/>
        <v>102340</v>
      </c>
      <c r="AF428" s="13">
        <f t="shared" si="225"/>
        <v>1623190.01</v>
      </c>
      <c r="AG428" s="23">
        <f t="shared" si="226"/>
        <v>16750</v>
      </c>
      <c r="AH428" s="13">
        <f t="shared" si="227"/>
        <v>-71500</v>
      </c>
      <c r="AI428" s="13">
        <f t="shared" si="228"/>
        <v>2751433.3600000003</v>
      </c>
      <c r="AJ428" s="13">
        <f t="shared" si="229"/>
        <v>3543933.3600000003</v>
      </c>
      <c r="AK428" s="13">
        <f t="shared" si="230"/>
        <v>660000</v>
      </c>
      <c r="AL428" s="13">
        <f t="shared" si="231"/>
        <v>1412850.01</v>
      </c>
      <c r="AM428" s="13">
        <f t="shared" si="232"/>
        <v>193590</v>
      </c>
      <c r="AN428" s="13">
        <f t="shared" si="233"/>
        <v>1606440.01</v>
      </c>
      <c r="AO428" s="23">
        <f t="shared" si="234"/>
        <v>0</v>
      </c>
      <c r="AP428" s="13">
        <f t="shared" si="235"/>
        <v>-88250</v>
      </c>
      <c r="AQ428" s="13">
        <f t="shared" si="236"/>
        <v>0</v>
      </c>
      <c r="AR428" s="3" t="str">
        <f t="shared" si="237"/>
        <v>Ok</v>
      </c>
    </row>
    <row r="429" spans="1:44" x14ac:dyDescent="0.3">
      <c r="A429" s="30"/>
      <c r="B429" s="30">
        <f t="shared" si="204"/>
        <v>436</v>
      </c>
      <c r="C429" s="13">
        <f t="shared" si="205"/>
        <v>218000</v>
      </c>
      <c r="D429" s="13">
        <f t="shared" si="206"/>
        <v>2616000</v>
      </c>
      <c r="E429" s="13">
        <f>F429*基础参数!$B$18</f>
        <v>1744000</v>
      </c>
      <c r="F429" s="13">
        <f>F428+基础参数!$B$17</f>
        <v>4360000</v>
      </c>
      <c r="G429" s="13">
        <f>基础参数!$B$1</f>
        <v>60000</v>
      </c>
      <c r="H429" s="13">
        <f>基础参数!$B$2</f>
        <v>36000</v>
      </c>
      <c r="I429" s="13">
        <f>ROUND(IF(F429/12&gt;基础参数!$B$5,基础参数!$B$5,IF(F429/12&lt;基础参数!$B$4,基础参数!$B$4,F429/12)),2)</f>
        <v>21396</v>
      </c>
      <c r="J429" s="13">
        <f>I429*12*基础参数!$B$3</f>
        <v>32094</v>
      </c>
      <c r="K429" s="13">
        <f>ROUND(IF($F429/12&gt;基础参数!$B$12,基础参数!$B$12,IF($F429/12&lt;基础参数!$B$11,基础参数!$B$11,$F429/12)),2)</f>
        <v>21396</v>
      </c>
      <c r="L429" s="13">
        <f>K429*12*基础参数!$B$10</f>
        <v>17972.640000000003</v>
      </c>
      <c r="M429" s="12">
        <f t="shared" si="207"/>
        <v>2469933.36</v>
      </c>
      <c r="N429" s="13">
        <f t="shared" si="208"/>
        <v>1744000</v>
      </c>
      <c r="O429" s="13">
        <f t="shared" si="209"/>
        <v>929550.01</v>
      </c>
      <c r="P429" s="13">
        <f t="shared" si="210"/>
        <v>769640</v>
      </c>
      <c r="Q429" s="17">
        <f t="shared" si="211"/>
        <v>1699190.01</v>
      </c>
      <c r="R429" s="13">
        <f t="shared" si="212"/>
        <v>3553933.3600000003</v>
      </c>
      <c r="S429" s="18">
        <f t="shared" si="213"/>
        <v>660000</v>
      </c>
      <c r="T429" s="13">
        <f t="shared" si="214"/>
        <v>1417350.01</v>
      </c>
      <c r="U429" s="13">
        <f t="shared" si="215"/>
        <v>193590</v>
      </c>
      <c r="V429" s="19">
        <f t="shared" si="216"/>
        <v>1610940.01</v>
      </c>
      <c r="W429" s="13">
        <f t="shared" si="217"/>
        <v>88250</v>
      </c>
      <c r="X429" s="13">
        <f t="shared" si="218"/>
        <v>103410</v>
      </c>
      <c r="Y429" s="13">
        <f t="shared" si="219"/>
        <v>4213933.3600000003</v>
      </c>
      <c r="Z429" s="22">
        <f t="shared" si="220"/>
        <v>1714350.01</v>
      </c>
      <c r="AA429" s="13"/>
      <c r="AB429" s="13">
        <f t="shared" si="221"/>
        <v>3793933.3600000003</v>
      </c>
      <c r="AC429" s="13">
        <f t="shared" si="222"/>
        <v>420000</v>
      </c>
      <c r="AD429" s="13">
        <f t="shared" si="223"/>
        <v>1525350.01</v>
      </c>
      <c r="AE429" s="13">
        <f t="shared" si="224"/>
        <v>102340</v>
      </c>
      <c r="AF429" s="13">
        <f t="shared" si="225"/>
        <v>1627690.01</v>
      </c>
      <c r="AG429" s="23">
        <f t="shared" si="226"/>
        <v>16750</v>
      </c>
      <c r="AH429" s="13">
        <f t="shared" si="227"/>
        <v>-71500</v>
      </c>
      <c r="AI429" s="13">
        <f t="shared" si="228"/>
        <v>2761433.3600000003</v>
      </c>
      <c r="AJ429" s="13">
        <f t="shared" si="229"/>
        <v>3553933.3600000003</v>
      </c>
      <c r="AK429" s="13">
        <f t="shared" si="230"/>
        <v>660000</v>
      </c>
      <c r="AL429" s="13">
        <f t="shared" si="231"/>
        <v>1417350.01</v>
      </c>
      <c r="AM429" s="13">
        <f t="shared" si="232"/>
        <v>193590</v>
      </c>
      <c r="AN429" s="13">
        <f t="shared" si="233"/>
        <v>1610940.01</v>
      </c>
      <c r="AO429" s="23">
        <f t="shared" si="234"/>
        <v>0</v>
      </c>
      <c r="AP429" s="13">
        <f t="shared" si="235"/>
        <v>-88250</v>
      </c>
      <c r="AQ429" s="13">
        <f t="shared" si="236"/>
        <v>0</v>
      </c>
      <c r="AR429" s="3" t="str">
        <f t="shared" si="237"/>
        <v>Ok</v>
      </c>
    </row>
    <row r="430" spans="1:44" x14ac:dyDescent="0.3">
      <c r="A430" s="30"/>
      <c r="B430" s="30">
        <f t="shared" si="204"/>
        <v>437</v>
      </c>
      <c r="C430" s="13">
        <f t="shared" si="205"/>
        <v>218500</v>
      </c>
      <c r="D430" s="13">
        <f t="shared" si="206"/>
        <v>2622000</v>
      </c>
      <c r="E430" s="13">
        <f>F430*基础参数!$B$18</f>
        <v>1748000</v>
      </c>
      <c r="F430" s="13">
        <f>F429+基础参数!$B$17</f>
        <v>4370000</v>
      </c>
      <c r="G430" s="13">
        <f>基础参数!$B$1</f>
        <v>60000</v>
      </c>
      <c r="H430" s="13">
        <f>基础参数!$B$2</f>
        <v>36000</v>
      </c>
      <c r="I430" s="13">
        <f>ROUND(IF(F430/12&gt;基础参数!$B$5,基础参数!$B$5,IF(F430/12&lt;基础参数!$B$4,基础参数!$B$4,F430/12)),2)</f>
        <v>21396</v>
      </c>
      <c r="J430" s="13">
        <f>I430*12*基础参数!$B$3</f>
        <v>32094</v>
      </c>
      <c r="K430" s="13">
        <f>ROUND(IF($F430/12&gt;基础参数!$B$12,基础参数!$B$12,IF($F430/12&lt;基础参数!$B$11,基础参数!$B$11,$F430/12)),2)</f>
        <v>21396</v>
      </c>
      <c r="L430" s="13">
        <f>K430*12*基础参数!$B$10</f>
        <v>17972.640000000003</v>
      </c>
      <c r="M430" s="12">
        <f t="shared" si="207"/>
        <v>2475933.36</v>
      </c>
      <c r="N430" s="13">
        <f t="shared" si="208"/>
        <v>1748000</v>
      </c>
      <c r="O430" s="13">
        <f t="shared" si="209"/>
        <v>932250.01</v>
      </c>
      <c r="P430" s="13">
        <f t="shared" si="210"/>
        <v>771440</v>
      </c>
      <c r="Q430" s="17">
        <f t="shared" si="211"/>
        <v>1703690.01</v>
      </c>
      <c r="R430" s="13">
        <f t="shared" si="212"/>
        <v>3563933.3600000003</v>
      </c>
      <c r="S430" s="18">
        <f t="shared" si="213"/>
        <v>660000</v>
      </c>
      <c r="T430" s="13">
        <f t="shared" si="214"/>
        <v>1421850.01</v>
      </c>
      <c r="U430" s="13">
        <f t="shared" si="215"/>
        <v>193590</v>
      </c>
      <c r="V430" s="19">
        <f t="shared" si="216"/>
        <v>1615440.01</v>
      </c>
      <c r="W430" s="13">
        <f t="shared" si="217"/>
        <v>88250</v>
      </c>
      <c r="X430" s="13">
        <f t="shared" si="218"/>
        <v>103410</v>
      </c>
      <c r="Y430" s="13">
        <f t="shared" si="219"/>
        <v>4223933.3600000003</v>
      </c>
      <c r="Z430" s="22">
        <f t="shared" si="220"/>
        <v>1718850.01</v>
      </c>
      <c r="AA430" s="13"/>
      <c r="AB430" s="13">
        <f t="shared" si="221"/>
        <v>3803933.3600000003</v>
      </c>
      <c r="AC430" s="13">
        <f t="shared" si="222"/>
        <v>420000</v>
      </c>
      <c r="AD430" s="13">
        <f t="shared" si="223"/>
        <v>1529850.01</v>
      </c>
      <c r="AE430" s="13">
        <f t="shared" si="224"/>
        <v>102340</v>
      </c>
      <c r="AF430" s="13">
        <f t="shared" si="225"/>
        <v>1632190.01</v>
      </c>
      <c r="AG430" s="23">
        <f t="shared" si="226"/>
        <v>16750</v>
      </c>
      <c r="AH430" s="13">
        <f t="shared" si="227"/>
        <v>-71500</v>
      </c>
      <c r="AI430" s="13">
        <f t="shared" si="228"/>
        <v>2771433.3600000003</v>
      </c>
      <c r="AJ430" s="13">
        <f t="shared" si="229"/>
        <v>3563933.3600000003</v>
      </c>
      <c r="AK430" s="13">
        <f t="shared" si="230"/>
        <v>660000</v>
      </c>
      <c r="AL430" s="13">
        <f t="shared" si="231"/>
        <v>1421850.01</v>
      </c>
      <c r="AM430" s="13">
        <f t="shared" si="232"/>
        <v>193590</v>
      </c>
      <c r="AN430" s="13">
        <f t="shared" si="233"/>
        <v>1615440.01</v>
      </c>
      <c r="AO430" s="23">
        <f t="shared" si="234"/>
        <v>0</v>
      </c>
      <c r="AP430" s="13">
        <f t="shared" si="235"/>
        <v>-88250</v>
      </c>
      <c r="AQ430" s="13">
        <f t="shared" si="236"/>
        <v>0</v>
      </c>
      <c r="AR430" s="3" t="str">
        <f t="shared" si="237"/>
        <v>Ok</v>
      </c>
    </row>
    <row r="431" spans="1:44" x14ac:dyDescent="0.3">
      <c r="A431" s="30"/>
      <c r="B431" s="30">
        <f t="shared" si="204"/>
        <v>438</v>
      </c>
      <c r="C431" s="13">
        <f t="shared" si="205"/>
        <v>219000</v>
      </c>
      <c r="D431" s="13">
        <f t="shared" si="206"/>
        <v>2628000</v>
      </c>
      <c r="E431" s="13">
        <f>F431*基础参数!$B$18</f>
        <v>1752000</v>
      </c>
      <c r="F431" s="13">
        <f>F430+基础参数!$B$17</f>
        <v>4380000</v>
      </c>
      <c r="G431" s="13">
        <f>基础参数!$B$1</f>
        <v>60000</v>
      </c>
      <c r="H431" s="13">
        <f>基础参数!$B$2</f>
        <v>36000</v>
      </c>
      <c r="I431" s="13">
        <f>ROUND(IF(F431/12&gt;基础参数!$B$5,基础参数!$B$5,IF(F431/12&lt;基础参数!$B$4,基础参数!$B$4,F431/12)),2)</f>
        <v>21396</v>
      </c>
      <c r="J431" s="13">
        <f>I431*12*基础参数!$B$3</f>
        <v>32094</v>
      </c>
      <c r="K431" s="13">
        <f>ROUND(IF($F431/12&gt;基础参数!$B$12,基础参数!$B$12,IF($F431/12&lt;基础参数!$B$11,基础参数!$B$11,$F431/12)),2)</f>
        <v>21396</v>
      </c>
      <c r="L431" s="13">
        <f>K431*12*基础参数!$B$10</f>
        <v>17972.640000000003</v>
      </c>
      <c r="M431" s="12">
        <f t="shared" si="207"/>
        <v>2481933.36</v>
      </c>
      <c r="N431" s="13">
        <f t="shared" si="208"/>
        <v>1752000</v>
      </c>
      <c r="O431" s="13">
        <f t="shared" si="209"/>
        <v>934950.01</v>
      </c>
      <c r="P431" s="13">
        <f t="shared" si="210"/>
        <v>773240</v>
      </c>
      <c r="Q431" s="17">
        <f t="shared" si="211"/>
        <v>1708190.01</v>
      </c>
      <c r="R431" s="13">
        <f t="shared" si="212"/>
        <v>3573933.3600000003</v>
      </c>
      <c r="S431" s="18">
        <f t="shared" si="213"/>
        <v>660000</v>
      </c>
      <c r="T431" s="13">
        <f t="shared" si="214"/>
        <v>1426350.01</v>
      </c>
      <c r="U431" s="13">
        <f t="shared" si="215"/>
        <v>193590</v>
      </c>
      <c r="V431" s="19">
        <f t="shared" si="216"/>
        <v>1619940.01</v>
      </c>
      <c r="W431" s="13">
        <f t="shared" si="217"/>
        <v>88250</v>
      </c>
      <c r="X431" s="13">
        <f t="shared" si="218"/>
        <v>103410</v>
      </c>
      <c r="Y431" s="13">
        <f t="shared" si="219"/>
        <v>4233933.3600000003</v>
      </c>
      <c r="Z431" s="22">
        <f t="shared" si="220"/>
        <v>1723350.01</v>
      </c>
      <c r="AA431" s="13"/>
      <c r="AB431" s="13">
        <f t="shared" si="221"/>
        <v>3813933.3600000003</v>
      </c>
      <c r="AC431" s="13">
        <f t="shared" si="222"/>
        <v>420000</v>
      </c>
      <c r="AD431" s="13">
        <f t="shared" si="223"/>
        <v>1534350.01</v>
      </c>
      <c r="AE431" s="13">
        <f t="shared" si="224"/>
        <v>102340</v>
      </c>
      <c r="AF431" s="13">
        <f t="shared" si="225"/>
        <v>1636690.01</v>
      </c>
      <c r="AG431" s="23">
        <f t="shared" si="226"/>
        <v>16750</v>
      </c>
      <c r="AH431" s="13">
        <f t="shared" si="227"/>
        <v>-71500</v>
      </c>
      <c r="AI431" s="13">
        <f t="shared" si="228"/>
        <v>2781433.3600000003</v>
      </c>
      <c r="AJ431" s="13">
        <f t="shared" si="229"/>
        <v>3573933.3600000003</v>
      </c>
      <c r="AK431" s="13">
        <f t="shared" si="230"/>
        <v>660000</v>
      </c>
      <c r="AL431" s="13">
        <f t="shared" si="231"/>
        <v>1426350.01</v>
      </c>
      <c r="AM431" s="13">
        <f t="shared" si="232"/>
        <v>193590</v>
      </c>
      <c r="AN431" s="13">
        <f t="shared" si="233"/>
        <v>1619940.01</v>
      </c>
      <c r="AO431" s="23">
        <f t="shared" si="234"/>
        <v>0</v>
      </c>
      <c r="AP431" s="13">
        <f t="shared" si="235"/>
        <v>-88250</v>
      </c>
      <c r="AQ431" s="13">
        <f t="shared" si="236"/>
        <v>0</v>
      </c>
      <c r="AR431" s="3" t="str">
        <f t="shared" si="237"/>
        <v>Ok</v>
      </c>
    </row>
    <row r="432" spans="1:44" x14ac:dyDescent="0.3">
      <c r="A432" s="30"/>
      <c r="B432" s="30">
        <f t="shared" si="204"/>
        <v>439</v>
      </c>
      <c r="C432" s="13">
        <f t="shared" si="205"/>
        <v>219500</v>
      </c>
      <c r="D432" s="13">
        <f t="shared" si="206"/>
        <v>2634000</v>
      </c>
      <c r="E432" s="13">
        <f>F432*基础参数!$B$18</f>
        <v>1756000</v>
      </c>
      <c r="F432" s="13">
        <f>F431+基础参数!$B$17</f>
        <v>4390000</v>
      </c>
      <c r="G432" s="13">
        <f>基础参数!$B$1</f>
        <v>60000</v>
      </c>
      <c r="H432" s="13">
        <f>基础参数!$B$2</f>
        <v>36000</v>
      </c>
      <c r="I432" s="13">
        <f>ROUND(IF(F432/12&gt;基础参数!$B$5,基础参数!$B$5,IF(F432/12&lt;基础参数!$B$4,基础参数!$B$4,F432/12)),2)</f>
        <v>21396</v>
      </c>
      <c r="J432" s="13">
        <f>I432*12*基础参数!$B$3</f>
        <v>32094</v>
      </c>
      <c r="K432" s="13">
        <f>ROUND(IF($F432/12&gt;基础参数!$B$12,基础参数!$B$12,IF($F432/12&lt;基础参数!$B$11,基础参数!$B$11,$F432/12)),2)</f>
        <v>21396</v>
      </c>
      <c r="L432" s="13">
        <f>K432*12*基础参数!$B$10</f>
        <v>17972.640000000003</v>
      </c>
      <c r="M432" s="12">
        <f t="shared" si="207"/>
        <v>2487933.36</v>
      </c>
      <c r="N432" s="13">
        <f t="shared" si="208"/>
        <v>1756000</v>
      </c>
      <c r="O432" s="13">
        <f t="shared" si="209"/>
        <v>937650.01</v>
      </c>
      <c r="P432" s="13">
        <f t="shared" si="210"/>
        <v>775040</v>
      </c>
      <c r="Q432" s="17">
        <f t="shared" si="211"/>
        <v>1712690.01</v>
      </c>
      <c r="R432" s="13">
        <f t="shared" si="212"/>
        <v>3583933.3600000003</v>
      </c>
      <c r="S432" s="18">
        <f t="shared" si="213"/>
        <v>660000</v>
      </c>
      <c r="T432" s="13">
        <f t="shared" si="214"/>
        <v>1430850.01</v>
      </c>
      <c r="U432" s="13">
        <f t="shared" si="215"/>
        <v>193590</v>
      </c>
      <c r="V432" s="19">
        <f t="shared" si="216"/>
        <v>1624440.01</v>
      </c>
      <c r="W432" s="13">
        <f t="shared" si="217"/>
        <v>88250</v>
      </c>
      <c r="X432" s="13">
        <f t="shared" si="218"/>
        <v>103410</v>
      </c>
      <c r="Y432" s="13">
        <f t="shared" si="219"/>
        <v>4243933.3600000003</v>
      </c>
      <c r="Z432" s="22">
        <f t="shared" si="220"/>
        <v>1727850.01</v>
      </c>
      <c r="AA432" s="13"/>
      <c r="AB432" s="13">
        <f t="shared" si="221"/>
        <v>3823933.3600000003</v>
      </c>
      <c r="AC432" s="13">
        <f t="shared" si="222"/>
        <v>420000</v>
      </c>
      <c r="AD432" s="13">
        <f t="shared" si="223"/>
        <v>1538850.01</v>
      </c>
      <c r="AE432" s="13">
        <f t="shared" si="224"/>
        <v>102340</v>
      </c>
      <c r="AF432" s="13">
        <f t="shared" si="225"/>
        <v>1641190.01</v>
      </c>
      <c r="AG432" s="23">
        <f t="shared" si="226"/>
        <v>16750</v>
      </c>
      <c r="AH432" s="13">
        <f t="shared" si="227"/>
        <v>-71500</v>
      </c>
      <c r="AI432" s="13">
        <f t="shared" si="228"/>
        <v>2791433.3600000003</v>
      </c>
      <c r="AJ432" s="13">
        <f t="shared" si="229"/>
        <v>3583933.3600000003</v>
      </c>
      <c r="AK432" s="13">
        <f t="shared" si="230"/>
        <v>660000</v>
      </c>
      <c r="AL432" s="13">
        <f t="shared" si="231"/>
        <v>1430850.01</v>
      </c>
      <c r="AM432" s="13">
        <f t="shared" si="232"/>
        <v>193590</v>
      </c>
      <c r="AN432" s="13">
        <f t="shared" si="233"/>
        <v>1624440.01</v>
      </c>
      <c r="AO432" s="23">
        <f t="shared" si="234"/>
        <v>0</v>
      </c>
      <c r="AP432" s="13">
        <f t="shared" si="235"/>
        <v>-88250</v>
      </c>
      <c r="AQ432" s="13">
        <f t="shared" si="236"/>
        <v>0</v>
      </c>
      <c r="AR432" s="3" t="str">
        <f t="shared" si="237"/>
        <v>Ok</v>
      </c>
    </row>
    <row r="433" spans="1:44" x14ac:dyDescent="0.3">
      <c r="A433" s="30"/>
      <c r="B433" s="30">
        <f t="shared" si="204"/>
        <v>440</v>
      </c>
      <c r="C433" s="13">
        <f t="shared" si="205"/>
        <v>220000</v>
      </c>
      <c r="D433" s="13">
        <f t="shared" si="206"/>
        <v>2640000</v>
      </c>
      <c r="E433" s="13">
        <f>F433*基础参数!$B$18</f>
        <v>1760000</v>
      </c>
      <c r="F433" s="13">
        <f>F432+基础参数!$B$17</f>
        <v>4400000</v>
      </c>
      <c r="G433" s="13">
        <f>基础参数!$B$1</f>
        <v>60000</v>
      </c>
      <c r="H433" s="13">
        <f>基础参数!$B$2</f>
        <v>36000</v>
      </c>
      <c r="I433" s="13">
        <f>ROUND(IF(F433/12&gt;基础参数!$B$5,基础参数!$B$5,IF(F433/12&lt;基础参数!$B$4,基础参数!$B$4,F433/12)),2)</f>
        <v>21396</v>
      </c>
      <c r="J433" s="13">
        <f>I433*12*基础参数!$B$3</f>
        <v>32094</v>
      </c>
      <c r="K433" s="13">
        <f>ROUND(IF($F433/12&gt;基础参数!$B$12,基础参数!$B$12,IF($F433/12&lt;基础参数!$B$11,基础参数!$B$11,$F433/12)),2)</f>
        <v>21396</v>
      </c>
      <c r="L433" s="13">
        <f>K433*12*基础参数!$B$10</f>
        <v>17972.640000000003</v>
      </c>
      <c r="M433" s="12">
        <f t="shared" si="207"/>
        <v>2493933.36</v>
      </c>
      <c r="N433" s="13">
        <f t="shared" si="208"/>
        <v>1760000</v>
      </c>
      <c r="O433" s="13">
        <f t="shared" si="209"/>
        <v>940350.01</v>
      </c>
      <c r="P433" s="13">
        <f t="shared" si="210"/>
        <v>776840</v>
      </c>
      <c r="Q433" s="17">
        <f t="shared" si="211"/>
        <v>1717190.01</v>
      </c>
      <c r="R433" s="13">
        <f t="shared" si="212"/>
        <v>3593933.3600000003</v>
      </c>
      <c r="S433" s="18">
        <f t="shared" si="213"/>
        <v>660000</v>
      </c>
      <c r="T433" s="13">
        <f t="shared" si="214"/>
        <v>1435350.01</v>
      </c>
      <c r="U433" s="13">
        <f t="shared" si="215"/>
        <v>193590</v>
      </c>
      <c r="V433" s="19">
        <f t="shared" si="216"/>
        <v>1628940.01</v>
      </c>
      <c r="W433" s="13">
        <f t="shared" si="217"/>
        <v>88250</v>
      </c>
      <c r="X433" s="13">
        <f t="shared" si="218"/>
        <v>103410</v>
      </c>
      <c r="Y433" s="13">
        <f t="shared" si="219"/>
        <v>4253933.3600000003</v>
      </c>
      <c r="Z433" s="22">
        <f t="shared" si="220"/>
        <v>1732350.01</v>
      </c>
      <c r="AA433" s="13"/>
      <c r="AB433" s="13">
        <f t="shared" si="221"/>
        <v>3833933.3600000003</v>
      </c>
      <c r="AC433" s="13">
        <f t="shared" si="222"/>
        <v>420000</v>
      </c>
      <c r="AD433" s="13">
        <f t="shared" si="223"/>
        <v>1543350.01</v>
      </c>
      <c r="AE433" s="13">
        <f t="shared" si="224"/>
        <v>102340</v>
      </c>
      <c r="AF433" s="13">
        <f t="shared" si="225"/>
        <v>1645690.01</v>
      </c>
      <c r="AG433" s="23">
        <f t="shared" si="226"/>
        <v>16750</v>
      </c>
      <c r="AH433" s="13">
        <f t="shared" si="227"/>
        <v>-71500</v>
      </c>
      <c r="AI433" s="13">
        <f t="shared" si="228"/>
        <v>2801433.3600000003</v>
      </c>
      <c r="AJ433" s="13">
        <f t="shared" si="229"/>
        <v>3593933.3600000003</v>
      </c>
      <c r="AK433" s="13">
        <f t="shared" si="230"/>
        <v>660000</v>
      </c>
      <c r="AL433" s="13">
        <f t="shared" si="231"/>
        <v>1435350.01</v>
      </c>
      <c r="AM433" s="13">
        <f t="shared" si="232"/>
        <v>193590</v>
      </c>
      <c r="AN433" s="13">
        <f t="shared" si="233"/>
        <v>1628940.01</v>
      </c>
      <c r="AO433" s="23">
        <f t="shared" si="234"/>
        <v>0</v>
      </c>
      <c r="AP433" s="13">
        <f t="shared" si="235"/>
        <v>-88250</v>
      </c>
      <c r="AQ433" s="13">
        <f t="shared" si="236"/>
        <v>0</v>
      </c>
      <c r="AR433" s="3" t="str">
        <f t="shared" si="237"/>
        <v>Ok</v>
      </c>
    </row>
    <row r="434" spans="1:44" x14ac:dyDescent="0.3">
      <c r="A434" s="30"/>
      <c r="B434" s="30">
        <f t="shared" si="204"/>
        <v>441</v>
      </c>
      <c r="C434" s="13">
        <f t="shared" si="205"/>
        <v>220500</v>
      </c>
      <c r="D434" s="13">
        <f t="shared" si="206"/>
        <v>2646000</v>
      </c>
      <c r="E434" s="13">
        <f>F434*基础参数!$B$18</f>
        <v>1764000</v>
      </c>
      <c r="F434" s="13">
        <f>F433+基础参数!$B$17</f>
        <v>4410000</v>
      </c>
      <c r="G434" s="13">
        <f>基础参数!$B$1</f>
        <v>60000</v>
      </c>
      <c r="H434" s="13">
        <f>基础参数!$B$2</f>
        <v>36000</v>
      </c>
      <c r="I434" s="13">
        <f>ROUND(IF(F434/12&gt;基础参数!$B$5,基础参数!$B$5,IF(F434/12&lt;基础参数!$B$4,基础参数!$B$4,F434/12)),2)</f>
        <v>21396</v>
      </c>
      <c r="J434" s="13">
        <f>I434*12*基础参数!$B$3</f>
        <v>32094</v>
      </c>
      <c r="K434" s="13">
        <f>ROUND(IF($F434/12&gt;基础参数!$B$12,基础参数!$B$12,IF($F434/12&lt;基础参数!$B$11,基础参数!$B$11,$F434/12)),2)</f>
        <v>21396</v>
      </c>
      <c r="L434" s="13">
        <f>K434*12*基础参数!$B$10</f>
        <v>17972.640000000003</v>
      </c>
      <c r="M434" s="12">
        <f t="shared" si="207"/>
        <v>2499933.36</v>
      </c>
      <c r="N434" s="13">
        <f t="shared" si="208"/>
        <v>1764000</v>
      </c>
      <c r="O434" s="13">
        <f t="shared" si="209"/>
        <v>943050.01</v>
      </c>
      <c r="P434" s="13">
        <f t="shared" si="210"/>
        <v>778640</v>
      </c>
      <c r="Q434" s="17">
        <f t="shared" si="211"/>
        <v>1721690.01</v>
      </c>
      <c r="R434" s="13">
        <f t="shared" si="212"/>
        <v>3603933.3600000003</v>
      </c>
      <c r="S434" s="18">
        <f t="shared" si="213"/>
        <v>660000</v>
      </c>
      <c r="T434" s="13">
        <f t="shared" si="214"/>
        <v>1439850.01</v>
      </c>
      <c r="U434" s="13">
        <f t="shared" si="215"/>
        <v>193590</v>
      </c>
      <c r="V434" s="19">
        <f t="shared" si="216"/>
        <v>1633440.01</v>
      </c>
      <c r="W434" s="13">
        <f t="shared" si="217"/>
        <v>88250</v>
      </c>
      <c r="X434" s="13">
        <f t="shared" si="218"/>
        <v>103410</v>
      </c>
      <c r="Y434" s="13">
        <f t="shared" si="219"/>
        <v>4263933.3600000003</v>
      </c>
      <c r="Z434" s="22">
        <f t="shared" si="220"/>
        <v>1736850.01</v>
      </c>
      <c r="AA434" s="13"/>
      <c r="AB434" s="13">
        <f t="shared" si="221"/>
        <v>3843933.3600000003</v>
      </c>
      <c r="AC434" s="13">
        <f t="shared" si="222"/>
        <v>420000</v>
      </c>
      <c r="AD434" s="13">
        <f t="shared" si="223"/>
        <v>1547850.01</v>
      </c>
      <c r="AE434" s="13">
        <f t="shared" si="224"/>
        <v>102340</v>
      </c>
      <c r="AF434" s="13">
        <f t="shared" si="225"/>
        <v>1650190.01</v>
      </c>
      <c r="AG434" s="23">
        <f t="shared" si="226"/>
        <v>16750</v>
      </c>
      <c r="AH434" s="13">
        <f t="shared" si="227"/>
        <v>-71500</v>
      </c>
      <c r="AI434" s="13">
        <f t="shared" si="228"/>
        <v>2811433.3600000003</v>
      </c>
      <c r="AJ434" s="13">
        <f t="shared" si="229"/>
        <v>3603933.3600000003</v>
      </c>
      <c r="AK434" s="13">
        <f t="shared" si="230"/>
        <v>660000</v>
      </c>
      <c r="AL434" s="13">
        <f t="shared" si="231"/>
        <v>1439850.01</v>
      </c>
      <c r="AM434" s="13">
        <f t="shared" si="232"/>
        <v>193590</v>
      </c>
      <c r="AN434" s="13">
        <f t="shared" si="233"/>
        <v>1633440.01</v>
      </c>
      <c r="AO434" s="23">
        <f t="shared" si="234"/>
        <v>0</v>
      </c>
      <c r="AP434" s="13">
        <f t="shared" si="235"/>
        <v>-88250</v>
      </c>
      <c r="AQ434" s="13">
        <f t="shared" si="236"/>
        <v>0</v>
      </c>
      <c r="AR434" s="3" t="str">
        <f t="shared" si="237"/>
        <v>Ok</v>
      </c>
    </row>
    <row r="435" spans="1:44" x14ac:dyDescent="0.3">
      <c r="A435" s="30"/>
      <c r="B435" s="30">
        <f t="shared" si="204"/>
        <v>442</v>
      </c>
      <c r="C435" s="13">
        <f t="shared" si="205"/>
        <v>221000</v>
      </c>
      <c r="D435" s="13">
        <f t="shared" si="206"/>
        <v>2652000</v>
      </c>
      <c r="E435" s="13">
        <f>F435*基础参数!$B$18</f>
        <v>1768000</v>
      </c>
      <c r="F435" s="13">
        <f>F434+基础参数!$B$17</f>
        <v>4420000</v>
      </c>
      <c r="G435" s="13">
        <f>基础参数!$B$1</f>
        <v>60000</v>
      </c>
      <c r="H435" s="13">
        <f>基础参数!$B$2</f>
        <v>36000</v>
      </c>
      <c r="I435" s="13">
        <f>ROUND(IF(F435/12&gt;基础参数!$B$5,基础参数!$B$5,IF(F435/12&lt;基础参数!$B$4,基础参数!$B$4,F435/12)),2)</f>
        <v>21396</v>
      </c>
      <c r="J435" s="13">
        <f>I435*12*基础参数!$B$3</f>
        <v>32094</v>
      </c>
      <c r="K435" s="13">
        <f>ROUND(IF($F435/12&gt;基础参数!$B$12,基础参数!$B$12,IF($F435/12&lt;基础参数!$B$11,基础参数!$B$11,$F435/12)),2)</f>
        <v>21396</v>
      </c>
      <c r="L435" s="13">
        <f>K435*12*基础参数!$B$10</f>
        <v>17972.640000000003</v>
      </c>
      <c r="M435" s="12">
        <f t="shared" si="207"/>
        <v>2505933.36</v>
      </c>
      <c r="N435" s="13">
        <f t="shared" si="208"/>
        <v>1768000</v>
      </c>
      <c r="O435" s="13">
        <f t="shared" si="209"/>
        <v>945750.01</v>
      </c>
      <c r="P435" s="13">
        <f t="shared" si="210"/>
        <v>780440</v>
      </c>
      <c r="Q435" s="17">
        <f t="shared" si="211"/>
        <v>1726190.01</v>
      </c>
      <c r="R435" s="13">
        <f t="shared" si="212"/>
        <v>3613933.3600000003</v>
      </c>
      <c r="S435" s="18">
        <f t="shared" si="213"/>
        <v>660000</v>
      </c>
      <c r="T435" s="13">
        <f t="shared" si="214"/>
        <v>1444350.01</v>
      </c>
      <c r="U435" s="13">
        <f t="shared" si="215"/>
        <v>193590</v>
      </c>
      <c r="V435" s="19">
        <f t="shared" si="216"/>
        <v>1637940.01</v>
      </c>
      <c r="W435" s="13">
        <f t="shared" si="217"/>
        <v>88250</v>
      </c>
      <c r="X435" s="13">
        <f t="shared" si="218"/>
        <v>103410</v>
      </c>
      <c r="Y435" s="13">
        <f t="shared" si="219"/>
        <v>4273933.3600000003</v>
      </c>
      <c r="Z435" s="22">
        <f t="shared" si="220"/>
        <v>1741350.01</v>
      </c>
      <c r="AA435" s="13"/>
      <c r="AB435" s="13">
        <f t="shared" si="221"/>
        <v>3853933.3600000003</v>
      </c>
      <c r="AC435" s="13">
        <f t="shared" si="222"/>
        <v>420000</v>
      </c>
      <c r="AD435" s="13">
        <f t="shared" si="223"/>
        <v>1552350.01</v>
      </c>
      <c r="AE435" s="13">
        <f t="shared" si="224"/>
        <v>102340</v>
      </c>
      <c r="AF435" s="13">
        <f t="shared" si="225"/>
        <v>1654690.01</v>
      </c>
      <c r="AG435" s="23">
        <f t="shared" si="226"/>
        <v>16750</v>
      </c>
      <c r="AH435" s="13">
        <f t="shared" si="227"/>
        <v>-71500</v>
      </c>
      <c r="AI435" s="13">
        <f t="shared" si="228"/>
        <v>2821433.3600000003</v>
      </c>
      <c r="AJ435" s="13">
        <f t="shared" si="229"/>
        <v>3613933.3600000003</v>
      </c>
      <c r="AK435" s="13">
        <f t="shared" si="230"/>
        <v>660000</v>
      </c>
      <c r="AL435" s="13">
        <f t="shared" si="231"/>
        <v>1444350.01</v>
      </c>
      <c r="AM435" s="13">
        <f t="shared" si="232"/>
        <v>193590</v>
      </c>
      <c r="AN435" s="13">
        <f t="shared" si="233"/>
        <v>1637940.01</v>
      </c>
      <c r="AO435" s="23">
        <f t="shared" si="234"/>
        <v>0</v>
      </c>
      <c r="AP435" s="13">
        <f t="shared" si="235"/>
        <v>-88250</v>
      </c>
      <c r="AQ435" s="13">
        <f t="shared" si="236"/>
        <v>0</v>
      </c>
      <c r="AR435" s="3" t="str">
        <f t="shared" si="237"/>
        <v>Ok</v>
      </c>
    </row>
    <row r="436" spans="1:44" x14ac:dyDescent="0.3">
      <c r="A436" s="30"/>
      <c r="B436" s="30">
        <f t="shared" si="204"/>
        <v>443</v>
      </c>
      <c r="C436" s="13">
        <f t="shared" si="205"/>
        <v>221500</v>
      </c>
      <c r="D436" s="13">
        <f t="shared" si="206"/>
        <v>2658000</v>
      </c>
      <c r="E436" s="13">
        <f>F436*基础参数!$B$18</f>
        <v>1772000</v>
      </c>
      <c r="F436" s="13">
        <f>F435+基础参数!$B$17</f>
        <v>4430000</v>
      </c>
      <c r="G436" s="13">
        <f>基础参数!$B$1</f>
        <v>60000</v>
      </c>
      <c r="H436" s="13">
        <f>基础参数!$B$2</f>
        <v>36000</v>
      </c>
      <c r="I436" s="13">
        <f>ROUND(IF(F436/12&gt;基础参数!$B$5,基础参数!$B$5,IF(F436/12&lt;基础参数!$B$4,基础参数!$B$4,F436/12)),2)</f>
        <v>21396</v>
      </c>
      <c r="J436" s="13">
        <f>I436*12*基础参数!$B$3</f>
        <v>32094</v>
      </c>
      <c r="K436" s="13">
        <f>ROUND(IF($F436/12&gt;基础参数!$B$12,基础参数!$B$12,IF($F436/12&lt;基础参数!$B$11,基础参数!$B$11,$F436/12)),2)</f>
        <v>21396</v>
      </c>
      <c r="L436" s="13">
        <f>K436*12*基础参数!$B$10</f>
        <v>17972.640000000003</v>
      </c>
      <c r="M436" s="12">
        <f t="shared" si="207"/>
        <v>2511933.36</v>
      </c>
      <c r="N436" s="13">
        <f t="shared" si="208"/>
        <v>1772000</v>
      </c>
      <c r="O436" s="13">
        <f t="shared" si="209"/>
        <v>948450.01</v>
      </c>
      <c r="P436" s="13">
        <f t="shared" si="210"/>
        <v>782240</v>
      </c>
      <c r="Q436" s="17">
        <f t="shared" si="211"/>
        <v>1730690.01</v>
      </c>
      <c r="R436" s="13">
        <f t="shared" si="212"/>
        <v>3623933.3600000003</v>
      </c>
      <c r="S436" s="18">
        <f t="shared" si="213"/>
        <v>660000</v>
      </c>
      <c r="T436" s="13">
        <f t="shared" si="214"/>
        <v>1448850.01</v>
      </c>
      <c r="U436" s="13">
        <f t="shared" si="215"/>
        <v>193590</v>
      </c>
      <c r="V436" s="19">
        <f t="shared" si="216"/>
        <v>1642440.01</v>
      </c>
      <c r="W436" s="13">
        <f t="shared" si="217"/>
        <v>88250</v>
      </c>
      <c r="X436" s="13">
        <f t="shared" si="218"/>
        <v>103410</v>
      </c>
      <c r="Y436" s="13">
        <f t="shared" si="219"/>
        <v>4283933.3600000003</v>
      </c>
      <c r="Z436" s="22">
        <f t="shared" si="220"/>
        <v>1745850.01</v>
      </c>
      <c r="AA436" s="13"/>
      <c r="AB436" s="13">
        <f t="shared" si="221"/>
        <v>3863933.3600000003</v>
      </c>
      <c r="AC436" s="13">
        <f t="shared" si="222"/>
        <v>420000</v>
      </c>
      <c r="AD436" s="13">
        <f t="shared" si="223"/>
        <v>1556850.01</v>
      </c>
      <c r="AE436" s="13">
        <f t="shared" si="224"/>
        <v>102340</v>
      </c>
      <c r="AF436" s="13">
        <f t="shared" si="225"/>
        <v>1659190.01</v>
      </c>
      <c r="AG436" s="23">
        <f t="shared" si="226"/>
        <v>16750</v>
      </c>
      <c r="AH436" s="13">
        <f t="shared" si="227"/>
        <v>-71500</v>
      </c>
      <c r="AI436" s="13">
        <f t="shared" si="228"/>
        <v>2831433.3600000003</v>
      </c>
      <c r="AJ436" s="13">
        <f t="shared" si="229"/>
        <v>3623933.3600000003</v>
      </c>
      <c r="AK436" s="13">
        <f t="shared" si="230"/>
        <v>660000</v>
      </c>
      <c r="AL436" s="13">
        <f t="shared" si="231"/>
        <v>1448850.01</v>
      </c>
      <c r="AM436" s="13">
        <f t="shared" si="232"/>
        <v>193590</v>
      </c>
      <c r="AN436" s="13">
        <f t="shared" si="233"/>
        <v>1642440.01</v>
      </c>
      <c r="AO436" s="23">
        <f t="shared" si="234"/>
        <v>0</v>
      </c>
      <c r="AP436" s="13">
        <f t="shared" si="235"/>
        <v>-88250</v>
      </c>
      <c r="AQ436" s="13">
        <f t="shared" si="236"/>
        <v>0</v>
      </c>
      <c r="AR436" s="3" t="str">
        <f t="shared" si="237"/>
        <v>Ok</v>
      </c>
    </row>
    <row r="437" spans="1:44" x14ac:dyDescent="0.3">
      <c r="A437" s="30"/>
      <c r="B437" s="30">
        <f t="shared" si="204"/>
        <v>444</v>
      </c>
      <c r="C437" s="13">
        <f t="shared" si="205"/>
        <v>222000</v>
      </c>
      <c r="D437" s="13">
        <f t="shared" si="206"/>
        <v>2664000</v>
      </c>
      <c r="E437" s="13">
        <f>F437*基础参数!$B$18</f>
        <v>1776000</v>
      </c>
      <c r="F437" s="13">
        <f>F436+基础参数!$B$17</f>
        <v>4440000</v>
      </c>
      <c r="G437" s="13">
        <f>基础参数!$B$1</f>
        <v>60000</v>
      </c>
      <c r="H437" s="13">
        <f>基础参数!$B$2</f>
        <v>36000</v>
      </c>
      <c r="I437" s="13">
        <f>ROUND(IF(F437/12&gt;基础参数!$B$5,基础参数!$B$5,IF(F437/12&lt;基础参数!$B$4,基础参数!$B$4,F437/12)),2)</f>
        <v>21396</v>
      </c>
      <c r="J437" s="13">
        <f>I437*12*基础参数!$B$3</f>
        <v>32094</v>
      </c>
      <c r="K437" s="13">
        <f>ROUND(IF($F437/12&gt;基础参数!$B$12,基础参数!$B$12,IF($F437/12&lt;基础参数!$B$11,基础参数!$B$11,$F437/12)),2)</f>
        <v>21396</v>
      </c>
      <c r="L437" s="13">
        <f>K437*12*基础参数!$B$10</f>
        <v>17972.640000000003</v>
      </c>
      <c r="M437" s="12">
        <f t="shared" si="207"/>
        <v>2517933.36</v>
      </c>
      <c r="N437" s="13">
        <f t="shared" si="208"/>
        <v>1776000</v>
      </c>
      <c r="O437" s="13">
        <f t="shared" si="209"/>
        <v>951150.01</v>
      </c>
      <c r="P437" s="13">
        <f t="shared" si="210"/>
        <v>784040</v>
      </c>
      <c r="Q437" s="17">
        <f t="shared" si="211"/>
        <v>1735190.01</v>
      </c>
      <c r="R437" s="13">
        <f t="shared" si="212"/>
        <v>3633933.3600000003</v>
      </c>
      <c r="S437" s="18">
        <f t="shared" si="213"/>
        <v>660000</v>
      </c>
      <c r="T437" s="13">
        <f t="shared" si="214"/>
        <v>1453350.01</v>
      </c>
      <c r="U437" s="13">
        <f t="shared" si="215"/>
        <v>193590</v>
      </c>
      <c r="V437" s="19">
        <f t="shared" si="216"/>
        <v>1646940.01</v>
      </c>
      <c r="W437" s="13">
        <f t="shared" si="217"/>
        <v>88250</v>
      </c>
      <c r="X437" s="13">
        <f t="shared" si="218"/>
        <v>103410</v>
      </c>
      <c r="Y437" s="13">
        <f t="shared" si="219"/>
        <v>4293933.3600000003</v>
      </c>
      <c r="Z437" s="22">
        <f t="shared" si="220"/>
        <v>1750350.01</v>
      </c>
      <c r="AA437" s="13"/>
      <c r="AB437" s="13">
        <f t="shared" si="221"/>
        <v>3873933.3600000003</v>
      </c>
      <c r="AC437" s="13">
        <f t="shared" si="222"/>
        <v>420000</v>
      </c>
      <c r="AD437" s="13">
        <f t="shared" si="223"/>
        <v>1561350.01</v>
      </c>
      <c r="AE437" s="13">
        <f t="shared" si="224"/>
        <v>102340</v>
      </c>
      <c r="AF437" s="13">
        <f t="shared" si="225"/>
        <v>1663690.01</v>
      </c>
      <c r="AG437" s="23">
        <f t="shared" si="226"/>
        <v>16750</v>
      </c>
      <c r="AH437" s="13">
        <f t="shared" si="227"/>
        <v>-71500</v>
      </c>
      <c r="AI437" s="13">
        <f t="shared" si="228"/>
        <v>2841433.3600000003</v>
      </c>
      <c r="AJ437" s="13">
        <f t="shared" si="229"/>
        <v>3633933.3600000003</v>
      </c>
      <c r="AK437" s="13">
        <f t="shared" si="230"/>
        <v>660000</v>
      </c>
      <c r="AL437" s="13">
        <f t="shared" si="231"/>
        <v>1453350.01</v>
      </c>
      <c r="AM437" s="13">
        <f t="shared" si="232"/>
        <v>193590</v>
      </c>
      <c r="AN437" s="13">
        <f t="shared" si="233"/>
        <v>1646940.01</v>
      </c>
      <c r="AO437" s="23">
        <f t="shared" si="234"/>
        <v>0</v>
      </c>
      <c r="AP437" s="13">
        <f t="shared" si="235"/>
        <v>-88250</v>
      </c>
      <c r="AQ437" s="13">
        <f t="shared" si="236"/>
        <v>0</v>
      </c>
      <c r="AR437" s="3" t="str">
        <f t="shared" si="237"/>
        <v>Ok</v>
      </c>
    </row>
    <row r="438" spans="1:44" x14ac:dyDescent="0.3">
      <c r="A438" s="30"/>
      <c r="B438" s="30">
        <f t="shared" si="204"/>
        <v>445</v>
      </c>
      <c r="C438" s="13">
        <f t="shared" si="205"/>
        <v>222500</v>
      </c>
      <c r="D438" s="13">
        <f t="shared" si="206"/>
        <v>2670000</v>
      </c>
      <c r="E438" s="13">
        <f>F438*基础参数!$B$18</f>
        <v>1780000</v>
      </c>
      <c r="F438" s="13">
        <f>F437+基础参数!$B$17</f>
        <v>4450000</v>
      </c>
      <c r="G438" s="13">
        <f>基础参数!$B$1</f>
        <v>60000</v>
      </c>
      <c r="H438" s="13">
        <f>基础参数!$B$2</f>
        <v>36000</v>
      </c>
      <c r="I438" s="13">
        <f>ROUND(IF(F438/12&gt;基础参数!$B$5,基础参数!$B$5,IF(F438/12&lt;基础参数!$B$4,基础参数!$B$4,F438/12)),2)</f>
        <v>21396</v>
      </c>
      <c r="J438" s="13">
        <f>I438*12*基础参数!$B$3</f>
        <v>32094</v>
      </c>
      <c r="K438" s="13">
        <f>ROUND(IF($F438/12&gt;基础参数!$B$12,基础参数!$B$12,IF($F438/12&lt;基础参数!$B$11,基础参数!$B$11,$F438/12)),2)</f>
        <v>21396</v>
      </c>
      <c r="L438" s="13">
        <f>K438*12*基础参数!$B$10</f>
        <v>17972.640000000003</v>
      </c>
      <c r="M438" s="12">
        <f t="shared" si="207"/>
        <v>2523933.36</v>
      </c>
      <c r="N438" s="13">
        <f t="shared" si="208"/>
        <v>1780000</v>
      </c>
      <c r="O438" s="13">
        <f t="shared" si="209"/>
        <v>953850.01</v>
      </c>
      <c r="P438" s="13">
        <f t="shared" si="210"/>
        <v>785840</v>
      </c>
      <c r="Q438" s="17">
        <f t="shared" si="211"/>
        <v>1739690.01</v>
      </c>
      <c r="R438" s="13">
        <f t="shared" si="212"/>
        <v>3643933.3600000003</v>
      </c>
      <c r="S438" s="18">
        <f t="shared" si="213"/>
        <v>660000</v>
      </c>
      <c r="T438" s="13">
        <f t="shared" si="214"/>
        <v>1457850.01</v>
      </c>
      <c r="U438" s="13">
        <f t="shared" si="215"/>
        <v>193590</v>
      </c>
      <c r="V438" s="19">
        <f t="shared" si="216"/>
        <v>1651440.01</v>
      </c>
      <c r="W438" s="13">
        <f t="shared" si="217"/>
        <v>88250</v>
      </c>
      <c r="X438" s="13">
        <f t="shared" si="218"/>
        <v>103410</v>
      </c>
      <c r="Y438" s="13">
        <f t="shared" si="219"/>
        <v>4303933.3600000003</v>
      </c>
      <c r="Z438" s="22">
        <f t="shared" si="220"/>
        <v>1754850.01</v>
      </c>
      <c r="AA438" s="13"/>
      <c r="AB438" s="13">
        <f t="shared" si="221"/>
        <v>3883933.3600000003</v>
      </c>
      <c r="AC438" s="13">
        <f t="shared" si="222"/>
        <v>420000</v>
      </c>
      <c r="AD438" s="13">
        <f t="shared" si="223"/>
        <v>1565850.01</v>
      </c>
      <c r="AE438" s="13">
        <f t="shared" si="224"/>
        <v>102340</v>
      </c>
      <c r="AF438" s="13">
        <f t="shared" si="225"/>
        <v>1668190.01</v>
      </c>
      <c r="AG438" s="23">
        <f t="shared" si="226"/>
        <v>16750</v>
      </c>
      <c r="AH438" s="13">
        <f t="shared" si="227"/>
        <v>-71500</v>
      </c>
      <c r="AI438" s="13">
        <f t="shared" si="228"/>
        <v>2851433.3600000003</v>
      </c>
      <c r="AJ438" s="13">
        <f t="shared" si="229"/>
        <v>3643933.3600000003</v>
      </c>
      <c r="AK438" s="13">
        <f t="shared" si="230"/>
        <v>660000</v>
      </c>
      <c r="AL438" s="13">
        <f t="shared" si="231"/>
        <v>1457850.01</v>
      </c>
      <c r="AM438" s="13">
        <f t="shared" si="232"/>
        <v>193590</v>
      </c>
      <c r="AN438" s="13">
        <f t="shared" si="233"/>
        <v>1651440.01</v>
      </c>
      <c r="AO438" s="23">
        <f t="shared" si="234"/>
        <v>0</v>
      </c>
      <c r="AP438" s="13">
        <f t="shared" si="235"/>
        <v>-88250</v>
      </c>
      <c r="AQ438" s="13">
        <f t="shared" si="236"/>
        <v>0</v>
      </c>
      <c r="AR438" s="3" t="str">
        <f t="shared" si="237"/>
        <v>Ok</v>
      </c>
    </row>
    <row r="439" spans="1:44" x14ac:dyDescent="0.3">
      <c r="A439" s="30"/>
      <c r="B439" s="30">
        <f t="shared" si="204"/>
        <v>446</v>
      </c>
      <c r="C439" s="13">
        <f t="shared" si="205"/>
        <v>223000</v>
      </c>
      <c r="D439" s="13">
        <f t="shared" si="206"/>
        <v>2676000</v>
      </c>
      <c r="E439" s="13">
        <f>F439*基础参数!$B$18</f>
        <v>1784000</v>
      </c>
      <c r="F439" s="13">
        <f>F438+基础参数!$B$17</f>
        <v>4460000</v>
      </c>
      <c r="G439" s="13">
        <f>基础参数!$B$1</f>
        <v>60000</v>
      </c>
      <c r="H439" s="13">
        <f>基础参数!$B$2</f>
        <v>36000</v>
      </c>
      <c r="I439" s="13">
        <f>ROUND(IF(F439/12&gt;基础参数!$B$5,基础参数!$B$5,IF(F439/12&lt;基础参数!$B$4,基础参数!$B$4,F439/12)),2)</f>
        <v>21396</v>
      </c>
      <c r="J439" s="13">
        <f>I439*12*基础参数!$B$3</f>
        <v>32094</v>
      </c>
      <c r="K439" s="13">
        <f>ROUND(IF($F439/12&gt;基础参数!$B$12,基础参数!$B$12,IF($F439/12&lt;基础参数!$B$11,基础参数!$B$11,$F439/12)),2)</f>
        <v>21396</v>
      </c>
      <c r="L439" s="13">
        <f>K439*12*基础参数!$B$10</f>
        <v>17972.640000000003</v>
      </c>
      <c r="M439" s="12">
        <f t="shared" si="207"/>
        <v>2529933.36</v>
      </c>
      <c r="N439" s="13">
        <f t="shared" si="208"/>
        <v>1784000</v>
      </c>
      <c r="O439" s="13">
        <f t="shared" si="209"/>
        <v>956550.01</v>
      </c>
      <c r="P439" s="13">
        <f t="shared" si="210"/>
        <v>787640</v>
      </c>
      <c r="Q439" s="17">
        <f t="shared" si="211"/>
        <v>1744190.01</v>
      </c>
      <c r="R439" s="13">
        <f t="shared" si="212"/>
        <v>3653933.3600000003</v>
      </c>
      <c r="S439" s="18">
        <f t="shared" si="213"/>
        <v>660000</v>
      </c>
      <c r="T439" s="13">
        <f t="shared" si="214"/>
        <v>1462350.01</v>
      </c>
      <c r="U439" s="13">
        <f t="shared" si="215"/>
        <v>193590</v>
      </c>
      <c r="V439" s="19">
        <f t="shared" si="216"/>
        <v>1655940.01</v>
      </c>
      <c r="W439" s="13">
        <f t="shared" si="217"/>
        <v>88250</v>
      </c>
      <c r="X439" s="13">
        <f t="shared" si="218"/>
        <v>103410</v>
      </c>
      <c r="Y439" s="13">
        <f t="shared" si="219"/>
        <v>4313933.3600000003</v>
      </c>
      <c r="Z439" s="22">
        <f t="shared" si="220"/>
        <v>1759350.01</v>
      </c>
      <c r="AA439" s="13"/>
      <c r="AB439" s="13">
        <f t="shared" si="221"/>
        <v>3893933.3600000003</v>
      </c>
      <c r="AC439" s="13">
        <f t="shared" si="222"/>
        <v>420000</v>
      </c>
      <c r="AD439" s="13">
        <f t="shared" si="223"/>
        <v>1570350.01</v>
      </c>
      <c r="AE439" s="13">
        <f t="shared" si="224"/>
        <v>102340</v>
      </c>
      <c r="AF439" s="13">
        <f t="shared" si="225"/>
        <v>1672690.01</v>
      </c>
      <c r="AG439" s="23">
        <f t="shared" si="226"/>
        <v>16750</v>
      </c>
      <c r="AH439" s="13">
        <f t="shared" si="227"/>
        <v>-71500</v>
      </c>
      <c r="AI439" s="13">
        <f t="shared" si="228"/>
        <v>2861433.3600000003</v>
      </c>
      <c r="AJ439" s="13">
        <f t="shared" si="229"/>
        <v>3653933.3600000003</v>
      </c>
      <c r="AK439" s="13">
        <f t="shared" si="230"/>
        <v>660000</v>
      </c>
      <c r="AL439" s="13">
        <f t="shared" si="231"/>
        <v>1462350.01</v>
      </c>
      <c r="AM439" s="13">
        <f t="shared" si="232"/>
        <v>193590</v>
      </c>
      <c r="AN439" s="13">
        <f t="shared" si="233"/>
        <v>1655940.01</v>
      </c>
      <c r="AO439" s="23">
        <f t="shared" si="234"/>
        <v>0</v>
      </c>
      <c r="AP439" s="13">
        <f t="shared" si="235"/>
        <v>-88250</v>
      </c>
      <c r="AQ439" s="13">
        <f t="shared" si="236"/>
        <v>0</v>
      </c>
      <c r="AR439" s="3" t="str">
        <f t="shared" si="237"/>
        <v>Ok</v>
      </c>
    </row>
    <row r="440" spans="1:44" x14ac:dyDescent="0.3">
      <c r="A440" s="30"/>
      <c r="B440" s="30">
        <f t="shared" si="204"/>
        <v>447</v>
      </c>
      <c r="C440" s="13">
        <f t="shared" si="205"/>
        <v>223500</v>
      </c>
      <c r="D440" s="13">
        <f t="shared" si="206"/>
        <v>2682000</v>
      </c>
      <c r="E440" s="13">
        <f>F440*基础参数!$B$18</f>
        <v>1788000</v>
      </c>
      <c r="F440" s="13">
        <f>F439+基础参数!$B$17</f>
        <v>4470000</v>
      </c>
      <c r="G440" s="13">
        <f>基础参数!$B$1</f>
        <v>60000</v>
      </c>
      <c r="H440" s="13">
        <f>基础参数!$B$2</f>
        <v>36000</v>
      </c>
      <c r="I440" s="13">
        <f>ROUND(IF(F440/12&gt;基础参数!$B$5,基础参数!$B$5,IF(F440/12&lt;基础参数!$B$4,基础参数!$B$4,F440/12)),2)</f>
        <v>21396</v>
      </c>
      <c r="J440" s="13">
        <f>I440*12*基础参数!$B$3</f>
        <v>32094</v>
      </c>
      <c r="K440" s="13">
        <f>ROUND(IF($F440/12&gt;基础参数!$B$12,基础参数!$B$12,IF($F440/12&lt;基础参数!$B$11,基础参数!$B$11,$F440/12)),2)</f>
        <v>21396</v>
      </c>
      <c r="L440" s="13">
        <f>K440*12*基础参数!$B$10</f>
        <v>17972.640000000003</v>
      </c>
      <c r="M440" s="12">
        <f t="shared" si="207"/>
        <v>2535933.36</v>
      </c>
      <c r="N440" s="13">
        <f t="shared" si="208"/>
        <v>1788000</v>
      </c>
      <c r="O440" s="13">
        <f t="shared" si="209"/>
        <v>959250.01</v>
      </c>
      <c r="P440" s="13">
        <f t="shared" si="210"/>
        <v>789440</v>
      </c>
      <c r="Q440" s="17">
        <f t="shared" si="211"/>
        <v>1748690.01</v>
      </c>
      <c r="R440" s="13">
        <f t="shared" si="212"/>
        <v>3663933.3600000003</v>
      </c>
      <c r="S440" s="18">
        <f t="shared" si="213"/>
        <v>660000</v>
      </c>
      <c r="T440" s="13">
        <f t="shared" si="214"/>
        <v>1466850.01</v>
      </c>
      <c r="U440" s="13">
        <f t="shared" si="215"/>
        <v>193590</v>
      </c>
      <c r="V440" s="19">
        <f t="shared" si="216"/>
        <v>1660440.01</v>
      </c>
      <c r="W440" s="13">
        <f t="shared" si="217"/>
        <v>88250</v>
      </c>
      <c r="X440" s="13">
        <f t="shared" si="218"/>
        <v>103410</v>
      </c>
      <c r="Y440" s="13">
        <f t="shared" si="219"/>
        <v>4323933.3600000003</v>
      </c>
      <c r="Z440" s="22">
        <f t="shared" si="220"/>
        <v>1763850.01</v>
      </c>
      <c r="AA440" s="13"/>
      <c r="AB440" s="13">
        <f t="shared" si="221"/>
        <v>3903933.3600000003</v>
      </c>
      <c r="AC440" s="13">
        <f t="shared" si="222"/>
        <v>420000</v>
      </c>
      <c r="AD440" s="13">
        <f t="shared" si="223"/>
        <v>1574850.01</v>
      </c>
      <c r="AE440" s="13">
        <f t="shared" si="224"/>
        <v>102340</v>
      </c>
      <c r="AF440" s="13">
        <f t="shared" si="225"/>
        <v>1677190.01</v>
      </c>
      <c r="AG440" s="23">
        <f t="shared" si="226"/>
        <v>16750</v>
      </c>
      <c r="AH440" s="13">
        <f t="shared" si="227"/>
        <v>-71500</v>
      </c>
      <c r="AI440" s="13">
        <f t="shared" si="228"/>
        <v>2871433.3600000003</v>
      </c>
      <c r="AJ440" s="13">
        <f t="shared" si="229"/>
        <v>3663933.3600000003</v>
      </c>
      <c r="AK440" s="13">
        <f t="shared" si="230"/>
        <v>660000</v>
      </c>
      <c r="AL440" s="13">
        <f t="shared" si="231"/>
        <v>1466850.01</v>
      </c>
      <c r="AM440" s="13">
        <f t="shared" si="232"/>
        <v>193590</v>
      </c>
      <c r="AN440" s="13">
        <f t="shared" si="233"/>
        <v>1660440.01</v>
      </c>
      <c r="AO440" s="23">
        <f t="shared" si="234"/>
        <v>0</v>
      </c>
      <c r="AP440" s="13">
        <f t="shared" si="235"/>
        <v>-88250</v>
      </c>
      <c r="AQ440" s="13">
        <f t="shared" si="236"/>
        <v>0</v>
      </c>
      <c r="AR440" s="3" t="str">
        <f t="shared" si="237"/>
        <v>Ok</v>
      </c>
    </row>
    <row r="441" spans="1:44" x14ac:dyDescent="0.3">
      <c r="A441" s="30"/>
      <c r="B441" s="30">
        <f t="shared" si="204"/>
        <v>448</v>
      </c>
      <c r="C441" s="13">
        <f t="shared" si="205"/>
        <v>224000</v>
      </c>
      <c r="D441" s="13">
        <f t="shared" si="206"/>
        <v>2688000</v>
      </c>
      <c r="E441" s="13">
        <f>F441*基础参数!$B$18</f>
        <v>1792000</v>
      </c>
      <c r="F441" s="13">
        <f>F440+基础参数!$B$17</f>
        <v>4480000</v>
      </c>
      <c r="G441" s="13">
        <f>基础参数!$B$1</f>
        <v>60000</v>
      </c>
      <c r="H441" s="13">
        <f>基础参数!$B$2</f>
        <v>36000</v>
      </c>
      <c r="I441" s="13">
        <f>ROUND(IF(F441/12&gt;基础参数!$B$5,基础参数!$B$5,IF(F441/12&lt;基础参数!$B$4,基础参数!$B$4,F441/12)),2)</f>
        <v>21396</v>
      </c>
      <c r="J441" s="13">
        <f>I441*12*基础参数!$B$3</f>
        <v>32094</v>
      </c>
      <c r="K441" s="13">
        <f>ROUND(IF($F441/12&gt;基础参数!$B$12,基础参数!$B$12,IF($F441/12&lt;基础参数!$B$11,基础参数!$B$11,$F441/12)),2)</f>
        <v>21396</v>
      </c>
      <c r="L441" s="13">
        <f>K441*12*基础参数!$B$10</f>
        <v>17972.640000000003</v>
      </c>
      <c r="M441" s="12">
        <f t="shared" si="207"/>
        <v>2541933.36</v>
      </c>
      <c r="N441" s="13">
        <f t="shared" si="208"/>
        <v>1792000</v>
      </c>
      <c r="O441" s="13">
        <f t="shared" si="209"/>
        <v>961950.01</v>
      </c>
      <c r="P441" s="13">
        <f t="shared" si="210"/>
        <v>791240</v>
      </c>
      <c r="Q441" s="17">
        <f t="shared" si="211"/>
        <v>1753190.01</v>
      </c>
      <c r="R441" s="13">
        <f t="shared" si="212"/>
        <v>3673933.3600000003</v>
      </c>
      <c r="S441" s="18">
        <f t="shared" si="213"/>
        <v>660000</v>
      </c>
      <c r="T441" s="13">
        <f t="shared" si="214"/>
        <v>1471350.01</v>
      </c>
      <c r="U441" s="13">
        <f t="shared" si="215"/>
        <v>193590</v>
      </c>
      <c r="V441" s="19">
        <f t="shared" si="216"/>
        <v>1664940.01</v>
      </c>
      <c r="W441" s="13">
        <f t="shared" si="217"/>
        <v>88250</v>
      </c>
      <c r="X441" s="13">
        <f t="shared" si="218"/>
        <v>103410</v>
      </c>
      <c r="Y441" s="13">
        <f t="shared" si="219"/>
        <v>4333933.3600000003</v>
      </c>
      <c r="Z441" s="22">
        <f t="shared" si="220"/>
        <v>1768350.01</v>
      </c>
      <c r="AA441" s="13"/>
      <c r="AB441" s="13">
        <f t="shared" si="221"/>
        <v>3913933.3600000003</v>
      </c>
      <c r="AC441" s="13">
        <f t="shared" si="222"/>
        <v>420000</v>
      </c>
      <c r="AD441" s="13">
        <f t="shared" si="223"/>
        <v>1579350.01</v>
      </c>
      <c r="AE441" s="13">
        <f t="shared" si="224"/>
        <v>102340</v>
      </c>
      <c r="AF441" s="13">
        <f t="shared" si="225"/>
        <v>1681690.01</v>
      </c>
      <c r="AG441" s="23">
        <f t="shared" si="226"/>
        <v>16750</v>
      </c>
      <c r="AH441" s="13">
        <f t="shared" si="227"/>
        <v>-71500</v>
      </c>
      <c r="AI441" s="13">
        <f t="shared" si="228"/>
        <v>2881433.3600000003</v>
      </c>
      <c r="AJ441" s="13">
        <f t="shared" si="229"/>
        <v>3673933.3600000003</v>
      </c>
      <c r="AK441" s="13">
        <f t="shared" si="230"/>
        <v>660000</v>
      </c>
      <c r="AL441" s="13">
        <f t="shared" si="231"/>
        <v>1471350.01</v>
      </c>
      <c r="AM441" s="13">
        <f t="shared" si="232"/>
        <v>193590</v>
      </c>
      <c r="AN441" s="13">
        <f t="shared" si="233"/>
        <v>1664940.01</v>
      </c>
      <c r="AO441" s="23">
        <f t="shared" si="234"/>
        <v>0</v>
      </c>
      <c r="AP441" s="13">
        <f t="shared" si="235"/>
        <v>-88250</v>
      </c>
      <c r="AQ441" s="13">
        <f t="shared" si="236"/>
        <v>0</v>
      </c>
      <c r="AR441" s="3" t="str">
        <f t="shared" si="237"/>
        <v>Ok</v>
      </c>
    </row>
    <row r="442" spans="1:44" x14ac:dyDescent="0.3">
      <c r="A442" s="30"/>
      <c r="B442" s="30">
        <f t="shared" si="204"/>
        <v>449</v>
      </c>
      <c r="C442" s="13">
        <f t="shared" si="205"/>
        <v>224500</v>
      </c>
      <c r="D442" s="13">
        <f t="shared" si="206"/>
        <v>2694000</v>
      </c>
      <c r="E442" s="13">
        <f>F442*基础参数!$B$18</f>
        <v>1796000</v>
      </c>
      <c r="F442" s="13">
        <f>F441+基础参数!$B$17</f>
        <v>4490000</v>
      </c>
      <c r="G442" s="13">
        <f>基础参数!$B$1</f>
        <v>60000</v>
      </c>
      <c r="H442" s="13">
        <f>基础参数!$B$2</f>
        <v>36000</v>
      </c>
      <c r="I442" s="13">
        <f>ROUND(IF(F442/12&gt;基础参数!$B$5,基础参数!$B$5,IF(F442/12&lt;基础参数!$B$4,基础参数!$B$4,F442/12)),2)</f>
        <v>21396</v>
      </c>
      <c r="J442" s="13">
        <f>I442*12*基础参数!$B$3</f>
        <v>32094</v>
      </c>
      <c r="K442" s="13">
        <f>ROUND(IF($F442/12&gt;基础参数!$B$12,基础参数!$B$12,IF($F442/12&lt;基础参数!$B$11,基础参数!$B$11,$F442/12)),2)</f>
        <v>21396</v>
      </c>
      <c r="L442" s="13">
        <f>K442*12*基础参数!$B$10</f>
        <v>17972.640000000003</v>
      </c>
      <c r="M442" s="12">
        <f t="shared" si="207"/>
        <v>2547933.36</v>
      </c>
      <c r="N442" s="13">
        <f t="shared" si="208"/>
        <v>1796000</v>
      </c>
      <c r="O442" s="13">
        <f t="shared" si="209"/>
        <v>964650.01</v>
      </c>
      <c r="P442" s="13">
        <f t="shared" si="210"/>
        <v>793040</v>
      </c>
      <c r="Q442" s="17">
        <f t="shared" si="211"/>
        <v>1757690.01</v>
      </c>
      <c r="R442" s="13">
        <f t="shared" si="212"/>
        <v>3683933.3600000003</v>
      </c>
      <c r="S442" s="18">
        <f t="shared" si="213"/>
        <v>660000</v>
      </c>
      <c r="T442" s="13">
        <f t="shared" si="214"/>
        <v>1475850.01</v>
      </c>
      <c r="U442" s="13">
        <f t="shared" si="215"/>
        <v>193590</v>
      </c>
      <c r="V442" s="19">
        <f t="shared" si="216"/>
        <v>1669440.01</v>
      </c>
      <c r="W442" s="13">
        <f t="shared" si="217"/>
        <v>88250</v>
      </c>
      <c r="X442" s="13">
        <f t="shared" si="218"/>
        <v>103410</v>
      </c>
      <c r="Y442" s="13">
        <f t="shared" si="219"/>
        <v>4343933.3600000003</v>
      </c>
      <c r="Z442" s="22">
        <f t="shared" si="220"/>
        <v>1772850.01</v>
      </c>
      <c r="AA442" s="13"/>
      <c r="AB442" s="13">
        <f t="shared" si="221"/>
        <v>3923933.3600000003</v>
      </c>
      <c r="AC442" s="13">
        <f t="shared" si="222"/>
        <v>420000</v>
      </c>
      <c r="AD442" s="13">
        <f t="shared" si="223"/>
        <v>1583850.01</v>
      </c>
      <c r="AE442" s="13">
        <f t="shared" si="224"/>
        <v>102340</v>
      </c>
      <c r="AF442" s="13">
        <f t="shared" si="225"/>
        <v>1686190.01</v>
      </c>
      <c r="AG442" s="23">
        <f t="shared" si="226"/>
        <v>16750</v>
      </c>
      <c r="AH442" s="13">
        <f t="shared" si="227"/>
        <v>-71500</v>
      </c>
      <c r="AI442" s="13">
        <f t="shared" si="228"/>
        <v>2891433.3600000003</v>
      </c>
      <c r="AJ442" s="13">
        <f t="shared" si="229"/>
        <v>3683933.3600000003</v>
      </c>
      <c r="AK442" s="13">
        <f t="shared" si="230"/>
        <v>660000</v>
      </c>
      <c r="AL442" s="13">
        <f t="shared" si="231"/>
        <v>1475850.01</v>
      </c>
      <c r="AM442" s="13">
        <f t="shared" si="232"/>
        <v>193590</v>
      </c>
      <c r="AN442" s="13">
        <f t="shared" si="233"/>
        <v>1669440.01</v>
      </c>
      <c r="AO442" s="23">
        <f t="shared" si="234"/>
        <v>0</v>
      </c>
      <c r="AP442" s="13">
        <f t="shared" si="235"/>
        <v>-88250</v>
      </c>
      <c r="AQ442" s="13">
        <f t="shared" si="236"/>
        <v>0</v>
      </c>
      <c r="AR442" s="3" t="str">
        <f t="shared" si="237"/>
        <v>Ok</v>
      </c>
    </row>
    <row r="443" spans="1:44" x14ac:dyDescent="0.3">
      <c r="A443" s="30"/>
      <c r="B443" s="30">
        <f t="shared" si="204"/>
        <v>450</v>
      </c>
      <c r="C443" s="13">
        <f t="shared" si="205"/>
        <v>225000</v>
      </c>
      <c r="D443" s="13">
        <f t="shared" si="206"/>
        <v>2700000</v>
      </c>
      <c r="E443" s="13">
        <f>F443*基础参数!$B$18</f>
        <v>1800000</v>
      </c>
      <c r="F443" s="13">
        <f>F442+基础参数!$B$17</f>
        <v>4500000</v>
      </c>
      <c r="G443" s="13">
        <f>基础参数!$B$1</f>
        <v>60000</v>
      </c>
      <c r="H443" s="13">
        <f>基础参数!$B$2</f>
        <v>36000</v>
      </c>
      <c r="I443" s="13">
        <f>ROUND(IF(F443/12&gt;基础参数!$B$5,基础参数!$B$5,IF(F443/12&lt;基础参数!$B$4,基础参数!$B$4,F443/12)),2)</f>
        <v>21396</v>
      </c>
      <c r="J443" s="13">
        <f>I443*12*基础参数!$B$3</f>
        <v>32094</v>
      </c>
      <c r="K443" s="13">
        <f>ROUND(IF($F443/12&gt;基础参数!$B$12,基础参数!$B$12,IF($F443/12&lt;基础参数!$B$11,基础参数!$B$11,$F443/12)),2)</f>
        <v>21396</v>
      </c>
      <c r="L443" s="13">
        <f>K443*12*基础参数!$B$10</f>
        <v>17972.640000000003</v>
      </c>
      <c r="M443" s="12">
        <f t="shared" si="207"/>
        <v>2553933.36</v>
      </c>
      <c r="N443" s="13">
        <f t="shared" si="208"/>
        <v>1800000</v>
      </c>
      <c r="O443" s="13">
        <f t="shared" si="209"/>
        <v>967350.01</v>
      </c>
      <c r="P443" s="13">
        <f t="shared" si="210"/>
        <v>794840</v>
      </c>
      <c r="Q443" s="17">
        <f t="shared" si="211"/>
        <v>1762190.01</v>
      </c>
      <c r="R443" s="13">
        <f t="shared" si="212"/>
        <v>3693933.3600000003</v>
      </c>
      <c r="S443" s="18">
        <f t="shared" si="213"/>
        <v>660000</v>
      </c>
      <c r="T443" s="13">
        <f t="shared" si="214"/>
        <v>1480350.01</v>
      </c>
      <c r="U443" s="13">
        <f t="shared" si="215"/>
        <v>193590</v>
      </c>
      <c r="V443" s="19">
        <f t="shared" si="216"/>
        <v>1673940.01</v>
      </c>
      <c r="W443" s="13">
        <f t="shared" si="217"/>
        <v>88250</v>
      </c>
      <c r="X443" s="13">
        <f t="shared" si="218"/>
        <v>103410</v>
      </c>
      <c r="Y443" s="13">
        <f t="shared" si="219"/>
        <v>4353933.3600000003</v>
      </c>
      <c r="Z443" s="22">
        <f t="shared" si="220"/>
        <v>1777350.01</v>
      </c>
      <c r="AA443" s="13"/>
      <c r="AB443" s="13">
        <f t="shared" si="221"/>
        <v>3933933.3600000003</v>
      </c>
      <c r="AC443" s="13">
        <f t="shared" si="222"/>
        <v>420000</v>
      </c>
      <c r="AD443" s="13">
        <f t="shared" si="223"/>
        <v>1588350.01</v>
      </c>
      <c r="AE443" s="13">
        <f t="shared" si="224"/>
        <v>102340</v>
      </c>
      <c r="AF443" s="13">
        <f t="shared" si="225"/>
        <v>1690690.01</v>
      </c>
      <c r="AG443" s="23">
        <f t="shared" si="226"/>
        <v>16750</v>
      </c>
      <c r="AH443" s="13">
        <f t="shared" si="227"/>
        <v>-71500</v>
      </c>
      <c r="AI443" s="13">
        <f t="shared" si="228"/>
        <v>2901433.3600000003</v>
      </c>
      <c r="AJ443" s="13">
        <f t="shared" si="229"/>
        <v>3693933.3600000003</v>
      </c>
      <c r="AK443" s="13">
        <f t="shared" si="230"/>
        <v>660000</v>
      </c>
      <c r="AL443" s="13">
        <f t="shared" si="231"/>
        <v>1480350.01</v>
      </c>
      <c r="AM443" s="13">
        <f t="shared" si="232"/>
        <v>193590</v>
      </c>
      <c r="AN443" s="13">
        <f t="shared" si="233"/>
        <v>1673940.01</v>
      </c>
      <c r="AO443" s="23">
        <f t="shared" si="234"/>
        <v>0</v>
      </c>
      <c r="AP443" s="13">
        <f t="shared" si="235"/>
        <v>-88250</v>
      </c>
      <c r="AQ443" s="13">
        <f t="shared" si="236"/>
        <v>0</v>
      </c>
      <c r="AR443" s="3" t="str">
        <f t="shared" si="237"/>
        <v>Ok</v>
      </c>
    </row>
    <row r="444" spans="1:44" x14ac:dyDescent="0.3">
      <c r="A444" s="30"/>
      <c r="B444" s="30">
        <f t="shared" si="204"/>
        <v>451</v>
      </c>
      <c r="C444" s="13">
        <f t="shared" si="205"/>
        <v>225500</v>
      </c>
      <c r="D444" s="13">
        <f t="shared" si="206"/>
        <v>2706000</v>
      </c>
      <c r="E444" s="13">
        <f>F444*基础参数!$B$18</f>
        <v>1804000</v>
      </c>
      <c r="F444" s="13">
        <f>F443+基础参数!$B$17</f>
        <v>4510000</v>
      </c>
      <c r="G444" s="13">
        <f>基础参数!$B$1</f>
        <v>60000</v>
      </c>
      <c r="H444" s="13">
        <f>基础参数!$B$2</f>
        <v>36000</v>
      </c>
      <c r="I444" s="13">
        <f>ROUND(IF(F444/12&gt;基础参数!$B$5,基础参数!$B$5,IF(F444/12&lt;基础参数!$B$4,基础参数!$B$4,F444/12)),2)</f>
        <v>21396</v>
      </c>
      <c r="J444" s="13">
        <f>I444*12*基础参数!$B$3</f>
        <v>32094</v>
      </c>
      <c r="K444" s="13">
        <f>ROUND(IF($F444/12&gt;基础参数!$B$12,基础参数!$B$12,IF($F444/12&lt;基础参数!$B$11,基础参数!$B$11,$F444/12)),2)</f>
        <v>21396</v>
      </c>
      <c r="L444" s="13">
        <f>K444*12*基础参数!$B$10</f>
        <v>17972.640000000003</v>
      </c>
      <c r="M444" s="12">
        <f t="shared" si="207"/>
        <v>2559933.36</v>
      </c>
      <c r="N444" s="13">
        <f t="shared" si="208"/>
        <v>1804000</v>
      </c>
      <c r="O444" s="13">
        <f t="shared" si="209"/>
        <v>970050.01</v>
      </c>
      <c r="P444" s="13">
        <f t="shared" si="210"/>
        <v>796640</v>
      </c>
      <c r="Q444" s="17">
        <f t="shared" si="211"/>
        <v>1766690.01</v>
      </c>
      <c r="R444" s="13">
        <f t="shared" si="212"/>
        <v>3703933.3600000003</v>
      </c>
      <c r="S444" s="18">
        <f t="shared" si="213"/>
        <v>660000</v>
      </c>
      <c r="T444" s="13">
        <f t="shared" si="214"/>
        <v>1484850.01</v>
      </c>
      <c r="U444" s="13">
        <f t="shared" si="215"/>
        <v>193590</v>
      </c>
      <c r="V444" s="19">
        <f t="shared" si="216"/>
        <v>1678440.01</v>
      </c>
      <c r="W444" s="13">
        <f t="shared" si="217"/>
        <v>88250</v>
      </c>
      <c r="X444" s="13">
        <f t="shared" si="218"/>
        <v>103410</v>
      </c>
      <c r="Y444" s="13">
        <f t="shared" si="219"/>
        <v>4363933.3600000003</v>
      </c>
      <c r="Z444" s="22">
        <f t="shared" si="220"/>
        <v>1781850.01</v>
      </c>
      <c r="AA444" s="13"/>
      <c r="AB444" s="13">
        <f t="shared" si="221"/>
        <v>3943933.3600000003</v>
      </c>
      <c r="AC444" s="13">
        <f t="shared" si="222"/>
        <v>420000</v>
      </c>
      <c r="AD444" s="13">
        <f t="shared" si="223"/>
        <v>1592850.01</v>
      </c>
      <c r="AE444" s="13">
        <f t="shared" si="224"/>
        <v>102340</v>
      </c>
      <c r="AF444" s="13">
        <f t="shared" si="225"/>
        <v>1695190.01</v>
      </c>
      <c r="AG444" s="23">
        <f t="shared" si="226"/>
        <v>16750</v>
      </c>
      <c r="AH444" s="13">
        <f t="shared" si="227"/>
        <v>-71500</v>
      </c>
      <c r="AI444" s="13">
        <f t="shared" si="228"/>
        <v>2911433.3600000003</v>
      </c>
      <c r="AJ444" s="13">
        <f t="shared" si="229"/>
        <v>3703933.3600000003</v>
      </c>
      <c r="AK444" s="13">
        <f t="shared" si="230"/>
        <v>660000</v>
      </c>
      <c r="AL444" s="13">
        <f t="shared" si="231"/>
        <v>1484850.01</v>
      </c>
      <c r="AM444" s="13">
        <f t="shared" si="232"/>
        <v>193590</v>
      </c>
      <c r="AN444" s="13">
        <f t="shared" si="233"/>
        <v>1678440.01</v>
      </c>
      <c r="AO444" s="23">
        <f t="shared" si="234"/>
        <v>0</v>
      </c>
      <c r="AP444" s="13">
        <f t="shared" si="235"/>
        <v>-88250</v>
      </c>
      <c r="AQ444" s="13">
        <f t="shared" si="236"/>
        <v>0</v>
      </c>
      <c r="AR444" s="3" t="str">
        <f t="shared" si="237"/>
        <v>Ok</v>
      </c>
    </row>
    <row r="445" spans="1:44" x14ac:dyDescent="0.3">
      <c r="A445" s="30"/>
      <c r="B445" s="30">
        <f t="shared" si="204"/>
        <v>452</v>
      </c>
      <c r="C445" s="13">
        <f t="shared" si="205"/>
        <v>226000</v>
      </c>
      <c r="D445" s="13">
        <f t="shared" si="206"/>
        <v>2712000</v>
      </c>
      <c r="E445" s="13">
        <f>F445*基础参数!$B$18</f>
        <v>1808000</v>
      </c>
      <c r="F445" s="13">
        <f>F444+基础参数!$B$17</f>
        <v>4520000</v>
      </c>
      <c r="G445" s="13">
        <f>基础参数!$B$1</f>
        <v>60000</v>
      </c>
      <c r="H445" s="13">
        <f>基础参数!$B$2</f>
        <v>36000</v>
      </c>
      <c r="I445" s="13">
        <f>ROUND(IF(F445/12&gt;基础参数!$B$5,基础参数!$B$5,IF(F445/12&lt;基础参数!$B$4,基础参数!$B$4,F445/12)),2)</f>
        <v>21396</v>
      </c>
      <c r="J445" s="13">
        <f>I445*12*基础参数!$B$3</f>
        <v>32094</v>
      </c>
      <c r="K445" s="13">
        <f>ROUND(IF($F445/12&gt;基础参数!$B$12,基础参数!$B$12,IF($F445/12&lt;基础参数!$B$11,基础参数!$B$11,$F445/12)),2)</f>
        <v>21396</v>
      </c>
      <c r="L445" s="13">
        <f>K445*12*基础参数!$B$10</f>
        <v>17972.640000000003</v>
      </c>
      <c r="M445" s="12">
        <f t="shared" si="207"/>
        <v>2565933.36</v>
      </c>
      <c r="N445" s="13">
        <f t="shared" si="208"/>
        <v>1808000</v>
      </c>
      <c r="O445" s="13">
        <f t="shared" si="209"/>
        <v>972750.01</v>
      </c>
      <c r="P445" s="13">
        <f t="shared" si="210"/>
        <v>798440</v>
      </c>
      <c r="Q445" s="17">
        <f t="shared" si="211"/>
        <v>1771190.01</v>
      </c>
      <c r="R445" s="13">
        <f t="shared" si="212"/>
        <v>3713933.3600000003</v>
      </c>
      <c r="S445" s="18">
        <f t="shared" si="213"/>
        <v>660000</v>
      </c>
      <c r="T445" s="13">
        <f t="shared" si="214"/>
        <v>1489350.01</v>
      </c>
      <c r="U445" s="13">
        <f t="shared" si="215"/>
        <v>193590</v>
      </c>
      <c r="V445" s="19">
        <f t="shared" si="216"/>
        <v>1682940.01</v>
      </c>
      <c r="W445" s="13">
        <f t="shared" si="217"/>
        <v>88250</v>
      </c>
      <c r="X445" s="13">
        <f t="shared" si="218"/>
        <v>103410</v>
      </c>
      <c r="Y445" s="13">
        <f t="shared" si="219"/>
        <v>4373933.3600000003</v>
      </c>
      <c r="Z445" s="22">
        <f t="shared" si="220"/>
        <v>1786350.01</v>
      </c>
      <c r="AA445" s="13"/>
      <c r="AB445" s="13">
        <f t="shared" si="221"/>
        <v>3953933.3600000003</v>
      </c>
      <c r="AC445" s="13">
        <f t="shared" si="222"/>
        <v>420000</v>
      </c>
      <c r="AD445" s="13">
        <f t="shared" si="223"/>
        <v>1597350.01</v>
      </c>
      <c r="AE445" s="13">
        <f t="shared" si="224"/>
        <v>102340</v>
      </c>
      <c r="AF445" s="13">
        <f t="shared" si="225"/>
        <v>1699690.01</v>
      </c>
      <c r="AG445" s="23">
        <f t="shared" si="226"/>
        <v>16750</v>
      </c>
      <c r="AH445" s="13">
        <f t="shared" si="227"/>
        <v>-71500</v>
      </c>
      <c r="AI445" s="13">
        <f t="shared" si="228"/>
        <v>2921433.3600000003</v>
      </c>
      <c r="AJ445" s="13">
        <f t="shared" si="229"/>
        <v>3713933.3600000003</v>
      </c>
      <c r="AK445" s="13">
        <f t="shared" si="230"/>
        <v>660000</v>
      </c>
      <c r="AL445" s="13">
        <f t="shared" si="231"/>
        <v>1489350.01</v>
      </c>
      <c r="AM445" s="13">
        <f t="shared" si="232"/>
        <v>193590</v>
      </c>
      <c r="AN445" s="13">
        <f t="shared" si="233"/>
        <v>1682940.01</v>
      </c>
      <c r="AO445" s="23">
        <f t="shared" si="234"/>
        <v>0</v>
      </c>
      <c r="AP445" s="13">
        <f t="shared" si="235"/>
        <v>-88250</v>
      </c>
      <c r="AQ445" s="13">
        <f t="shared" si="236"/>
        <v>0</v>
      </c>
      <c r="AR445" s="3" t="str">
        <f t="shared" si="237"/>
        <v>Ok</v>
      </c>
    </row>
    <row r="446" spans="1:44" x14ac:dyDescent="0.3">
      <c r="A446" s="30"/>
      <c r="B446" s="30">
        <f t="shared" si="204"/>
        <v>453</v>
      </c>
      <c r="C446" s="13">
        <f t="shared" si="205"/>
        <v>226500</v>
      </c>
      <c r="D446" s="13">
        <f t="shared" si="206"/>
        <v>2718000</v>
      </c>
      <c r="E446" s="13">
        <f>F446*基础参数!$B$18</f>
        <v>1812000</v>
      </c>
      <c r="F446" s="13">
        <f>F445+基础参数!$B$17</f>
        <v>4530000</v>
      </c>
      <c r="G446" s="13">
        <f>基础参数!$B$1</f>
        <v>60000</v>
      </c>
      <c r="H446" s="13">
        <f>基础参数!$B$2</f>
        <v>36000</v>
      </c>
      <c r="I446" s="13">
        <f>ROUND(IF(F446/12&gt;基础参数!$B$5,基础参数!$B$5,IF(F446/12&lt;基础参数!$B$4,基础参数!$B$4,F446/12)),2)</f>
        <v>21396</v>
      </c>
      <c r="J446" s="13">
        <f>I446*12*基础参数!$B$3</f>
        <v>32094</v>
      </c>
      <c r="K446" s="13">
        <f>ROUND(IF($F446/12&gt;基础参数!$B$12,基础参数!$B$12,IF($F446/12&lt;基础参数!$B$11,基础参数!$B$11,$F446/12)),2)</f>
        <v>21396</v>
      </c>
      <c r="L446" s="13">
        <f>K446*12*基础参数!$B$10</f>
        <v>17972.640000000003</v>
      </c>
      <c r="M446" s="12">
        <f t="shared" si="207"/>
        <v>2571933.36</v>
      </c>
      <c r="N446" s="13">
        <f t="shared" si="208"/>
        <v>1812000</v>
      </c>
      <c r="O446" s="13">
        <f t="shared" si="209"/>
        <v>975450.01</v>
      </c>
      <c r="P446" s="13">
        <f t="shared" si="210"/>
        <v>800240</v>
      </c>
      <c r="Q446" s="17">
        <f t="shared" si="211"/>
        <v>1775690.01</v>
      </c>
      <c r="R446" s="13">
        <f t="shared" si="212"/>
        <v>3723933.3600000003</v>
      </c>
      <c r="S446" s="18">
        <f t="shared" si="213"/>
        <v>660000</v>
      </c>
      <c r="T446" s="13">
        <f t="shared" si="214"/>
        <v>1493850.01</v>
      </c>
      <c r="U446" s="13">
        <f t="shared" si="215"/>
        <v>193590</v>
      </c>
      <c r="V446" s="19">
        <f t="shared" si="216"/>
        <v>1687440.01</v>
      </c>
      <c r="W446" s="13">
        <f t="shared" si="217"/>
        <v>88250</v>
      </c>
      <c r="X446" s="13">
        <f t="shared" si="218"/>
        <v>103410</v>
      </c>
      <c r="Y446" s="13">
        <f t="shared" si="219"/>
        <v>4383933.3600000003</v>
      </c>
      <c r="Z446" s="22">
        <f t="shared" si="220"/>
        <v>1790850.01</v>
      </c>
      <c r="AA446" s="13"/>
      <c r="AB446" s="13">
        <f t="shared" si="221"/>
        <v>3963933.3600000003</v>
      </c>
      <c r="AC446" s="13">
        <f t="shared" si="222"/>
        <v>420000</v>
      </c>
      <c r="AD446" s="13">
        <f t="shared" si="223"/>
        <v>1601850.01</v>
      </c>
      <c r="AE446" s="13">
        <f t="shared" si="224"/>
        <v>102340</v>
      </c>
      <c r="AF446" s="13">
        <f t="shared" si="225"/>
        <v>1704190.01</v>
      </c>
      <c r="AG446" s="23">
        <f t="shared" si="226"/>
        <v>16750</v>
      </c>
      <c r="AH446" s="13">
        <f t="shared" si="227"/>
        <v>-71500</v>
      </c>
      <c r="AI446" s="13">
        <f t="shared" si="228"/>
        <v>2931433.3600000003</v>
      </c>
      <c r="AJ446" s="13">
        <f t="shared" si="229"/>
        <v>3723933.3600000003</v>
      </c>
      <c r="AK446" s="13">
        <f t="shared" si="230"/>
        <v>660000</v>
      </c>
      <c r="AL446" s="13">
        <f t="shared" si="231"/>
        <v>1493850.01</v>
      </c>
      <c r="AM446" s="13">
        <f t="shared" si="232"/>
        <v>193590</v>
      </c>
      <c r="AN446" s="13">
        <f t="shared" si="233"/>
        <v>1687440.01</v>
      </c>
      <c r="AO446" s="23">
        <f t="shared" si="234"/>
        <v>0</v>
      </c>
      <c r="AP446" s="13">
        <f t="shared" si="235"/>
        <v>-88250</v>
      </c>
      <c r="AQ446" s="13">
        <f t="shared" si="236"/>
        <v>0</v>
      </c>
      <c r="AR446" s="3" t="str">
        <f t="shared" si="237"/>
        <v>Ok</v>
      </c>
    </row>
    <row r="447" spans="1:44" x14ac:dyDescent="0.3">
      <c r="A447" s="30"/>
      <c r="B447" s="30">
        <f t="shared" si="204"/>
        <v>454</v>
      </c>
      <c r="C447" s="13">
        <f t="shared" si="205"/>
        <v>227000</v>
      </c>
      <c r="D447" s="13">
        <f t="shared" si="206"/>
        <v>2724000</v>
      </c>
      <c r="E447" s="13">
        <f>F447*基础参数!$B$18</f>
        <v>1816000</v>
      </c>
      <c r="F447" s="13">
        <f>F446+基础参数!$B$17</f>
        <v>4540000</v>
      </c>
      <c r="G447" s="13">
        <f>基础参数!$B$1</f>
        <v>60000</v>
      </c>
      <c r="H447" s="13">
        <f>基础参数!$B$2</f>
        <v>36000</v>
      </c>
      <c r="I447" s="13">
        <f>ROUND(IF(F447/12&gt;基础参数!$B$5,基础参数!$B$5,IF(F447/12&lt;基础参数!$B$4,基础参数!$B$4,F447/12)),2)</f>
        <v>21396</v>
      </c>
      <c r="J447" s="13">
        <f>I447*12*基础参数!$B$3</f>
        <v>32094</v>
      </c>
      <c r="K447" s="13">
        <f>ROUND(IF($F447/12&gt;基础参数!$B$12,基础参数!$B$12,IF($F447/12&lt;基础参数!$B$11,基础参数!$B$11,$F447/12)),2)</f>
        <v>21396</v>
      </c>
      <c r="L447" s="13">
        <f>K447*12*基础参数!$B$10</f>
        <v>17972.640000000003</v>
      </c>
      <c r="M447" s="12">
        <f t="shared" si="207"/>
        <v>2577933.36</v>
      </c>
      <c r="N447" s="13">
        <f t="shared" si="208"/>
        <v>1816000</v>
      </c>
      <c r="O447" s="13">
        <f t="shared" si="209"/>
        <v>978150.01</v>
      </c>
      <c r="P447" s="13">
        <f t="shared" si="210"/>
        <v>802040</v>
      </c>
      <c r="Q447" s="17">
        <f t="shared" si="211"/>
        <v>1780190.01</v>
      </c>
      <c r="R447" s="13">
        <f t="shared" si="212"/>
        <v>3733933.3600000003</v>
      </c>
      <c r="S447" s="18">
        <f t="shared" si="213"/>
        <v>660000</v>
      </c>
      <c r="T447" s="13">
        <f t="shared" si="214"/>
        <v>1498350.01</v>
      </c>
      <c r="U447" s="13">
        <f t="shared" si="215"/>
        <v>193590</v>
      </c>
      <c r="V447" s="19">
        <f t="shared" si="216"/>
        <v>1691940.01</v>
      </c>
      <c r="W447" s="13">
        <f t="shared" si="217"/>
        <v>88250</v>
      </c>
      <c r="X447" s="13">
        <f t="shared" si="218"/>
        <v>103410</v>
      </c>
      <c r="Y447" s="13">
        <f t="shared" si="219"/>
        <v>4393933.3600000003</v>
      </c>
      <c r="Z447" s="22">
        <f t="shared" si="220"/>
        <v>1795350.01</v>
      </c>
      <c r="AA447" s="13"/>
      <c r="AB447" s="13">
        <f t="shared" si="221"/>
        <v>3973933.3600000003</v>
      </c>
      <c r="AC447" s="13">
        <f t="shared" si="222"/>
        <v>420000</v>
      </c>
      <c r="AD447" s="13">
        <f t="shared" si="223"/>
        <v>1606350.01</v>
      </c>
      <c r="AE447" s="13">
        <f t="shared" si="224"/>
        <v>102340</v>
      </c>
      <c r="AF447" s="13">
        <f t="shared" si="225"/>
        <v>1708690.01</v>
      </c>
      <c r="AG447" s="23">
        <f t="shared" si="226"/>
        <v>16750</v>
      </c>
      <c r="AH447" s="13">
        <f t="shared" si="227"/>
        <v>-71500</v>
      </c>
      <c r="AI447" s="13">
        <f t="shared" si="228"/>
        <v>2941433.3600000003</v>
      </c>
      <c r="AJ447" s="13">
        <f t="shared" si="229"/>
        <v>3733933.3600000003</v>
      </c>
      <c r="AK447" s="13">
        <f t="shared" si="230"/>
        <v>660000</v>
      </c>
      <c r="AL447" s="13">
        <f t="shared" si="231"/>
        <v>1498350.01</v>
      </c>
      <c r="AM447" s="13">
        <f t="shared" si="232"/>
        <v>193590</v>
      </c>
      <c r="AN447" s="13">
        <f t="shared" si="233"/>
        <v>1691940.01</v>
      </c>
      <c r="AO447" s="23">
        <f t="shared" si="234"/>
        <v>0</v>
      </c>
      <c r="AP447" s="13">
        <f t="shared" si="235"/>
        <v>-88250</v>
      </c>
      <c r="AQ447" s="13">
        <f t="shared" si="236"/>
        <v>0</v>
      </c>
      <c r="AR447" s="3" t="str">
        <f t="shared" si="237"/>
        <v>Ok</v>
      </c>
    </row>
    <row r="448" spans="1:44" x14ac:dyDescent="0.3">
      <c r="A448" s="30"/>
      <c r="B448" s="30">
        <f t="shared" si="204"/>
        <v>455</v>
      </c>
      <c r="C448" s="13">
        <f t="shared" si="205"/>
        <v>227500</v>
      </c>
      <c r="D448" s="13">
        <f t="shared" si="206"/>
        <v>2730000</v>
      </c>
      <c r="E448" s="13">
        <f>F448*基础参数!$B$18</f>
        <v>1820000</v>
      </c>
      <c r="F448" s="13">
        <f>F447+基础参数!$B$17</f>
        <v>4550000</v>
      </c>
      <c r="G448" s="13">
        <f>基础参数!$B$1</f>
        <v>60000</v>
      </c>
      <c r="H448" s="13">
        <f>基础参数!$B$2</f>
        <v>36000</v>
      </c>
      <c r="I448" s="13">
        <f>ROUND(IF(F448/12&gt;基础参数!$B$5,基础参数!$B$5,IF(F448/12&lt;基础参数!$B$4,基础参数!$B$4,F448/12)),2)</f>
        <v>21396</v>
      </c>
      <c r="J448" s="13">
        <f>I448*12*基础参数!$B$3</f>
        <v>32094</v>
      </c>
      <c r="K448" s="13">
        <f>ROUND(IF($F448/12&gt;基础参数!$B$12,基础参数!$B$12,IF($F448/12&lt;基础参数!$B$11,基础参数!$B$11,$F448/12)),2)</f>
        <v>21396</v>
      </c>
      <c r="L448" s="13">
        <f>K448*12*基础参数!$B$10</f>
        <v>17972.640000000003</v>
      </c>
      <c r="M448" s="12">
        <f t="shared" si="207"/>
        <v>2583933.36</v>
      </c>
      <c r="N448" s="13">
        <f t="shared" si="208"/>
        <v>1820000</v>
      </c>
      <c r="O448" s="13">
        <f t="shared" si="209"/>
        <v>980850.01</v>
      </c>
      <c r="P448" s="13">
        <f t="shared" si="210"/>
        <v>803840</v>
      </c>
      <c r="Q448" s="17">
        <f t="shared" si="211"/>
        <v>1784690.01</v>
      </c>
      <c r="R448" s="13">
        <f t="shared" si="212"/>
        <v>3743933.3600000003</v>
      </c>
      <c r="S448" s="18">
        <f t="shared" si="213"/>
        <v>660000</v>
      </c>
      <c r="T448" s="13">
        <f t="shared" si="214"/>
        <v>1502850.01</v>
      </c>
      <c r="U448" s="13">
        <f t="shared" si="215"/>
        <v>193590</v>
      </c>
      <c r="V448" s="19">
        <f t="shared" si="216"/>
        <v>1696440.01</v>
      </c>
      <c r="W448" s="13">
        <f t="shared" si="217"/>
        <v>88250</v>
      </c>
      <c r="X448" s="13">
        <f t="shared" si="218"/>
        <v>103410</v>
      </c>
      <c r="Y448" s="13">
        <f t="shared" si="219"/>
        <v>4403933.3600000003</v>
      </c>
      <c r="Z448" s="22">
        <f t="shared" si="220"/>
        <v>1799850.01</v>
      </c>
      <c r="AA448" s="13"/>
      <c r="AB448" s="13">
        <f t="shared" si="221"/>
        <v>3983933.3600000003</v>
      </c>
      <c r="AC448" s="13">
        <f t="shared" si="222"/>
        <v>420000</v>
      </c>
      <c r="AD448" s="13">
        <f t="shared" si="223"/>
        <v>1610850.01</v>
      </c>
      <c r="AE448" s="13">
        <f t="shared" si="224"/>
        <v>102340</v>
      </c>
      <c r="AF448" s="13">
        <f t="shared" si="225"/>
        <v>1713190.01</v>
      </c>
      <c r="AG448" s="23">
        <f t="shared" si="226"/>
        <v>16750</v>
      </c>
      <c r="AH448" s="13">
        <f t="shared" si="227"/>
        <v>-71500</v>
      </c>
      <c r="AI448" s="13">
        <f t="shared" si="228"/>
        <v>2951433.3600000003</v>
      </c>
      <c r="AJ448" s="13">
        <f t="shared" si="229"/>
        <v>3743933.3600000003</v>
      </c>
      <c r="AK448" s="13">
        <f t="shared" si="230"/>
        <v>660000</v>
      </c>
      <c r="AL448" s="13">
        <f t="shared" si="231"/>
        <v>1502850.01</v>
      </c>
      <c r="AM448" s="13">
        <f t="shared" si="232"/>
        <v>193590</v>
      </c>
      <c r="AN448" s="13">
        <f t="shared" si="233"/>
        <v>1696440.01</v>
      </c>
      <c r="AO448" s="23">
        <f t="shared" si="234"/>
        <v>0</v>
      </c>
      <c r="AP448" s="13">
        <f t="shared" si="235"/>
        <v>-88250</v>
      </c>
      <c r="AQ448" s="13">
        <f t="shared" si="236"/>
        <v>0</v>
      </c>
      <c r="AR448" s="3" t="str">
        <f t="shared" si="237"/>
        <v>Ok</v>
      </c>
    </row>
    <row r="449" spans="1:44" x14ac:dyDescent="0.3">
      <c r="A449" s="30"/>
      <c r="B449" s="30">
        <f t="shared" si="204"/>
        <v>456</v>
      </c>
      <c r="C449" s="13">
        <f t="shared" si="205"/>
        <v>228000</v>
      </c>
      <c r="D449" s="13">
        <f t="shared" si="206"/>
        <v>2736000</v>
      </c>
      <c r="E449" s="13">
        <f>F449*基础参数!$B$18</f>
        <v>1824000</v>
      </c>
      <c r="F449" s="13">
        <f>F448+基础参数!$B$17</f>
        <v>4560000</v>
      </c>
      <c r="G449" s="13">
        <f>基础参数!$B$1</f>
        <v>60000</v>
      </c>
      <c r="H449" s="13">
        <f>基础参数!$B$2</f>
        <v>36000</v>
      </c>
      <c r="I449" s="13">
        <f>ROUND(IF(F449/12&gt;基础参数!$B$5,基础参数!$B$5,IF(F449/12&lt;基础参数!$B$4,基础参数!$B$4,F449/12)),2)</f>
        <v>21396</v>
      </c>
      <c r="J449" s="13">
        <f>I449*12*基础参数!$B$3</f>
        <v>32094</v>
      </c>
      <c r="K449" s="13">
        <f>ROUND(IF($F449/12&gt;基础参数!$B$12,基础参数!$B$12,IF($F449/12&lt;基础参数!$B$11,基础参数!$B$11,$F449/12)),2)</f>
        <v>21396</v>
      </c>
      <c r="L449" s="13">
        <f>K449*12*基础参数!$B$10</f>
        <v>17972.640000000003</v>
      </c>
      <c r="M449" s="12">
        <f t="shared" si="207"/>
        <v>2589933.36</v>
      </c>
      <c r="N449" s="13">
        <f t="shared" si="208"/>
        <v>1824000</v>
      </c>
      <c r="O449" s="13">
        <f t="shared" si="209"/>
        <v>983550.01</v>
      </c>
      <c r="P449" s="13">
        <f t="shared" si="210"/>
        <v>805640</v>
      </c>
      <c r="Q449" s="17">
        <f t="shared" si="211"/>
        <v>1789190.01</v>
      </c>
      <c r="R449" s="13">
        <f t="shared" si="212"/>
        <v>3753933.3600000003</v>
      </c>
      <c r="S449" s="18">
        <f t="shared" si="213"/>
        <v>660000</v>
      </c>
      <c r="T449" s="13">
        <f t="shared" si="214"/>
        <v>1507350.01</v>
      </c>
      <c r="U449" s="13">
        <f t="shared" si="215"/>
        <v>193590</v>
      </c>
      <c r="V449" s="19">
        <f t="shared" si="216"/>
        <v>1700940.01</v>
      </c>
      <c r="W449" s="13">
        <f t="shared" si="217"/>
        <v>88250</v>
      </c>
      <c r="X449" s="13">
        <f t="shared" si="218"/>
        <v>103410</v>
      </c>
      <c r="Y449" s="13">
        <f t="shared" si="219"/>
        <v>4413933.3600000003</v>
      </c>
      <c r="Z449" s="22">
        <f t="shared" si="220"/>
        <v>1804350.01</v>
      </c>
      <c r="AA449" s="13"/>
      <c r="AB449" s="13">
        <f t="shared" si="221"/>
        <v>3993933.3600000003</v>
      </c>
      <c r="AC449" s="13">
        <f t="shared" si="222"/>
        <v>420000</v>
      </c>
      <c r="AD449" s="13">
        <f t="shared" si="223"/>
        <v>1615350.01</v>
      </c>
      <c r="AE449" s="13">
        <f t="shared" si="224"/>
        <v>102340</v>
      </c>
      <c r="AF449" s="13">
        <f t="shared" si="225"/>
        <v>1717690.01</v>
      </c>
      <c r="AG449" s="23">
        <f t="shared" si="226"/>
        <v>16750</v>
      </c>
      <c r="AH449" s="13">
        <f t="shared" si="227"/>
        <v>-71500</v>
      </c>
      <c r="AI449" s="13">
        <f t="shared" si="228"/>
        <v>2961433.3600000003</v>
      </c>
      <c r="AJ449" s="13">
        <f t="shared" si="229"/>
        <v>3753933.3600000003</v>
      </c>
      <c r="AK449" s="13">
        <f t="shared" si="230"/>
        <v>660000</v>
      </c>
      <c r="AL449" s="13">
        <f t="shared" si="231"/>
        <v>1507350.01</v>
      </c>
      <c r="AM449" s="13">
        <f t="shared" si="232"/>
        <v>193590</v>
      </c>
      <c r="AN449" s="13">
        <f t="shared" si="233"/>
        <v>1700940.01</v>
      </c>
      <c r="AO449" s="23">
        <f t="shared" si="234"/>
        <v>0</v>
      </c>
      <c r="AP449" s="13">
        <f t="shared" si="235"/>
        <v>-88250</v>
      </c>
      <c r="AQ449" s="13">
        <f t="shared" si="236"/>
        <v>0</v>
      </c>
      <c r="AR449" s="3" t="str">
        <f t="shared" si="237"/>
        <v>Ok</v>
      </c>
    </row>
    <row r="450" spans="1:44" x14ac:dyDescent="0.3">
      <c r="A450" s="30"/>
      <c r="B450" s="30">
        <f t="shared" si="204"/>
        <v>457</v>
      </c>
      <c r="C450" s="13">
        <f t="shared" si="205"/>
        <v>228500</v>
      </c>
      <c r="D450" s="13">
        <f t="shared" si="206"/>
        <v>2742000</v>
      </c>
      <c r="E450" s="13">
        <f>F450*基础参数!$B$18</f>
        <v>1828000</v>
      </c>
      <c r="F450" s="13">
        <f>F449+基础参数!$B$17</f>
        <v>4570000</v>
      </c>
      <c r="G450" s="13">
        <f>基础参数!$B$1</f>
        <v>60000</v>
      </c>
      <c r="H450" s="13">
        <f>基础参数!$B$2</f>
        <v>36000</v>
      </c>
      <c r="I450" s="13">
        <f>ROUND(IF(F450/12&gt;基础参数!$B$5,基础参数!$B$5,IF(F450/12&lt;基础参数!$B$4,基础参数!$B$4,F450/12)),2)</f>
        <v>21396</v>
      </c>
      <c r="J450" s="13">
        <f>I450*12*基础参数!$B$3</f>
        <v>32094</v>
      </c>
      <c r="K450" s="13">
        <f>ROUND(IF($F450/12&gt;基础参数!$B$12,基础参数!$B$12,IF($F450/12&lt;基础参数!$B$11,基础参数!$B$11,$F450/12)),2)</f>
        <v>21396</v>
      </c>
      <c r="L450" s="13">
        <f>K450*12*基础参数!$B$10</f>
        <v>17972.640000000003</v>
      </c>
      <c r="M450" s="12">
        <f t="shared" si="207"/>
        <v>2595933.36</v>
      </c>
      <c r="N450" s="13">
        <f t="shared" si="208"/>
        <v>1828000</v>
      </c>
      <c r="O450" s="13">
        <f t="shared" si="209"/>
        <v>986250.01</v>
      </c>
      <c r="P450" s="13">
        <f t="shared" si="210"/>
        <v>807440</v>
      </c>
      <c r="Q450" s="17">
        <f t="shared" si="211"/>
        <v>1793690.01</v>
      </c>
      <c r="R450" s="13">
        <f t="shared" si="212"/>
        <v>3763933.3600000003</v>
      </c>
      <c r="S450" s="18">
        <f t="shared" si="213"/>
        <v>660000</v>
      </c>
      <c r="T450" s="13">
        <f t="shared" si="214"/>
        <v>1511850.01</v>
      </c>
      <c r="U450" s="13">
        <f t="shared" si="215"/>
        <v>193590</v>
      </c>
      <c r="V450" s="19">
        <f t="shared" si="216"/>
        <v>1705440.01</v>
      </c>
      <c r="W450" s="13">
        <f t="shared" si="217"/>
        <v>88250</v>
      </c>
      <c r="X450" s="13">
        <f t="shared" si="218"/>
        <v>103410</v>
      </c>
      <c r="Y450" s="13">
        <f t="shared" si="219"/>
        <v>4423933.3600000003</v>
      </c>
      <c r="Z450" s="22">
        <f t="shared" si="220"/>
        <v>1808850.01</v>
      </c>
      <c r="AA450" s="13"/>
      <c r="AB450" s="13">
        <f t="shared" si="221"/>
        <v>4003933.3600000003</v>
      </c>
      <c r="AC450" s="13">
        <f t="shared" si="222"/>
        <v>420000</v>
      </c>
      <c r="AD450" s="13">
        <f t="shared" si="223"/>
        <v>1619850.01</v>
      </c>
      <c r="AE450" s="13">
        <f t="shared" si="224"/>
        <v>102340</v>
      </c>
      <c r="AF450" s="13">
        <f t="shared" si="225"/>
        <v>1722190.01</v>
      </c>
      <c r="AG450" s="23">
        <f t="shared" si="226"/>
        <v>16750</v>
      </c>
      <c r="AH450" s="13">
        <f t="shared" si="227"/>
        <v>-71500</v>
      </c>
      <c r="AI450" s="13">
        <f t="shared" si="228"/>
        <v>2971433.3600000003</v>
      </c>
      <c r="AJ450" s="13">
        <f t="shared" si="229"/>
        <v>3763933.3600000003</v>
      </c>
      <c r="AK450" s="13">
        <f t="shared" si="230"/>
        <v>660000</v>
      </c>
      <c r="AL450" s="13">
        <f t="shared" si="231"/>
        <v>1511850.01</v>
      </c>
      <c r="AM450" s="13">
        <f t="shared" si="232"/>
        <v>193590</v>
      </c>
      <c r="AN450" s="13">
        <f t="shared" si="233"/>
        <v>1705440.01</v>
      </c>
      <c r="AO450" s="23">
        <f t="shared" si="234"/>
        <v>0</v>
      </c>
      <c r="AP450" s="13">
        <f t="shared" si="235"/>
        <v>-88250</v>
      </c>
      <c r="AQ450" s="13">
        <f t="shared" si="236"/>
        <v>0</v>
      </c>
      <c r="AR450" s="3" t="str">
        <f t="shared" si="237"/>
        <v>Ok</v>
      </c>
    </row>
    <row r="451" spans="1:44" x14ac:dyDescent="0.3">
      <c r="A451" s="30"/>
      <c r="B451" s="30">
        <f t="shared" ref="B451:B514" si="238">F451/10000</f>
        <v>458</v>
      </c>
      <c r="C451" s="13">
        <f t="shared" si="205"/>
        <v>229000</v>
      </c>
      <c r="D451" s="13">
        <f t="shared" si="206"/>
        <v>2748000</v>
      </c>
      <c r="E451" s="13">
        <f>F451*基础参数!$B$18</f>
        <v>1832000</v>
      </c>
      <c r="F451" s="13">
        <f>F450+基础参数!$B$17</f>
        <v>4580000</v>
      </c>
      <c r="G451" s="13">
        <f>基础参数!$B$1</f>
        <v>60000</v>
      </c>
      <c r="H451" s="13">
        <f>基础参数!$B$2</f>
        <v>36000</v>
      </c>
      <c r="I451" s="13">
        <f>ROUND(IF(F451/12&gt;基础参数!$B$5,基础参数!$B$5,IF(F451/12&lt;基础参数!$B$4,基础参数!$B$4,F451/12)),2)</f>
        <v>21396</v>
      </c>
      <c r="J451" s="13">
        <f>I451*12*基础参数!$B$3</f>
        <v>32094</v>
      </c>
      <c r="K451" s="13">
        <f>ROUND(IF($F451/12&gt;基础参数!$B$12,基础参数!$B$12,IF($F451/12&lt;基础参数!$B$11,基础参数!$B$11,$F451/12)),2)</f>
        <v>21396</v>
      </c>
      <c r="L451" s="13">
        <f>K451*12*基础参数!$B$10</f>
        <v>17972.640000000003</v>
      </c>
      <c r="M451" s="12">
        <f t="shared" si="207"/>
        <v>2601933.36</v>
      </c>
      <c r="N451" s="13">
        <f t="shared" si="208"/>
        <v>1832000</v>
      </c>
      <c r="O451" s="13">
        <f t="shared" si="209"/>
        <v>988950.01</v>
      </c>
      <c r="P451" s="13">
        <f t="shared" si="210"/>
        <v>809240</v>
      </c>
      <c r="Q451" s="17">
        <f t="shared" si="211"/>
        <v>1798190.01</v>
      </c>
      <c r="R451" s="13">
        <f t="shared" si="212"/>
        <v>3773933.3600000003</v>
      </c>
      <c r="S451" s="18">
        <f t="shared" si="213"/>
        <v>660000</v>
      </c>
      <c r="T451" s="13">
        <f t="shared" si="214"/>
        <v>1516350.01</v>
      </c>
      <c r="U451" s="13">
        <f t="shared" si="215"/>
        <v>193590</v>
      </c>
      <c r="V451" s="19">
        <f t="shared" si="216"/>
        <v>1709940.01</v>
      </c>
      <c r="W451" s="13">
        <f t="shared" si="217"/>
        <v>88250</v>
      </c>
      <c r="X451" s="13">
        <f t="shared" si="218"/>
        <v>103410</v>
      </c>
      <c r="Y451" s="13">
        <f t="shared" si="219"/>
        <v>4433933.3600000003</v>
      </c>
      <c r="Z451" s="22">
        <f t="shared" si="220"/>
        <v>1813350.01</v>
      </c>
      <c r="AA451" s="13"/>
      <c r="AB451" s="13">
        <f t="shared" si="221"/>
        <v>4013933.3600000003</v>
      </c>
      <c r="AC451" s="13">
        <f t="shared" si="222"/>
        <v>420000</v>
      </c>
      <c r="AD451" s="13">
        <f t="shared" si="223"/>
        <v>1624350.01</v>
      </c>
      <c r="AE451" s="13">
        <f t="shared" si="224"/>
        <v>102340</v>
      </c>
      <c r="AF451" s="13">
        <f t="shared" si="225"/>
        <v>1726690.01</v>
      </c>
      <c r="AG451" s="23">
        <f t="shared" si="226"/>
        <v>16750</v>
      </c>
      <c r="AH451" s="13">
        <f t="shared" si="227"/>
        <v>-71500</v>
      </c>
      <c r="AI451" s="13">
        <f t="shared" si="228"/>
        <v>2981433.3600000003</v>
      </c>
      <c r="AJ451" s="13">
        <f t="shared" si="229"/>
        <v>3773933.3600000003</v>
      </c>
      <c r="AK451" s="13">
        <f t="shared" si="230"/>
        <v>660000</v>
      </c>
      <c r="AL451" s="13">
        <f t="shared" si="231"/>
        <v>1516350.01</v>
      </c>
      <c r="AM451" s="13">
        <f t="shared" si="232"/>
        <v>193590</v>
      </c>
      <c r="AN451" s="13">
        <f t="shared" si="233"/>
        <v>1709940.01</v>
      </c>
      <c r="AO451" s="23">
        <f t="shared" si="234"/>
        <v>0</v>
      </c>
      <c r="AP451" s="13">
        <f t="shared" si="235"/>
        <v>-88250</v>
      </c>
      <c r="AQ451" s="13">
        <f t="shared" si="236"/>
        <v>0</v>
      </c>
      <c r="AR451" s="3" t="str">
        <f t="shared" si="237"/>
        <v>Ok</v>
      </c>
    </row>
    <row r="452" spans="1:44" x14ac:dyDescent="0.3">
      <c r="A452" s="30"/>
      <c r="B452" s="30">
        <f t="shared" si="238"/>
        <v>459</v>
      </c>
      <c r="C452" s="13">
        <f t="shared" ref="C452:C515" si="239">ROUND(D452/12,2)</f>
        <v>229500</v>
      </c>
      <c r="D452" s="13">
        <f t="shared" ref="D452:D515" si="240">F452-E452</f>
        <v>2754000</v>
      </c>
      <c r="E452" s="13">
        <f>F452*基础参数!$B$18</f>
        <v>1836000</v>
      </c>
      <c r="F452" s="13">
        <f>F451+基础参数!$B$17</f>
        <v>4590000</v>
      </c>
      <c r="G452" s="13">
        <f>基础参数!$B$1</f>
        <v>60000</v>
      </c>
      <c r="H452" s="13">
        <f>基础参数!$B$2</f>
        <v>36000</v>
      </c>
      <c r="I452" s="13">
        <f>ROUND(IF(F452/12&gt;基础参数!$B$5,基础参数!$B$5,IF(F452/12&lt;基础参数!$B$4,基础参数!$B$4,F452/12)),2)</f>
        <v>21396</v>
      </c>
      <c r="J452" s="13">
        <f>I452*12*基础参数!$B$3</f>
        <v>32094</v>
      </c>
      <c r="K452" s="13">
        <f>ROUND(IF($F452/12&gt;基础参数!$B$12,基础参数!$B$12,IF($F452/12&lt;基础参数!$B$11,基础参数!$B$11,$F452/12)),2)</f>
        <v>21396</v>
      </c>
      <c r="L452" s="13">
        <f>K452*12*基础参数!$B$10</f>
        <v>17972.640000000003</v>
      </c>
      <c r="M452" s="12">
        <f t="shared" ref="M452:M515" si="241">IF(D452-G452-H452-J452-L452&gt;0,D452-G452-H452-J452-L452,0)</f>
        <v>2607933.36</v>
      </c>
      <c r="N452" s="13">
        <f t="shared" ref="N452:N515" si="242">E452</f>
        <v>1836000</v>
      </c>
      <c r="O452" s="13">
        <f t="shared" ref="O452:O515" si="243">ROUND(IF(M452&gt;36000,IF(M452&gt;144000,IF(M452&gt;300000,IF(M452&gt;420000,IF(M452&gt;660000,IF(M452&gt;960000,IF(M452&gt;960000.0001,(M452*0.45-181920)),(M452*0.35-85920)),(M452*0.3-52920)),(M452*0.25-31920)),(M452*0.2-16920)),(M452*0.1-2520)),(M452*0.03)),2)</f>
        <v>991650.01</v>
      </c>
      <c r="P452" s="13">
        <f t="shared" ref="P452:P515" si="244">ROUND(IF(N452/12&gt;3000,IF(N452/12&gt;12000,IF(N452/12&gt;25000,IF(N452/12&gt;35000,IF(N452/12&gt;55000,IF(N452/12&gt;80000,IF(N452/12&gt;80000.0001,(N452*0.45-15160)),(N452*0.35-7160)),(N452*0.3-4410)),(N452*0.25-2660)),(N452*0.2-1410)),(N452*0.1-210)),(N452*0.03)),2)</f>
        <v>811040</v>
      </c>
      <c r="Q452" s="17">
        <f t="shared" ref="Q452:Q515" si="245">O452+P452</f>
        <v>1802690.01</v>
      </c>
      <c r="R452" s="13">
        <f t="shared" ref="R452:R515" si="246">Y452-S452</f>
        <v>3783933.3600000003</v>
      </c>
      <c r="S452" s="18">
        <f t="shared" ref="S452:S515" si="247">IF(Y452&gt;1452500,660000,IF(Y452&gt;1277500,420000,IF(Y452&gt;672000,300000,IF(Y452&gt;203100,144000,IF(Y452&gt;36000,36000,0)))))</f>
        <v>660000</v>
      </c>
      <c r="T452" s="13">
        <f t="shared" ref="T452:T515" si="248">ROUND(IF(R452&gt;36000,IF(R452&gt;144000,IF(R452&gt;300000,IF(R452&gt;420000,IF(R452&gt;660000,IF(R452&gt;960000,IF(R452&gt;960000.0001,(R452*0.45-181920)),(R452*0.35-85920)),(R452*0.3-52920)),(R452*0.25-31920)),(R452*0.2-16920)),(R452*0.1-2520)),(R452*0.03)),2)</f>
        <v>1520850.01</v>
      </c>
      <c r="U452" s="13">
        <f t="shared" ref="U452:U515" si="249">ROUND(IF(S452/12&gt;3000,IF(S452/12&gt;12000,IF(S452/12&gt;25000,IF(S452/12&gt;35000,IF(S452/12&gt;55000,IF(S452/12&gt;80000,IF(S452/12&gt;80000.0001,(S452*0.45-15160)),(S452*0.35-7160)),(S452*0.3-4410)),(S452*0.25-2660)),(S452*0.2-1410)),(S452*0.1-210)),(S452*0.03)),2)</f>
        <v>193590</v>
      </c>
      <c r="V452" s="19">
        <f t="shared" ref="V452:V515" si="250">T452+U452</f>
        <v>1714440.01</v>
      </c>
      <c r="W452" s="13">
        <f t="shared" ref="W452:W515" si="251">Q452-V452</f>
        <v>88250</v>
      </c>
      <c r="X452" s="13">
        <f t="shared" ref="X452:X515" si="252">Z452-V452</f>
        <v>103410</v>
      </c>
      <c r="Y452" s="13">
        <f t="shared" ref="Y452:Y515" si="253">IF(F452-G452-H452-J452-L452&gt;0,F452-G452-H452-J452-L452,0)</f>
        <v>4443933.3600000003</v>
      </c>
      <c r="Z452" s="22">
        <f t="shared" ref="Z452:Z515" si="254">ROUND(IF(Y452&gt;36000,IF(Y452&gt;144000,IF(Y452&gt;300000,IF(Y452&gt;420000,IF(Y452&gt;660000,IF(Y452&gt;960000,IF(Y452&gt;960000.0001,(Y452*0.45-181920)),(Y452*0.35-85920)),(Y452*0.3-52920)),(Y452*0.25-31920)),(Y452*0.2-16920)),(Y452*0.1-2520)),(Y452*0.03)),2)</f>
        <v>1817850.01</v>
      </c>
      <c r="AA452" s="13"/>
      <c r="AB452" s="13">
        <f t="shared" ref="AB452:AB515" si="255">Y452-AC452</f>
        <v>4023933.3600000003</v>
      </c>
      <c r="AC452" s="13">
        <f t="shared" ref="AC452:AC515" si="256">IF($S452=0,0,IF($S452=36000,0,IF($S452=144000,36000,IF($S452=300000,144000,IF($S452=420000,300000,IF($S452=660000,420000))))))</f>
        <v>420000</v>
      </c>
      <c r="AD452" s="13">
        <f t="shared" ref="AD452:AD515" si="257">ROUND(IF(AB452&gt;36000,IF(AB452&gt;144000,IF(AB452&gt;300000,IF(AB452&gt;420000,IF(AB452&gt;660000,IF(AB452&gt;960000,IF(AB452&gt;960000.0001,(AB452*0.45-181920)),(AB452*0.35-85920)),(AB452*0.3-52920)),(AB452*0.25-31920)),(AB452*0.2-16920)),(AB452*0.1-2520)),(AB452*0.03)),2)</f>
        <v>1628850.01</v>
      </c>
      <c r="AE452" s="13">
        <f t="shared" ref="AE452:AE515" si="258">ROUND(IF(AC452/12&gt;3000,IF(AC452/12&gt;12000,IF(AC452/12&gt;25000,IF(AC452/12&gt;35000,IF(AC452/12&gt;55000,IF(AC452/12&gt;80000,IF(AC452/12&gt;80000.0001,(AC452*0.45-15160)),(AC452*0.35-7160)),(AC452*0.3-4410)),(AC452*0.25-2660)),(AC452*0.2-1410)),(AC452*0.1-210)),(AC452*0.03)),2)</f>
        <v>102340</v>
      </c>
      <c r="AF452" s="13">
        <f t="shared" ref="AF452:AF515" si="259">AD452+AE452</f>
        <v>1731190.01</v>
      </c>
      <c r="AG452" s="23">
        <f t="shared" ref="AG452:AG515" si="260">AF452-$V452</f>
        <v>16750</v>
      </c>
      <c r="AH452" s="13">
        <f t="shared" ref="AH452:AH515" si="261">AF452-$Q452</f>
        <v>-71500</v>
      </c>
      <c r="AI452" s="13">
        <f t="shared" ref="AI452:AI515" si="262">IF($S452=0,0,IF($S452=36000,Y452-36000,IF($S452=144000,Y452-203100,IF($S452=300000,Y452-672000,IF($S452=420000,Y452-1277500,IF($S452=660000,Y452-1452500))))))</f>
        <v>2991433.3600000003</v>
      </c>
      <c r="AJ452" s="13">
        <f t="shared" ref="AJ452:AJ515" si="263">IF(AK452&gt;Y452,0,Y452-AK452)</f>
        <v>3783933.3600000003</v>
      </c>
      <c r="AK452" s="13">
        <f t="shared" ref="AK452:AK515" si="264">IF($S452=0,36000,IF($S452=36000,144000,IF($S452=144000,300000,IF($S452=300000,420000,IF($S452=420000,660000,IF($S452=660000,660000))))))</f>
        <v>660000</v>
      </c>
      <c r="AL452" s="13">
        <f t="shared" ref="AL452:AL515" si="265">IF(AK452&gt;Y452,0,ROUND(IF(AJ452&gt;36000,IF(AJ452&gt;144000,IF(AJ452&gt;300000,IF(AJ452&gt;420000,IF(AJ452&gt;660000,IF(AJ452&gt;960000,IF(AJ452&gt;960000.0001,(AJ452*0.45-181920)),(AJ452*0.35-85920)),(AJ452*0.3-52920)),(AJ452*0.25-31920)),(AJ452*0.2-16920)),(AJ452*0.1-2520)),(AJ452*0.03)),2))</f>
        <v>1520850.01</v>
      </c>
      <c r="AM452" s="13">
        <f t="shared" ref="AM452:AM515" si="266">IF(AK452&gt;Y452,0,ROUND(IF(AK452/12&gt;3000,IF(AK452/12&gt;12000,IF(AK452/12&gt;25000,IF(AK452/12&gt;35000,IF(AK452/12&gt;55000,IF(AK452/12&gt;80000,IF(AK452/12&gt;80000.0001,(AK452*0.45-15160)),(AK452*0.35-7160)),(AK452*0.3-4410)),(AK452*0.25-2660)),(AK452*0.2-1410)),(AK452*0.1-210)),(AK452*0.03)),2))</f>
        <v>193590</v>
      </c>
      <c r="AN452" s="13">
        <f t="shared" ref="AN452:AN515" si="267">AL452+AM452</f>
        <v>1714440.01</v>
      </c>
      <c r="AO452" s="23">
        <f t="shared" ref="AO452:AO515" si="268">IF(AK452&gt;Y452,0,AN452-$V452)</f>
        <v>0</v>
      </c>
      <c r="AP452" s="13">
        <f t="shared" ref="AP452:AP515" si="269">IF(AK452&gt;Y452,0,AN452-$Q452)</f>
        <v>-88250</v>
      </c>
      <c r="AQ452" s="13">
        <f t="shared" ref="AQ452:AQ515" si="270">IF(AK452&gt;Y452,0,IF($S452=0,Y452-36000,IF($S452=36000,Y452-203100,IF($S452=144000,Y452-672000,IF($S452=300000,Y452-1277500,IF($S452=420000,Y452-1452500,IF($S452=660000,0)))))))</f>
        <v>0</v>
      </c>
      <c r="AR452" s="3" t="str">
        <f t="shared" ref="AR452:AR515" si="271">IF(AK452&gt;Y452,"高选假设不成立","Ok")</f>
        <v>Ok</v>
      </c>
    </row>
    <row r="453" spans="1:44" x14ac:dyDescent="0.3">
      <c r="A453" s="30"/>
      <c r="B453" s="30">
        <f t="shared" si="238"/>
        <v>460</v>
      </c>
      <c r="C453" s="13">
        <f t="shared" si="239"/>
        <v>230000</v>
      </c>
      <c r="D453" s="13">
        <f t="shared" si="240"/>
        <v>2760000</v>
      </c>
      <c r="E453" s="13">
        <f>F453*基础参数!$B$18</f>
        <v>1840000</v>
      </c>
      <c r="F453" s="13">
        <f>F452+基础参数!$B$17</f>
        <v>4600000</v>
      </c>
      <c r="G453" s="13">
        <f>基础参数!$B$1</f>
        <v>60000</v>
      </c>
      <c r="H453" s="13">
        <f>基础参数!$B$2</f>
        <v>36000</v>
      </c>
      <c r="I453" s="13">
        <f>ROUND(IF(F453/12&gt;基础参数!$B$5,基础参数!$B$5,IF(F453/12&lt;基础参数!$B$4,基础参数!$B$4,F453/12)),2)</f>
        <v>21396</v>
      </c>
      <c r="J453" s="13">
        <f>I453*12*基础参数!$B$3</f>
        <v>32094</v>
      </c>
      <c r="K453" s="13">
        <f>ROUND(IF($F453/12&gt;基础参数!$B$12,基础参数!$B$12,IF($F453/12&lt;基础参数!$B$11,基础参数!$B$11,$F453/12)),2)</f>
        <v>21396</v>
      </c>
      <c r="L453" s="13">
        <f>K453*12*基础参数!$B$10</f>
        <v>17972.640000000003</v>
      </c>
      <c r="M453" s="12">
        <f t="shared" si="241"/>
        <v>2613933.36</v>
      </c>
      <c r="N453" s="13">
        <f t="shared" si="242"/>
        <v>1840000</v>
      </c>
      <c r="O453" s="13">
        <f t="shared" si="243"/>
        <v>994350.01</v>
      </c>
      <c r="P453" s="13">
        <f t="shared" si="244"/>
        <v>812840</v>
      </c>
      <c r="Q453" s="17">
        <f t="shared" si="245"/>
        <v>1807190.01</v>
      </c>
      <c r="R453" s="13">
        <f t="shared" si="246"/>
        <v>3793933.3600000003</v>
      </c>
      <c r="S453" s="18">
        <f t="shared" si="247"/>
        <v>660000</v>
      </c>
      <c r="T453" s="13">
        <f t="shared" si="248"/>
        <v>1525350.01</v>
      </c>
      <c r="U453" s="13">
        <f t="shared" si="249"/>
        <v>193590</v>
      </c>
      <c r="V453" s="19">
        <f t="shared" si="250"/>
        <v>1718940.01</v>
      </c>
      <c r="W453" s="13">
        <f t="shared" si="251"/>
        <v>88250</v>
      </c>
      <c r="X453" s="13">
        <f t="shared" si="252"/>
        <v>103410</v>
      </c>
      <c r="Y453" s="13">
        <f t="shared" si="253"/>
        <v>4453933.3600000003</v>
      </c>
      <c r="Z453" s="22">
        <f t="shared" si="254"/>
        <v>1822350.01</v>
      </c>
      <c r="AA453" s="13"/>
      <c r="AB453" s="13">
        <f t="shared" si="255"/>
        <v>4033933.3600000003</v>
      </c>
      <c r="AC453" s="13">
        <f t="shared" si="256"/>
        <v>420000</v>
      </c>
      <c r="AD453" s="13">
        <f t="shared" si="257"/>
        <v>1633350.01</v>
      </c>
      <c r="AE453" s="13">
        <f t="shared" si="258"/>
        <v>102340</v>
      </c>
      <c r="AF453" s="13">
        <f t="shared" si="259"/>
        <v>1735690.01</v>
      </c>
      <c r="AG453" s="23">
        <f t="shared" si="260"/>
        <v>16750</v>
      </c>
      <c r="AH453" s="13">
        <f t="shared" si="261"/>
        <v>-71500</v>
      </c>
      <c r="AI453" s="13">
        <f t="shared" si="262"/>
        <v>3001433.3600000003</v>
      </c>
      <c r="AJ453" s="13">
        <f t="shared" si="263"/>
        <v>3793933.3600000003</v>
      </c>
      <c r="AK453" s="13">
        <f t="shared" si="264"/>
        <v>660000</v>
      </c>
      <c r="AL453" s="13">
        <f t="shared" si="265"/>
        <v>1525350.01</v>
      </c>
      <c r="AM453" s="13">
        <f t="shared" si="266"/>
        <v>193590</v>
      </c>
      <c r="AN453" s="13">
        <f t="shared" si="267"/>
        <v>1718940.01</v>
      </c>
      <c r="AO453" s="23">
        <f t="shared" si="268"/>
        <v>0</v>
      </c>
      <c r="AP453" s="13">
        <f t="shared" si="269"/>
        <v>-88250</v>
      </c>
      <c r="AQ453" s="13">
        <f t="shared" si="270"/>
        <v>0</v>
      </c>
      <c r="AR453" s="3" t="str">
        <f t="shared" si="271"/>
        <v>Ok</v>
      </c>
    </row>
    <row r="454" spans="1:44" x14ac:dyDescent="0.3">
      <c r="A454" s="30"/>
      <c r="B454" s="30">
        <f t="shared" si="238"/>
        <v>461</v>
      </c>
      <c r="C454" s="13">
        <f t="shared" si="239"/>
        <v>230500</v>
      </c>
      <c r="D454" s="13">
        <f t="shared" si="240"/>
        <v>2766000</v>
      </c>
      <c r="E454" s="13">
        <f>F454*基础参数!$B$18</f>
        <v>1844000</v>
      </c>
      <c r="F454" s="13">
        <f>F453+基础参数!$B$17</f>
        <v>4610000</v>
      </c>
      <c r="G454" s="13">
        <f>基础参数!$B$1</f>
        <v>60000</v>
      </c>
      <c r="H454" s="13">
        <f>基础参数!$B$2</f>
        <v>36000</v>
      </c>
      <c r="I454" s="13">
        <f>ROUND(IF(F454/12&gt;基础参数!$B$5,基础参数!$B$5,IF(F454/12&lt;基础参数!$B$4,基础参数!$B$4,F454/12)),2)</f>
        <v>21396</v>
      </c>
      <c r="J454" s="13">
        <f>I454*12*基础参数!$B$3</f>
        <v>32094</v>
      </c>
      <c r="K454" s="13">
        <f>ROUND(IF($F454/12&gt;基础参数!$B$12,基础参数!$B$12,IF($F454/12&lt;基础参数!$B$11,基础参数!$B$11,$F454/12)),2)</f>
        <v>21396</v>
      </c>
      <c r="L454" s="13">
        <f>K454*12*基础参数!$B$10</f>
        <v>17972.640000000003</v>
      </c>
      <c r="M454" s="12">
        <f t="shared" si="241"/>
        <v>2619933.36</v>
      </c>
      <c r="N454" s="13">
        <f t="shared" si="242"/>
        <v>1844000</v>
      </c>
      <c r="O454" s="13">
        <f t="shared" si="243"/>
        <v>997050.01</v>
      </c>
      <c r="P454" s="13">
        <f t="shared" si="244"/>
        <v>814640</v>
      </c>
      <c r="Q454" s="17">
        <f t="shared" si="245"/>
        <v>1811690.01</v>
      </c>
      <c r="R454" s="13">
        <f t="shared" si="246"/>
        <v>3803933.3600000003</v>
      </c>
      <c r="S454" s="18">
        <f t="shared" si="247"/>
        <v>660000</v>
      </c>
      <c r="T454" s="13">
        <f t="shared" si="248"/>
        <v>1529850.01</v>
      </c>
      <c r="U454" s="13">
        <f t="shared" si="249"/>
        <v>193590</v>
      </c>
      <c r="V454" s="19">
        <f t="shared" si="250"/>
        <v>1723440.01</v>
      </c>
      <c r="W454" s="13">
        <f t="shared" si="251"/>
        <v>88250</v>
      </c>
      <c r="X454" s="13">
        <f t="shared" si="252"/>
        <v>103410</v>
      </c>
      <c r="Y454" s="13">
        <f t="shared" si="253"/>
        <v>4463933.3600000003</v>
      </c>
      <c r="Z454" s="22">
        <f t="shared" si="254"/>
        <v>1826850.01</v>
      </c>
      <c r="AA454" s="13"/>
      <c r="AB454" s="13">
        <f t="shared" si="255"/>
        <v>4043933.3600000003</v>
      </c>
      <c r="AC454" s="13">
        <f t="shared" si="256"/>
        <v>420000</v>
      </c>
      <c r="AD454" s="13">
        <f t="shared" si="257"/>
        <v>1637850.01</v>
      </c>
      <c r="AE454" s="13">
        <f t="shared" si="258"/>
        <v>102340</v>
      </c>
      <c r="AF454" s="13">
        <f t="shared" si="259"/>
        <v>1740190.01</v>
      </c>
      <c r="AG454" s="23">
        <f t="shared" si="260"/>
        <v>16750</v>
      </c>
      <c r="AH454" s="13">
        <f t="shared" si="261"/>
        <v>-71500</v>
      </c>
      <c r="AI454" s="13">
        <f t="shared" si="262"/>
        <v>3011433.3600000003</v>
      </c>
      <c r="AJ454" s="13">
        <f t="shared" si="263"/>
        <v>3803933.3600000003</v>
      </c>
      <c r="AK454" s="13">
        <f t="shared" si="264"/>
        <v>660000</v>
      </c>
      <c r="AL454" s="13">
        <f t="shared" si="265"/>
        <v>1529850.01</v>
      </c>
      <c r="AM454" s="13">
        <f t="shared" si="266"/>
        <v>193590</v>
      </c>
      <c r="AN454" s="13">
        <f t="shared" si="267"/>
        <v>1723440.01</v>
      </c>
      <c r="AO454" s="23">
        <f t="shared" si="268"/>
        <v>0</v>
      </c>
      <c r="AP454" s="13">
        <f t="shared" si="269"/>
        <v>-88250</v>
      </c>
      <c r="AQ454" s="13">
        <f t="shared" si="270"/>
        <v>0</v>
      </c>
      <c r="AR454" s="3" t="str">
        <f t="shared" si="271"/>
        <v>Ok</v>
      </c>
    </row>
    <row r="455" spans="1:44" x14ac:dyDescent="0.3">
      <c r="A455" s="30"/>
      <c r="B455" s="30">
        <f t="shared" si="238"/>
        <v>462</v>
      </c>
      <c r="C455" s="13">
        <f t="shared" si="239"/>
        <v>231000</v>
      </c>
      <c r="D455" s="13">
        <f t="shared" si="240"/>
        <v>2772000</v>
      </c>
      <c r="E455" s="13">
        <f>F455*基础参数!$B$18</f>
        <v>1848000</v>
      </c>
      <c r="F455" s="13">
        <f>F454+基础参数!$B$17</f>
        <v>4620000</v>
      </c>
      <c r="G455" s="13">
        <f>基础参数!$B$1</f>
        <v>60000</v>
      </c>
      <c r="H455" s="13">
        <f>基础参数!$B$2</f>
        <v>36000</v>
      </c>
      <c r="I455" s="13">
        <f>ROUND(IF(F455/12&gt;基础参数!$B$5,基础参数!$B$5,IF(F455/12&lt;基础参数!$B$4,基础参数!$B$4,F455/12)),2)</f>
        <v>21396</v>
      </c>
      <c r="J455" s="13">
        <f>I455*12*基础参数!$B$3</f>
        <v>32094</v>
      </c>
      <c r="K455" s="13">
        <f>ROUND(IF($F455/12&gt;基础参数!$B$12,基础参数!$B$12,IF($F455/12&lt;基础参数!$B$11,基础参数!$B$11,$F455/12)),2)</f>
        <v>21396</v>
      </c>
      <c r="L455" s="13">
        <f>K455*12*基础参数!$B$10</f>
        <v>17972.640000000003</v>
      </c>
      <c r="M455" s="12">
        <f t="shared" si="241"/>
        <v>2625933.36</v>
      </c>
      <c r="N455" s="13">
        <f t="shared" si="242"/>
        <v>1848000</v>
      </c>
      <c r="O455" s="13">
        <f t="shared" si="243"/>
        <v>999750.01</v>
      </c>
      <c r="P455" s="13">
        <f t="shared" si="244"/>
        <v>816440</v>
      </c>
      <c r="Q455" s="17">
        <f t="shared" si="245"/>
        <v>1816190.01</v>
      </c>
      <c r="R455" s="13">
        <f t="shared" si="246"/>
        <v>3813933.3600000003</v>
      </c>
      <c r="S455" s="18">
        <f t="shared" si="247"/>
        <v>660000</v>
      </c>
      <c r="T455" s="13">
        <f t="shared" si="248"/>
        <v>1534350.01</v>
      </c>
      <c r="U455" s="13">
        <f t="shared" si="249"/>
        <v>193590</v>
      </c>
      <c r="V455" s="19">
        <f t="shared" si="250"/>
        <v>1727940.01</v>
      </c>
      <c r="W455" s="13">
        <f t="shared" si="251"/>
        <v>88250</v>
      </c>
      <c r="X455" s="13">
        <f t="shared" si="252"/>
        <v>103410</v>
      </c>
      <c r="Y455" s="13">
        <f t="shared" si="253"/>
        <v>4473933.3600000003</v>
      </c>
      <c r="Z455" s="22">
        <f t="shared" si="254"/>
        <v>1831350.01</v>
      </c>
      <c r="AA455" s="13"/>
      <c r="AB455" s="13">
        <f t="shared" si="255"/>
        <v>4053933.3600000003</v>
      </c>
      <c r="AC455" s="13">
        <f t="shared" si="256"/>
        <v>420000</v>
      </c>
      <c r="AD455" s="13">
        <f t="shared" si="257"/>
        <v>1642350.01</v>
      </c>
      <c r="AE455" s="13">
        <f t="shared" si="258"/>
        <v>102340</v>
      </c>
      <c r="AF455" s="13">
        <f t="shared" si="259"/>
        <v>1744690.01</v>
      </c>
      <c r="AG455" s="23">
        <f t="shared" si="260"/>
        <v>16750</v>
      </c>
      <c r="AH455" s="13">
        <f t="shared" si="261"/>
        <v>-71500</v>
      </c>
      <c r="AI455" s="13">
        <f t="shared" si="262"/>
        <v>3021433.3600000003</v>
      </c>
      <c r="AJ455" s="13">
        <f t="shared" si="263"/>
        <v>3813933.3600000003</v>
      </c>
      <c r="AK455" s="13">
        <f t="shared" si="264"/>
        <v>660000</v>
      </c>
      <c r="AL455" s="13">
        <f t="shared" si="265"/>
        <v>1534350.01</v>
      </c>
      <c r="AM455" s="13">
        <f t="shared" si="266"/>
        <v>193590</v>
      </c>
      <c r="AN455" s="13">
        <f t="shared" si="267"/>
        <v>1727940.01</v>
      </c>
      <c r="AO455" s="23">
        <f t="shared" si="268"/>
        <v>0</v>
      </c>
      <c r="AP455" s="13">
        <f t="shared" si="269"/>
        <v>-88250</v>
      </c>
      <c r="AQ455" s="13">
        <f t="shared" si="270"/>
        <v>0</v>
      </c>
      <c r="AR455" s="3" t="str">
        <f t="shared" si="271"/>
        <v>Ok</v>
      </c>
    </row>
    <row r="456" spans="1:44" x14ac:dyDescent="0.3">
      <c r="A456" s="30"/>
      <c r="B456" s="30">
        <f t="shared" si="238"/>
        <v>463</v>
      </c>
      <c r="C456" s="13">
        <f t="shared" si="239"/>
        <v>231500</v>
      </c>
      <c r="D456" s="13">
        <f t="shared" si="240"/>
        <v>2778000</v>
      </c>
      <c r="E456" s="13">
        <f>F456*基础参数!$B$18</f>
        <v>1852000</v>
      </c>
      <c r="F456" s="13">
        <f>F455+基础参数!$B$17</f>
        <v>4630000</v>
      </c>
      <c r="G456" s="13">
        <f>基础参数!$B$1</f>
        <v>60000</v>
      </c>
      <c r="H456" s="13">
        <f>基础参数!$B$2</f>
        <v>36000</v>
      </c>
      <c r="I456" s="13">
        <f>ROUND(IF(F456/12&gt;基础参数!$B$5,基础参数!$B$5,IF(F456/12&lt;基础参数!$B$4,基础参数!$B$4,F456/12)),2)</f>
        <v>21396</v>
      </c>
      <c r="J456" s="13">
        <f>I456*12*基础参数!$B$3</f>
        <v>32094</v>
      </c>
      <c r="K456" s="13">
        <f>ROUND(IF($F456/12&gt;基础参数!$B$12,基础参数!$B$12,IF($F456/12&lt;基础参数!$B$11,基础参数!$B$11,$F456/12)),2)</f>
        <v>21396</v>
      </c>
      <c r="L456" s="13">
        <f>K456*12*基础参数!$B$10</f>
        <v>17972.640000000003</v>
      </c>
      <c r="M456" s="12">
        <f t="shared" si="241"/>
        <v>2631933.36</v>
      </c>
      <c r="N456" s="13">
        <f t="shared" si="242"/>
        <v>1852000</v>
      </c>
      <c r="O456" s="13">
        <f t="shared" si="243"/>
        <v>1002450.01</v>
      </c>
      <c r="P456" s="13">
        <f t="shared" si="244"/>
        <v>818240</v>
      </c>
      <c r="Q456" s="17">
        <f t="shared" si="245"/>
        <v>1820690.01</v>
      </c>
      <c r="R456" s="13">
        <f t="shared" si="246"/>
        <v>3823933.3600000003</v>
      </c>
      <c r="S456" s="18">
        <f t="shared" si="247"/>
        <v>660000</v>
      </c>
      <c r="T456" s="13">
        <f t="shared" si="248"/>
        <v>1538850.01</v>
      </c>
      <c r="U456" s="13">
        <f t="shared" si="249"/>
        <v>193590</v>
      </c>
      <c r="V456" s="19">
        <f t="shared" si="250"/>
        <v>1732440.01</v>
      </c>
      <c r="W456" s="13">
        <f t="shared" si="251"/>
        <v>88250</v>
      </c>
      <c r="X456" s="13">
        <f t="shared" si="252"/>
        <v>103410</v>
      </c>
      <c r="Y456" s="13">
        <f t="shared" si="253"/>
        <v>4483933.3600000003</v>
      </c>
      <c r="Z456" s="22">
        <f t="shared" si="254"/>
        <v>1835850.01</v>
      </c>
      <c r="AA456" s="13"/>
      <c r="AB456" s="13">
        <f t="shared" si="255"/>
        <v>4063933.3600000003</v>
      </c>
      <c r="AC456" s="13">
        <f t="shared" si="256"/>
        <v>420000</v>
      </c>
      <c r="AD456" s="13">
        <f t="shared" si="257"/>
        <v>1646850.01</v>
      </c>
      <c r="AE456" s="13">
        <f t="shared" si="258"/>
        <v>102340</v>
      </c>
      <c r="AF456" s="13">
        <f t="shared" si="259"/>
        <v>1749190.01</v>
      </c>
      <c r="AG456" s="23">
        <f t="shared" si="260"/>
        <v>16750</v>
      </c>
      <c r="AH456" s="13">
        <f t="shared" si="261"/>
        <v>-71500</v>
      </c>
      <c r="AI456" s="13">
        <f t="shared" si="262"/>
        <v>3031433.3600000003</v>
      </c>
      <c r="AJ456" s="13">
        <f t="shared" si="263"/>
        <v>3823933.3600000003</v>
      </c>
      <c r="AK456" s="13">
        <f t="shared" si="264"/>
        <v>660000</v>
      </c>
      <c r="AL456" s="13">
        <f t="shared" si="265"/>
        <v>1538850.01</v>
      </c>
      <c r="AM456" s="13">
        <f t="shared" si="266"/>
        <v>193590</v>
      </c>
      <c r="AN456" s="13">
        <f t="shared" si="267"/>
        <v>1732440.01</v>
      </c>
      <c r="AO456" s="23">
        <f t="shared" si="268"/>
        <v>0</v>
      </c>
      <c r="AP456" s="13">
        <f t="shared" si="269"/>
        <v>-88250</v>
      </c>
      <c r="AQ456" s="13">
        <f t="shared" si="270"/>
        <v>0</v>
      </c>
      <c r="AR456" s="3" t="str">
        <f t="shared" si="271"/>
        <v>Ok</v>
      </c>
    </row>
    <row r="457" spans="1:44" x14ac:dyDescent="0.3">
      <c r="A457" s="30"/>
      <c r="B457" s="30">
        <f t="shared" si="238"/>
        <v>464</v>
      </c>
      <c r="C457" s="13">
        <f t="shared" si="239"/>
        <v>232000</v>
      </c>
      <c r="D457" s="13">
        <f t="shared" si="240"/>
        <v>2784000</v>
      </c>
      <c r="E457" s="13">
        <f>F457*基础参数!$B$18</f>
        <v>1856000</v>
      </c>
      <c r="F457" s="13">
        <f>F456+基础参数!$B$17</f>
        <v>4640000</v>
      </c>
      <c r="G457" s="13">
        <f>基础参数!$B$1</f>
        <v>60000</v>
      </c>
      <c r="H457" s="13">
        <f>基础参数!$B$2</f>
        <v>36000</v>
      </c>
      <c r="I457" s="13">
        <f>ROUND(IF(F457/12&gt;基础参数!$B$5,基础参数!$B$5,IF(F457/12&lt;基础参数!$B$4,基础参数!$B$4,F457/12)),2)</f>
        <v>21396</v>
      </c>
      <c r="J457" s="13">
        <f>I457*12*基础参数!$B$3</f>
        <v>32094</v>
      </c>
      <c r="K457" s="13">
        <f>ROUND(IF($F457/12&gt;基础参数!$B$12,基础参数!$B$12,IF($F457/12&lt;基础参数!$B$11,基础参数!$B$11,$F457/12)),2)</f>
        <v>21396</v>
      </c>
      <c r="L457" s="13">
        <f>K457*12*基础参数!$B$10</f>
        <v>17972.640000000003</v>
      </c>
      <c r="M457" s="12">
        <f t="shared" si="241"/>
        <v>2637933.36</v>
      </c>
      <c r="N457" s="13">
        <f t="shared" si="242"/>
        <v>1856000</v>
      </c>
      <c r="O457" s="13">
        <f t="shared" si="243"/>
        <v>1005150.01</v>
      </c>
      <c r="P457" s="13">
        <f t="shared" si="244"/>
        <v>820040</v>
      </c>
      <c r="Q457" s="17">
        <f t="shared" si="245"/>
        <v>1825190.01</v>
      </c>
      <c r="R457" s="13">
        <f t="shared" si="246"/>
        <v>3833933.3600000003</v>
      </c>
      <c r="S457" s="18">
        <f t="shared" si="247"/>
        <v>660000</v>
      </c>
      <c r="T457" s="13">
        <f t="shared" si="248"/>
        <v>1543350.01</v>
      </c>
      <c r="U457" s="13">
        <f t="shared" si="249"/>
        <v>193590</v>
      </c>
      <c r="V457" s="19">
        <f t="shared" si="250"/>
        <v>1736940.01</v>
      </c>
      <c r="W457" s="13">
        <f t="shared" si="251"/>
        <v>88250</v>
      </c>
      <c r="X457" s="13">
        <f t="shared" si="252"/>
        <v>103410</v>
      </c>
      <c r="Y457" s="13">
        <f t="shared" si="253"/>
        <v>4493933.3600000003</v>
      </c>
      <c r="Z457" s="22">
        <f t="shared" si="254"/>
        <v>1840350.01</v>
      </c>
      <c r="AA457" s="13"/>
      <c r="AB457" s="13">
        <f t="shared" si="255"/>
        <v>4073933.3600000003</v>
      </c>
      <c r="AC457" s="13">
        <f t="shared" si="256"/>
        <v>420000</v>
      </c>
      <c r="AD457" s="13">
        <f t="shared" si="257"/>
        <v>1651350.01</v>
      </c>
      <c r="AE457" s="13">
        <f t="shared" si="258"/>
        <v>102340</v>
      </c>
      <c r="AF457" s="13">
        <f t="shared" si="259"/>
        <v>1753690.01</v>
      </c>
      <c r="AG457" s="23">
        <f t="shared" si="260"/>
        <v>16750</v>
      </c>
      <c r="AH457" s="13">
        <f t="shared" si="261"/>
        <v>-71500</v>
      </c>
      <c r="AI457" s="13">
        <f t="shared" si="262"/>
        <v>3041433.3600000003</v>
      </c>
      <c r="AJ457" s="13">
        <f t="shared" si="263"/>
        <v>3833933.3600000003</v>
      </c>
      <c r="AK457" s="13">
        <f t="shared" si="264"/>
        <v>660000</v>
      </c>
      <c r="AL457" s="13">
        <f t="shared" si="265"/>
        <v>1543350.01</v>
      </c>
      <c r="AM457" s="13">
        <f t="shared" si="266"/>
        <v>193590</v>
      </c>
      <c r="AN457" s="13">
        <f t="shared" si="267"/>
        <v>1736940.01</v>
      </c>
      <c r="AO457" s="23">
        <f t="shared" si="268"/>
        <v>0</v>
      </c>
      <c r="AP457" s="13">
        <f t="shared" si="269"/>
        <v>-88250</v>
      </c>
      <c r="AQ457" s="13">
        <f t="shared" si="270"/>
        <v>0</v>
      </c>
      <c r="AR457" s="3" t="str">
        <f t="shared" si="271"/>
        <v>Ok</v>
      </c>
    </row>
    <row r="458" spans="1:44" x14ac:dyDescent="0.3">
      <c r="A458" s="30"/>
      <c r="B458" s="30">
        <f t="shared" si="238"/>
        <v>465</v>
      </c>
      <c r="C458" s="13">
        <f t="shared" si="239"/>
        <v>232500</v>
      </c>
      <c r="D458" s="13">
        <f t="shared" si="240"/>
        <v>2790000</v>
      </c>
      <c r="E458" s="13">
        <f>F458*基础参数!$B$18</f>
        <v>1860000</v>
      </c>
      <c r="F458" s="13">
        <f>F457+基础参数!$B$17</f>
        <v>4650000</v>
      </c>
      <c r="G458" s="13">
        <f>基础参数!$B$1</f>
        <v>60000</v>
      </c>
      <c r="H458" s="13">
        <f>基础参数!$B$2</f>
        <v>36000</v>
      </c>
      <c r="I458" s="13">
        <f>ROUND(IF(F458/12&gt;基础参数!$B$5,基础参数!$B$5,IF(F458/12&lt;基础参数!$B$4,基础参数!$B$4,F458/12)),2)</f>
        <v>21396</v>
      </c>
      <c r="J458" s="13">
        <f>I458*12*基础参数!$B$3</f>
        <v>32094</v>
      </c>
      <c r="K458" s="13">
        <f>ROUND(IF($F458/12&gt;基础参数!$B$12,基础参数!$B$12,IF($F458/12&lt;基础参数!$B$11,基础参数!$B$11,$F458/12)),2)</f>
        <v>21396</v>
      </c>
      <c r="L458" s="13">
        <f>K458*12*基础参数!$B$10</f>
        <v>17972.640000000003</v>
      </c>
      <c r="M458" s="12">
        <f t="shared" si="241"/>
        <v>2643933.36</v>
      </c>
      <c r="N458" s="13">
        <f t="shared" si="242"/>
        <v>1860000</v>
      </c>
      <c r="O458" s="13">
        <f t="shared" si="243"/>
        <v>1007850.01</v>
      </c>
      <c r="P458" s="13">
        <f t="shared" si="244"/>
        <v>821840</v>
      </c>
      <c r="Q458" s="17">
        <f t="shared" si="245"/>
        <v>1829690.01</v>
      </c>
      <c r="R458" s="13">
        <f t="shared" si="246"/>
        <v>3843933.3600000003</v>
      </c>
      <c r="S458" s="18">
        <f t="shared" si="247"/>
        <v>660000</v>
      </c>
      <c r="T458" s="13">
        <f t="shared" si="248"/>
        <v>1547850.01</v>
      </c>
      <c r="U458" s="13">
        <f t="shared" si="249"/>
        <v>193590</v>
      </c>
      <c r="V458" s="19">
        <f t="shared" si="250"/>
        <v>1741440.01</v>
      </c>
      <c r="W458" s="13">
        <f t="shared" si="251"/>
        <v>88250</v>
      </c>
      <c r="X458" s="13">
        <f t="shared" si="252"/>
        <v>103410</v>
      </c>
      <c r="Y458" s="13">
        <f t="shared" si="253"/>
        <v>4503933.3600000003</v>
      </c>
      <c r="Z458" s="22">
        <f t="shared" si="254"/>
        <v>1844850.01</v>
      </c>
      <c r="AA458" s="13"/>
      <c r="AB458" s="13">
        <f t="shared" si="255"/>
        <v>4083933.3600000003</v>
      </c>
      <c r="AC458" s="13">
        <f t="shared" si="256"/>
        <v>420000</v>
      </c>
      <c r="AD458" s="13">
        <f t="shared" si="257"/>
        <v>1655850.01</v>
      </c>
      <c r="AE458" s="13">
        <f t="shared" si="258"/>
        <v>102340</v>
      </c>
      <c r="AF458" s="13">
        <f t="shared" si="259"/>
        <v>1758190.01</v>
      </c>
      <c r="AG458" s="23">
        <f t="shared" si="260"/>
        <v>16750</v>
      </c>
      <c r="AH458" s="13">
        <f t="shared" si="261"/>
        <v>-71500</v>
      </c>
      <c r="AI458" s="13">
        <f t="shared" si="262"/>
        <v>3051433.3600000003</v>
      </c>
      <c r="AJ458" s="13">
        <f t="shared" si="263"/>
        <v>3843933.3600000003</v>
      </c>
      <c r="AK458" s="13">
        <f t="shared" si="264"/>
        <v>660000</v>
      </c>
      <c r="AL458" s="13">
        <f t="shared" si="265"/>
        <v>1547850.01</v>
      </c>
      <c r="AM458" s="13">
        <f t="shared" si="266"/>
        <v>193590</v>
      </c>
      <c r="AN458" s="13">
        <f t="shared" si="267"/>
        <v>1741440.01</v>
      </c>
      <c r="AO458" s="23">
        <f t="shared" si="268"/>
        <v>0</v>
      </c>
      <c r="AP458" s="13">
        <f t="shared" si="269"/>
        <v>-88250</v>
      </c>
      <c r="AQ458" s="13">
        <f t="shared" si="270"/>
        <v>0</v>
      </c>
      <c r="AR458" s="3" t="str">
        <f t="shared" si="271"/>
        <v>Ok</v>
      </c>
    </row>
    <row r="459" spans="1:44" x14ac:dyDescent="0.3">
      <c r="A459" s="30"/>
      <c r="B459" s="30">
        <f t="shared" si="238"/>
        <v>466</v>
      </c>
      <c r="C459" s="13">
        <f t="shared" si="239"/>
        <v>233000</v>
      </c>
      <c r="D459" s="13">
        <f t="shared" si="240"/>
        <v>2796000</v>
      </c>
      <c r="E459" s="13">
        <f>F459*基础参数!$B$18</f>
        <v>1864000</v>
      </c>
      <c r="F459" s="13">
        <f>F458+基础参数!$B$17</f>
        <v>4660000</v>
      </c>
      <c r="G459" s="13">
        <f>基础参数!$B$1</f>
        <v>60000</v>
      </c>
      <c r="H459" s="13">
        <f>基础参数!$B$2</f>
        <v>36000</v>
      </c>
      <c r="I459" s="13">
        <f>ROUND(IF(F459/12&gt;基础参数!$B$5,基础参数!$B$5,IF(F459/12&lt;基础参数!$B$4,基础参数!$B$4,F459/12)),2)</f>
        <v>21396</v>
      </c>
      <c r="J459" s="13">
        <f>I459*12*基础参数!$B$3</f>
        <v>32094</v>
      </c>
      <c r="K459" s="13">
        <f>ROUND(IF($F459/12&gt;基础参数!$B$12,基础参数!$B$12,IF($F459/12&lt;基础参数!$B$11,基础参数!$B$11,$F459/12)),2)</f>
        <v>21396</v>
      </c>
      <c r="L459" s="13">
        <f>K459*12*基础参数!$B$10</f>
        <v>17972.640000000003</v>
      </c>
      <c r="M459" s="12">
        <f t="shared" si="241"/>
        <v>2649933.36</v>
      </c>
      <c r="N459" s="13">
        <f t="shared" si="242"/>
        <v>1864000</v>
      </c>
      <c r="O459" s="13">
        <f t="shared" si="243"/>
        <v>1010550.01</v>
      </c>
      <c r="P459" s="13">
        <f t="shared" si="244"/>
        <v>823640</v>
      </c>
      <c r="Q459" s="17">
        <f t="shared" si="245"/>
        <v>1834190.01</v>
      </c>
      <c r="R459" s="13">
        <f t="shared" si="246"/>
        <v>3853933.3600000003</v>
      </c>
      <c r="S459" s="18">
        <f t="shared" si="247"/>
        <v>660000</v>
      </c>
      <c r="T459" s="13">
        <f t="shared" si="248"/>
        <v>1552350.01</v>
      </c>
      <c r="U459" s="13">
        <f t="shared" si="249"/>
        <v>193590</v>
      </c>
      <c r="V459" s="19">
        <f t="shared" si="250"/>
        <v>1745940.01</v>
      </c>
      <c r="W459" s="13">
        <f t="shared" si="251"/>
        <v>88250</v>
      </c>
      <c r="X459" s="13">
        <f t="shared" si="252"/>
        <v>103410</v>
      </c>
      <c r="Y459" s="13">
        <f t="shared" si="253"/>
        <v>4513933.3600000003</v>
      </c>
      <c r="Z459" s="22">
        <f t="shared" si="254"/>
        <v>1849350.01</v>
      </c>
      <c r="AA459" s="13"/>
      <c r="AB459" s="13">
        <f t="shared" si="255"/>
        <v>4093933.3600000003</v>
      </c>
      <c r="AC459" s="13">
        <f t="shared" si="256"/>
        <v>420000</v>
      </c>
      <c r="AD459" s="13">
        <f t="shared" si="257"/>
        <v>1660350.01</v>
      </c>
      <c r="AE459" s="13">
        <f t="shared" si="258"/>
        <v>102340</v>
      </c>
      <c r="AF459" s="13">
        <f t="shared" si="259"/>
        <v>1762690.01</v>
      </c>
      <c r="AG459" s="23">
        <f t="shared" si="260"/>
        <v>16750</v>
      </c>
      <c r="AH459" s="13">
        <f t="shared" si="261"/>
        <v>-71500</v>
      </c>
      <c r="AI459" s="13">
        <f t="shared" si="262"/>
        <v>3061433.3600000003</v>
      </c>
      <c r="AJ459" s="13">
        <f t="shared" si="263"/>
        <v>3853933.3600000003</v>
      </c>
      <c r="AK459" s="13">
        <f t="shared" si="264"/>
        <v>660000</v>
      </c>
      <c r="AL459" s="13">
        <f t="shared" si="265"/>
        <v>1552350.01</v>
      </c>
      <c r="AM459" s="13">
        <f t="shared" si="266"/>
        <v>193590</v>
      </c>
      <c r="AN459" s="13">
        <f t="shared" si="267"/>
        <v>1745940.01</v>
      </c>
      <c r="AO459" s="23">
        <f t="shared" si="268"/>
        <v>0</v>
      </c>
      <c r="AP459" s="13">
        <f t="shared" si="269"/>
        <v>-88250</v>
      </c>
      <c r="AQ459" s="13">
        <f t="shared" si="270"/>
        <v>0</v>
      </c>
      <c r="AR459" s="3" t="str">
        <f t="shared" si="271"/>
        <v>Ok</v>
      </c>
    </row>
    <row r="460" spans="1:44" x14ac:dyDescent="0.3">
      <c r="A460" s="30"/>
      <c r="B460" s="30">
        <f t="shared" si="238"/>
        <v>467</v>
      </c>
      <c r="C460" s="13">
        <f t="shared" si="239"/>
        <v>233500</v>
      </c>
      <c r="D460" s="13">
        <f t="shared" si="240"/>
        <v>2802000</v>
      </c>
      <c r="E460" s="13">
        <f>F460*基础参数!$B$18</f>
        <v>1868000</v>
      </c>
      <c r="F460" s="13">
        <f>F459+基础参数!$B$17</f>
        <v>4670000</v>
      </c>
      <c r="G460" s="13">
        <f>基础参数!$B$1</f>
        <v>60000</v>
      </c>
      <c r="H460" s="13">
        <f>基础参数!$B$2</f>
        <v>36000</v>
      </c>
      <c r="I460" s="13">
        <f>ROUND(IF(F460/12&gt;基础参数!$B$5,基础参数!$B$5,IF(F460/12&lt;基础参数!$B$4,基础参数!$B$4,F460/12)),2)</f>
        <v>21396</v>
      </c>
      <c r="J460" s="13">
        <f>I460*12*基础参数!$B$3</f>
        <v>32094</v>
      </c>
      <c r="K460" s="13">
        <f>ROUND(IF($F460/12&gt;基础参数!$B$12,基础参数!$B$12,IF($F460/12&lt;基础参数!$B$11,基础参数!$B$11,$F460/12)),2)</f>
        <v>21396</v>
      </c>
      <c r="L460" s="13">
        <f>K460*12*基础参数!$B$10</f>
        <v>17972.640000000003</v>
      </c>
      <c r="M460" s="12">
        <f t="shared" si="241"/>
        <v>2655933.36</v>
      </c>
      <c r="N460" s="13">
        <f t="shared" si="242"/>
        <v>1868000</v>
      </c>
      <c r="O460" s="13">
        <f t="shared" si="243"/>
        <v>1013250.01</v>
      </c>
      <c r="P460" s="13">
        <f t="shared" si="244"/>
        <v>825440</v>
      </c>
      <c r="Q460" s="17">
        <f t="shared" si="245"/>
        <v>1838690.01</v>
      </c>
      <c r="R460" s="13">
        <f t="shared" si="246"/>
        <v>3863933.3600000003</v>
      </c>
      <c r="S460" s="18">
        <f t="shared" si="247"/>
        <v>660000</v>
      </c>
      <c r="T460" s="13">
        <f t="shared" si="248"/>
        <v>1556850.01</v>
      </c>
      <c r="U460" s="13">
        <f t="shared" si="249"/>
        <v>193590</v>
      </c>
      <c r="V460" s="19">
        <f t="shared" si="250"/>
        <v>1750440.01</v>
      </c>
      <c r="W460" s="13">
        <f t="shared" si="251"/>
        <v>88250</v>
      </c>
      <c r="X460" s="13">
        <f t="shared" si="252"/>
        <v>103410</v>
      </c>
      <c r="Y460" s="13">
        <f t="shared" si="253"/>
        <v>4523933.3600000003</v>
      </c>
      <c r="Z460" s="22">
        <f t="shared" si="254"/>
        <v>1853850.01</v>
      </c>
      <c r="AA460" s="13"/>
      <c r="AB460" s="13">
        <f t="shared" si="255"/>
        <v>4103933.3600000003</v>
      </c>
      <c r="AC460" s="13">
        <f t="shared" si="256"/>
        <v>420000</v>
      </c>
      <c r="AD460" s="13">
        <f t="shared" si="257"/>
        <v>1664850.01</v>
      </c>
      <c r="AE460" s="13">
        <f t="shared" si="258"/>
        <v>102340</v>
      </c>
      <c r="AF460" s="13">
        <f t="shared" si="259"/>
        <v>1767190.01</v>
      </c>
      <c r="AG460" s="23">
        <f t="shared" si="260"/>
        <v>16750</v>
      </c>
      <c r="AH460" s="13">
        <f t="shared" si="261"/>
        <v>-71500</v>
      </c>
      <c r="AI460" s="13">
        <f t="shared" si="262"/>
        <v>3071433.3600000003</v>
      </c>
      <c r="AJ460" s="13">
        <f t="shared" si="263"/>
        <v>3863933.3600000003</v>
      </c>
      <c r="AK460" s="13">
        <f t="shared" si="264"/>
        <v>660000</v>
      </c>
      <c r="AL460" s="13">
        <f t="shared" si="265"/>
        <v>1556850.01</v>
      </c>
      <c r="AM460" s="13">
        <f t="shared" si="266"/>
        <v>193590</v>
      </c>
      <c r="AN460" s="13">
        <f t="shared" si="267"/>
        <v>1750440.01</v>
      </c>
      <c r="AO460" s="23">
        <f t="shared" si="268"/>
        <v>0</v>
      </c>
      <c r="AP460" s="13">
        <f t="shared" si="269"/>
        <v>-88250</v>
      </c>
      <c r="AQ460" s="13">
        <f t="shared" si="270"/>
        <v>0</v>
      </c>
      <c r="AR460" s="3" t="str">
        <f t="shared" si="271"/>
        <v>Ok</v>
      </c>
    </row>
    <row r="461" spans="1:44" x14ac:dyDescent="0.3">
      <c r="A461" s="30"/>
      <c r="B461" s="30">
        <f t="shared" si="238"/>
        <v>468</v>
      </c>
      <c r="C461" s="13">
        <f t="shared" si="239"/>
        <v>234000</v>
      </c>
      <c r="D461" s="13">
        <f t="shared" si="240"/>
        <v>2808000</v>
      </c>
      <c r="E461" s="13">
        <f>F461*基础参数!$B$18</f>
        <v>1872000</v>
      </c>
      <c r="F461" s="13">
        <f>F460+基础参数!$B$17</f>
        <v>4680000</v>
      </c>
      <c r="G461" s="13">
        <f>基础参数!$B$1</f>
        <v>60000</v>
      </c>
      <c r="H461" s="13">
        <f>基础参数!$B$2</f>
        <v>36000</v>
      </c>
      <c r="I461" s="13">
        <f>ROUND(IF(F461/12&gt;基础参数!$B$5,基础参数!$B$5,IF(F461/12&lt;基础参数!$B$4,基础参数!$B$4,F461/12)),2)</f>
        <v>21396</v>
      </c>
      <c r="J461" s="13">
        <f>I461*12*基础参数!$B$3</f>
        <v>32094</v>
      </c>
      <c r="K461" s="13">
        <f>ROUND(IF($F461/12&gt;基础参数!$B$12,基础参数!$B$12,IF($F461/12&lt;基础参数!$B$11,基础参数!$B$11,$F461/12)),2)</f>
        <v>21396</v>
      </c>
      <c r="L461" s="13">
        <f>K461*12*基础参数!$B$10</f>
        <v>17972.640000000003</v>
      </c>
      <c r="M461" s="12">
        <f t="shared" si="241"/>
        <v>2661933.36</v>
      </c>
      <c r="N461" s="13">
        <f t="shared" si="242"/>
        <v>1872000</v>
      </c>
      <c r="O461" s="13">
        <f t="shared" si="243"/>
        <v>1015950.01</v>
      </c>
      <c r="P461" s="13">
        <f t="shared" si="244"/>
        <v>827240</v>
      </c>
      <c r="Q461" s="17">
        <f t="shared" si="245"/>
        <v>1843190.01</v>
      </c>
      <c r="R461" s="13">
        <f t="shared" si="246"/>
        <v>3873933.3600000003</v>
      </c>
      <c r="S461" s="18">
        <f t="shared" si="247"/>
        <v>660000</v>
      </c>
      <c r="T461" s="13">
        <f t="shared" si="248"/>
        <v>1561350.01</v>
      </c>
      <c r="U461" s="13">
        <f t="shared" si="249"/>
        <v>193590</v>
      </c>
      <c r="V461" s="19">
        <f t="shared" si="250"/>
        <v>1754940.01</v>
      </c>
      <c r="W461" s="13">
        <f t="shared" si="251"/>
        <v>88250</v>
      </c>
      <c r="X461" s="13">
        <f t="shared" si="252"/>
        <v>103410</v>
      </c>
      <c r="Y461" s="13">
        <f t="shared" si="253"/>
        <v>4533933.3600000003</v>
      </c>
      <c r="Z461" s="22">
        <f t="shared" si="254"/>
        <v>1858350.01</v>
      </c>
      <c r="AA461" s="13"/>
      <c r="AB461" s="13">
        <f t="shared" si="255"/>
        <v>4113933.3600000003</v>
      </c>
      <c r="AC461" s="13">
        <f t="shared" si="256"/>
        <v>420000</v>
      </c>
      <c r="AD461" s="13">
        <f t="shared" si="257"/>
        <v>1669350.01</v>
      </c>
      <c r="AE461" s="13">
        <f t="shared" si="258"/>
        <v>102340</v>
      </c>
      <c r="AF461" s="13">
        <f t="shared" si="259"/>
        <v>1771690.01</v>
      </c>
      <c r="AG461" s="23">
        <f t="shared" si="260"/>
        <v>16750</v>
      </c>
      <c r="AH461" s="13">
        <f t="shared" si="261"/>
        <v>-71500</v>
      </c>
      <c r="AI461" s="13">
        <f t="shared" si="262"/>
        <v>3081433.3600000003</v>
      </c>
      <c r="AJ461" s="13">
        <f t="shared" si="263"/>
        <v>3873933.3600000003</v>
      </c>
      <c r="AK461" s="13">
        <f t="shared" si="264"/>
        <v>660000</v>
      </c>
      <c r="AL461" s="13">
        <f t="shared" si="265"/>
        <v>1561350.01</v>
      </c>
      <c r="AM461" s="13">
        <f t="shared" si="266"/>
        <v>193590</v>
      </c>
      <c r="AN461" s="13">
        <f t="shared" si="267"/>
        <v>1754940.01</v>
      </c>
      <c r="AO461" s="23">
        <f t="shared" si="268"/>
        <v>0</v>
      </c>
      <c r="AP461" s="13">
        <f t="shared" si="269"/>
        <v>-88250</v>
      </c>
      <c r="AQ461" s="13">
        <f t="shared" si="270"/>
        <v>0</v>
      </c>
      <c r="AR461" s="3" t="str">
        <f t="shared" si="271"/>
        <v>Ok</v>
      </c>
    </row>
    <row r="462" spans="1:44" x14ac:dyDescent="0.3">
      <c r="A462" s="30"/>
      <c r="B462" s="30">
        <f t="shared" si="238"/>
        <v>469</v>
      </c>
      <c r="C462" s="13">
        <f t="shared" si="239"/>
        <v>234500</v>
      </c>
      <c r="D462" s="13">
        <f t="shared" si="240"/>
        <v>2814000</v>
      </c>
      <c r="E462" s="13">
        <f>F462*基础参数!$B$18</f>
        <v>1876000</v>
      </c>
      <c r="F462" s="13">
        <f>F461+基础参数!$B$17</f>
        <v>4690000</v>
      </c>
      <c r="G462" s="13">
        <f>基础参数!$B$1</f>
        <v>60000</v>
      </c>
      <c r="H462" s="13">
        <f>基础参数!$B$2</f>
        <v>36000</v>
      </c>
      <c r="I462" s="13">
        <f>ROUND(IF(F462/12&gt;基础参数!$B$5,基础参数!$B$5,IF(F462/12&lt;基础参数!$B$4,基础参数!$B$4,F462/12)),2)</f>
        <v>21396</v>
      </c>
      <c r="J462" s="13">
        <f>I462*12*基础参数!$B$3</f>
        <v>32094</v>
      </c>
      <c r="K462" s="13">
        <f>ROUND(IF($F462/12&gt;基础参数!$B$12,基础参数!$B$12,IF($F462/12&lt;基础参数!$B$11,基础参数!$B$11,$F462/12)),2)</f>
        <v>21396</v>
      </c>
      <c r="L462" s="13">
        <f>K462*12*基础参数!$B$10</f>
        <v>17972.640000000003</v>
      </c>
      <c r="M462" s="12">
        <f t="shared" si="241"/>
        <v>2667933.36</v>
      </c>
      <c r="N462" s="13">
        <f t="shared" si="242"/>
        <v>1876000</v>
      </c>
      <c r="O462" s="13">
        <f t="shared" si="243"/>
        <v>1018650.01</v>
      </c>
      <c r="P462" s="13">
        <f t="shared" si="244"/>
        <v>829040</v>
      </c>
      <c r="Q462" s="17">
        <f t="shared" si="245"/>
        <v>1847690.01</v>
      </c>
      <c r="R462" s="13">
        <f t="shared" si="246"/>
        <v>3883933.3600000003</v>
      </c>
      <c r="S462" s="18">
        <f t="shared" si="247"/>
        <v>660000</v>
      </c>
      <c r="T462" s="13">
        <f t="shared" si="248"/>
        <v>1565850.01</v>
      </c>
      <c r="U462" s="13">
        <f t="shared" si="249"/>
        <v>193590</v>
      </c>
      <c r="V462" s="19">
        <f t="shared" si="250"/>
        <v>1759440.01</v>
      </c>
      <c r="W462" s="13">
        <f t="shared" si="251"/>
        <v>88250</v>
      </c>
      <c r="X462" s="13">
        <f t="shared" si="252"/>
        <v>103410</v>
      </c>
      <c r="Y462" s="13">
        <f t="shared" si="253"/>
        <v>4543933.3600000003</v>
      </c>
      <c r="Z462" s="22">
        <f t="shared" si="254"/>
        <v>1862850.01</v>
      </c>
      <c r="AA462" s="13"/>
      <c r="AB462" s="13">
        <f t="shared" si="255"/>
        <v>4123933.3600000003</v>
      </c>
      <c r="AC462" s="13">
        <f t="shared" si="256"/>
        <v>420000</v>
      </c>
      <c r="AD462" s="13">
        <f t="shared" si="257"/>
        <v>1673850.01</v>
      </c>
      <c r="AE462" s="13">
        <f t="shared" si="258"/>
        <v>102340</v>
      </c>
      <c r="AF462" s="13">
        <f t="shared" si="259"/>
        <v>1776190.01</v>
      </c>
      <c r="AG462" s="23">
        <f t="shared" si="260"/>
        <v>16750</v>
      </c>
      <c r="AH462" s="13">
        <f t="shared" si="261"/>
        <v>-71500</v>
      </c>
      <c r="AI462" s="13">
        <f t="shared" si="262"/>
        <v>3091433.3600000003</v>
      </c>
      <c r="AJ462" s="13">
        <f t="shared" si="263"/>
        <v>3883933.3600000003</v>
      </c>
      <c r="AK462" s="13">
        <f t="shared" si="264"/>
        <v>660000</v>
      </c>
      <c r="AL462" s="13">
        <f t="shared" si="265"/>
        <v>1565850.01</v>
      </c>
      <c r="AM462" s="13">
        <f t="shared" si="266"/>
        <v>193590</v>
      </c>
      <c r="AN462" s="13">
        <f t="shared" si="267"/>
        <v>1759440.01</v>
      </c>
      <c r="AO462" s="23">
        <f t="shared" si="268"/>
        <v>0</v>
      </c>
      <c r="AP462" s="13">
        <f t="shared" si="269"/>
        <v>-88250</v>
      </c>
      <c r="AQ462" s="13">
        <f t="shared" si="270"/>
        <v>0</v>
      </c>
      <c r="AR462" s="3" t="str">
        <f t="shared" si="271"/>
        <v>Ok</v>
      </c>
    </row>
    <row r="463" spans="1:44" x14ac:dyDescent="0.3">
      <c r="A463" s="30"/>
      <c r="B463" s="30">
        <f t="shared" si="238"/>
        <v>470</v>
      </c>
      <c r="C463" s="13">
        <f t="shared" si="239"/>
        <v>235000</v>
      </c>
      <c r="D463" s="13">
        <f t="shared" si="240"/>
        <v>2820000</v>
      </c>
      <c r="E463" s="13">
        <f>F463*基础参数!$B$18</f>
        <v>1880000</v>
      </c>
      <c r="F463" s="13">
        <f>F462+基础参数!$B$17</f>
        <v>4700000</v>
      </c>
      <c r="G463" s="13">
        <f>基础参数!$B$1</f>
        <v>60000</v>
      </c>
      <c r="H463" s="13">
        <f>基础参数!$B$2</f>
        <v>36000</v>
      </c>
      <c r="I463" s="13">
        <f>ROUND(IF(F463/12&gt;基础参数!$B$5,基础参数!$B$5,IF(F463/12&lt;基础参数!$B$4,基础参数!$B$4,F463/12)),2)</f>
        <v>21396</v>
      </c>
      <c r="J463" s="13">
        <f>I463*12*基础参数!$B$3</f>
        <v>32094</v>
      </c>
      <c r="K463" s="13">
        <f>ROUND(IF($F463/12&gt;基础参数!$B$12,基础参数!$B$12,IF($F463/12&lt;基础参数!$B$11,基础参数!$B$11,$F463/12)),2)</f>
        <v>21396</v>
      </c>
      <c r="L463" s="13">
        <f>K463*12*基础参数!$B$10</f>
        <v>17972.640000000003</v>
      </c>
      <c r="M463" s="12">
        <f t="shared" si="241"/>
        <v>2673933.36</v>
      </c>
      <c r="N463" s="13">
        <f t="shared" si="242"/>
        <v>1880000</v>
      </c>
      <c r="O463" s="13">
        <f t="shared" si="243"/>
        <v>1021350.01</v>
      </c>
      <c r="P463" s="13">
        <f t="shared" si="244"/>
        <v>830840</v>
      </c>
      <c r="Q463" s="17">
        <f t="shared" si="245"/>
        <v>1852190.01</v>
      </c>
      <c r="R463" s="13">
        <f t="shared" si="246"/>
        <v>3893933.3600000003</v>
      </c>
      <c r="S463" s="18">
        <f t="shared" si="247"/>
        <v>660000</v>
      </c>
      <c r="T463" s="13">
        <f t="shared" si="248"/>
        <v>1570350.01</v>
      </c>
      <c r="U463" s="13">
        <f t="shared" si="249"/>
        <v>193590</v>
      </c>
      <c r="V463" s="19">
        <f t="shared" si="250"/>
        <v>1763940.01</v>
      </c>
      <c r="W463" s="13">
        <f t="shared" si="251"/>
        <v>88250</v>
      </c>
      <c r="X463" s="13">
        <f t="shared" si="252"/>
        <v>103410</v>
      </c>
      <c r="Y463" s="13">
        <f t="shared" si="253"/>
        <v>4553933.3600000003</v>
      </c>
      <c r="Z463" s="22">
        <f t="shared" si="254"/>
        <v>1867350.01</v>
      </c>
      <c r="AA463" s="13"/>
      <c r="AB463" s="13">
        <f t="shared" si="255"/>
        <v>4133933.3600000003</v>
      </c>
      <c r="AC463" s="13">
        <f t="shared" si="256"/>
        <v>420000</v>
      </c>
      <c r="AD463" s="13">
        <f t="shared" si="257"/>
        <v>1678350.01</v>
      </c>
      <c r="AE463" s="13">
        <f t="shared" si="258"/>
        <v>102340</v>
      </c>
      <c r="AF463" s="13">
        <f t="shared" si="259"/>
        <v>1780690.01</v>
      </c>
      <c r="AG463" s="23">
        <f t="shared" si="260"/>
        <v>16750</v>
      </c>
      <c r="AH463" s="13">
        <f t="shared" si="261"/>
        <v>-71500</v>
      </c>
      <c r="AI463" s="13">
        <f t="shared" si="262"/>
        <v>3101433.3600000003</v>
      </c>
      <c r="AJ463" s="13">
        <f t="shared" si="263"/>
        <v>3893933.3600000003</v>
      </c>
      <c r="AK463" s="13">
        <f t="shared" si="264"/>
        <v>660000</v>
      </c>
      <c r="AL463" s="13">
        <f t="shared" si="265"/>
        <v>1570350.01</v>
      </c>
      <c r="AM463" s="13">
        <f t="shared" si="266"/>
        <v>193590</v>
      </c>
      <c r="AN463" s="13">
        <f t="shared" si="267"/>
        <v>1763940.01</v>
      </c>
      <c r="AO463" s="23">
        <f t="shared" si="268"/>
        <v>0</v>
      </c>
      <c r="AP463" s="13">
        <f t="shared" si="269"/>
        <v>-88250</v>
      </c>
      <c r="AQ463" s="13">
        <f t="shared" si="270"/>
        <v>0</v>
      </c>
      <c r="AR463" s="3" t="str">
        <f t="shared" si="271"/>
        <v>Ok</v>
      </c>
    </row>
    <row r="464" spans="1:44" x14ac:dyDescent="0.3">
      <c r="A464" s="30"/>
      <c r="B464" s="30">
        <f t="shared" si="238"/>
        <v>471</v>
      </c>
      <c r="C464" s="13">
        <f t="shared" si="239"/>
        <v>235500</v>
      </c>
      <c r="D464" s="13">
        <f t="shared" si="240"/>
        <v>2826000</v>
      </c>
      <c r="E464" s="13">
        <f>F464*基础参数!$B$18</f>
        <v>1884000</v>
      </c>
      <c r="F464" s="13">
        <f>F463+基础参数!$B$17</f>
        <v>4710000</v>
      </c>
      <c r="G464" s="13">
        <f>基础参数!$B$1</f>
        <v>60000</v>
      </c>
      <c r="H464" s="13">
        <f>基础参数!$B$2</f>
        <v>36000</v>
      </c>
      <c r="I464" s="13">
        <f>ROUND(IF(F464/12&gt;基础参数!$B$5,基础参数!$B$5,IF(F464/12&lt;基础参数!$B$4,基础参数!$B$4,F464/12)),2)</f>
        <v>21396</v>
      </c>
      <c r="J464" s="13">
        <f>I464*12*基础参数!$B$3</f>
        <v>32094</v>
      </c>
      <c r="K464" s="13">
        <f>ROUND(IF($F464/12&gt;基础参数!$B$12,基础参数!$B$12,IF($F464/12&lt;基础参数!$B$11,基础参数!$B$11,$F464/12)),2)</f>
        <v>21396</v>
      </c>
      <c r="L464" s="13">
        <f>K464*12*基础参数!$B$10</f>
        <v>17972.640000000003</v>
      </c>
      <c r="M464" s="12">
        <f t="shared" si="241"/>
        <v>2679933.36</v>
      </c>
      <c r="N464" s="13">
        <f t="shared" si="242"/>
        <v>1884000</v>
      </c>
      <c r="O464" s="13">
        <f t="shared" si="243"/>
        <v>1024050.01</v>
      </c>
      <c r="P464" s="13">
        <f t="shared" si="244"/>
        <v>832640</v>
      </c>
      <c r="Q464" s="17">
        <f t="shared" si="245"/>
        <v>1856690.01</v>
      </c>
      <c r="R464" s="13">
        <f t="shared" si="246"/>
        <v>3903933.3600000003</v>
      </c>
      <c r="S464" s="18">
        <f t="shared" si="247"/>
        <v>660000</v>
      </c>
      <c r="T464" s="13">
        <f t="shared" si="248"/>
        <v>1574850.01</v>
      </c>
      <c r="U464" s="13">
        <f t="shared" si="249"/>
        <v>193590</v>
      </c>
      <c r="V464" s="19">
        <f t="shared" si="250"/>
        <v>1768440.01</v>
      </c>
      <c r="W464" s="13">
        <f t="shared" si="251"/>
        <v>88250</v>
      </c>
      <c r="X464" s="13">
        <f t="shared" si="252"/>
        <v>103410</v>
      </c>
      <c r="Y464" s="13">
        <f t="shared" si="253"/>
        <v>4563933.3600000003</v>
      </c>
      <c r="Z464" s="22">
        <f t="shared" si="254"/>
        <v>1871850.01</v>
      </c>
      <c r="AA464" s="13"/>
      <c r="AB464" s="13">
        <f t="shared" si="255"/>
        <v>4143933.3600000003</v>
      </c>
      <c r="AC464" s="13">
        <f t="shared" si="256"/>
        <v>420000</v>
      </c>
      <c r="AD464" s="13">
        <f t="shared" si="257"/>
        <v>1682850.01</v>
      </c>
      <c r="AE464" s="13">
        <f t="shared" si="258"/>
        <v>102340</v>
      </c>
      <c r="AF464" s="13">
        <f t="shared" si="259"/>
        <v>1785190.01</v>
      </c>
      <c r="AG464" s="23">
        <f t="shared" si="260"/>
        <v>16750</v>
      </c>
      <c r="AH464" s="13">
        <f t="shared" si="261"/>
        <v>-71500</v>
      </c>
      <c r="AI464" s="13">
        <f t="shared" si="262"/>
        <v>3111433.3600000003</v>
      </c>
      <c r="AJ464" s="13">
        <f t="shared" si="263"/>
        <v>3903933.3600000003</v>
      </c>
      <c r="AK464" s="13">
        <f t="shared" si="264"/>
        <v>660000</v>
      </c>
      <c r="AL464" s="13">
        <f t="shared" si="265"/>
        <v>1574850.01</v>
      </c>
      <c r="AM464" s="13">
        <f t="shared" si="266"/>
        <v>193590</v>
      </c>
      <c r="AN464" s="13">
        <f t="shared" si="267"/>
        <v>1768440.01</v>
      </c>
      <c r="AO464" s="23">
        <f t="shared" si="268"/>
        <v>0</v>
      </c>
      <c r="AP464" s="13">
        <f t="shared" si="269"/>
        <v>-88250</v>
      </c>
      <c r="AQ464" s="13">
        <f t="shared" si="270"/>
        <v>0</v>
      </c>
      <c r="AR464" s="3" t="str">
        <f t="shared" si="271"/>
        <v>Ok</v>
      </c>
    </row>
    <row r="465" spans="1:44" x14ac:dyDescent="0.3">
      <c r="A465" s="30"/>
      <c r="B465" s="30">
        <f t="shared" si="238"/>
        <v>472</v>
      </c>
      <c r="C465" s="13">
        <f t="shared" si="239"/>
        <v>236000</v>
      </c>
      <c r="D465" s="13">
        <f t="shared" si="240"/>
        <v>2832000</v>
      </c>
      <c r="E465" s="13">
        <f>F465*基础参数!$B$18</f>
        <v>1888000</v>
      </c>
      <c r="F465" s="13">
        <f>F464+基础参数!$B$17</f>
        <v>4720000</v>
      </c>
      <c r="G465" s="13">
        <f>基础参数!$B$1</f>
        <v>60000</v>
      </c>
      <c r="H465" s="13">
        <f>基础参数!$B$2</f>
        <v>36000</v>
      </c>
      <c r="I465" s="13">
        <f>ROUND(IF(F465/12&gt;基础参数!$B$5,基础参数!$B$5,IF(F465/12&lt;基础参数!$B$4,基础参数!$B$4,F465/12)),2)</f>
        <v>21396</v>
      </c>
      <c r="J465" s="13">
        <f>I465*12*基础参数!$B$3</f>
        <v>32094</v>
      </c>
      <c r="K465" s="13">
        <f>ROUND(IF($F465/12&gt;基础参数!$B$12,基础参数!$B$12,IF($F465/12&lt;基础参数!$B$11,基础参数!$B$11,$F465/12)),2)</f>
        <v>21396</v>
      </c>
      <c r="L465" s="13">
        <f>K465*12*基础参数!$B$10</f>
        <v>17972.640000000003</v>
      </c>
      <c r="M465" s="12">
        <f t="shared" si="241"/>
        <v>2685933.36</v>
      </c>
      <c r="N465" s="13">
        <f t="shared" si="242"/>
        <v>1888000</v>
      </c>
      <c r="O465" s="13">
        <f t="shared" si="243"/>
        <v>1026750.01</v>
      </c>
      <c r="P465" s="13">
        <f t="shared" si="244"/>
        <v>834440</v>
      </c>
      <c r="Q465" s="17">
        <f t="shared" si="245"/>
        <v>1861190.01</v>
      </c>
      <c r="R465" s="13">
        <f t="shared" si="246"/>
        <v>3913933.3600000003</v>
      </c>
      <c r="S465" s="18">
        <f t="shared" si="247"/>
        <v>660000</v>
      </c>
      <c r="T465" s="13">
        <f t="shared" si="248"/>
        <v>1579350.01</v>
      </c>
      <c r="U465" s="13">
        <f t="shared" si="249"/>
        <v>193590</v>
      </c>
      <c r="V465" s="19">
        <f t="shared" si="250"/>
        <v>1772940.01</v>
      </c>
      <c r="W465" s="13">
        <f t="shared" si="251"/>
        <v>88250</v>
      </c>
      <c r="X465" s="13">
        <f t="shared" si="252"/>
        <v>103410</v>
      </c>
      <c r="Y465" s="13">
        <f t="shared" si="253"/>
        <v>4573933.3600000003</v>
      </c>
      <c r="Z465" s="22">
        <f t="shared" si="254"/>
        <v>1876350.01</v>
      </c>
      <c r="AA465" s="13"/>
      <c r="AB465" s="13">
        <f t="shared" si="255"/>
        <v>4153933.3600000003</v>
      </c>
      <c r="AC465" s="13">
        <f t="shared" si="256"/>
        <v>420000</v>
      </c>
      <c r="AD465" s="13">
        <f t="shared" si="257"/>
        <v>1687350.01</v>
      </c>
      <c r="AE465" s="13">
        <f t="shared" si="258"/>
        <v>102340</v>
      </c>
      <c r="AF465" s="13">
        <f t="shared" si="259"/>
        <v>1789690.01</v>
      </c>
      <c r="AG465" s="23">
        <f t="shared" si="260"/>
        <v>16750</v>
      </c>
      <c r="AH465" s="13">
        <f t="shared" si="261"/>
        <v>-71500</v>
      </c>
      <c r="AI465" s="13">
        <f t="shared" si="262"/>
        <v>3121433.3600000003</v>
      </c>
      <c r="AJ465" s="13">
        <f t="shared" si="263"/>
        <v>3913933.3600000003</v>
      </c>
      <c r="AK465" s="13">
        <f t="shared" si="264"/>
        <v>660000</v>
      </c>
      <c r="AL465" s="13">
        <f t="shared" si="265"/>
        <v>1579350.01</v>
      </c>
      <c r="AM465" s="13">
        <f t="shared" si="266"/>
        <v>193590</v>
      </c>
      <c r="AN465" s="13">
        <f t="shared" si="267"/>
        <v>1772940.01</v>
      </c>
      <c r="AO465" s="23">
        <f t="shared" si="268"/>
        <v>0</v>
      </c>
      <c r="AP465" s="13">
        <f t="shared" si="269"/>
        <v>-88250</v>
      </c>
      <c r="AQ465" s="13">
        <f t="shared" si="270"/>
        <v>0</v>
      </c>
      <c r="AR465" s="3" t="str">
        <f t="shared" si="271"/>
        <v>Ok</v>
      </c>
    </row>
    <row r="466" spans="1:44" x14ac:dyDescent="0.3">
      <c r="A466" s="30"/>
      <c r="B466" s="30">
        <f t="shared" si="238"/>
        <v>473</v>
      </c>
      <c r="C466" s="13">
        <f t="shared" si="239"/>
        <v>236500</v>
      </c>
      <c r="D466" s="13">
        <f t="shared" si="240"/>
        <v>2838000</v>
      </c>
      <c r="E466" s="13">
        <f>F466*基础参数!$B$18</f>
        <v>1892000</v>
      </c>
      <c r="F466" s="13">
        <f>F465+基础参数!$B$17</f>
        <v>4730000</v>
      </c>
      <c r="G466" s="13">
        <f>基础参数!$B$1</f>
        <v>60000</v>
      </c>
      <c r="H466" s="13">
        <f>基础参数!$B$2</f>
        <v>36000</v>
      </c>
      <c r="I466" s="13">
        <f>ROUND(IF(F466/12&gt;基础参数!$B$5,基础参数!$B$5,IF(F466/12&lt;基础参数!$B$4,基础参数!$B$4,F466/12)),2)</f>
        <v>21396</v>
      </c>
      <c r="J466" s="13">
        <f>I466*12*基础参数!$B$3</f>
        <v>32094</v>
      </c>
      <c r="K466" s="13">
        <f>ROUND(IF($F466/12&gt;基础参数!$B$12,基础参数!$B$12,IF($F466/12&lt;基础参数!$B$11,基础参数!$B$11,$F466/12)),2)</f>
        <v>21396</v>
      </c>
      <c r="L466" s="13">
        <f>K466*12*基础参数!$B$10</f>
        <v>17972.640000000003</v>
      </c>
      <c r="M466" s="12">
        <f t="shared" si="241"/>
        <v>2691933.36</v>
      </c>
      <c r="N466" s="13">
        <f t="shared" si="242"/>
        <v>1892000</v>
      </c>
      <c r="O466" s="13">
        <f t="shared" si="243"/>
        <v>1029450.01</v>
      </c>
      <c r="P466" s="13">
        <f t="shared" si="244"/>
        <v>836240</v>
      </c>
      <c r="Q466" s="17">
        <f t="shared" si="245"/>
        <v>1865690.01</v>
      </c>
      <c r="R466" s="13">
        <f t="shared" si="246"/>
        <v>3923933.3600000003</v>
      </c>
      <c r="S466" s="18">
        <f t="shared" si="247"/>
        <v>660000</v>
      </c>
      <c r="T466" s="13">
        <f t="shared" si="248"/>
        <v>1583850.01</v>
      </c>
      <c r="U466" s="13">
        <f t="shared" si="249"/>
        <v>193590</v>
      </c>
      <c r="V466" s="19">
        <f t="shared" si="250"/>
        <v>1777440.01</v>
      </c>
      <c r="W466" s="13">
        <f t="shared" si="251"/>
        <v>88250</v>
      </c>
      <c r="X466" s="13">
        <f t="shared" si="252"/>
        <v>103410</v>
      </c>
      <c r="Y466" s="13">
        <f t="shared" si="253"/>
        <v>4583933.3600000003</v>
      </c>
      <c r="Z466" s="22">
        <f t="shared" si="254"/>
        <v>1880850.01</v>
      </c>
      <c r="AA466" s="13"/>
      <c r="AB466" s="13">
        <f t="shared" si="255"/>
        <v>4163933.3600000003</v>
      </c>
      <c r="AC466" s="13">
        <f t="shared" si="256"/>
        <v>420000</v>
      </c>
      <c r="AD466" s="13">
        <f t="shared" si="257"/>
        <v>1691850.01</v>
      </c>
      <c r="AE466" s="13">
        <f t="shared" si="258"/>
        <v>102340</v>
      </c>
      <c r="AF466" s="13">
        <f t="shared" si="259"/>
        <v>1794190.01</v>
      </c>
      <c r="AG466" s="23">
        <f t="shared" si="260"/>
        <v>16750</v>
      </c>
      <c r="AH466" s="13">
        <f t="shared" si="261"/>
        <v>-71500</v>
      </c>
      <c r="AI466" s="13">
        <f t="shared" si="262"/>
        <v>3131433.3600000003</v>
      </c>
      <c r="AJ466" s="13">
        <f t="shared" si="263"/>
        <v>3923933.3600000003</v>
      </c>
      <c r="AK466" s="13">
        <f t="shared" si="264"/>
        <v>660000</v>
      </c>
      <c r="AL466" s="13">
        <f t="shared" si="265"/>
        <v>1583850.01</v>
      </c>
      <c r="AM466" s="13">
        <f t="shared" si="266"/>
        <v>193590</v>
      </c>
      <c r="AN466" s="13">
        <f t="shared" si="267"/>
        <v>1777440.01</v>
      </c>
      <c r="AO466" s="23">
        <f t="shared" si="268"/>
        <v>0</v>
      </c>
      <c r="AP466" s="13">
        <f t="shared" si="269"/>
        <v>-88250</v>
      </c>
      <c r="AQ466" s="13">
        <f t="shared" si="270"/>
        <v>0</v>
      </c>
      <c r="AR466" s="3" t="str">
        <f t="shared" si="271"/>
        <v>Ok</v>
      </c>
    </row>
    <row r="467" spans="1:44" x14ac:dyDescent="0.3">
      <c r="A467" s="30"/>
      <c r="B467" s="30">
        <f t="shared" si="238"/>
        <v>474</v>
      </c>
      <c r="C467" s="13">
        <f t="shared" si="239"/>
        <v>237000</v>
      </c>
      <c r="D467" s="13">
        <f t="shared" si="240"/>
        <v>2844000</v>
      </c>
      <c r="E467" s="13">
        <f>F467*基础参数!$B$18</f>
        <v>1896000</v>
      </c>
      <c r="F467" s="13">
        <f>F466+基础参数!$B$17</f>
        <v>4740000</v>
      </c>
      <c r="G467" s="13">
        <f>基础参数!$B$1</f>
        <v>60000</v>
      </c>
      <c r="H467" s="13">
        <f>基础参数!$B$2</f>
        <v>36000</v>
      </c>
      <c r="I467" s="13">
        <f>ROUND(IF(F467/12&gt;基础参数!$B$5,基础参数!$B$5,IF(F467/12&lt;基础参数!$B$4,基础参数!$B$4,F467/12)),2)</f>
        <v>21396</v>
      </c>
      <c r="J467" s="13">
        <f>I467*12*基础参数!$B$3</f>
        <v>32094</v>
      </c>
      <c r="K467" s="13">
        <f>ROUND(IF($F467/12&gt;基础参数!$B$12,基础参数!$B$12,IF($F467/12&lt;基础参数!$B$11,基础参数!$B$11,$F467/12)),2)</f>
        <v>21396</v>
      </c>
      <c r="L467" s="13">
        <f>K467*12*基础参数!$B$10</f>
        <v>17972.640000000003</v>
      </c>
      <c r="M467" s="12">
        <f t="shared" si="241"/>
        <v>2697933.36</v>
      </c>
      <c r="N467" s="13">
        <f t="shared" si="242"/>
        <v>1896000</v>
      </c>
      <c r="O467" s="13">
        <f t="shared" si="243"/>
        <v>1032150.01</v>
      </c>
      <c r="P467" s="13">
        <f t="shared" si="244"/>
        <v>838040</v>
      </c>
      <c r="Q467" s="17">
        <f t="shared" si="245"/>
        <v>1870190.01</v>
      </c>
      <c r="R467" s="13">
        <f t="shared" si="246"/>
        <v>3933933.3600000003</v>
      </c>
      <c r="S467" s="18">
        <f t="shared" si="247"/>
        <v>660000</v>
      </c>
      <c r="T467" s="13">
        <f t="shared" si="248"/>
        <v>1588350.01</v>
      </c>
      <c r="U467" s="13">
        <f t="shared" si="249"/>
        <v>193590</v>
      </c>
      <c r="V467" s="19">
        <f t="shared" si="250"/>
        <v>1781940.01</v>
      </c>
      <c r="W467" s="13">
        <f t="shared" si="251"/>
        <v>88250</v>
      </c>
      <c r="X467" s="13">
        <f t="shared" si="252"/>
        <v>103410</v>
      </c>
      <c r="Y467" s="13">
        <f t="shared" si="253"/>
        <v>4593933.3600000003</v>
      </c>
      <c r="Z467" s="22">
        <f t="shared" si="254"/>
        <v>1885350.01</v>
      </c>
      <c r="AA467" s="13"/>
      <c r="AB467" s="13">
        <f t="shared" si="255"/>
        <v>4173933.3600000003</v>
      </c>
      <c r="AC467" s="13">
        <f t="shared" si="256"/>
        <v>420000</v>
      </c>
      <c r="AD467" s="13">
        <f t="shared" si="257"/>
        <v>1696350.01</v>
      </c>
      <c r="AE467" s="13">
        <f t="shared" si="258"/>
        <v>102340</v>
      </c>
      <c r="AF467" s="13">
        <f t="shared" si="259"/>
        <v>1798690.01</v>
      </c>
      <c r="AG467" s="23">
        <f t="shared" si="260"/>
        <v>16750</v>
      </c>
      <c r="AH467" s="13">
        <f t="shared" si="261"/>
        <v>-71500</v>
      </c>
      <c r="AI467" s="13">
        <f t="shared" si="262"/>
        <v>3141433.3600000003</v>
      </c>
      <c r="AJ467" s="13">
        <f t="shared" si="263"/>
        <v>3933933.3600000003</v>
      </c>
      <c r="AK467" s="13">
        <f t="shared" si="264"/>
        <v>660000</v>
      </c>
      <c r="AL467" s="13">
        <f t="shared" si="265"/>
        <v>1588350.01</v>
      </c>
      <c r="AM467" s="13">
        <f t="shared" si="266"/>
        <v>193590</v>
      </c>
      <c r="AN467" s="13">
        <f t="shared" si="267"/>
        <v>1781940.01</v>
      </c>
      <c r="AO467" s="23">
        <f t="shared" si="268"/>
        <v>0</v>
      </c>
      <c r="AP467" s="13">
        <f t="shared" si="269"/>
        <v>-88250</v>
      </c>
      <c r="AQ467" s="13">
        <f t="shared" si="270"/>
        <v>0</v>
      </c>
      <c r="AR467" s="3" t="str">
        <f t="shared" si="271"/>
        <v>Ok</v>
      </c>
    </row>
    <row r="468" spans="1:44" x14ac:dyDescent="0.3">
      <c r="A468" s="30"/>
      <c r="B468" s="30">
        <f t="shared" si="238"/>
        <v>475</v>
      </c>
      <c r="C468" s="13">
        <f t="shared" si="239"/>
        <v>237500</v>
      </c>
      <c r="D468" s="13">
        <f t="shared" si="240"/>
        <v>2850000</v>
      </c>
      <c r="E468" s="13">
        <f>F468*基础参数!$B$18</f>
        <v>1900000</v>
      </c>
      <c r="F468" s="13">
        <f>F467+基础参数!$B$17</f>
        <v>4750000</v>
      </c>
      <c r="G468" s="13">
        <f>基础参数!$B$1</f>
        <v>60000</v>
      </c>
      <c r="H468" s="13">
        <f>基础参数!$B$2</f>
        <v>36000</v>
      </c>
      <c r="I468" s="13">
        <f>ROUND(IF(F468/12&gt;基础参数!$B$5,基础参数!$B$5,IF(F468/12&lt;基础参数!$B$4,基础参数!$B$4,F468/12)),2)</f>
        <v>21396</v>
      </c>
      <c r="J468" s="13">
        <f>I468*12*基础参数!$B$3</f>
        <v>32094</v>
      </c>
      <c r="K468" s="13">
        <f>ROUND(IF($F468/12&gt;基础参数!$B$12,基础参数!$B$12,IF($F468/12&lt;基础参数!$B$11,基础参数!$B$11,$F468/12)),2)</f>
        <v>21396</v>
      </c>
      <c r="L468" s="13">
        <f>K468*12*基础参数!$B$10</f>
        <v>17972.640000000003</v>
      </c>
      <c r="M468" s="12">
        <f t="shared" si="241"/>
        <v>2703933.36</v>
      </c>
      <c r="N468" s="13">
        <f t="shared" si="242"/>
        <v>1900000</v>
      </c>
      <c r="O468" s="13">
        <f t="shared" si="243"/>
        <v>1034850.01</v>
      </c>
      <c r="P468" s="13">
        <f t="shared" si="244"/>
        <v>839840</v>
      </c>
      <c r="Q468" s="17">
        <f t="shared" si="245"/>
        <v>1874690.01</v>
      </c>
      <c r="R468" s="13">
        <f t="shared" si="246"/>
        <v>3943933.3600000003</v>
      </c>
      <c r="S468" s="18">
        <f t="shared" si="247"/>
        <v>660000</v>
      </c>
      <c r="T468" s="13">
        <f t="shared" si="248"/>
        <v>1592850.01</v>
      </c>
      <c r="U468" s="13">
        <f t="shared" si="249"/>
        <v>193590</v>
      </c>
      <c r="V468" s="19">
        <f t="shared" si="250"/>
        <v>1786440.01</v>
      </c>
      <c r="W468" s="13">
        <f t="shared" si="251"/>
        <v>88250</v>
      </c>
      <c r="X468" s="13">
        <f t="shared" si="252"/>
        <v>103410</v>
      </c>
      <c r="Y468" s="13">
        <f t="shared" si="253"/>
        <v>4603933.3600000003</v>
      </c>
      <c r="Z468" s="22">
        <f t="shared" si="254"/>
        <v>1889850.01</v>
      </c>
      <c r="AA468" s="13"/>
      <c r="AB468" s="13">
        <f t="shared" si="255"/>
        <v>4183933.3600000003</v>
      </c>
      <c r="AC468" s="13">
        <f t="shared" si="256"/>
        <v>420000</v>
      </c>
      <c r="AD468" s="13">
        <f t="shared" si="257"/>
        <v>1700850.01</v>
      </c>
      <c r="AE468" s="13">
        <f t="shared" si="258"/>
        <v>102340</v>
      </c>
      <c r="AF468" s="13">
        <f t="shared" si="259"/>
        <v>1803190.01</v>
      </c>
      <c r="AG468" s="23">
        <f t="shared" si="260"/>
        <v>16750</v>
      </c>
      <c r="AH468" s="13">
        <f t="shared" si="261"/>
        <v>-71500</v>
      </c>
      <c r="AI468" s="13">
        <f t="shared" si="262"/>
        <v>3151433.3600000003</v>
      </c>
      <c r="AJ468" s="13">
        <f t="shared" si="263"/>
        <v>3943933.3600000003</v>
      </c>
      <c r="AK468" s="13">
        <f t="shared" si="264"/>
        <v>660000</v>
      </c>
      <c r="AL468" s="13">
        <f t="shared" si="265"/>
        <v>1592850.01</v>
      </c>
      <c r="AM468" s="13">
        <f t="shared" si="266"/>
        <v>193590</v>
      </c>
      <c r="AN468" s="13">
        <f t="shared" si="267"/>
        <v>1786440.01</v>
      </c>
      <c r="AO468" s="23">
        <f t="shared" si="268"/>
        <v>0</v>
      </c>
      <c r="AP468" s="13">
        <f t="shared" si="269"/>
        <v>-88250</v>
      </c>
      <c r="AQ468" s="13">
        <f t="shared" si="270"/>
        <v>0</v>
      </c>
      <c r="AR468" s="3" t="str">
        <f t="shared" si="271"/>
        <v>Ok</v>
      </c>
    </row>
    <row r="469" spans="1:44" x14ac:dyDescent="0.3">
      <c r="A469" s="30"/>
      <c r="B469" s="30">
        <f t="shared" si="238"/>
        <v>476</v>
      </c>
      <c r="C469" s="13">
        <f t="shared" si="239"/>
        <v>238000</v>
      </c>
      <c r="D469" s="13">
        <f t="shared" si="240"/>
        <v>2856000</v>
      </c>
      <c r="E469" s="13">
        <f>F469*基础参数!$B$18</f>
        <v>1904000</v>
      </c>
      <c r="F469" s="13">
        <f>F468+基础参数!$B$17</f>
        <v>4760000</v>
      </c>
      <c r="G469" s="13">
        <f>基础参数!$B$1</f>
        <v>60000</v>
      </c>
      <c r="H469" s="13">
        <f>基础参数!$B$2</f>
        <v>36000</v>
      </c>
      <c r="I469" s="13">
        <f>ROUND(IF(F469/12&gt;基础参数!$B$5,基础参数!$B$5,IF(F469/12&lt;基础参数!$B$4,基础参数!$B$4,F469/12)),2)</f>
        <v>21396</v>
      </c>
      <c r="J469" s="13">
        <f>I469*12*基础参数!$B$3</f>
        <v>32094</v>
      </c>
      <c r="K469" s="13">
        <f>ROUND(IF($F469/12&gt;基础参数!$B$12,基础参数!$B$12,IF($F469/12&lt;基础参数!$B$11,基础参数!$B$11,$F469/12)),2)</f>
        <v>21396</v>
      </c>
      <c r="L469" s="13">
        <f>K469*12*基础参数!$B$10</f>
        <v>17972.640000000003</v>
      </c>
      <c r="M469" s="12">
        <f t="shared" si="241"/>
        <v>2709933.36</v>
      </c>
      <c r="N469" s="13">
        <f t="shared" si="242"/>
        <v>1904000</v>
      </c>
      <c r="O469" s="13">
        <f t="shared" si="243"/>
        <v>1037550.01</v>
      </c>
      <c r="P469" s="13">
        <f t="shared" si="244"/>
        <v>841640</v>
      </c>
      <c r="Q469" s="17">
        <f t="shared" si="245"/>
        <v>1879190.01</v>
      </c>
      <c r="R469" s="13">
        <f t="shared" si="246"/>
        <v>3953933.3600000003</v>
      </c>
      <c r="S469" s="18">
        <f t="shared" si="247"/>
        <v>660000</v>
      </c>
      <c r="T469" s="13">
        <f t="shared" si="248"/>
        <v>1597350.01</v>
      </c>
      <c r="U469" s="13">
        <f t="shared" si="249"/>
        <v>193590</v>
      </c>
      <c r="V469" s="19">
        <f t="shared" si="250"/>
        <v>1790940.01</v>
      </c>
      <c r="W469" s="13">
        <f t="shared" si="251"/>
        <v>88250</v>
      </c>
      <c r="X469" s="13">
        <f t="shared" si="252"/>
        <v>103410</v>
      </c>
      <c r="Y469" s="13">
        <f t="shared" si="253"/>
        <v>4613933.3600000003</v>
      </c>
      <c r="Z469" s="22">
        <f t="shared" si="254"/>
        <v>1894350.01</v>
      </c>
      <c r="AA469" s="13"/>
      <c r="AB469" s="13">
        <f t="shared" si="255"/>
        <v>4193933.3600000003</v>
      </c>
      <c r="AC469" s="13">
        <f t="shared" si="256"/>
        <v>420000</v>
      </c>
      <c r="AD469" s="13">
        <f t="shared" si="257"/>
        <v>1705350.01</v>
      </c>
      <c r="AE469" s="13">
        <f t="shared" si="258"/>
        <v>102340</v>
      </c>
      <c r="AF469" s="13">
        <f t="shared" si="259"/>
        <v>1807690.01</v>
      </c>
      <c r="AG469" s="23">
        <f t="shared" si="260"/>
        <v>16750</v>
      </c>
      <c r="AH469" s="13">
        <f t="shared" si="261"/>
        <v>-71500</v>
      </c>
      <c r="AI469" s="13">
        <f t="shared" si="262"/>
        <v>3161433.3600000003</v>
      </c>
      <c r="AJ469" s="13">
        <f t="shared" si="263"/>
        <v>3953933.3600000003</v>
      </c>
      <c r="AK469" s="13">
        <f t="shared" si="264"/>
        <v>660000</v>
      </c>
      <c r="AL469" s="13">
        <f t="shared" si="265"/>
        <v>1597350.01</v>
      </c>
      <c r="AM469" s="13">
        <f t="shared" si="266"/>
        <v>193590</v>
      </c>
      <c r="AN469" s="13">
        <f t="shared" si="267"/>
        <v>1790940.01</v>
      </c>
      <c r="AO469" s="23">
        <f t="shared" si="268"/>
        <v>0</v>
      </c>
      <c r="AP469" s="13">
        <f t="shared" si="269"/>
        <v>-88250</v>
      </c>
      <c r="AQ469" s="13">
        <f t="shared" si="270"/>
        <v>0</v>
      </c>
      <c r="AR469" s="3" t="str">
        <f t="shared" si="271"/>
        <v>Ok</v>
      </c>
    </row>
    <row r="470" spans="1:44" x14ac:dyDescent="0.3">
      <c r="A470" s="30"/>
      <c r="B470" s="30">
        <f t="shared" si="238"/>
        <v>477</v>
      </c>
      <c r="C470" s="13">
        <f t="shared" si="239"/>
        <v>238500</v>
      </c>
      <c r="D470" s="13">
        <f t="shared" si="240"/>
        <v>2862000</v>
      </c>
      <c r="E470" s="13">
        <f>F470*基础参数!$B$18</f>
        <v>1908000</v>
      </c>
      <c r="F470" s="13">
        <f>F469+基础参数!$B$17</f>
        <v>4770000</v>
      </c>
      <c r="G470" s="13">
        <f>基础参数!$B$1</f>
        <v>60000</v>
      </c>
      <c r="H470" s="13">
        <f>基础参数!$B$2</f>
        <v>36000</v>
      </c>
      <c r="I470" s="13">
        <f>ROUND(IF(F470/12&gt;基础参数!$B$5,基础参数!$B$5,IF(F470/12&lt;基础参数!$B$4,基础参数!$B$4,F470/12)),2)</f>
        <v>21396</v>
      </c>
      <c r="J470" s="13">
        <f>I470*12*基础参数!$B$3</f>
        <v>32094</v>
      </c>
      <c r="K470" s="13">
        <f>ROUND(IF($F470/12&gt;基础参数!$B$12,基础参数!$B$12,IF($F470/12&lt;基础参数!$B$11,基础参数!$B$11,$F470/12)),2)</f>
        <v>21396</v>
      </c>
      <c r="L470" s="13">
        <f>K470*12*基础参数!$B$10</f>
        <v>17972.640000000003</v>
      </c>
      <c r="M470" s="12">
        <f t="shared" si="241"/>
        <v>2715933.36</v>
      </c>
      <c r="N470" s="13">
        <f t="shared" si="242"/>
        <v>1908000</v>
      </c>
      <c r="O470" s="13">
        <f t="shared" si="243"/>
        <v>1040250.01</v>
      </c>
      <c r="P470" s="13">
        <f t="shared" si="244"/>
        <v>843440</v>
      </c>
      <c r="Q470" s="17">
        <f t="shared" si="245"/>
        <v>1883690.01</v>
      </c>
      <c r="R470" s="13">
        <f t="shared" si="246"/>
        <v>3963933.3600000003</v>
      </c>
      <c r="S470" s="18">
        <f t="shared" si="247"/>
        <v>660000</v>
      </c>
      <c r="T470" s="13">
        <f t="shared" si="248"/>
        <v>1601850.01</v>
      </c>
      <c r="U470" s="13">
        <f t="shared" si="249"/>
        <v>193590</v>
      </c>
      <c r="V470" s="19">
        <f t="shared" si="250"/>
        <v>1795440.01</v>
      </c>
      <c r="W470" s="13">
        <f t="shared" si="251"/>
        <v>88250</v>
      </c>
      <c r="X470" s="13">
        <f t="shared" si="252"/>
        <v>103410</v>
      </c>
      <c r="Y470" s="13">
        <f t="shared" si="253"/>
        <v>4623933.3600000003</v>
      </c>
      <c r="Z470" s="22">
        <f t="shared" si="254"/>
        <v>1898850.01</v>
      </c>
      <c r="AA470" s="13"/>
      <c r="AB470" s="13">
        <f t="shared" si="255"/>
        <v>4203933.3600000003</v>
      </c>
      <c r="AC470" s="13">
        <f t="shared" si="256"/>
        <v>420000</v>
      </c>
      <c r="AD470" s="13">
        <f t="shared" si="257"/>
        <v>1709850.01</v>
      </c>
      <c r="AE470" s="13">
        <f t="shared" si="258"/>
        <v>102340</v>
      </c>
      <c r="AF470" s="13">
        <f t="shared" si="259"/>
        <v>1812190.01</v>
      </c>
      <c r="AG470" s="23">
        <f t="shared" si="260"/>
        <v>16750</v>
      </c>
      <c r="AH470" s="13">
        <f t="shared" si="261"/>
        <v>-71500</v>
      </c>
      <c r="AI470" s="13">
        <f t="shared" si="262"/>
        <v>3171433.3600000003</v>
      </c>
      <c r="AJ470" s="13">
        <f t="shared" si="263"/>
        <v>3963933.3600000003</v>
      </c>
      <c r="AK470" s="13">
        <f t="shared" si="264"/>
        <v>660000</v>
      </c>
      <c r="AL470" s="13">
        <f t="shared" si="265"/>
        <v>1601850.01</v>
      </c>
      <c r="AM470" s="13">
        <f t="shared" si="266"/>
        <v>193590</v>
      </c>
      <c r="AN470" s="13">
        <f t="shared" si="267"/>
        <v>1795440.01</v>
      </c>
      <c r="AO470" s="23">
        <f t="shared" si="268"/>
        <v>0</v>
      </c>
      <c r="AP470" s="13">
        <f t="shared" si="269"/>
        <v>-88250</v>
      </c>
      <c r="AQ470" s="13">
        <f t="shared" si="270"/>
        <v>0</v>
      </c>
      <c r="AR470" s="3" t="str">
        <f t="shared" si="271"/>
        <v>Ok</v>
      </c>
    </row>
    <row r="471" spans="1:44" x14ac:dyDescent="0.3">
      <c r="A471" s="30"/>
      <c r="B471" s="30">
        <f t="shared" si="238"/>
        <v>478</v>
      </c>
      <c r="C471" s="13">
        <f t="shared" si="239"/>
        <v>239000</v>
      </c>
      <c r="D471" s="13">
        <f t="shared" si="240"/>
        <v>2868000</v>
      </c>
      <c r="E471" s="13">
        <f>F471*基础参数!$B$18</f>
        <v>1912000</v>
      </c>
      <c r="F471" s="13">
        <f>F470+基础参数!$B$17</f>
        <v>4780000</v>
      </c>
      <c r="G471" s="13">
        <f>基础参数!$B$1</f>
        <v>60000</v>
      </c>
      <c r="H471" s="13">
        <f>基础参数!$B$2</f>
        <v>36000</v>
      </c>
      <c r="I471" s="13">
        <f>ROUND(IF(F471/12&gt;基础参数!$B$5,基础参数!$B$5,IF(F471/12&lt;基础参数!$B$4,基础参数!$B$4,F471/12)),2)</f>
        <v>21396</v>
      </c>
      <c r="J471" s="13">
        <f>I471*12*基础参数!$B$3</f>
        <v>32094</v>
      </c>
      <c r="K471" s="13">
        <f>ROUND(IF($F471/12&gt;基础参数!$B$12,基础参数!$B$12,IF($F471/12&lt;基础参数!$B$11,基础参数!$B$11,$F471/12)),2)</f>
        <v>21396</v>
      </c>
      <c r="L471" s="13">
        <f>K471*12*基础参数!$B$10</f>
        <v>17972.640000000003</v>
      </c>
      <c r="M471" s="12">
        <f t="shared" si="241"/>
        <v>2721933.36</v>
      </c>
      <c r="N471" s="13">
        <f t="shared" si="242"/>
        <v>1912000</v>
      </c>
      <c r="O471" s="13">
        <f t="shared" si="243"/>
        <v>1042950.01</v>
      </c>
      <c r="P471" s="13">
        <f t="shared" si="244"/>
        <v>845240</v>
      </c>
      <c r="Q471" s="17">
        <f t="shared" si="245"/>
        <v>1888190.01</v>
      </c>
      <c r="R471" s="13">
        <f t="shared" si="246"/>
        <v>3973933.3600000003</v>
      </c>
      <c r="S471" s="18">
        <f t="shared" si="247"/>
        <v>660000</v>
      </c>
      <c r="T471" s="13">
        <f t="shared" si="248"/>
        <v>1606350.01</v>
      </c>
      <c r="U471" s="13">
        <f t="shared" si="249"/>
        <v>193590</v>
      </c>
      <c r="V471" s="19">
        <f t="shared" si="250"/>
        <v>1799940.01</v>
      </c>
      <c r="W471" s="13">
        <f t="shared" si="251"/>
        <v>88250</v>
      </c>
      <c r="X471" s="13">
        <f t="shared" si="252"/>
        <v>103410</v>
      </c>
      <c r="Y471" s="13">
        <f t="shared" si="253"/>
        <v>4633933.3600000003</v>
      </c>
      <c r="Z471" s="22">
        <f t="shared" si="254"/>
        <v>1903350.01</v>
      </c>
      <c r="AA471" s="13"/>
      <c r="AB471" s="13">
        <f t="shared" si="255"/>
        <v>4213933.3600000003</v>
      </c>
      <c r="AC471" s="13">
        <f t="shared" si="256"/>
        <v>420000</v>
      </c>
      <c r="AD471" s="13">
        <f t="shared" si="257"/>
        <v>1714350.01</v>
      </c>
      <c r="AE471" s="13">
        <f t="shared" si="258"/>
        <v>102340</v>
      </c>
      <c r="AF471" s="13">
        <f t="shared" si="259"/>
        <v>1816690.01</v>
      </c>
      <c r="AG471" s="23">
        <f t="shared" si="260"/>
        <v>16750</v>
      </c>
      <c r="AH471" s="13">
        <f t="shared" si="261"/>
        <v>-71500</v>
      </c>
      <c r="AI471" s="13">
        <f t="shared" si="262"/>
        <v>3181433.3600000003</v>
      </c>
      <c r="AJ471" s="13">
        <f t="shared" si="263"/>
        <v>3973933.3600000003</v>
      </c>
      <c r="AK471" s="13">
        <f t="shared" si="264"/>
        <v>660000</v>
      </c>
      <c r="AL471" s="13">
        <f t="shared" si="265"/>
        <v>1606350.01</v>
      </c>
      <c r="AM471" s="13">
        <f t="shared" si="266"/>
        <v>193590</v>
      </c>
      <c r="AN471" s="13">
        <f t="shared" si="267"/>
        <v>1799940.01</v>
      </c>
      <c r="AO471" s="23">
        <f t="shared" si="268"/>
        <v>0</v>
      </c>
      <c r="AP471" s="13">
        <f t="shared" si="269"/>
        <v>-88250</v>
      </c>
      <c r="AQ471" s="13">
        <f t="shared" si="270"/>
        <v>0</v>
      </c>
      <c r="AR471" s="3" t="str">
        <f t="shared" si="271"/>
        <v>Ok</v>
      </c>
    </row>
    <row r="472" spans="1:44" x14ac:dyDescent="0.3">
      <c r="A472" s="30"/>
      <c r="B472" s="30">
        <f t="shared" si="238"/>
        <v>479</v>
      </c>
      <c r="C472" s="13">
        <f t="shared" si="239"/>
        <v>239500</v>
      </c>
      <c r="D472" s="13">
        <f t="shared" si="240"/>
        <v>2874000</v>
      </c>
      <c r="E472" s="13">
        <f>F472*基础参数!$B$18</f>
        <v>1916000</v>
      </c>
      <c r="F472" s="13">
        <f>F471+基础参数!$B$17</f>
        <v>4790000</v>
      </c>
      <c r="G472" s="13">
        <f>基础参数!$B$1</f>
        <v>60000</v>
      </c>
      <c r="H472" s="13">
        <f>基础参数!$B$2</f>
        <v>36000</v>
      </c>
      <c r="I472" s="13">
        <f>ROUND(IF(F472/12&gt;基础参数!$B$5,基础参数!$B$5,IF(F472/12&lt;基础参数!$B$4,基础参数!$B$4,F472/12)),2)</f>
        <v>21396</v>
      </c>
      <c r="J472" s="13">
        <f>I472*12*基础参数!$B$3</f>
        <v>32094</v>
      </c>
      <c r="K472" s="13">
        <f>ROUND(IF($F472/12&gt;基础参数!$B$12,基础参数!$B$12,IF($F472/12&lt;基础参数!$B$11,基础参数!$B$11,$F472/12)),2)</f>
        <v>21396</v>
      </c>
      <c r="L472" s="13">
        <f>K472*12*基础参数!$B$10</f>
        <v>17972.640000000003</v>
      </c>
      <c r="M472" s="12">
        <f t="shared" si="241"/>
        <v>2727933.36</v>
      </c>
      <c r="N472" s="13">
        <f t="shared" si="242"/>
        <v>1916000</v>
      </c>
      <c r="O472" s="13">
        <f t="shared" si="243"/>
        <v>1045650.01</v>
      </c>
      <c r="P472" s="13">
        <f t="shared" si="244"/>
        <v>847040</v>
      </c>
      <c r="Q472" s="17">
        <f t="shared" si="245"/>
        <v>1892690.01</v>
      </c>
      <c r="R472" s="13">
        <f t="shared" si="246"/>
        <v>3983933.3600000003</v>
      </c>
      <c r="S472" s="18">
        <f t="shared" si="247"/>
        <v>660000</v>
      </c>
      <c r="T472" s="13">
        <f t="shared" si="248"/>
        <v>1610850.01</v>
      </c>
      <c r="U472" s="13">
        <f t="shared" si="249"/>
        <v>193590</v>
      </c>
      <c r="V472" s="19">
        <f t="shared" si="250"/>
        <v>1804440.01</v>
      </c>
      <c r="W472" s="13">
        <f t="shared" si="251"/>
        <v>88250</v>
      </c>
      <c r="X472" s="13">
        <f t="shared" si="252"/>
        <v>103410</v>
      </c>
      <c r="Y472" s="13">
        <f t="shared" si="253"/>
        <v>4643933.3600000003</v>
      </c>
      <c r="Z472" s="22">
        <f t="shared" si="254"/>
        <v>1907850.01</v>
      </c>
      <c r="AA472" s="13"/>
      <c r="AB472" s="13">
        <f t="shared" si="255"/>
        <v>4223933.3600000003</v>
      </c>
      <c r="AC472" s="13">
        <f t="shared" si="256"/>
        <v>420000</v>
      </c>
      <c r="AD472" s="13">
        <f t="shared" si="257"/>
        <v>1718850.01</v>
      </c>
      <c r="AE472" s="13">
        <f t="shared" si="258"/>
        <v>102340</v>
      </c>
      <c r="AF472" s="13">
        <f t="shared" si="259"/>
        <v>1821190.01</v>
      </c>
      <c r="AG472" s="23">
        <f t="shared" si="260"/>
        <v>16750</v>
      </c>
      <c r="AH472" s="13">
        <f t="shared" si="261"/>
        <v>-71500</v>
      </c>
      <c r="AI472" s="13">
        <f t="shared" si="262"/>
        <v>3191433.3600000003</v>
      </c>
      <c r="AJ472" s="13">
        <f t="shared" si="263"/>
        <v>3983933.3600000003</v>
      </c>
      <c r="AK472" s="13">
        <f t="shared" si="264"/>
        <v>660000</v>
      </c>
      <c r="AL472" s="13">
        <f t="shared" si="265"/>
        <v>1610850.01</v>
      </c>
      <c r="AM472" s="13">
        <f t="shared" si="266"/>
        <v>193590</v>
      </c>
      <c r="AN472" s="13">
        <f t="shared" si="267"/>
        <v>1804440.01</v>
      </c>
      <c r="AO472" s="23">
        <f t="shared" si="268"/>
        <v>0</v>
      </c>
      <c r="AP472" s="13">
        <f t="shared" si="269"/>
        <v>-88250</v>
      </c>
      <c r="AQ472" s="13">
        <f t="shared" si="270"/>
        <v>0</v>
      </c>
      <c r="AR472" s="3" t="str">
        <f t="shared" si="271"/>
        <v>Ok</v>
      </c>
    </row>
    <row r="473" spans="1:44" x14ac:dyDescent="0.3">
      <c r="A473" s="30"/>
      <c r="B473" s="30">
        <f t="shared" si="238"/>
        <v>480</v>
      </c>
      <c r="C473" s="13">
        <f t="shared" si="239"/>
        <v>240000</v>
      </c>
      <c r="D473" s="13">
        <f t="shared" si="240"/>
        <v>2880000</v>
      </c>
      <c r="E473" s="13">
        <f>F473*基础参数!$B$18</f>
        <v>1920000</v>
      </c>
      <c r="F473" s="13">
        <f>F472+基础参数!$B$17</f>
        <v>4800000</v>
      </c>
      <c r="G473" s="13">
        <f>基础参数!$B$1</f>
        <v>60000</v>
      </c>
      <c r="H473" s="13">
        <f>基础参数!$B$2</f>
        <v>36000</v>
      </c>
      <c r="I473" s="13">
        <f>ROUND(IF(F473/12&gt;基础参数!$B$5,基础参数!$B$5,IF(F473/12&lt;基础参数!$B$4,基础参数!$B$4,F473/12)),2)</f>
        <v>21396</v>
      </c>
      <c r="J473" s="13">
        <f>I473*12*基础参数!$B$3</f>
        <v>32094</v>
      </c>
      <c r="K473" s="13">
        <f>ROUND(IF($F473/12&gt;基础参数!$B$12,基础参数!$B$12,IF($F473/12&lt;基础参数!$B$11,基础参数!$B$11,$F473/12)),2)</f>
        <v>21396</v>
      </c>
      <c r="L473" s="13">
        <f>K473*12*基础参数!$B$10</f>
        <v>17972.640000000003</v>
      </c>
      <c r="M473" s="12">
        <f t="shared" si="241"/>
        <v>2733933.36</v>
      </c>
      <c r="N473" s="13">
        <f t="shared" si="242"/>
        <v>1920000</v>
      </c>
      <c r="O473" s="13">
        <f t="shared" si="243"/>
        <v>1048350.01</v>
      </c>
      <c r="P473" s="13">
        <f t="shared" si="244"/>
        <v>848840</v>
      </c>
      <c r="Q473" s="17">
        <f t="shared" si="245"/>
        <v>1897190.01</v>
      </c>
      <c r="R473" s="13">
        <f t="shared" si="246"/>
        <v>3993933.3600000003</v>
      </c>
      <c r="S473" s="18">
        <f t="shared" si="247"/>
        <v>660000</v>
      </c>
      <c r="T473" s="13">
        <f t="shared" si="248"/>
        <v>1615350.01</v>
      </c>
      <c r="U473" s="13">
        <f t="shared" si="249"/>
        <v>193590</v>
      </c>
      <c r="V473" s="19">
        <f t="shared" si="250"/>
        <v>1808940.01</v>
      </c>
      <c r="W473" s="13">
        <f t="shared" si="251"/>
        <v>88250</v>
      </c>
      <c r="X473" s="13">
        <f t="shared" si="252"/>
        <v>103410</v>
      </c>
      <c r="Y473" s="13">
        <f t="shared" si="253"/>
        <v>4653933.3600000003</v>
      </c>
      <c r="Z473" s="22">
        <f t="shared" si="254"/>
        <v>1912350.01</v>
      </c>
      <c r="AA473" s="13"/>
      <c r="AB473" s="13">
        <f t="shared" si="255"/>
        <v>4233933.3600000003</v>
      </c>
      <c r="AC473" s="13">
        <f t="shared" si="256"/>
        <v>420000</v>
      </c>
      <c r="AD473" s="13">
        <f t="shared" si="257"/>
        <v>1723350.01</v>
      </c>
      <c r="AE473" s="13">
        <f t="shared" si="258"/>
        <v>102340</v>
      </c>
      <c r="AF473" s="13">
        <f t="shared" si="259"/>
        <v>1825690.01</v>
      </c>
      <c r="AG473" s="23">
        <f t="shared" si="260"/>
        <v>16750</v>
      </c>
      <c r="AH473" s="13">
        <f t="shared" si="261"/>
        <v>-71500</v>
      </c>
      <c r="AI473" s="13">
        <f t="shared" si="262"/>
        <v>3201433.3600000003</v>
      </c>
      <c r="AJ473" s="13">
        <f t="shared" si="263"/>
        <v>3993933.3600000003</v>
      </c>
      <c r="AK473" s="13">
        <f t="shared" si="264"/>
        <v>660000</v>
      </c>
      <c r="AL473" s="13">
        <f t="shared" si="265"/>
        <v>1615350.01</v>
      </c>
      <c r="AM473" s="13">
        <f t="shared" si="266"/>
        <v>193590</v>
      </c>
      <c r="AN473" s="13">
        <f t="shared" si="267"/>
        <v>1808940.01</v>
      </c>
      <c r="AO473" s="23">
        <f t="shared" si="268"/>
        <v>0</v>
      </c>
      <c r="AP473" s="13">
        <f t="shared" si="269"/>
        <v>-88250</v>
      </c>
      <c r="AQ473" s="13">
        <f t="shared" si="270"/>
        <v>0</v>
      </c>
      <c r="AR473" s="3" t="str">
        <f t="shared" si="271"/>
        <v>Ok</v>
      </c>
    </row>
    <row r="474" spans="1:44" x14ac:dyDescent="0.3">
      <c r="A474" s="30"/>
      <c r="B474" s="30">
        <f t="shared" si="238"/>
        <v>481</v>
      </c>
      <c r="C474" s="13">
        <f t="shared" si="239"/>
        <v>240500</v>
      </c>
      <c r="D474" s="13">
        <f t="shared" si="240"/>
        <v>2886000</v>
      </c>
      <c r="E474" s="13">
        <f>F474*基础参数!$B$18</f>
        <v>1924000</v>
      </c>
      <c r="F474" s="13">
        <f>F473+基础参数!$B$17</f>
        <v>4810000</v>
      </c>
      <c r="G474" s="13">
        <f>基础参数!$B$1</f>
        <v>60000</v>
      </c>
      <c r="H474" s="13">
        <f>基础参数!$B$2</f>
        <v>36000</v>
      </c>
      <c r="I474" s="13">
        <f>ROUND(IF(F474/12&gt;基础参数!$B$5,基础参数!$B$5,IF(F474/12&lt;基础参数!$B$4,基础参数!$B$4,F474/12)),2)</f>
        <v>21396</v>
      </c>
      <c r="J474" s="13">
        <f>I474*12*基础参数!$B$3</f>
        <v>32094</v>
      </c>
      <c r="K474" s="13">
        <f>ROUND(IF($F474/12&gt;基础参数!$B$12,基础参数!$B$12,IF($F474/12&lt;基础参数!$B$11,基础参数!$B$11,$F474/12)),2)</f>
        <v>21396</v>
      </c>
      <c r="L474" s="13">
        <f>K474*12*基础参数!$B$10</f>
        <v>17972.640000000003</v>
      </c>
      <c r="M474" s="12">
        <f t="shared" si="241"/>
        <v>2739933.36</v>
      </c>
      <c r="N474" s="13">
        <f t="shared" si="242"/>
        <v>1924000</v>
      </c>
      <c r="O474" s="13">
        <f t="shared" si="243"/>
        <v>1051050.01</v>
      </c>
      <c r="P474" s="13">
        <f t="shared" si="244"/>
        <v>850640</v>
      </c>
      <c r="Q474" s="17">
        <f t="shared" si="245"/>
        <v>1901690.01</v>
      </c>
      <c r="R474" s="13">
        <f t="shared" si="246"/>
        <v>4003933.3600000003</v>
      </c>
      <c r="S474" s="18">
        <f t="shared" si="247"/>
        <v>660000</v>
      </c>
      <c r="T474" s="13">
        <f t="shared" si="248"/>
        <v>1619850.01</v>
      </c>
      <c r="U474" s="13">
        <f t="shared" si="249"/>
        <v>193590</v>
      </c>
      <c r="V474" s="19">
        <f t="shared" si="250"/>
        <v>1813440.01</v>
      </c>
      <c r="W474" s="13">
        <f t="shared" si="251"/>
        <v>88250</v>
      </c>
      <c r="X474" s="13">
        <f t="shared" si="252"/>
        <v>103410</v>
      </c>
      <c r="Y474" s="13">
        <f t="shared" si="253"/>
        <v>4663933.3600000003</v>
      </c>
      <c r="Z474" s="22">
        <f t="shared" si="254"/>
        <v>1916850.01</v>
      </c>
      <c r="AA474" s="13"/>
      <c r="AB474" s="13">
        <f t="shared" si="255"/>
        <v>4243933.3600000003</v>
      </c>
      <c r="AC474" s="13">
        <f t="shared" si="256"/>
        <v>420000</v>
      </c>
      <c r="AD474" s="13">
        <f t="shared" si="257"/>
        <v>1727850.01</v>
      </c>
      <c r="AE474" s="13">
        <f t="shared" si="258"/>
        <v>102340</v>
      </c>
      <c r="AF474" s="13">
        <f t="shared" si="259"/>
        <v>1830190.01</v>
      </c>
      <c r="AG474" s="23">
        <f t="shared" si="260"/>
        <v>16750</v>
      </c>
      <c r="AH474" s="13">
        <f t="shared" si="261"/>
        <v>-71500</v>
      </c>
      <c r="AI474" s="13">
        <f t="shared" si="262"/>
        <v>3211433.3600000003</v>
      </c>
      <c r="AJ474" s="13">
        <f t="shared" si="263"/>
        <v>4003933.3600000003</v>
      </c>
      <c r="AK474" s="13">
        <f t="shared" si="264"/>
        <v>660000</v>
      </c>
      <c r="AL474" s="13">
        <f t="shared" si="265"/>
        <v>1619850.01</v>
      </c>
      <c r="AM474" s="13">
        <f t="shared" si="266"/>
        <v>193590</v>
      </c>
      <c r="AN474" s="13">
        <f t="shared" si="267"/>
        <v>1813440.01</v>
      </c>
      <c r="AO474" s="23">
        <f t="shared" si="268"/>
        <v>0</v>
      </c>
      <c r="AP474" s="13">
        <f t="shared" si="269"/>
        <v>-88250</v>
      </c>
      <c r="AQ474" s="13">
        <f t="shared" si="270"/>
        <v>0</v>
      </c>
      <c r="AR474" s="3" t="str">
        <f t="shared" si="271"/>
        <v>Ok</v>
      </c>
    </row>
    <row r="475" spans="1:44" x14ac:dyDescent="0.3">
      <c r="A475" s="30"/>
      <c r="B475" s="30">
        <f t="shared" si="238"/>
        <v>482</v>
      </c>
      <c r="C475" s="13">
        <f t="shared" si="239"/>
        <v>241000</v>
      </c>
      <c r="D475" s="13">
        <f t="shared" si="240"/>
        <v>2892000</v>
      </c>
      <c r="E475" s="13">
        <f>F475*基础参数!$B$18</f>
        <v>1928000</v>
      </c>
      <c r="F475" s="13">
        <f>F474+基础参数!$B$17</f>
        <v>4820000</v>
      </c>
      <c r="G475" s="13">
        <f>基础参数!$B$1</f>
        <v>60000</v>
      </c>
      <c r="H475" s="13">
        <f>基础参数!$B$2</f>
        <v>36000</v>
      </c>
      <c r="I475" s="13">
        <f>ROUND(IF(F475/12&gt;基础参数!$B$5,基础参数!$B$5,IF(F475/12&lt;基础参数!$B$4,基础参数!$B$4,F475/12)),2)</f>
        <v>21396</v>
      </c>
      <c r="J475" s="13">
        <f>I475*12*基础参数!$B$3</f>
        <v>32094</v>
      </c>
      <c r="K475" s="13">
        <f>ROUND(IF($F475/12&gt;基础参数!$B$12,基础参数!$B$12,IF($F475/12&lt;基础参数!$B$11,基础参数!$B$11,$F475/12)),2)</f>
        <v>21396</v>
      </c>
      <c r="L475" s="13">
        <f>K475*12*基础参数!$B$10</f>
        <v>17972.640000000003</v>
      </c>
      <c r="M475" s="12">
        <f t="shared" si="241"/>
        <v>2745933.36</v>
      </c>
      <c r="N475" s="13">
        <f t="shared" si="242"/>
        <v>1928000</v>
      </c>
      <c r="O475" s="13">
        <f t="shared" si="243"/>
        <v>1053750.01</v>
      </c>
      <c r="P475" s="13">
        <f t="shared" si="244"/>
        <v>852440</v>
      </c>
      <c r="Q475" s="17">
        <f t="shared" si="245"/>
        <v>1906190.01</v>
      </c>
      <c r="R475" s="13">
        <f t="shared" si="246"/>
        <v>4013933.3600000003</v>
      </c>
      <c r="S475" s="18">
        <f t="shared" si="247"/>
        <v>660000</v>
      </c>
      <c r="T475" s="13">
        <f t="shared" si="248"/>
        <v>1624350.01</v>
      </c>
      <c r="U475" s="13">
        <f t="shared" si="249"/>
        <v>193590</v>
      </c>
      <c r="V475" s="19">
        <f t="shared" si="250"/>
        <v>1817940.01</v>
      </c>
      <c r="W475" s="13">
        <f t="shared" si="251"/>
        <v>88250</v>
      </c>
      <c r="X475" s="13">
        <f t="shared" si="252"/>
        <v>103410</v>
      </c>
      <c r="Y475" s="13">
        <f t="shared" si="253"/>
        <v>4673933.3600000003</v>
      </c>
      <c r="Z475" s="22">
        <f t="shared" si="254"/>
        <v>1921350.01</v>
      </c>
      <c r="AA475" s="13"/>
      <c r="AB475" s="13">
        <f t="shared" si="255"/>
        <v>4253933.3600000003</v>
      </c>
      <c r="AC475" s="13">
        <f t="shared" si="256"/>
        <v>420000</v>
      </c>
      <c r="AD475" s="13">
        <f t="shared" si="257"/>
        <v>1732350.01</v>
      </c>
      <c r="AE475" s="13">
        <f t="shared" si="258"/>
        <v>102340</v>
      </c>
      <c r="AF475" s="13">
        <f t="shared" si="259"/>
        <v>1834690.01</v>
      </c>
      <c r="AG475" s="23">
        <f t="shared" si="260"/>
        <v>16750</v>
      </c>
      <c r="AH475" s="13">
        <f t="shared" si="261"/>
        <v>-71500</v>
      </c>
      <c r="AI475" s="13">
        <f t="shared" si="262"/>
        <v>3221433.3600000003</v>
      </c>
      <c r="AJ475" s="13">
        <f t="shared" si="263"/>
        <v>4013933.3600000003</v>
      </c>
      <c r="AK475" s="13">
        <f t="shared" si="264"/>
        <v>660000</v>
      </c>
      <c r="AL475" s="13">
        <f t="shared" si="265"/>
        <v>1624350.01</v>
      </c>
      <c r="AM475" s="13">
        <f t="shared" si="266"/>
        <v>193590</v>
      </c>
      <c r="AN475" s="13">
        <f t="shared" si="267"/>
        <v>1817940.01</v>
      </c>
      <c r="AO475" s="23">
        <f t="shared" si="268"/>
        <v>0</v>
      </c>
      <c r="AP475" s="13">
        <f t="shared" si="269"/>
        <v>-88250</v>
      </c>
      <c r="AQ475" s="13">
        <f t="shared" si="270"/>
        <v>0</v>
      </c>
      <c r="AR475" s="3" t="str">
        <f t="shared" si="271"/>
        <v>Ok</v>
      </c>
    </row>
    <row r="476" spans="1:44" x14ac:dyDescent="0.3">
      <c r="A476" s="30"/>
      <c r="B476" s="30">
        <f t="shared" si="238"/>
        <v>483</v>
      </c>
      <c r="C476" s="13">
        <f t="shared" si="239"/>
        <v>241500</v>
      </c>
      <c r="D476" s="13">
        <f t="shared" si="240"/>
        <v>2898000</v>
      </c>
      <c r="E476" s="13">
        <f>F476*基础参数!$B$18</f>
        <v>1932000</v>
      </c>
      <c r="F476" s="13">
        <f>F475+基础参数!$B$17</f>
        <v>4830000</v>
      </c>
      <c r="G476" s="13">
        <f>基础参数!$B$1</f>
        <v>60000</v>
      </c>
      <c r="H476" s="13">
        <f>基础参数!$B$2</f>
        <v>36000</v>
      </c>
      <c r="I476" s="13">
        <f>ROUND(IF(F476/12&gt;基础参数!$B$5,基础参数!$B$5,IF(F476/12&lt;基础参数!$B$4,基础参数!$B$4,F476/12)),2)</f>
        <v>21396</v>
      </c>
      <c r="J476" s="13">
        <f>I476*12*基础参数!$B$3</f>
        <v>32094</v>
      </c>
      <c r="K476" s="13">
        <f>ROUND(IF($F476/12&gt;基础参数!$B$12,基础参数!$B$12,IF($F476/12&lt;基础参数!$B$11,基础参数!$B$11,$F476/12)),2)</f>
        <v>21396</v>
      </c>
      <c r="L476" s="13">
        <f>K476*12*基础参数!$B$10</f>
        <v>17972.640000000003</v>
      </c>
      <c r="M476" s="12">
        <f t="shared" si="241"/>
        <v>2751933.36</v>
      </c>
      <c r="N476" s="13">
        <f t="shared" si="242"/>
        <v>1932000</v>
      </c>
      <c r="O476" s="13">
        <f t="shared" si="243"/>
        <v>1056450.01</v>
      </c>
      <c r="P476" s="13">
        <f t="shared" si="244"/>
        <v>854240</v>
      </c>
      <c r="Q476" s="17">
        <f t="shared" si="245"/>
        <v>1910690.01</v>
      </c>
      <c r="R476" s="13">
        <f t="shared" si="246"/>
        <v>4023933.3600000003</v>
      </c>
      <c r="S476" s="18">
        <f t="shared" si="247"/>
        <v>660000</v>
      </c>
      <c r="T476" s="13">
        <f t="shared" si="248"/>
        <v>1628850.01</v>
      </c>
      <c r="U476" s="13">
        <f t="shared" si="249"/>
        <v>193590</v>
      </c>
      <c r="V476" s="19">
        <f t="shared" si="250"/>
        <v>1822440.01</v>
      </c>
      <c r="W476" s="13">
        <f t="shared" si="251"/>
        <v>88250</v>
      </c>
      <c r="X476" s="13">
        <f t="shared" si="252"/>
        <v>103410</v>
      </c>
      <c r="Y476" s="13">
        <f t="shared" si="253"/>
        <v>4683933.3600000003</v>
      </c>
      <c r="Z476" s="22">
        <f t="shared" si="254"/>
        <v>1925850.01</v>
      </c>
      <c r="AA476" s="13"/>
      <c r="AB476" s="13">
        <f t="shared" si="255"/>
        <v>4263933.3600000003</v>
      </c>
      <c r="AC476" s="13">
        <f t="shared" si="256"/>
        <v>420000</v>
      </c>
      <c r="AD476" s="13">
        <f t="shared" si="257"/>
        <v>1736850.01</v>
      </c>
      <c r="AE476" s="13">
        <f t="shared" si="258"/>
        <v>102340</v>
      </c>
      <c r="AF476" s="13">
        <f t="shared" si="259"/>
        <v>1839190.01</v>
      </c>
      <c r="AG476" s="23">
        <f t="shared" si="260"/>
        <v>16750</v>
      </c>
      <c r="AH476" s="13">
        <f t="shared" si="261"/>
        <v>-71500</v>
      </c>
      <c r="AI476" s="13">
        <f t="shared" si="262"/>
        <v>3231433.3600000003</v>
      </c>
      <c r="AJ476" s="13">
        <f t="shared" si="263"/>
        <v>4023933.3600000003</v>
      </c>
      <c r="AK476" s="13">
        <f t="shared" si="264"/>
        <v>660000</v>
      </c>
      <c r="AL476" s="13">
        <f t="shared" si="265"/>
        <v>1628850.01</v>
      </c>
      <c r="AM476" s="13">
        <f t="shared" si="266"/>
        <v>193590</v>
      </c>
      <c r="AN476" s="13">
        <f t="shared" si="267"/>
        <v>1822440.01</v>
      </c>
      <c r="AO476" s="23">
        <f t="shared" si="268"/>
        <v>0</v>
      </c>
      <c r="AP476" s="13">
        <f t="shared" si="269"/>
        <v>-88250</v>
      </c>
      <c r="AQ476" s="13">
        <f t="shared" si="270"/>
        <v>0</v>
      </c>
      <c r="AR476" s="3" t="str">
        <f t="shared" si="271"/>
        <v>Ok</v>
      </c>
    </row>
    <row r="477" spans="1:44" x14ac:dyDescent="0.3">
      <c r="A477" s="30"/>
      <c r="B477" s="30">
        <f t="shared" si="238"/>
        <v>484</v>
      </c>
      <c r="C477" s="13">
        <f t="shared" si="239"/>
        <v>242000</v>
      </c>
      <c r="D477" s="13">
        <f t="shared" si="240"/>
        <v>2904000</v>
      </c>
      <c r="E477" s="13">
        <f>F477*基础参数!$B$18</f>
        <v>1936000</v>
      </c>
      <c r="F477" s="13">
        <f>F476+基础参数!$B$17</f>
        <v>4840000</v>
      </c>
      <c r="G477" s="13">
        <f>基础参数!$B$1</f>
        <v>60000</v>
      </c>
      <c r="H477" s="13">
        <f>基础参数!$B$2</f>
        <v>36000</v>
      </c>
      <c r="I477" s="13">
        <f>ROUND(IF(F477/12&gt;基础参数!$B$5,基础参数!$B$5,IF(F477/12&lt;基础参数!$B$4,基础参数!$B$4,F477/12)),2)</f>
        <v>21396</v>
      </c>
      <c r="J477" s="13">
        <f>I477*12*基础参数!$B$3</f>
        <v>32094</v>
      </c>
      <c r="K477" s="13">
        <f>ROUND(IF($F477/12&gt;基础参数!$B$12,基础参数!$B$12,IF($F477/12&lt;基础参数!$B$11,基础参数!$B$11,$F477/12)),2)</f>
        <v>21396</v>
      </c>
      <c r="L477" s="13">
        <f>K477*12*基础参数!$B$10</f>
        <v>17972.640000000003</v>
      </c>
      <c r="M477" s="12">
        <f t="shared" si="241"/>
        <v>2757933.36</v>
      </c>
      <c r="N477" s="13">
        <f t="shared" si="242"/>
        <v>1936000</v>
      </c>
      <c r="O477" s="13">
        <f t="shared" si="243"/>
        <v>1059150.01</v>
      </c>
      <c r="P477" s="13">
        <f t="shared" si="244"/>
        <v>856040</v>
      </c>
      <c r="Q477" s="17">
        <f t="shared" si="245"/>
        <v>1915190.01</v>
      </c>
      <c r="R477" s="13">
        <f t="shared" si="246"/>
        <v>4033933.3600000003</v>
      </c>
      <c r="S477" s="18">
        <f t="shared" si="247"/>
        <v>660000</v>
      </c>
      <c r="T477" s="13">
        <f t="shared" si="248"/>
        <v>1633350.01</v>
      </c>
      <c r="U477" s="13">
        <f t="shared" si="249"/>
        <v>193590</v>
      </c>
      <c r="V477" s="19">
        <f t="shared" si="250"/>
        <v>1826940.01</v>
      </c>
      <c r="W477" s="13">
        <f t="shared" si="251"/>
        <v>88250</v>
      </c>
      <c r="X477" s="13">
        <f t="shared" si="252"/>
        <v>103410</v>
      </c>
      <c r="Y477" s="13">
        <f t="shared" si="253"/>
        <v>4693933.3600000003</v>
      </c>
      <c r="Z477" s="22">
        <f t="shared" si="254"/>
        <v>1930350.01</v>
      </c>
      <c r="AA477" s="13"/>
      <c r="AB477" s="13">
        <f t="shared" si="255"/>
        <v>4273933.3600000003</v>
      </c>
      <c r="AC477" s="13">
        <f t="shared" si="256"/>
        <v>420000</v>
      </c>
      <c r="AD477" s="13">
        <f t="shared" si="257"/>
        <v>1741350.01</v>
      </c>
      <c r="AE477" s="13">
        <f t="shared" si="258"/>
        <v>102340</v>
      </c>
      <c r="AF477" s="13">
        <f t="shared" si="259"/>
        <v>1843690.01</v>
      </c>
      <c r="AG477" s="23">
        <f t="shared" si="260"/>
        <v>16750</v>
      </c>
      <c r="AH477" s="13">
        <f t="shared" si="261"/>
        <v>-71500</v>
      </c>
      <c r="AI477" s="13">
        <f t="shared" si="262"/>
        <v>3241433.3600000003</v>
      </c>
      <c r="AJ477" s="13">
        <f t="shared" si="263"/>
        <v>4033933.3600000003</v>
      </c>
      <c r="AK477" s="13">
        <f t="shared" si="264"/>
        <v>660000</v>
      </c>
      <c r="AL477" s="13">
        <f t="shared" si="265"/>
        <v>1633350.01</v>
      </c>
      <c r="AM477" s="13">
        <f t="shared" si="266"/>
        <v>193590</v>
      </c>
      <c r="AN477" s="13">
        <f t="shared" si="267"/>
        <v>1826940.01</v>
      </c>
      <c r="AO477" s="23">
        <f t="shared" si="268"/>
        <v>0</v>
      </c>
      <c r="AP477" s="13">
        <f t="shared" si="269"/>
        <v>-88250</v>
      </c>
      <c r="AQ477" s="13">
        <f t="shared" si="270"/>
        <v>0</v>
      </c>
      <c r="AR477" s="3" t="str">
        <f t="shared" si="271"/>
        <v>Ok</v>
      </c>
    </row>
    <row r="478" spans="1:44" x14ac:dyDescent="0.3">
      <c r="A478" s="30"/>
      <c r="B478" s="30">
        <f t="shared" si="238"/>
        <v>485</v>
      </c>
      <c r="C478" s="13">
        <f t="shared" si="239"/>
        <v>242500</v>
      </c>
      <c r="D478" s="13">
        <f t="shared" si="240"/>
        <v>2910000</v>
      </c>
      <c r="E478" s="13">
        <f>F478*基础参数!$B$18</f>
        <v>1940000</v>
      </c>
      <c r="F478" s="13">
        <f>F477+基础参数!$B$17</f>
        <v>4850000</v>
      </c>
      <c r="G478" s="13">
        <f>基础参数!$B$1</f>
        <v>60000</v>
      </c>
      <c r="H478" s="13">
        <f>基础参数!$B$2</f>
        <v>36000</v>
      </c>
      <c r="I478" s="13">
        <f>ROUND(IF(F478/12&gt;基础参数!$B$5,基础参数!$B$5,IF(F478/12&lt;基础参数!$B$4,基础参数!$B$4,F478/12)),2)</f>
        <v>21396</v>
      </c>
      <c r="J478" s="13">
        <f>I478*12*基础参数!$B$3</f>
        <v>32094</v>
      </c>
      <c r="K478" s="13">
        <f>ROUND(IF($F478/12&gt;基础参数!$B$12,基础参数!$B$12,IF($F478/12&lt;基础参数!$B$11,基础参数!$B$11,$F478/12)),2)</f>
        <v>21396</v>
      </c>
      <c r="L478" s="13">
        <f>K478*12*基础参数!$B$10</f>
        <v>17972.640000000003</v>
      </c>
      <c r="M478" s="12">
        <f t="shared" si="241"/>
        <v>2763933.36</v>
      </c>
      <c r="N478" s="13">
        <f t="shared" si="242"/>
        <v>1940000</v>
      </c>
      <c r="O478" s="13">
        <f t="shared" si="243"/>
        <v>1061850.01</v>
      </c>
      <c r="P478" s="13">
        <f t="shared" si="244"/>
        <v>857840</v>
      </c>
      <c r="Q478" s="17">
        <f t="shared" si="245"/>
        <v>1919690.01</v>
      </c>
      <c r="R478" s="13">
        <f t="shared" si="246"/>
        <v>4043933.3600000003</v>
      </c>
      <c r="S478" s="18">
        <f t="shared" si="247"/>
        <v>660000</v>
      </c>
      <c r="T478" s="13">
        <f t="shared" si="248"/>
        <v>1637850.01</v>
      </c>
      <c r="U478" s="13">
        <f t="shared" si="249"/>
        <v>193590</v>
      </c>
      <c r="V478" s="19">
        <f t="shared" si="250"/>
        <v>1831440.01</v>
      </c>
      <c r="W478" s="13">
        <f t="shared" si="251"/>
        <v>88250</v>
      </c>
      <c r="X478" s="13">
        <f t="shared" si="252"/>
        <v>103410</v>
      </c>
      <c r="Y478" s="13">
        <f t="shared" si="253"/>
        <v>4703933.3600000003</v>
      </c>
      <c r="Z478" s="22">
        <f t="shared" si="254"/>
        <v>1934850.01</v>
      </c>
      <c r="AA478" s="13"/>
      <c r="AB478" s="13">
        <f t="shared" si="255"/>
        <v>4283933.3600000003</v>
      </c>
      <c r="AC478" s="13">
        <f t="shared" si="256"/>
        <v>420000</v>
      </c>
      <c r="AD478" s="13">
        <f t="shared" si="257"/>
        <v>1745850.01</v>
      </c>
      <c r="AE478" s="13">
        <f t="shared" si="258"/>
        <v>102340</v>
      </c>
      <c r="AF478" s="13">
        <f t="shared" si="259"/>
        <v>1848190.01</v>
      </c>
      <c r="AG478" s="23">
        <f t="shared" si="260"/>
        <v>16750</v>
      </c>
      <c r="AH478" s="13">
        <f t="shared" si="261"/>
        <v>-71500</v>
      </c>
      <c r="AI478" s="13">
        <f t="shared" si="262"/>
        <v>3251433.3600000003</v>
      </c>
      <c r="AJ478" s="13">
        <f t="shared" si="263"/>
        <v>4043933.3600000003</v>
      </c>
      <c r="AK478" s="13">
        <f t="shared" si="264"/>
        <v>660000</v>
      </c>
      <c r="AL478" s="13">
        <f t="shared" si="265"/>
        <v>1637850.01</v>
      </c>
      <c r="AM478" s="13">
        <f t="shared" si="266"/>
        <v>193590</v>
      </c>
      <c r="AN478" s="13">
        <f t="shared" si="267"/>
        <v>1831440.01</v>
      </c>
      <c r="AO478" s="23">
        <f t="shared" si="268"/>
        <v>0</v>
      </c>
      <c r="AP478" s="13">
        <f t="shared" si="269"/>
        <v>-88250</v>
      </c>
      <c r="AQ478" s="13">
        <f t="shared" si="270"/>
        <v>0</v>
      </c>
      <c r="AR478" s="3" t="str">
        <f t="shared" si="271"/>
        <v>Ok</v>
      </c>
    </row>
    <row r="479" spans="1:44" x14ac:dyDescent="0.3">
      <c r="A479" s="30"/>
      <c r="B479" s="30">
        <f t="shared" si="238"/>
        <v>486</v>
      </c>
      <c r="C479" s="13">
        <f t="shared" si="239"/>
        <v>243000</v>
      </c>
      <c r="D479" s="13">
        <f t="shared" si="240"/>
        <v>2916000</v>
      </c>
      <c r="E479" s="13">
        <f>F479*基础参数!$B$18</f>
        <v>1944000</v>
      </c>
      <c r="F479" s="13">
        <f>F478+基础参数!$B$17</f>
        <v>4860000</v>
      </c>
      <c r="G479" s="13">
        <f>基础参数!$B$1</f>
        <v>60000</v>
      </c>
      <c r="H479" s="13">
        <f>基础参数!$B$2</f>
        <v>36000</v>
      </c>
      <c r="I479" s="13">
        <f>ROUND(IF(F479/12&gt;基础参数!$B$5,基础参数!$B$5,IF(F479/12&lt;基础参数!$B$4,基础参数!$B$4,F479/12)),2)</f>
        <v>21396</v>
      </c>
      <c r="J479" s="13">
        <f>I479*12*基础参数!$B$3</f>
        <v>32094</v>
      </c>
      <c r="K479" s="13">
        <f>ROUND(IF($F479/12&gt;基础参数!$B$12,基础参数!$B$12,IF($F479/12&lt;基础参数!$B$11,基础参数!$B$11,$F479/12)),2)</f>
        <v>21396</v>
      </c>
      <c r="L479" s="13">
        <f>K479*12*基础参数!$B$10</f>
        <v>17972.640000000003</v>
      </c>
      <c r="M479" s="12">
        <f t="shared" si="241"/>
        <v>2769933.36</v>
      </c>
      <c r="N479" s="13">
        <f t="shared" si="242"/>
        <v>1944000</v>
      </c>
      <c r="O479" s="13">
        <f t="shared" si="243"/>
        <v>1064550.01</v>
      </c>
      <c r="P479" s="13">
        <f t="shared" si="244"/>
        <v>859640</v>
      </c>
      <c r="Q479" s="17">
        <f t="shared" si="245"/>
        <v>1924190.01</v>
      </c>
      <c r="R479" s="13">
        <f t="shared" si="246"/>
        <v>4053933.3600000003</v>
      </c>
      <c r="S479" s="18">
        <f t="shared" si="247"/>
        <v>660000</v>
      </c>
      <c r="T479" s="13">
        <f t="shared" si="248"/>
        <v>1642350.01</v>
      </c>
      <c r="U479" s="13">
        <f t="shared" si="249"/>
        <v>193590</v>
      </c>
      <c r="V479" s="19">
        <f t="shared" si="250"/>
        <v>1835940.01</v>
      </c>
      <c r="W479" s="13">
        <f t="shared" si="251"/>
        <v>88250</v>
      </c>
      <c r="X479" s="13">
        <f t="shared" si="252"/>
        <v>103410</v>
      </c>
      <c r="Y479" s="13">
        <f t="shared" si="253"/>
        <v>4713933.3600000003</v>
      </c>
      <c r="Z479" s="22">
        <f t="shared" si="254"/>
        <v>1939350.01</v>
      </c>
      <c r="AA479" s="13"/>
      <c r="AB479" s="13">
        <f t="shared" si="255"/>
        <v>4293933.3600000003</v>
      </c>
      <c r="AC479" s="13">
        <f t="shared" si="256"/>
        <v>420000</v>
      </c>
      <c r="AD479" s="13">
        <f t="shared" si="257"/>
        <v>1750350.01</v>
      </c>
      <c r="AE479" s="13">
        <f t="shared" si="258"/>
        <v>102340</v>
      </c>
      <c r="AF479" s="13">
        <f t="shared" si="259"/>
        <v>1852690.01</v>
      </c>
      <c r="AG479" s="23">
        <f t="shared" si="260"/>
        <v>16750</v>
      </c>
      <c r="AH479" s="13">
        <f t="shared" si="261"/>
        <v>-71500</v>
      </c>
      <c r="AI479" s="13">
        <f t="shared" si="262"/>
        <v>3261433.3600000003</v>
      </c>
      <c r="AJ479" s="13">
        <f t="shared" si="263"/>
        <v>4053933.3600000003</v>
      </c>
      <c r="AK479" s="13">
        <f t="shared" si="264"/>
        <v>660000</v>
      </c>
      <c r="AL479" s="13">
        <f t="shared" si="265"/>
        <v>1642350.01</v>
      </c>
      <c r="AM479" s="13">
        <f t="shared" si="266"/>
        <v>193590</v>
      </c>
      <c r="AN479" s="13">
        <f t="shared" si="267"/>
        <v>1835940.01</v>
      </c>
      <c r="AO479" s="23">
        <f t="shared" si="268"/>
        <v>0</v>
      </c>
      <c r="AP479" s="13">
        <f t="shared" si="269"/>
        <v>-88250</v>
      </c>
      <c r="AQ479" s="13">
        <f t="shared" si="270"/>
        <v>0</v>
      </c>
      <c r="AR479" s="3" t="str">
        <f t="shared" si="271"/>
        <v>Ok</v>
      </c>
    </row>
    <row r="480" spans="1:44" x14ac:dyDescent="0.3">
      <c r="A480" s="30"/>
      <c r="B480" s="30">
        <f t="shared" si="238"/>
        <v>487</v>
      </c>
      <c r="C480" s="13">
        <f t="shared" si="239"/>
        <v>243500</v>
      </c>
      <c r="D480" s="13">
        <f t="shared" si="240"/>
        <v>2922000</v>
      </c>
      <c r="E480" s="13">
        <f>F480*基础参数!$B$18</f>
        <v>1948000</v>
      </c>
      <c r="F480" s="13">
        <f>F479+基础参数!$B$17</f>
        <v>4870000</v>
      </c>
      <c r="G480" s="13">
        <f>基础参数!$B$1</f>
        <v>60000</v>
      </c>
      <c r="H480" s="13">
        <f>基础参数!$B$2</f>
        <v>36000</v>
      </c>
      <c r="I480" s="13">
        <f>ROUND(IF(F480/12&gt;基础参数!$B$5,基础参数!$B$5,IF(F480/12&lt;基础参数!$B$4,基础参数!$B$4,F480/12)),2)</f>
        <v>21396</v>
      </c>
      <c r="J480" s="13">
        <f>I480*12*基础参数!$B$3</f>
        <v>32094</v>
      </c>
      <c r="K480" s="13">
        <f>ROUND(IF($F480/12&gt;基础参数!$B$12,基础参数!$B$12,IF($F480/12&lt;基础参数!$B$11,基础参数!$B$11,$F480/12)),2)</f>
        <v>21396</v>
      </c>
      <c r="L480" s="13">
        <f>K480*12*基础参数!$B$10</f>
        <v>17972.640000000003</v>
      </c>
      <c r="M480" s="12">
        <f t="shared" si="241"/>
        <v>2775933.36</v>
      </c>
      <c r="N480" s="13">
        <f t="shared" si="242"/>
        <v>1948000</v>
      </c>
      <c r="O480" s="13">
        <f t="shared" si="243"/>
        <v>1067250.01</v>
      </c>
      <c r="P480" s="13">
        <f t="shared" si="244"/>
        <v>861440</v>
      </c>
      <c r="Q480" s="17">
        <f t="shared" si="245"/>
        <v>1928690.01</v>
      </c>
      <c r="R480" s="13">
        <f t="shared" si="246"/>
        <v>4063933.3600000003</v>
      </c>
      <c r="S480" s="18">
        <f t="shared" si="247"/>
        <v>660000</v>
      </c>
      <c r="T480" s="13">
        <f t="shared" si="248"/>
        <v>1646850.01</v>
      </c>
      <c r="U480" s="13">
        <f t="shared" si="249"/>
        <v>193590</v>
      </c>
      <c r="V480" s="19">
        <f t="shared" si="250"/>
        <v>1840440.01</v>
      </c>
      <c r="W480" s="13">
        <f t="shared" si="251"/>
        <v>88250</v>
      </c>
      <c r="X480" s="13">
        <f t="shared" si="252"/>
        <v>103410</v>
      </c>
      <c r="Y480" s="13">
        <f t="shared" si="253"/>
        <v>4723933.3600000003</v>
      </c>
      <c r="Z480" s="22">
        <f t="shared" si="254"/>
        <v>1943850.01</v>
      </c>
      <c r="AA480" s="13"/>
      <c r="AB480" s="13">
        <f t="shared" si="255"/>
        <v>4303933.3600000003</v>
      </c>
      <c r="AC480" s="13">
        <f t="shared" si="256"/>
        <v>420000</v>
      </c>
      <c r="AD480" s="13">
        <f t="shared" si="257"/>
        <v>1754850.01</v>
      </c>
      <c r="AE480" s="13">
        <f t="shared" si="258"/>
        <v>102340</v>
      </c>
      <c r="AF480" s="13">
        <f t="shared" si="259"/>
        <v>1857190.01</v>
      </c>
      <c r="AG480" s="23">
        <f t="shared" si="260"/>
        <v>16750</v>
      </c>
      <c r="AH480" s="13">
        <f t="shared" si="261"/>
        <v>-71500</v>
      </c>
      <c r="AI480" s="13">
        <f t="shared" si="262"/>
        <v>3271433.3600000003</v>
      </c>
      <c r="AJ480" s="13">
        <f t="shared" si="263"/>
        <v>4063933.3600000003</v>
      </c>
      <c r="AK480" s="13">
        <f t="shared" si="264"/>
        <v>660000</v>
      </c>
      <c r="AL480" s="13">
        <f t="shared" si="265"/>
        <v>1646850.01</v>
      </c>
      <c r="AM480" s="13">
        <f t="shared" si="266"/>
        <v>193590</v>
      </c>
      <c r="AN480" s="13">
        <f t="shared" si="267"/>
        <v>1840440.01</v>
      </c>
      <c r="AO480" s="23">
        <f t="shared" si="268"/>
        <v>0</v>
      </c>
      <c r="AP480" s="13">
        <f t="shared" si="269"/>
        <v>-88250</v>
      </c>
      <c r="AQ480" s="13">
        <f t="shared" si="270"/>
        <v>0</v>
      </c>
      <c r="AR480" s="3" t="str">
        <f t="shared" si="271"/>
        <v>Ok</v>
      </c>
    </row>
    <row r="481" spans="1:44" x14ac:dyDescent="0.3">
      <c r="A481" s="30"/>
      <c r="B481" s="30">
        <f t="shared" si="238"/>
        <v>488</v>
      </c>
      <c r="C481" s="13">
        <f t="shared" si="239"/>
        <v>244000</v>
      </c>
      <c r="D481" s="13">
        <f t="shared" si="240"/>
        <v>2928000</v>
      </c>
      <c r="E481" s="13">
        <f>F481*基础参数!$B$18</f>
        <v>1952000</v>
      </c>
      <c r="F481" s="13">
        <f>F480+基础参数!$B$17</f>
        <v>4880000</v>
      </c>
      <c r="G481" s="13">
        <f>基础参数!$B$1</f>
        <v>60000</v>
      </c>
      <c r="H481" s="13">
        <f>基础参数!$B$2</f>
        <v>36000</v>
      </c>
      <c r="I481" s="13">
        <f>ROUND(IF(F481/12&gt;基础参数!$B$5,基础参数!$B$5,IF(F481/12&lt;基础参数!$B$4,基础参数!$B$4,F481/12)),2)</f>
        <v>21396</v>
      </c>
      <c r="J481" s="13">
        <f>I481*12*基础参数!$B$3</f>
        <v>32094</v>
      </c>
      <c r="K481" s="13">
        <f>ROUND(IF($F481/12&gt;基础参数!$B$12,基础参数!$B$12,IF($F481/12&lt;基础参数!$B$11,基础参数!$B$11,$F481/12)),2)</f>
        <v>21396</v>
      </c>
      <c r="L481" s="13">
        <f>K481*12*基础参数!$B$10</f>
        <v>17972.640000000003</v>
      </c>
      <c r="M481" s="12">
        <f t="shared" si="241"/>
        <v>2781933.36</v>
      </c>
      <c r="N481" s="13">
        <f t="shared" si="242"/>
        <v>1952000</v>
      </c>
      <c r="O481" s="13">
        <f t="shared" si="243"/>
        <v>1069950.01</v>
      </c>
      <c r="P481" s="13">
        <f t="shared" si="244"/>
        <v>863240</v>
      </c>
      <c r="Q481" s="17">
        <f t="shared" si="245"/>
        <v>1933190.01</v>
      </c>
      <c r="R481" s="13">
        <f t="shared" si="246"/>
        <v>4073933.3600000003</v>
      </c>
      <c r="S481" s="18">
        <f t="shared" si="247"/>
        <v>660000</v>
      </c>
      <c r="T481" s="13">
        <f t="shared" si="248"/>
        <v>1651350.01</v>
      </c>
      <c r="U481" s="13">
        <f t="shared" si="249"/>
        <v>193590</v>
      </c>
      <c r="V481" s="19">
        <f t="shared" si="250"/>
        <v>1844940.01</v>
      </c>
      <c r="W481" s="13">
        <f t="shared" si="251"/>
        <v>88250</v>
      </c>
      <c r="X481" s="13">
        <f t="shared" si="252"/>
        <v>103410</v>
      </c>
      <c r="Y481" s="13">
        <f t="shared" si="253"/>
        <v>4733933.3600000003</v>
      </c>
      <c r="Z481" s="22">
        <f t="shared" si="254"/>
        <v>1948350.01</v>
      </c>
      <c r="AA481" s="13"/>
      <c r="AB481" s="13">
        <f t="shared" si="255"/>
        <v>4313933.3600000003</v>
      </c>
      <c r="AC481" s="13">
        <f t="shared" si="256"/>
        <v>420000</v>
      </c>
      <c r="AD481" s="13">
        <f t="shared" si="257"/>
        <v>1759350.01</v>
      </c>
      <c r="AE481" s="13">
        <f t="shared" si="258"/>
        <v>102340</v>
      </c>
      <c r="AF481" s="13">
        <f t="shared" si="259"/>
        <v>1861690.01</v>
      </c>
      <c r="AG481" s="23">
        <f t="shared" si="260"/>
        <v>16750</v>
      </c>
      <c r="AH481" s="13">
        <f t="shared" si="261"/>
        <v>-71500</v>
      </c>
      <c r="AI481" s="13">
        <f t="shared" si="262"/>
        <v>3281433.3600000003</v>
      </c>
      <c r="AJ481" s="13">
        <f t="shared" si="263"/>
        <v>4073933.3600000003</v>
      </c>
      <c r="AK481" s="13">
        <f t="shared" si="264"/>
        <v>660000</v>
      </c>
      <c r="AL481" s="13">
        <f t="shared" si="265"/>
        <v>1651350.01</v>
      </c>
      <c r="AM481" s="13">
        <f t="shared" si="266"/>
        <v>193590</v>
      </c>
      <c r="AN481" s="13">
        <f t="shared" si="267"/>
        <v>1844940.01</v>
      </c>
      <c r="AO481" s="23">
        <f t="shared" si="268"/>
        <v>0</v>
      </c>
      <c r="AP481" s="13">
        <f t="shared" si="269"/>
        <v>-88250</v>
      </c>
      <c r="AQ481" s="13">
        <f t="shared" si="270"/>
        <v>0</v>
      </c>
      <c r="AR481" s="3" t="str">
        <f t="shared" si="271"/>
        <v>Ok</v>
      </c>
    </row>
    <row r="482" spans="1:44" x14ac:dyDescent="0.3">
      <c r="A482" s="30"/>
      <c r="B482" s="30">
        <f t="shared" si="238"/>
        <v>489</v>
      </c>
      <c r="C482" s="13">
        <f t="shared" si="239"/>
        <v>244500</v>
      </c>
      <c r="D482" s="13">
        <f t="shared" si="240"/>
        <v>2934000</v>
      </c>
      <c r="E482" s="13">
        <f>F482*基础参数!$B$18</f>
        <v>1956000</v>
      </c>
      <c r="F482" s="13">
        <f>F481+基础参数!$B$17</f>
        <v>4890000</v>
      </c>
      <c r="G482" s="13">
        <f>基础参数!$B$1</f>
        <v>60000</v>
      </c>
      <c r="H482" s="13">
        <f>基础参数!$B$2</f>
        <v>36000</v>
      </c>
      <c r="I482" s="13">
        <f>ROUND(IF(F482/12&gt;基础参数!$B$5,基础参数!$B$5,IF(F482/12&lt;基础参数!$B$4,基础参数!$B$4,F482/12)),2)</f>
        <v>21396</v>
      </c>
      <c r="J482" s="13">
        <f>I482*12*基础参数!$B$3</f>
        <v>32094</v>
      </c>
      <c r="K482" s="13">
        <f>ROUND(IF($F482/12&gt;基础参数!$B$12,基础参数!$B$12,IF($F482/12&lt;基础参数!$B$11,基础参数!$B$11,$F482/12)),2)</f>
        <v>21396</v>
      </c>
      <c r="L482" s="13">
        <f>K482*12*基础参数!$B$10</f>
        <v>17972.640000000003</v>
      </c>
      <c r="M482" s="12">
        <f t="shared" si="241"/>
        <v>2787933.36</v>
      </c>
      <c r="N482" s="13">
        <f t="shared" si="242"/>
        <v>1956000</v>
      </c>
      <c r="O482" s="13">
        <f t="shared" si="243"/>
        <v>1072650.01</v>
      </c>
      <c r="P482" s="13">
        <f t="shared" si="244"/>
        <v>865040</v>
      </c>
      <c r="Q482" s="17">
        <f t="shared" si="245"/>
        <v>1937690.01</v>
      </c>
      <c r="R482" s="13">
        <f t="shared" si="246"/>
        <v>4083933.3600000003</v>
      </c>
      <c r="S482" s="18">
        <f t="shared" si="247"/>
        <v>660000</v>
      </c>
      <c r="T482" s="13">
        <f t="shared" si="248"/>
        <v>1655850.01</v>
      </c>
      <c r="U482" s="13">
        <f t="shared" si="249"/>
        <v>193590</v>
      </c>
      <c r="V482" s="19">
        <f t="shared" si="250"/>
        <v>1849440.01</v>
      </c>
      <c r="W482" s="13">
        <f t="shared" si="251"/>
        <v>88250</v>
      </c>
      <c r="X482" s="13">
        <f t="shared" si="252"/>
        <v>103410</v>
      </c>
      <c r="Y482" s="13">
        <f t="shared" si="253"/>
        <v>4743933.3600000003</v>
      </c>
      <c r="Z482" s="22">
        <f t="shared" si="254"/>
        <v>1952850.01</v>
      </c>
      <c r="AA482" s="13"/>
      <c r="AB482" s="13">
        <f t="shared" si="255"/>
        <v>4323933.3600000003</v>
      </c>
      <c r="AC482" s="13">
        <f t="shared" si="256"/>
        <v>420000</v>
      </c>
      <c r="AD482" s="13">
        <f t="shared" si="257"/>
        <v>1763850.01</v>
      </c>
      <c r="AE482" s="13">
        <f t="shared" si="258"/>
        <v>102340</v>
      </c>
      <c r="AF482" s="13">
        <f t="shared" si="259"/>
        <v>1866190.01</v>
      </c>
      <c r="AG482" s="23">
        <f t="shared" si="260"/>
        <v>16750</v>
      </c>
      <c r="AH482" s="13">
        <f t="shared" si="261"/>
        <v>-71500</v>
      </c>
      <c r="AI482" s="13">
        <f t="shared" si="262"/>
        <v>3291433.3600000003</v>
      </c>
      <c r="AJ482" s="13">
        <f t="shared" si="263"/>
        <v>4083933.3600000003</v>
      </c>
      <c r="AK482" s="13">
        <f t="shared" si="264"/>
        <v>660000</v>
      </c>
      <c r="AL482" s="13">
        <f t="shared" si="265"/>
        <v>1655850.01</v>
      </c>
      <c r="AM482" s="13">
        <f t="shared" si="266"/>
        <v>193590</v>
      </c>
      <c r="AN482" s="13">
        <f t="shared" si="267"/>
        <v>1849440.01</v>
      </c>
      <c r="AO482" s="23">
        <f t="shared" si="268"/>
        <v>0</v>
      </c>
      <c r="AP482" s="13">
        <f t="shared" si="269"/>
        <v>-88250</v>
      </c>
      <c r="AQ482" s="13">
        <f t="shared" si="270"/>
        <v>0</v>
      </c>
      <c r="AR482" s="3" t="str">
        <f t="shared" si="271"/>
        <v>Ok</v>
      </c>
    </row>
    <row r="483" spans="1:44" x14ac:dyDescent="0.3">
      <c r="A483" s="30"/>
      <c r="B483" s="30">
        <f t="shared" si="238"/>
        <v>490</v>
      </c>
      <c r="C483" s="13">
        <f t="shared" si="239"/>
        <v>245000</v>
      </c>
      <c r="D483" s="13">
        <f t="shared" si="240"/>
        <v>2940000</v>
      </c>
      <c r="E483" s="13">
        <f>F483*基础参数!$B$18</f>
        <v>1960000</v>
      </c>
      <c r="F483" s="13">
        <f>F482+基础参数!$B$17</f>
        <v>4900000</v>
      </c>
      <c r="G483" s="13">
        <f>基础参数!$B$1</f>
        <v>60000</v>
      </c>
      <c r="H483" s="13">
        <f>基础参数!$B$2</f>
        <v>36000</v>
      </c>
      <c r="I483" s="13">
        <f>ROUND(IF(F483/12&gt;基础参数!$B$5,基础参数!$B$5,IF(F483/12&lt;基础参数!$B$4,基础参数!$B$4,F483/12)),2)</f>
        <v>21396</v>
      </c>
      <c r="J483" s="13">
        <f>I483*12*基础参数!$B$3</f>
        <v>32094</v>
      </c>
      <c r="K483" s="13">
        <f>ROUND(IF($F483/12&gt;基础参数!$B$12,基础参数!$B$12,IF($F483/12&lt;基础参数!$B$11,基础参数!$B$11,$F483/12)),2)</f>
        <v>21396</v>
      </c>
      <c r="L483" s="13">
        <f>K483*12*基础参数!$B$10</f>
        <v>17972.640000000003</v>
      </c>
      <c r="M483" s="12">
        <f t="shared" si="241"/>
        <v>2793933.36</v>
      </c>
      <c r="N483" s="13">
        <f t="shared" si="242"/>
        <v>1960000</v>
      </c>
      <c r="O483" s="13">
        <f t="shared" si="243"/>
        <v>1075350.01</v>
      </c>
      <c r="P483" s="13">
        <f t="shared" si="244"/>
        <v>866840</v>
      </c>
      <c r="Q483" s="17">
        <f t="shared" si="245"/>
        <v>1942190.01</v>
      </c>
      <c r="R483" s="13">
        <f t="shared" si="246"/>
        <v>4093933.3600000003</v>
      </c>
      <c r="S483" s="18">
        <f t="shared" si="247"/>
        <v>660000</v>
      </c>
      <c r="T483" s="13">
        <f t="shared" si="248"/>
        <v>1660350.01</v>
      </c>
      <c r="U483" s="13">
        <f t="shared" si="249"/>
        <v>193590</v>
      </c>
      <c r="V483" s="19">
        <f t="shared" si="250"/>
        <v>1853940.01</v>
      </c>
      <c r="W483" s="13">
        <f t="shared" si="251"/>
        <v>88250</v>
      </c>
      <c r="X483" s="13">
        <f t="shared" si="252"/>
        <v>103410</v>
      </c>
      <c r="Y483" s="13">
        <f t="shared" si="253"/>
        <v>4753933.3600000003</v>
      </c>
      <c r="Z483" s="22">
        <f t="shared" si="254"/>
        <v>1957350.01</v>
      </c>
      <c r="AA483" s="13"/>
      <c r="AB483" s="13">
        <f t="shared" si="255"/>
        <v>4333933.3600000003</v>
      </c>
      <c r="AC483" s="13">
        <f t="shared" si="256"/>
        <v>420000</v>
      </c>
      <c r="AD483" s="13">
        <f t="shared" si="257"/>
        <v>1768350.01</v>
      </c>
      <c r="AE483" s="13">
        <f t="shared" si="258"/>
        <v>102340</v>
      </c>
      <c r="AF483" s="13">
        <f t="shared" si="259"/>
        <v>1870690.01</v>
      </c>
      <c r="AG483" s="23">
        <f t="shared" si="260"/>
        <v>16750</v>
      </c>
      <c r="AH483" s="13">
        <f t="shared" si="261"/>
        <v>-71500</v>
      </c>
      <c r="AI483" s="13">
        <f t="shared" si="262"/>
        <v>3301433.3600000003</v>
      </c>
      <c r="AJ483" s="13">
        <f t="shared" si="263"/>
        <v>4093933.3600000003</v>
      </c>
      <c r="AK483" s="13">
        <f t="shared" si="264"/>
        <v>660000</v>
      </c>
      <c r="AL483" s="13">
        <f t="shared" si="265"/>
        <v>1660350.01</v>
      </c>
      <c r="AM483" s="13">
        <f t="shared" si="266"/>
        <v>193590</v>
      </c>
      <c r="AN483" s="13">
        <f t="shared" si="267"/>
        <v>1853940.01</v>
      </c>
      <c r="AO483" s="23">
        <f t="shared" si="268"/>
        <v>0</v>
      </c>
      <c r="AP483" s="13">
        <f t="shared" si="269"/>
        <v>-88250</v>
      </c>
      <c r="AQ483" s="13">
        <f t="shared" si="270"/>
        <v>0</v>
      </c>
      <c r="AR483" s="3" t="str">
        <f t="shared" si="271"/>
        <v>Ok</v>
      </c>
    </row>
    <row r="484" spans="1:44" x14ac:dyDescent="0.3">
      <c r="A484" s="30"/>
      <c r="B484" s="30">
        <f t="shared" si="238"/>
        <v>491</v>
      </c>
      <c r="C484" s="13">
        <f t="shared" si="239"/>
        <v>245500</v>
      </c>
      <c r="D484" s="13">
        <f t="shared" si="240"/>
        <v>2946000</v>
      </c>
      <c r="E484" s="13">
        <f>F484*基础参数!$B$18</f>
        <v>1964000</v>
      </c>
      <c r="F484" s="13">
        <f>F483+基础参数!$B$17</f>
        <v>4910000</v>
      </c>
      <c r="G484" s="13">
        <f>基础参数!$B$1</f>
        <v>60000</v>
      </c>
      <c r="H484" s="13">
        <f>基础参数!$B$2</f>
        <v>36000</v>
      </c>
      <c r="I484" s="13">
        <f>ROUND(IF(F484/12&gt;基础参数!$B$5,基础参数!$B$5,IF(F484/12&lt;基础参数!$B$4,基础参数!$B$4,F484/12)),2)</f>
        <v>21396</v>
      </c>
      <c r="J484" s="13">
        <f>I484*12*基础参数!$B$3</f>
        <v>32094</v>
      </c>
      <c r="K484" s="13">
        <f>ROUND(IF($F484/12&gt;基础参数!$B$12,基础参数!$B$12,IF($F484/12&lt;基础参数!$B$11,基础参数!$B$11,$F484/12)),2)</f>
        <v>21396</v>
      </c>
      <c r="L484" s="13">
        <f>K484*12*基础参数!$B$10</f>
        <v>17972.640000000003</v>
      </c>
      <c r="M484" s="12">
        <f t="shared" si="241"/>
        <v>2799933.36</v>
      </c>
      <c r="N484" s="13">
        <f t="shared" si="242"/>
        <v>1964000</v>
      </c>
      <c r="O484" s="13">
        <f t="shared" si="243"/>
        <v>1078050.01</v>
      </c>
      <c r="P484" s="13">
        <f t="shared" si="244"/>
        <v>868640</v>
      </c>
      <c r="Q484" s="17">
        <f t="shared" si="245"/>
        <v>1946690.01</v>
      </c>
      <c r="R484" s="13">
        <f t="shared" si="246"/>
        <v>4103933.3600000003</v>
      </c>
      <c r="S484" s="18">
        <f t="shared" si="247"/>
        <v>660000</v>
      </c>
      <c r="T484" s="13">
        <f t="shared" si="248"/>
        <v>1664850.01</v>
      </c>
      <c r="U484" s="13">
        <f t="shared" si="249"/>
        <v>193590</v>
      </c>
      <c r="V484" s="19">
        <f t="shared" si="250"/>
        <v>1858440.01</v>
      </c>
      <c r="W484" s="13">
        <f t="shared" si="251"/>
        <v>88250</v>
      </c>
      <c r="X484" s="13">
        <f t="shared" si="252"/>
        <v>103410</v>
      </c>
      <c r="Y484" s="13">
        <f t="shared" si="253"/>
        <v>4763933.3600000003</v>
      </c>
      <c r="Z484" s="22">
        <f t="shared" si="254"/>
        <v>1961850.01</v>
      </c>
      <c r="AA484" s="13"/>
      <c r="AB484" s="13">
        <f t="shared" si="255"/>
        <v>4343933.3600000003</v>
      </c>
      <c r="AC484" s="13">
        <f t="shared" si="256"/>
        <v>420000</v>
      </c>
      <c r="AD484" s="13">
        <f t="shared" si="257"/>
        <v>1772850.01</v>
      </c>
      <c r="AE484" s="13">
        <f t="shared" si="258"/>
        <v>102340</v>
      </c>
      <c r="AF484" s="13">
        <f t="shared" si="259"/>
        <v>1875190.01</v>
      </c>
      <c r="AG484" s="23">
        <f t="shared" si="260"/>
        <v>16750</v>
      </c>
      <c r="AH484" s="13">
        <f t="shared" si="261"/>
        <v>-71500</v>
      </c>
      <c r="AI484" s="13">
        <f t="shared" si="262"/>
        <v>3311433.3600000003</v>
      </c>
      <c r="AJ484" s="13">
        <f t="shared" si="263"/>
        <v>4103933.3600000003</v>
      </c>
      <c r="AK484" s="13">
        <f t="shared" si="264"/>
        <v>660000</v>
      </c>
      <c r="AL484" s="13">
        <f t="shared" si="265"/>
        <v>1664850.01</v>
      </c>
      <c r="AM484" s="13">
        <f t="shared" si="266"/>
        <v>193590</v>
      </c>
      <c r="AN484" s="13">
        <f t="shared" si="267"/>
        <v>1858440.01</v>
      </c>
      <c r="AO484" s="23">
        <f t="shared" si="268"/>
        <v>0</v>
      </c>
      <c r="AP484" s="13">
        <f t="shared" si="269"/>
        <v>-88250</v>
      </c>
      <c r="AQ484" s="13">
        <f t="shared" si="270"/>
        <v>0</v>
      </c>
      <c r="AR484" s="3" t="str">
        <f t="shared" si="271"/>
        <v>Ok</v>
      </c>
    </row>
    <row r="485" spans="1:44" x14ac:dyDescent="0.3">
      <c r="A485" s="30"/>
      <c r="B485" s="30">
        <f t="shared" si="238"/>
        <v>492</v>
      </c>
      <c r="C485" s="13">
        <f t="shared" si="239"/>
        <v>246000</v>
      </c>
      <c r="D485" s="13">
        <f t="shared" si="240"/>
        <v>2952000</v>
      </c>
      <c r="E485" s="13">
        <f>F485*基础参数!$B$18</f>
        <v>1968000</v>
      </c>
      <c r="F485" s="13">
        <f>F484+基础参数!$B$17</f>
        <v>4920000</v>
      </c>
      <c r="G485" s="13">
        <f>基础参数!$B$1</f>
        <v>60000</v>
      </c>
      <c r="H485" s="13">
        <f>基础参数!$B$2</f>
        <v>36000</v>
      </c>
      <c r="I485" s="13">
        <f>ROUND(IF(F485/12&gt;基础参数!$B$5,基础参数!$B$5,IF(F485/12&lt;基础参数!$B$4,基础参数!$B$4,F485/12)),2)</f>
        <v>21396</v>
      </c>
      <c r="J485" s="13">
        <f>I485*12*基础参数!$B$3</f>
        <v>32094</v>
      </c>
      <c r="K485" s="13">
        <f>ROUND(IF($F485/12&gt;基础参数!$B$12,基础参数!$B$12,IF($F485/12&lt;基础参数!$B$11,基础参数!$B$11,$F485/12)),2)</f>
        <v>21396</v>
      </c>
      <c r="L485" s="13">
        <f>K485*12*基础参数!$B$10</f>
        <v>17972.640000000003</v>
      </c>
      <c r="M485" s="12">
        <f t="shared" si="241"/>
        <v>2805933.36</v>
      </c>
      <c r="N485" s="13">
        <f t="shared" si="242"/>
        <v>1968000</v>
      </c>
      <c r="O485" s="13">
        <f t="shared" si="243"/>
        <v>1080750.01</v>
      </c>
      <c r="P485" s="13">
        <f t="shared" si="244"/>
        <v>870440</v>
      </c>
      <c r="Q485" s="17">
        <f t="shared" si="245"/>
        <v>1951190.01</v>
      </c>
      <c r="R485" s="13">
        <f t="shared" si="246"/>
        <v>4113933.3600000003</v>
      </c>
      <c r="S485" s="18">
        <f t="shared" si="247"/>
        <v>660000</v>
      </c>
      <c r="T485" s="13">
        <f t="shared" si="248"/>
        <v>1669350.01</v>
      </c>
      <c r="U485" s="13">
        <f t="shared" si="249"/>
        <v>193590</v>
      </c>
      <c r="V485" s="19">
        <f t="shared" si="250"/>
        <v>1862940.01</v>
      </c>
      <c r="W485" s="13">
        <f t="shared" si="251"/>
        <v>88250</v>
      </c>
      <c r="X485" s="13">
        <f t="shared" si="252"/>
        <v>103410</v>
      </c>
      <c r="Y485" s="13">
        <f t="shared" si="253"/>
        <v>4773933.3600000003</v>
      </c>
      <c r="Z485" s="22">
        <f t="shared" si="254"/>
        <v>1966350.01</v>
      </c>
      <c r="AA485" s="13"/>
      <c r="AB485" s="13">
        <f t="shared" si="255"/>
        <v>4353933.3600000003</v>
      </c>
      <c r="AC485" s="13">
        <f t="shared" si="256"/>
        <v>420000</v>
      </c>
      <c r="AD485" s="13">
        <f t="shared" si="257"/>
        <v>1777350.01</v>
      </c>
      <c r="AE485" s="13">
        <f t="shared" si="258"/>
        <v>102340</v>
      </c>
      <c r="AF485" s="13">
        <f t="shared" si="259"/>
        <v>1879690.01</v>
      </c>
      <c r="AG485" s="23">
        <f t="shared" si="260"/>
        <v>16750</v>
      </c>
      <c r="AH485" s="13">
        <f t="shared" si="261"/>
        <v>-71500</v>
      </c>
      <c r="AI485" s="13">
        <f t="shared" si="262"/>
        <v>3321433.3600000003</v>
      </c>
      <c r="AJ485" s="13">
        <f t="shared" si="263"/>
        <v>4113933.3600000003</v>
      </c>
      <c r="AK485" s="13">
        <f t="shared" si="264"/>
        <v>660000</v>
      </c>
      <c r="AL485" s="13">
        <f t="shared" si="265"/>
        <v>1669350.01</v>
      </c>
      <c r="AM485" s="13">
        <f t="shared" si="266"/>
        <v>193590</v>
      </c>
      <c r="AN485" s="13">
        <f t="shared" si="267"/>
        <v>1862940.01</v>
      </c>
      <c r="AO485" s="23">
        <f t="shared" si="268"/>
        <v>0</v>
      </c>
      <c r="AP485" s="13">
        <f t="shared" si="269"/>
        <v>-88250</v>
      </c>
      <c r="AQ485" s="13">
        <f t="shared" si="270"/>
        <v>0</v>
      </c>
      <c r="AR485" s="3" t="str">
        <f t="shared" si="271"/>
        <v>Ok</v>
      </c>
    </row>
    <row r="486" spans="1:44" x14ac:dyDescent="0.3">
      <c r="A486" s="30"/>
      <c r="B486" s="30">
        <f t="shared" si="238"/>
        <v>493</v>
      </c>
      <c r="C486" s="13">
        <f t="shared" si="239"/>
        <v>246500</v>
      </c>
      <c r="D486" s="13">
        <f t="shared" si="240"/>
        <v>2958000</v>
      </c>
      <c r="E486" s="13">
        <f>F486*基础参数!$B$18</f>
        <v>1972000</v>
      </c>
      <c r="F486" s="13">
        <f>F485+基础参数!$B$17</f>
        <v>4930000</v>
      </c>
      <c r="G486" s="13">
        <f>基础参数!$B$1</f>
        <v>60000</v>
      </c>
      <c r="H486" s="13">
        <f>基础参数!$B$2</f>
        <v>36000</v>
      </c>
      <c r="I486" s="13">
        <f>ROUND(IF(F486/12&gt;基础参数!$B$5,基础参数!$B$5,IF(F486/12&lt;基础参数!$B$4,基础参数!$B$4,F486/12)),2)</f>
        <v>21396</v>
      </c>
      <c r="J486" s="13">
        <f>I486*12*基础参数!$B$3</f>
        <v>32094</v>
      </c>
      <c r="K486" s="13">
        <f>ROUND(IF($F486/12&gt;基础参数!$B$12,基础参数!$B$12,IF($F486/12&lt;基础参数!$B$11,基础参数!$B$11,$F486/12)),2)</f>
        <v>21396</v>
      </c>
      <c r="L486" s="13">
        <f>K486*12*基础参数!$B$10</f>
        <v>17972.640000000003</v>
      </c>
      <c r="M486" s="12">
        <f t="shared" si="241"/>
        <v>2811933.36</v>
      </c>
      <c r="N486" s="13">
        <f t="shared" si="242"/>
        <v>1972000</v>
      </c>
      <c r="O486" s="13">
        <f t="shared" si="243"/>
        <v>1083450.01</v>
      </c>
      <c r="P486" s="13">
        <f t="shared" si="244"/>
        <v>872240</v>
      </c>
      <c r="Q486" s="17">
        <f t="shared" si="245"/>
        <v>1955690.01</v>
      </c>
      <c r="R486" s="13">
        <f t="shared" si="246"/>
        <v>4123933.3600000003</v>
      </c>
      <c r="S486" s="18">
        <f t="shared" si="247"/>
        <v>660000</v>
      </c>
      <c r="T486" s="13">
        <f t="shared" si="248"/>
        <v>1673850.01</v>
      </c>
      <c r="U486" s="13">
        <f t="shared" si="249"/>
        <v>193590</v>
      </c>
      <c r="V486" s="19">
        <f t="shared" si="250"/>
        <v>1867440.01</v>
      </c>
      <c r="W486" s="13">
        <f t="shared" si="251"/>
        <v>88250</v>
      </c>
      <c r="X486" s="13">
        <f t="shared" si="252"/>
        <v>103410</v>
      </c>
      <c r="Y486" s="13">
        <f t="shared" si="253"/>
        <v>4783933.3600000003</v>
      </c>
      <c r="Z486" s="22">
        <f t="shared" si="254"/>
        <v>1970850.01</v>
      </c>
      <c r="AA486" s="13"/>
      <c r="AB486" s="13">
        <f t="shared" si="255"/>
        <v>4363933.3600000003</v>
      </c>
      <c r="AC486" s="13">
        <f t="shared" si="256"/>
        <v>420000</v>
      </c>
      <c r="AD486" s="13">
        <f t="shared" si="257"/>
        <v>1781850.01</v>
      </c>
      <c r="AE486" s="13">
        <f t="shared" si="258"/>
        <v>102340</v>
      </c>
      <c r="AF486" s="13">
        <f t="shared" si="259"/>
        <v>1884190.01</v>
      </c>
      <c r="AG486" s="23">
        <f t="shared" si="260"/>
        <v>16750</v>
      </c>
      <c r="AH486" s="13">
        <f t="shared" si="261"/>
        <v>-71500</v>
      </c>
      <c r="AI486" s="13">
        <f t="shared" si="262"/>
        <v>3331433.3600000003</v>
      </c>
      <c r="AJ486" s="13">
        <f t="shared" si="263"/>
        <v>4123933.3600000003</v>
      </c>
      <c r="AK486" s="13">
        <f t="shared" si="264"/>
        <v>660000</v>
      </c>
      <c r="AL486" s="13">
        <f t="shared" si="265"/>
        <v>1673850.01</v>
      </c>
      <c r="AM486" s="13">
        <f t="shared" si="266"/>
        <v>193590</v>
      </c>
      <c r="AN486" s="13">
        <f t="shared" si="267"/>
        <v>1867440.01</v>
      </c>
      <c r="AO486" s="23">
        <f t="shared" si="268"/>
        <v>0</v>
      </c>
      <c r="AP486" s="13">
        <f t="shared" si="269"/>
        <v>-88250</v>
      </c>
      <c r="AQ486" s="13">
        <f t="shared" si="270"/>
        <v>0</v>
      </c>
      <c r="AR486" s="3" t="str">
        <f t="shared" si="271"/>
        <v>Ok</v>
      </c>
    </row>
    <row r="487" spans="1:44" x14ac:dyDescent="0.3">
      <c r="A487" s="30"/>
      <c r="B487" s="30">
        <f t="shared" si="238"/>
        <v>494</v>
      </c>
      <c r="C487" s="13">
        <f t="shared" si="239"/>
        <v>247000</v>
      </c>
      <c r="D487" s="13">
        <f t="shared" si="240"/>
        <v>2964000</v>
      </c>
      <c r="E487" s="13">
        <f>F487*基础参数!$B$18</f>
        <v>1976000</v>
      </c>
      <c r="F487" s="13">
        <f>F486+基础参数!$B$17</f>
        <v>4940000</v>
      </c>
      <c r="G487" s="13">
        <f>基础参数!$B$1</f>
        <v>60000</v>
      </c>
      <c r="H487" s="13">
        <f>基础参数!$B$2</f>
        <v>36000</v>
      </c>
      <c r="I487" s="13">
        <f>ROUND(IF(F487/12&gt;基础参数!$B$5,基础参数!$B$5,IF(F487/12&lt;基础参数!$B$4,基础参数!$B$4,F487/12)),2)</f>
        <v>21396</v>
      </c>
      <c r="J487" s="13">
        <f>I487*12*基础参数!$B$3</f>
        <v>32094</v>
      </c>
      <c r="K487" s="13">
        <f>ROUND(IF($F487/12&gt;基础参数!$B$12,基础参数!$B$12,IF($F487/12&lt;基础参数!$B$11,基础参数!$B$11,$F487/12)),2)</f>
        <v>21396</v>
      </c>
      <c r="L487" s="13">
        <f>K487*12*基础参数!$B$10</f>
        <v>17972.640000000003</v>
      </c>
      <c r="M487" s="12">
        <f t="shared" si="241"/>
        <v>2817933.36</v>
      </c>
      <c r="N487" s="13">
        <f t="shared" si="242"/>
        <v>1976000</v>
      </c>
      <c r="O487" s="13">
        <f t="shared" si="243"/>
        <v>1086150.01</v>
      </c>
      <c r="P487" s="13">
        <f t="shared" si="244"/>
        <v>874040</v>
      </c>
      <c r="Q487" s="17">
        <f t="shared" si="245"/>
        <v>1960190.01</v>
      </c>
      <c r="R487" s="13">
        <f t="shared" si="246"/>
        <v>4133933.3600000003</v>
      </c>
      <c r="S487" s="18">
        <f t="shared" si="247"/>
        <v>660000</v>
      </c>
      <c r="T487" s="13">
        <f t="shared" si="248"/>
        <v>1678350.01</v>
      </c>
      <c r="U487" s="13">
        <f t="shared" si="249"/>
        <v>193590</v>
      </c>
      <c r="V487" s="19">
        <f t="shared" si="250"/>
        <v>1871940.01</v>
      </c>
      <c r="W487" s="13">
        <f t="shared" si="251"/>
        <v>88250</v>
      </c>
      <c r="X487" s="13">
        <f t="shared" si="252"/>
        <v>103410</v>
      </c>
      <c r="Y487" s="13">
        <f t="shared" si="253"/>
        <v>4793933.3600000003</v>
      </c>
      <c r="Z487" s="22">
        <f t="shared" si="254"/>
        <v>1975350.01</v>
      </c>
      <c r="AA487" s="13"/>
      <c r="AB487" s="13">
        <f t="shared" si="255"/>
        <v>4373933.3600000003</v>
      </c>
      <c r="AC487" s="13">
        <f t="shared" si="256"/>
        <v>420000</v>
      </c>
      <c r="AD487" s="13">
        <f t="shared" si="257"/>
        <v>1786350.01</v>
      </c>
      <c r="AE487" s="13">
        <f t="shared" si="258"/>
        <v>102340</v>
      </c>
      <c r="AF487" s="13">
        <f t="shared" si="259"/>
        <v>1888690.01</v>
      </c>
      <c r="AG487" s="23">
        <f t="shared" si="260"/>
        <v>16750</v>
      </c>
      <c r="AH487" s="13">
        <f t="shared" si="261"/>
        <v>-71500</v>
      </c>
      <c r="AI487" s="13">
        <f t="shared" si="262"/>
        <v>3341433.3600000003</v>
      </c>
      <c r="AJ487" s="13">
        <f t="shared" si="263"/>
        <v>4133933.3600000003</v>
      </c>
      <c r="AK487" s="13">
        <f t="shared" si="264"/>
        <v>660000</v>
      </c>
      <c r="AL487" s="13">
        <f t="shared" si="265"/>
        <v>1678350.01</v>
      </c>
      <c r="AM487" s="13">
        <f t="shared" si="266"/>
        <v>193590</v>
      </c>
      <c r="AN487" s="13">
        <f t="shared" si="267"/>
        <v>1871940.01</v>
      </c>
      <c r="AO487" s="23">
        <f t="shared" si="268"/>
        <v>0</v>
      </c>
      <c r="AP487" s="13">
        <f t="shared" si="269"/>
        <v>-88250</v>
      </c>
      <c r="AQ487" s="13">
        <f t="shared" si="270"/>
        <v>0</v>
      </c>
      <c r="AR487" s="3" t="str">
        <f t="shared" si="271"/>
        <v>Ok</v>
      </c>
    </row>
    <row r="488" spans="1:44" x14ac:dyDescent="0.3">
      <c r="A488" s="30"/>
      <c r="B488" s="30">
        <f t="shared" si="238"/>
        <v>495</v>
      </c>
      <c r="C488" s="13">
        <f t="shared" si="239"/>
        <v>247500</v>
      </c>
      <c r="D488" s="13">
        <f t="shared" si="240"/>
        <v>2970000</v>
      </c>
      <c r="E488" s="13">
        <f>F488*基础参数!$B$18</f>
        <v>1980000</v>
      </c>
      <c r="F488" s="13">
        <f>F487+基础参数!$B$17</f>
        <v>4950000</v>
      </c>
      <c r="G488" s="13">
        <f>基础参数!$B$1</f>
        <v>60000</v>
      </c>
      <c r="H488" s="13">
        <f>基础参数!$B$2</f>
        <v>36000</v>
      </c>
      <c r="I488" s="13">
        <f>ROUND(IF(F488/12&gt;基础参数!$B$5,基础参数!$B$5,IF(F488/12&lt;基础参数!$B$4,基础参数!$B$4,F488/12)),2)</f>
        <v>21396</v>
      </c>
      <c r="J488" s="13">
        <f>I488*12*基础参数!$B$3</f>
        <v>32094</v>
      </c>
      <c r="K488" s="13">
        <f>ROUND(IF($F488/12&gt;基础参数!$B$12,基础参数!$B$12,IF($F488/12&lt;基础参数!$B$11,基础参数!$B$11,$F488/12)),2)</f>
        <v>21396</v>
      </c>
      <c r="L488" s="13">
        <f>K488*12*基础参数!$B$10</f>
        <v>17972.640000000003</v>
      </c>
      <c r="M488" s="12">
        <f t="shared" si="241"/>
        <v>2823933.36</v>
      </c>
      <c r="N488" s="13">
        <f t="shared" si="242"/>
        <v>1980000</v>
      </c>
      <c r="O488" s="13">
        <f t="shared" si="243"/>
        <v>1088850.01</v>
      </c>
      <c r="P488" s="13">
        <f t="shared" si="244"/>
        <v>875840</v>
      </c>
      <c r="Q488" s="17">
        <f t="shared" si="245"/>
        <v>1964690.01</v>
      </c>
      <c r="R488" s="13">
        <f t="shared" si="246"/>
        <v>4143933.3600000003</v>
      </c>
      <c r="S488" s="18">
        <f t="shared" si="247"/>
        <v>660000</v>
      </c>
      <c r="T488" s="13">
        <f t="shared" si="248"/>
        <v>1682850.01</v>
      </c>
      <c r="U488" s="13">
        <f t="shared" si="249"/>
        <v>193590</v>
      </c>
      <c r="V488" s="19">
        <f t="shared" si="250"/>
        <v>1876440.01</v>
      </c>
      <c r="W488" s="13">
        <f t="shared" si="251"/>
        <v>88250</v>
      </c>
      <c r="X488" s="13">
        <f t="shared" si="252"/>
        <v>103410</v>
      </c>
      <c r="Y488" s="13">
        <f t="shared" si="253"/>
        <v>4803933.3600000003</v>
      </c>
      <c r="Z488" s="22">
        <f t="shared" si="254"/>
        <v>1979850.01</v>
      </c>
      <c r="AA488" s="13"/>
      <c r="AB488" s="13">
        <f t="shared" si="255"/>
        <v>4383933.3600000003</v>
      </c>
      <c r="AC488" s="13">
        <f t="shared" si="256"/>
        <v>420000</v>
      </c>
      <c r="AD488" s="13">
        <f t="shared" si="257"/>
        <v>1790850.01</v>
      </c>
      <c r="AE488" s="13">
        <f t="shared" si="258"/>
        <v>102340</v>
      </c>
      <c r="AF488" s="13">
        <f t="shared" si="259"/>
        <v>1893190.01</v>
      </c>
      <c r="AG488" s="23">
        <f t="shared" si="260"/>
        <v>16750</v>
      </c>
      <c r="AH488" s="13">
        <f t="shared" si="261"/>
        <v>-71500</v>
      </c>
      <c r="AI488" s="13">
        <f t="shared" si="262"/>
        <v>3351433.3600000003</v>
      </c>
      <c r="AJ488" s="13">
        <f t="shared" si="263"/>
        <v>4143933.3600000003</v>
      </c>
      <c r="AK488" s="13">
        <f t="shared" si="264"/>
        <v>660000</v>
      </c>
      <c r="AL488" s="13">
        <f t="shared" si="265"/>
        <v>1682850.01</v>
      </c>
      <c r="AM488" s="13">
        <f t="shared" si="266"/>
        <v>193590</v>
      </c>
      <c r="AN488" s="13">
        <f t="shared" si="267"/>
        <v>1876440.01</v>
      </c>
      <c r="AO488" s="23">
        <f t="shared" si="268"/>
        <v>0</v>
      </c>
      <c r="AP488" s="13">
        <f t="shared" si="269"/>
        <v>-88250</v>
      </c>
      <c r="AQ488" s="13">
        <f t="shared" si="270"/>
        <v>0</v>
      </c>
      <c r="AR488" s="3" t="str">
        <f t="shared" si="271"/>
        <v>Ok</v>
      </c>
    </row>
    <row r="489" spans="1:44" x14ac:dyDescent="0.3">
      <c r="A489" s="30"/>
      <c r="B489" s="30">
        <f t="shared" si="238"/>
        <v>496</v>
      </c>
      <c r="C489" s="13">
        <f t="shared" si="239"/>
        <v>248000</v>
      </c>
      <c r="D489" s="13">
        <f t="shared" si="240"/>
        <v>2976000</v>
      </c>
      <c r="E489" s="13">
        <f>F489*基础参数!$B$18</f>
        <v>1984000</v>
      </c>
      <c r="F489" s="13">
        <f>F488+基础参数!$B$17</f>
        <v>4960000</v>
      </c>
      <c r="G489" s="13">
        <f>基础参数!$B$1</f>
        <v>60000</v>
      </c>
      <c r="H489" s="13">
        <f>基础参数!$B$2</f>
        <v>36000</v>
      </c>
      <c r="I489" s="13">
        <f>ROUND(IF(F489/12&gt;基础参数!$B$5,基础参数!$B$5,IF(F489/12&lt;基础参数!$B$4,基础参数!$B$4,F489/12)),2)</f>
        <v>21396</v>
      </c>
      <c r="J489" s="13">
        <f>I489*12*基础参数!$B$3</f>
        <v>32094</v>
      </c>
      <c r="K489" s="13">
        <f>ROUND(IF($F489/12&gt;基础参数!$B$12,基础参数!$B$12,IF($F489/12&lt;基础参数!$B$11,基础参数!$B$11,$F489/12)),2)</f>
        <v>21396</v>
      </c>
      <c r="L489" s="13">
        <f>K489*12*基础参数!$B$10</f>
        <v>17972.640000000003</v>
      </c>
      <c r="M489" s="12">
        <f t="shared" si="241"/>
        <v>2829933.36</v>
      </c>
      <c r="N489" s="13">
        <f t="shared" si="242"/>
        <v>1984000</v>
      </c>
      <c r="O489" s="13">
        <f t="shared" si="243"/>
        <v>1091550.01</v>
      </c>
      <c r="P489" s="13">
        <f t="shared" si="244"/>
        <v>877640</v>
      </c>
      <c r="Q489" s="17">
        <f t="shared" si="245"/>
        <v>1969190.01</v>
      </c>
      <c r="R489" s="13">
        <f t="shared" si="246"/>
        <v>4153933.3600000003</v>
      </c>
      <c r="S489" s="18">
        <f t="shared" si="247"/>
        <v>660000</v>
      </c>
      <c r="T489" s="13">
        <f t="shared" si="248"/>
        <v>1687350.01</v>
      </c>
      <c r="U489" s="13">
        <f t="shared" si="249"/>
        <v>193590</v>
      </c>
      <c r="V489" s="19">
        <f t="shared" si="250"/>
        <v>1880940.01</v>
      </c>
      <c r="W489" s="13">
        <f t="shared" si="251"/>
        <v>88250</v>
      </c>
      <c r="X489" s="13">
        <f t="shared" si="252"/>
        <v>103410</v>
      </c>
      <c r="Y489" s="13">
        <f t="shared" si="253"/>
        <v>4813933.3600000003</v>
      </c>
      <c r="Z489" s="22">
        <f t="shared" si="254"/>
        <v>1984350.01</v>
      </c>
      <c r="AA489" s="13"/>
      <c r="AB489" s="13">
        <f t="shared" si="255"/>
        <v>4393933.3600000003</v>
      </c>
      <c r="AC489" s="13">
        <f t="shared" si="256"/>
        <v>420000</v>
      </c>
      <c r="AD489" s="13">
        <f t="shared" si="257"/>
        <v>1795350.01</v>
      </c>
      <c r="AE489" s="13">
        <f t="shared" si="258"/>
        <v>102340</v>
      </c>
      <c r="AF489" s="13">
        <f t="shared" si="259"/>
        <v>1897690.01</v>
      </c>
      <c r="AG489" s="23">
        <f t="shared" si="260"/>
        <v>16750</v>
      </c>
      <c r="AH489" s="13">
        <f t="shared" si="261"/>
        <v>-71500</v>
      </c>
      <c r="AI489" s="13">
        <f t="shared" si="262"/>
        <v>3361433.3600000003</v>
      </c>
      <c r="AJ489" s="13">
        <f t="shared" si="263"/>
        <v>4153933.3600000003</v>
      </c>
      <c r="AK489" s="13">
        <f t="shared" si="264"/>
        <v>660000</v>
      </c>
      <c r="AL489" s="13">
        <f t="shared" si="265"/>
        <v>1687350.01</v>
      </c>
      <c r="AM489" s="13">
        <f t="shared" si="266"/>
        <v>193590</v>
      </c>
      <c r="AN489" s="13">
        <f t="shared" si="267"/>
        <v>1880940.01</v>
      </c>
      <c r="AO489" s="23">
        <f t="shared" si="268"/>
        <v>0</v>
      </c>
      <c r="AP489" s="13">
        <f t="shared" si="269"/>
        <v>-88250</v>
      </c>
      <c r="AQ489" s="13">
        <f t="shared" si="270"/>
        <v>0</v>
      </c>
      <c r="AR489" s="3" t="str">
        <f t="shared" si="271"/>
        <v>Ok</v>
      </c>
    </row>
    <row r="490" spans="1:44" x14ac:dyDescent="0.3">
      <c r="A490" s="30"/>
      <c r="B490" s="30">
        <f t="shared" si="238"/>
        <v>497</v>
      </c>
      <c r="C490" s="13">
        <f t="shared" si="239"/>
        <v>248500</v>
      </c>
      <c r="D490" s="13">
        <f t="shared" si="240"/>
        <v>2982000</v>
      </c>
      <c r="E490" s="13">
        <f>F490*基础参数!$B$18</f>
        <v>1988000</v>
      </c>
      <c r="F490" s="13">
        <f>F489+基础参数!$B$17</f>
        <v>4970000</v>
      </c>
      <c r="G490" s="13">
        <f>基础参数!$B$1</f>
        <v>60000</v>
      </c>
      <c r="H490" s="13">
        <f>基础参数!$B$2</f>
        <v>36000</v>
      </c>
      <c r="I490" s="13">
        <f>ROUND(IF(F490/12&gt;基础参数!$B$5,基础参数!$B$5,IF(F490/12&lt;基础参数!$B$4,基础参数!$B$4,F490/12)),2)</f>
        <v>21396</v>
      </c>
      <c r="J490" s="13">
        <f>I490*12*基础参数!$B$3</f>
        <v>32094</v>
      </c>
      <c r="K490" s="13">
        <f>ROUND(IF($F490/12&gt;基础参数!$B$12,基础参数!$B$12,IF($F490/12&lt;基础参数!$B$11,基础参数!$B$11,$F490/12)),2)</f>
        <v>21396</v>
      </c>
      <c r="L490" s="13">
        <f>K490*12*基础参数!$B$10</f>
        <v>17972.640000000003</v>
      </c>
      <c r="M490" s="12">
        <f t="shared" si="241"/>
        <v>2835933.36</v>
      </c>
      <c r="N490" s="13">
        <f t="shared" si="242"/>
        <v>1988000</v>
      </c>
      <c r="O490" s="13">
        <f t="shared" si="243"/>
        <v>1094250.01</v>
      </c>
      <c r="P490" s="13">
        <f t="shared" si="244"/>
        <v>879440</v>
      </c>
      <c r="Q490" s="17">
        <f t="shared" si="245"/>
        <v>1973690.01</v>
      </c>
      <c r="R490" s="13">
        <f t="shared" si="246"/>
        <v>4163933.3600000003</v>
      </c>
      <c r="S490" s="18">
        <f t="shared" si="247"/>
        <v>660000</v>
      </c>
      <c r="T490" s="13">
        <f t="shared" si="248"/>
        <v>1691850.01</v>
      </c>
      <c r="U490" s="13">
        <f t="shared" si="249"/>
        <v>193590</v>
      </c>
      <c r="V490" s="19">
        <f t="shared" si="250"/>
        <v>1885440.01</v>
      </c>
      <c r="W490" s="13">
        <f t="shared" si="251"/>
        <v>88250</v>
      </c>
      <c r="X490" s="13">
        <f t="shared" si="252"/>
        <v>103410</v>
      </c>
      <c r="Y490" s="13">
        <f t="shared" si="253"/>
        <v>4823933.3600000003</v>
      </c>
      <c r="Z490" s="22">
        <f t="shared" si="254"/>
        <v>1988850.01</v>
      </c>
      <c r="AA490" s="13"/>
      <c r="AB490" s="13">
        <f t="shared" si="255"/>
        <v>4403933.3600000003</v>
      </c>
      <c r="AC490" s="13">
        <f t="shared" si="256"/>
        <v>420000</v>
      </c>
      <c r="AD490" s="13">
        <f t="shared" si="257"/>
        <v>1799850.01</v>
      </c>
      <c r="AE490" s="13">
        <f t="shared" si="258"/>
        <v>102340</v>
      </c>
      <c r="AF490" s="13">
        <f t="shared" si="259"/>
        <v>1902190.01</v>
      </c>
      <c r="AG490" s="23">
        <f t="shared" si="260"/>
        <v>16750</v>
      </c>
      <c r="AH490" s="13">
        <f t="shared" si="261"/>
        <v>-71500</v>
      </c>
      <c r="AI490" s="13">
        <f t="shared" si="262"/>
        <v>3371433.3600000003</v>
      </c>
      <c r="AJ490" s="13">
        <f t="shared" si="263"/>
        <v>4163933.3600000003</v>
      </c>
      <c r="AK490" s="13">
        <f t="shared" si="264"/>
        <v>660000</v>
      </c>
      <c r="AL490" s="13">
        <f t="shared" si="265"/>
        <v>1691850.01</v>
      </c>
      <c r="AM490" s="13">
        <f t="shared" si="266"/>
        <v>193590</v>
      </c>
      <c r="AN490" s="13">
        <f t="shared" si="267"/>
        <v>1885440.01</v>
      </c>
      <c r="AO490" s="23">
        <f t="shared" si="268"/>
        <v>0</v>
      </c>
      <c r="AP490" s="13">
        <f t="shared" si="269"/>
        <v>-88250</v>
      </c>
      <c r="AQ490" s="13">
        <f t="shared" si="270"/>
        <v>0</v>
      </c>
      <c r="AR490" s="3" t="str">
        <f t="shared" si="271"/>
        <v>Ok</v>
      </c>
    </row>
    <row r="491" spans="1:44" x14ac:dyDescent="0.3">
      <c r="A491" s="30"/>
      <c r="B491" s="30">
        <f t="shared" si="238"/>
        <v>498</v>
      </c>
      <c r="C491" s="13">
        <f t="shared" si="239"/>
        <v>249000</v>
      </c>
      <c r="D491" s="13">
        <f t="shared" si="240"/>
        <v>2988000</v>
      </c>
      <c r="E491" s="13">
        <f>F491*基础参数!$B$18</f>
        <v>1992000</v>
      </c>
      <c r="F491" s="13">
        <f>F490+基础参数!$B$17</f>
        <v>4980000</v>
      </c>
      <c r="G491" s="13">
        <f>基础参数!$B$1</f>
        <v>60000</v>
      </c>
      <c r="H491" s="13">
        <f>基础参数!$B$2</f>
        <v>36000</v>
      </c>
      <c r="I491" s="13">
        <f>ROUND(IF(F491/12&gt;基础参数!$B$5,基础参数!$B$5,IF(F491/12&lt;基础参数!$B$4,基础参数!$B$4,F491/12)),2)</f>
        <v>21396</v>
      </c>
      <c r="J491" s="13">
        <f>I491*12*基础参数!$B$3</f>
        <v>32094</v>
      </c>
      <c r="K491" s="13">
        <f>ROUND(IF($F491/12&gt;基础参数!$B$12,基础参数!$B$12,IF($F491/12&lt;基础参数!$B$11,基础参数!$B$11,$F491/12)),2)</f>
        <v>21396</v>
      </c>
      <c r="L491" s="13">
        <f>K491*12*基础参数!$B$10</f>
        <v>17972.640000000003</v>
      </c>
      <c r="M491" s="12">
        <f t="shared" si="241"/>
        <v>2841933.36</v>
      </c>
      <c r="N491" s="13">
        <f t="shared" si="242"/>
        <v>1992000</v>
      </c>
      <c r="O491" s="13">
        <f t="shared" si="243"/>
        <v>1096950.01</v>
      </c>
      <c r="P491" s="13">
        <f t="shared" si="244"/>
        <v>881240</v>
      </c>
      <c r="Q491" s="17">
        <f t="shared" si="245"/>
        <v>1978190.01</v>
      </c>
      <c r="R491" s="13">
        <f t="shared" si="246"/>
        <v>4173933.3600000003</v>
      </c>
      <c r="S491" s="18">
        <f t="shared" si="247"/>
        <v>660000</v>
      </c>
      <c r="T491" s="13">
        <f t="shared" si="248"/>
        <v>1696350.01</v>
      </c>
      <c r="U491" s="13">
        <f t="shared" si="249"/>
        <v>193590</v>
      </c>
      <c r="V491" s="19">
        <f t="shared" si="250"/>
        <v>1889940.01</v>
      </c>
      <c r="W491" s="13">
        <f t="shared" si="251"/>
        <v>88250</v>
      </c>
      <c r="X491" s="13">
        <f t="shared" si="252"/>
        <v>103410</v>
      </c>
      <c r="Y491" s="13">
        <f t="shared" si="253"/>
        <v>4833933.3600000003</v>
      </c>
      <c r="Z491" s="22">
        <f t="shared" si="254"/>
        <v>1993350.01</v>
      </c>
      <c r="AA491" s="13"/>
      <c r="AB491" s="13">
        <f t="shared" si="255"/>
        <v>4413933.3600000003</v>
      </c>
      <c r="AC491" s="13">
        <f t="shared" si="256"/>
        <v>420000</v>
      </c>
      <c r="AD491" s="13">
        <f t="shared" si="257"/>
        <v>1804350.01</v>
      </c>
      <c r="AE491" s="13">
        <f t="shared" si="258"/>
        <v>102340</v>
      </c>
      <c r="AF491" s="13">
        <f t="shared" si="259"/>
        <v>1906690.01</v>
      </c>
      <c r="AG491" s="23">
        <f t="shared" si="260"/>
        <v>16750</v>
      </c>
      <c r="AH491" s="13">
        <f t="shared" si="261"/>
        <v>-71500</v>
      </c>
      <c r="AI491" s="13">
        <f t="shared" si="262"/>
        <v>3381433.3600000003</v>
      </c>
      <c r="AJ491" s="13">
        <f t="shared" si="263"/>
        <v>4173933.3600000003</v>
      </c>
      <c r="AK491" s="13">
        <f t="shared" si="264"/>
        <v>660000</v>
      </c>
      <c r="AL491" s="13">
        <f t="shared" si="265"/>
        <v>1696350.01</v>
      </c>
      <c r="AM491" s="13">
        <f t="shared" si="266"/>
        <v>193590</v>
      </c>
      <c r="AN491" s="13">
        <f t="shared" si="267"/>
        <v>1889940.01</v>
      </c>
      <c r="AO491" s="23">
        <f t="shared" si="268"/>
        <v>0</v>
      </c>
      <c r="AP491" s="13">
        <f t="shared" si="269"/>
        <v>-88250</v>
      </c>
      <c r="AQ491" s="13">
        <f t="shared" si="270"/>
        <v>0</v>
      </c>
      <c r="AR491" s="3" t="str">
        <f t="shared" si="271"/>
        <v>Ok</v>
      </c>
    </row>
    <row r="492" spans="1:44" x14ac:dyDescent="0.3">
      <c r="A492" s="30"/>
      <c r="B492" s="30">
        <f t="shared" si="238"/>
        <v>499</v>
      </c>
      <c r="C492" s="13">
        <f t="shared" si="239"/>
        <v>249500</v>
      </c>
      <c r="D492" s="13">
        <f t="shared" si="240"/>
        <v>2994000</v>
      </c>
      <c r="E492" s="13">
        <f>F492*基础参数!$B$18</f>
        <v>1996000</v>
      </c>
      <c r="F492" s="13">
        <f>F491+基础参数!$B$17</f>
        <v>4990000</v>
      </c>
      <c r="G492" s="13">
        <f>基础参数!$B$1</f>
        <v>60000</v>
      </c>
      <c r="H492" s="13">
        <f>基础参数!$B$2</f>
        <v>36000</v>
      </c>
      <c r="I492" s="13">
        <f>ROUND(IF(F492/12&gt;基础参数!$B$5,基础参数!$B$5,IF(F492/12&lt;基础参数!$B$4,基础参数!$B$4,F492/12)),2)</f>
        <v>21396</v>
      </c>
      <c r="J492" s="13">
        <f>I492*12*基础参数!$B$3</f>
        <v>32094</v>
      </c>
      <c r="K492" s="13">
        <f>ROUND(IF($F492/12&gt;基础参数!$B$12,基础参数!$B$12,IF($F492/12&lt;基础参数!$B$11,基础参数!$B$11,$F492/12)),2)</f>
        <v>21396</v>
      </c>
      <c r="L492" s="13">
        <f>K492*12*基础参数!$B$10</f>
        <v>17972.640000000003</v>
      </c>
      <c r="M492" s="12">
        <f t="shared" si="241"/>
        <v>2847933.36</v>
      </c>
      <c r="N492" s="13">
        <f t="shared" si="242"/>
        <v>1996000</v>
      </c>
      <c r="O492" s="13">
        <f t="shared" si="243"/>
        <v>1099650.01</v>
      </c>
      <c r="P492" s="13">
        <f t="shared" si="244"/>
        <v>883040</v>
      </c>
      <c r="Q492" s="17">
        <f t="shared" si="245"/>
        <v>1982690.01</v>
      </c>
      <c r="R492" s="13">
        <f t="shared" si="246"/>
        <v>4183933.3600000003</v>
      </c>
      <c r="S492" s="18">
        <f t="shared" si="247"/>
        <v>660000</v>
      </c>
      <c r="T492" s="13">
        <f t="shared" si="248"/>
        <v>1700850.01</v>
      </c>
      <c r="U492" s="13">
        <f t="shared" si="249"/>
        <v>193590</v>
      </c>
      <c r="V492" s="19">
        <f t="shared" si="250"/>
        <v>1894440.01</v>
      </c>
      <c r="W492" s="13">
        <f t="shared" si="251"/>
        <v>88250</v>
      </c>
      <c r="X492" s="13">
        <f t="shared" si="252"/>
        <v>103410</v>
      </c>
      <c r="Y492" s="13">
        <f t="shared" si="253"/>
        <v>4843933.3600000003</v>
      </c>
      <c r="Z492" s="22">
        <f t="shared" si="254"/>
        <v>1997850.01</v>
      </c>
      <c r="AA492" s="13"/>
      <c r="AB492" s="13">
        <f t="shared" si="255"/>
        <v>4423933.3600000003</v>
      </c>
      <c r="AC492" s="13">
        <f t="shared" si="256"/>
        <v>420000</v>
      </c>
      <c r="AD492" s="13">
        <f t="shared" si="257"/>
        <v>1808850.01</v>
      </c>
      <c r="AE492" s="13">
        <f t="shared" si="258"/>
        <v>102340</v>
      </c>
      <c r="AF492" s="13">
        <f t="shared" si="259"/>
        <v>1911190.01</v>
      </c>
      <c r="AG492" s="23">
        <f t="shared" si="260"/>
        <v>16750</v>
      </c>
      <c r="AH492" s="13">
        <f t="shared" si="261"/>
        <v>-71500</v>
      </c>
      <c r="AI492" s="13">
        <f t="shared" si="262"/>
        <v>3391433.3600000003</v>
      </c>
      <c r="AJ492" s="13">
        <f t="shared" si="263"/>
        <v>4183933.3600000003</v>
      </c>
      <c r="AK492" s="13">
        <f t="shared" si="264"/>
        <v>660000</v>
      </c>
      <c r="AL492" s="13">
        <f t="shared" si="265"/>
        <v>1700850.01</v>
      </c>
      <c r="AM492" s="13">
        <f t="shared" si="266"/>
        <v>193590</v>
      </c>
      <c r="AN492" s="13">
        <f t="shared" si="267"/>
        <v>1894440.01</v>
      </c>
      <c r="AO492" s="23">
        <f t="shared" si="268"/>
        <v>0</v>
      </c>
      <c r="AP492" s="13">
        <f t="shared" si="269"/>
        <v>-88250</v>
      </c>
      <c r="AQ492" s="13">
        <f t="shared" si="270"/>
        <v>0</v>
      </c>
      <c r="AR492" s="3" t="str">
        <f t="shared" si="271"/>
        <v>Ok</v>
      </c>
    </row>
    <row r="493" spans="1:44" x14ac:dyDescent="0.3">
      <c r="A493" s="30"/>
      <c r="B493" s="30">
        <f t="shared" si="238"/>
        <v>500</v>
      </c>
      <c r="C493" s="13">
        <f t="shared" si="239"/>
        <v>250000</v>
      </c>
      <c r="D493" s="13">
        <f t="shared" si="240"/>
        <v>3000000</v>
      </c>
      <c r="E493" s="13">
        <f>F493*基础参数!$B$18</f>
        <v>2000000</v>
      </c>
      <c r="F493" s="13">
        <f>F492+基础参数!$B$17</f>
        <v>5000000</v>
      </c>
      <c r="G493" s="13">
        <f>基础参数!$B$1</f>
        <v>60000</v>
      </c>
      <c r="H493" s="13">
        <f>基础参数!$B$2</f>
        <v>36000</v>
      </c>
      <c r="I493" s="13">
        <f>ROUND(IF(F493/12&gt;基础参数!$B$5,基础参数!$B$5,IF(F493/12&lt;基础参数!$B$4,基础参数!$B$4,F493/12)),2)</f>
        <v>21396</v>
      </c>
      <c r="J493" s="13">
        <f>I493*12*基础参数!$B$3</f>
        <v>32094</v>
      </c>
      <c r="K493" s="13">
        <f>ROUND(IF($F493/12&gt;基础参数!$B$12,基础参数!$B$12,IF($F493/12&lt;基础参数!$B$11,基础参数!$B$11,$F493/12)),2)</f>
        <v>21396</v>
      </c>
      <c r="L493" s="13">
        <f>K493*12*基础参数!$B$10</f>
        <v>17972.640000000003</v>
      </c>
      <c r="M493" s="12">
        <f t="shared" si="241"/>
        <v>2853933.36</v>
      </c>
      <c r="N493" s="13">
        <f t="shared" si="242"/>
        <v>2000000</v>
      </c>
      <c r="O493" s="13">
        <f t="shared" si="243"/>
        <v>1102350.01</v>
      </c>
      <c r="P493" s="13">
        <f t="shared" si="244"/>
        <v>884840</v>
      </c>
      <c r="Q493" s="17">
        <f t="shared" si="245"/>
        <v>1987190.01</v>
      </c>
      <c r="R493" s="13">
        <f t="shared" si="246"/>
        <v>4193933.3600000003</v>
      </c>
      <c r="S493" s="18">
        <f t="shared" si="247"/>
        <v>660000</v>
      </c>
      <c r="T493" s="13">
        <f t="shared" si="248"/>
        <v>1705350.01</v>
      </c>
      <c r="U493" s="13">
        <f t="shared" si="249"/>
        <v>193590</v>
      </c>
      <c r="V493" s="19">
        <f t="shared" si="250"/>
        <v>1898940.01</v>
      </c>
      <c r="W493" s="13">
        <f t="shared" si="251"/>
        <v>88250</v>
      </c>
      <c r="X493" s="13">
        <f t="shared" si="252"/>
        <v>103410</v>
      </c>
      <c r="Y493" s="13">
        <f t="shared" si="253"/>
        <v>4853933.3600000003</v>
      </c>
      <c r="Z493" s="22">
        <f t="shared" si="254"/>
        <v>2002350.01</v>
      </c>
      <c r="AA493" s="13"/>
      <c r="AB493" s="13">
        <f t="shared" si="255"/>
        <v>4433933.3600000003</v>
      </c>
      <c r="AC493" s="13">
        <f t="shared" si="256"/>
        <v>420000</v>
      </c>
      <c r="AD493" s="13">
        <f t="shared" si="257"/>
        <v>1813350.01</v>
      </c>
      <c r="AE493" s="13">
        <f t="shared" si="258"/>
        <v>102340</v>
      </c>
      <c r="AF493" s="13">
        <f t="shared" si="259"/>
        <v>1915690.01</v>
      </c>
      <c r="AG493" s="23">
        <f t="shared" si="260"/>
        <v>16750</v>
      </c>
      <c r="AH493" s="13">
        <f t="shared" si="261"/>
        <v>-71500</v>
      </c>
      <c r="AI493" s="13">
        <f t="shared" si="262"/>
        <v>3401433.3600000003</v>
      </c>
      <c r="AJ493" s="13">
        <f t="shared" si="263"/>
        <v>4193933.3600000003</v>
      </c>
      <c r="AK493" s="13">
        <f t="shared" si="264"/>
        <v>660000</v>
      </c>
      <c r="AL493" s="13">
        <f t="shared" si="265"/>
        <v>1705350.01</v>
      </c>
      <c r="AM493" s="13">
        <f t="shared" si="266"/>
        <v>193590</v>
      </c>
      <c r="AN493" s="13">
        <f t="shared" si="267"/>
        <v>1898940.01</v>
      </c>
      <c r="AO493" s="23">
        <f t="shared" si="268"/>
        <v>0</v>
      </c>
      <c r="AP493" s="13">
        <f t="shared" si="269"/>
        <v>-88250</v>
      </c>
      <c r="AQ493" s="13">
        <f t="shared" si="270"/>
        <v>0</v>
      </c>
      <c r="AR493" s="3" t="str">
        <f t="shared" si="271"/>
        <v>Ok</v>
      </c>
    </row>
    <row r="494" spans="1:44" x14ac:dyDescent="0.3">
      <c r="A494" s="30"/>
      <c r="B494" s="30">
        <f t="shared" si="238"/>
        <v>501</v>
      </c>
      <c r="C494" s="13">
        <f t="shared" si="239"/>
        <v>250500</v>
      </c>
      <c r="D494" s="13">
        <f t="shared" si="240"/>
        <v>3006000</v>
      </c>
      <c r="E494" s="13">
        <f>F494*基础参数!$B$18</f>
        <v>2004000</v>
      </c>
      <c r="F494" s="13">
        <f>F493+基础参数!$B$17</f>
        <v>5010000</v>
      </c>
      <c r="G494" s="13">
        <f>基础参数!$B$1</f>
        <v>60000</v>
      </c>
      <c r="H494" s="13">
        <f>基础参数!$B$2</f>
        <v>36000</v>
      </c>
      <c r="I494" s="13">
        <f>ROUND(IF(F494/12&gt;基础参数!$B$5,基础参数!$B$5,IF(F494/12&lt;基础参数!$B$4,基础参数!$B$4,F494/12)),2)</f>
        <v>21396</v>
      </c>
      <c r="J494" s="13">
        <f>I494*12*基础参数!$B$3</f>
        <v>32094</v>
      </c>
      <c r="K494" s="13">
        <f>ROUND(IF($F494/12&gt;基础参数!$B$12,基础参数!$B$12,IF($F494/12&lt;基础参数!$B$11,基础参数!$B$11,$F494/12)),2)</f>
        <v>21396</v>
      </c>
      <c r="L494" s="13">
        <f>K494*12*基础参数!$B$10</f>
        <v>17972.640000000003</v>
      </c>
      <c r="M494" s="12">
        <f t="shared" si="241"/>
        <v>2859933.36</v>
      </c>
      <c r="N494" s="13">
        <f t="shared" si="242"/>
        <v>2004000</v>
      </c>
      <c r="O494" s="13">
        <f t="shared" si="243"/>
        <v>1105050.01</v>
      </c>
      <c r="P494" s="13">
        <f t="shared" si="244"/>
        <v>886640</v>
      </c>
      <c r="Q494" s="17">
        <f t="shared" si="245"/>
        <v>1991690.01</v>
      </c>
      <c r="R494" s="13">
        <f t="shared" si="246"/>
        <v>4203933.3600000003</v>
      </c>
      <c r="S494" s="18">
        <f t="shared" si="247"/>
        <v>660000</v>
      </c>
      <c r="T494" s="13">
        <f t="shared" si="248"/>
        <v>1709850.01</v>
      </c>
      <c r="U494" s="13">
        <f t="shared" si="249"/>
        <v>193590</v>
      </c>
      <c r="V494" s="19">
        <f t="shared" si="250"/>
        <v>1903440.01</v>
      </c>
      <c r="W494" s="13">
        <f t="shared" si="251"/>
        <v>88250</v>
      </c>
      <c r="X494" s="13">
        <f t="shared" si="252"/>
        <v>103410</v>
      </c>
      <c r="Y494" s="13">
        <f t="shared" si="253"/>
        <v>4863933.3600000003</v>
      </c>
      <c r="Z494" s="22">
        <f t="shared" si="254"/>
        <v>2006850.01</v>
      </c>
      <c r="AA494" s="13"/>
      <c r="AB494" s="13">
        <f t="shared" si="255"/>
        <v>4443933.3600000003</v>
      </c>
      <c r="AC494" s="13">
        <f t="shared" si="256"/>
        <v>420000</v>
      </c>
      <c r="AD494" s="13">
        <f t="shared" si="257"/>
        <v>1817850.01</v>
      </c>
      <c r="AE494" s="13">
        <f t="shared" si="258"/>
        <v>102340</v>
      </c>
      <c r="AF494" s="13">
        <f t="shared" si="259"/>
        <v>1920190.01</v>
      </c>
      <c r="AG494" s="23">
        <f t="shared" si="260"/>
        <v>16750</v>
      </c>
      <c r="AH494" s="13">
        <f t="shared" si="261"/>
        <v>-71500</v>
      </c>
      <c r="AI494" s="13">
        <f t="shared" si="262"/>
        <v>3411433.3600000003</v>
      </c>
      <c r="AJ494" s="13">
        <f t="shared" si="263"/>
        <v>4203933.3600000003</v>
      </c>
      <c r="AK494" s="13">
        <f t="shared" si="264"/>
        <v>660000</v>
      </c>
      <c r="AL494" s="13">
        <f t="shared" si="265"/>
        <v>1709850.01</v>
      </c>
      <c r="AM494" s="13">
        <f t="shared" si="266"/>
        <v>193590</v>
      </c>
      <c r="AN494" s="13">
        <f t="shared" si="267"/>
        <v>1903440.01</v>
      </c>
      <c r="AO494" s="23">
        <f t="shared" si="268"/>
        <v>0</v>
      </c>
      <c r="AP494" s="13">
        <f t="shared" si="269"/>
        <v>-88250</v>
      </c>
      <c r="AQ494" s="13">
        <f t="shared" si="270"/>
        <v>0</v>
      </c>
      <c r="AR494" s="3" t="str">
        <f t="shared" si="271"/>
        <v>Ok</v>
      </c>
    </row>
    <row r="495" spans="1:44" x14ac:dyDescent="0.3">
      <c r="A495" s="30"/>
      <c r="B495" s="30">
        <f t="shared" si="238"/>
        <v>502</v>
      </c>
      <c r="C495" s="13">
        <f t="shared" si="239"/>
        <v>251000</v>
      </c>
      <c r="D495" s="13">
        <f t="shared" si="240"/>
        <v>3012000</v>
      </c>
      <c r="E495" s="13">
        <f>F495*基础参数!$B$18</f>
        <v>2008000</v>
      </c>
      <c r="F495" s="13">
        <f>F494+基础参数!$B$17</f>
        <v>5020000</v>
      </c>
      <c r="G495" s="13">
        <f>基础参数!$B$1</f>
        <v>60000</v>
      </c>
      <c r="H495" s="13">
        <f>基础参数!$B$2</f>
        <v>36000</v>
      </c>
      <c r="I495" s="13">
        <f>ROUND(IF(F495/12&gt;基础参数!$B$5,基础参数!$B$5,IF(F495/12&lt;基础参数!$B$4,基础参数!$B$4,F495/12)),2)</f>
        <v>21396</v>
      </c>
      <c r="J495" s="13">
        <f>I495*12*基础参数!$B$3</f>
        <v>32094</v>
      </c>
      <c r="K495" s="13">
        <f>ROUND(IF($F495/12&gt;基础参数!$B$12,基础参数!$B$12,IF($F495/12&lt;基础参数!$B$11,基础参数!$B$11,$F495/12)),2)</f>
        <v>21396</v>
      </c>
      <c r="L495" s="13">
        <f>K495*12*基础参数!$B$10</f>
        <v>17972.640000000003</v>
      </c>
      <c r="M495" s="12">
        <f t="shared" si="241"/>
        <v>2865933.36</v>
      </c>
      <c r="N495" s="13">
        <f t="shared" si="242"/>
        <v>2008000</v>
      </c>
      <c r="O495" s="13">
        <f t="shared" si="243"/>
        <v>1107750.01</v>
      </c>
      <c r="P495" s="13">
        <f t="shared" si="244"/>
        <v>888440</v>
      </c>
      <c r="Q495" s="17">
        <f t="shared" si="245"/>
        <v>1996190.01</v>
      </c>
      <c r="R495" s="13">
        <f t="shared" si="246"/>
        <v>4213933.3600000003</v>
      </c>
      <c r="S495" s="18">
        <f t="shared" si="247"/>
        <v>660000</v>
      </c>
      <c r="T495" s="13">
        <f t="shared" si="248"/>
        <v>1714350.01</v>
      </c>
      <c r="U495" s="13">
        <f t="shared" si="249"/>
        <v>193590</v>
      </c>
      <c r="V495" s="19">
        <f t="shared" si="250"/>
        <v>1907940.01</v>
      </c>
      <c r="W495" s="13">
        <f t="shared" si="251"/>
        <v>88250</v>
      </c>
      <c r="X495" s="13">
        <f t="shared" si="252"/>
        <v>103410</v>
      </c>
      <c r="Y495" s="13">
        <f t="shared" si="253"/>
        <v>4873933.3600000003</v>
      </c>
      <c r="Z495" s="22">
        <f t="shared" si="254"/>
        <v>2011350.01</v>
      </c>
      <c r="AA495" s="13"/>
      <c r="AB495" s="13">
        <f t="shared" si="255"/>
        <v>4453933.3600000003</v>
      </c>
      <c r="AC495" s="13">
        <f t="shared" si="256"/>
        <v>420000</v>
      </c>
      <c r="AD495" s="13">
        <f t="shared" si="257"/>
        <v>1822350.01</v>
      </c>
      <c r="AE495" s="13">
        <f t="shared" si="258"/>
        <v>102340</v>
      </c>
      <c r="AF495" s="13">
        <f t="shared" si="259"/>
        <v>1924690.01</v>
      </c>
      <c r="AG495" s="23">
        <f t="shared" si="260"/>
        <v>16750</v>
      </c>
      <c r="AH495" s="13">
        <f t="shared" si="261"/>
        <v>-71500</v>
      </c>
      <c r="AI495" s="13">
        <f t="shared" si="262"/>
        <v>3421433.3600000003</v>
      </c>
      <c r="AJ495" s="13">
        <f t="shared" si="263"/>
        <v>4213933.3600000003</v>
      </c>
      <c r="AK495" s="13">
        <f t="shared" si="264"/>
        <v>660000</v>
      </c>
      <c r="AL495" s="13">
        <f t="shared" si="265"/>
        <v>1714350.01</v>
      </c>
      <c r="AM495" s="13">
        <f t="shared" si="266"/>
        <v>193590</v>
      </c>
      <c r="AN495" s="13">
        <f t="shared" si="267"/>
        <v>1907940.01</v>
      </c>
      <c r="AO495" s="23">
        <f t="shared" si="268"/>
        <v>0</v>
      </c>
      <c r="AP495" s="13">
        <f t="shared" si="269"/>
        <v>-88250</v>
      </c>
      <c r="AQ495" s="13">
        <f t="shared" si="270"/>
        <v>0</v>
      </c>
      <c r="AR495" s="3" t="str">
        <f t="shared" si="271"/>
        <v>Ok</v>
      </c>
    </row>
    <row r="496" spans="1:44" x14ac:dyDescent="0.3">
      <c r="A496" s="30"/>
      <c r="B496" s="30">
        <f t="shared" si="238"/>
        <v>503</v>
      </c>
      <c r="C496" s="13">
        <f t="shared" si="239"/>
        <v>251500</v>
      </c>
      <c r="D496" s="13">
        <f t="shared" si="240"/>
        <v>3018000</v>
      </c>
      <c r="E496" s="13">
        <f>F496*基础参数!$B$18</f>
        <v>2012000</v>
      </c>
      <c r="F496" s="13">
        <f>F495+基础参数!$B$17</f>
        <v>5030000</v>
      </c>
      <c r="G496" s="13">
        <f>基础参数!$B$1</f>
        <v>60000</v>
      </c>
      <c r="H496" s="13">
        <f>基础参数!$B$2</f>
        <v>36000</v>
      </c>
      <c r="I496" s="13">
        <f>ROUND(IF(F496/12&gt;基础参数!$B$5,基础参数!$B$5,IF(F496/12&lt;基础参数!$B$4,基础参数!$B$4,F496/12)),2)</f>
        <v>21396</v>
      </c>
      <c r="J496" s="13">
        <f>I496*12*基础参数!$B$3</f>
        <v>32094</v>
      </c>
      <c r="K496" s="13">
        <f>ROUND(IF($F496/12&gt;基础参数!$B$12,基础参数!$B$12,IF($F496/12&lt;基础参数!$B$11,基础参数!$B$11,$F496/12)),2)</f>
        <v>21396</v>
      </c>
      <c r="L496" s="13">
        <f>K496*12*基础参数!$B$10</f>
        <v>17972.640000000003</v>
      </c>
      <c r="M496" s="12">
        <f t="shared" si="241"/>
        <v>2871933.36</v>
      </c>
      <c r="N496" s="13">
        <f t="shared" si="242"/>
        <v>2012000</v>
      </c>
      <c r="O496" s="13">
        <f t="shared" si="243"/>
        <v>1110450.01</v>
      </c>
      <c r="P496" s="13">
        <f t="shared" si="244"/>
        <v>890240</v>
      </c>
      <c r="Q496" s="17">
        <f t="shared" si="245"/>
        <v>2000690.01</v>
      </c>
      <c r="R496" s="13">
        <f t="shared" si="246"/>
        <v>4223933.3600000003</v>
      </c>
      <c r="S496" s="18">
        <f t="shared" si="247"/>
        <v>660000</v>
      </c>
      <c r="T496" s="13">
        <f t="shared" si="248"/>
        <v>1718850.01</v>
      </c>
      <c r="U496" s="13">
        <f t="shared" si="249"/>
        <v>193590</v>
      </c>
      <c r="V496" s="19">
        <f t="shared" si="250"/>
        <v>1912440.01</v>
      </c>
      <c r="W496" s="13">
        <f t="shared" si="251"/>
        <v>88250</v>
      </c>
      <c r="X496" s="13">
        <f t="shared" si="252"/>
        <v>103410</v>
      </c>
      <c r="Y496" s="13">
        <f t="shared" si="253"/>
        <v>4883933.3600000003</v>
      </c>
      <c r="Z496" s="22">
        <f t="shared" si="254"/>
        <v>2015850.01</v>
      </c>
      <c r="AA496" s="13"/>
      <c r="AB496" s="13">
        <f t="shared" si="255"/>
        <v>4463933.3600000003</v>
      </c>
      <c r="AC496" s="13">
        <f t="shared" si="256"/>
        <v>420000</v>
      </c>
      <c r="AD496" s="13">
        <f t="shared" si="257"/>
        <v>1826850.01</v>
      </c>
      <c r="AE496" s="13">
        <f t="shared" si="258"/>
        <v>102340</v>
      </c>
      <c r="AF496" s="13">
        <f t="shared" si="259"/>
        <v>1929190.01</v>
      </c>
      <c r="AG496" s="23">
        <f t="shared" si="260"/>
        <v>16750</v>
      </c>
      <c r="AH496" s="13">
        <f t="shared" si="261"/>
        <v>-71500</v>
      </c>
      <c r="AI496" s="13">
        <f t="shared" si="262"/>
        <v>3431433.3600000003</v>
      </c>
      <c r="AJ496" s="13">
        <f t="shared" si="263"/>
        <v>4223933.3600000003</v>
      </c>
      <c r="AK496" s="13">
        <f t="shared" si="264"/>
        <v>660000</v>
      </c>
      <c r="AL496" s="13">
        <f t="shared" si="265"/>
        <v>1718850.01</v>
      </c>
      <c r="AM496" s="13">
        <f t="shared" si="266"/>
        <v>193590</v>
      </c>
      <c r="AN496" s="13">
        <f t="shared" si="267"/>
        <v>1912440.01</v>
      </c>
      <c r="AO496" s="23">
        <f t="shared" si="268"/>
        <v>0</v>
      </c>
      <c r="AP496" s="13">
        <f t="shared" si="269"/>
        <v>-88250</v>
      </c>
      <c r="AQ496" s="13">
        <f t="shared" si="270"/>
        <v>0</v>
      </c>
      <c r="AR496" s="3" t="str">
        <f t="shared" si="271"/>
        <v>Ok</v>
      </c>
    </row>
    <row r="497" spans="1:44" x14ac:dyDescent="0.3">
      <c r="A497" s="30"/>
      <c r="B497" s="30">
        <f t="shared" si="238"/>
        <v>504</v>
      </c>
      <c r="C497" s="13">
        <f t="shared" si="239"/>
        <v>252000</v>
      </c>
      <c r="D497" s="13">
        <f t="shared" si="240"/>
        <v>3024000</v>
      </c>
      <c r="E497" s="13">
        <f>F497*基础参数!$B$18</f>
        <v>2016000</v>
      </c>
      <c r="F497" s="13">
        <f>F496+基础参数!$B$17</f>
        <v>5040000</v>
      </c>
      <c r="G497" s="13">
        <f>基础参数!$B$1</f>
        <v>60000</v>
      </c>
      <c r="H497" s="13">
        <f>基础参数!$B$2</f>
        <v>36000</v>
      </c>
      <c r="I497" s="13">
        <f>ROUND(IF(F497/12&gt;基础参数!$B$5,基础参数!$B$5,IF(F497/12&lt;基础参数!$B$4,基础参数!$B$4,F497/12)),2)</f>
        <v>21396</v>
      </c>
      <c r="J497" s="13">
        <f>I497*12*基础参数!$B$3</f>
        <v>32094</v>
      </c>
      <c r="K497" s="13">
        <f>ROUND(IF($F497/12&gt;基础参数!$B$12,基础参数!$B$12,IF($F497/12&lt;基础参数!$B$11,基础参数!$B$11,$F497/12)),2)</f>
        <v>21396</v>
      </c>
      <c r="L497" s="13">
        <f>K497*12*基础参数!$B$10</f>
        <v>17972.640000000003</v>
      </c>
      <c r="M497" s="12">
        <f t="shared" si="241"/>
        <v>2877933.36</v>
      </c>
      <c r="N497" s="13">
        <f t="shared" si="242"/>
        <v>2016000</v>
      </c>
      <c r="O497" s="13">
        <f t="shared" si="243"/>
        <v>1113150.01</v>
      </c>
      <c r="P497" s="13">
        <f t="shared" si="244"/>
        <v>892040</v>
      </c>
      <c r="Q497" s="17">
        <f t="shared" si="245"/>
        <v>2005190.01</v>
      </c>
      <c r="R497" s="13">
        <f t="shared" si="246"/>
        <v>4233933.3600000003</v>
      </c>
      <c r="S497" s="18">
        <f t="shared" si="247"/>
        <v>660000</v>
      </c>
      <c r="T497" s="13">
        <f t="shared" si="248"/>
        <v>1723350.01</v>
      </c>
      <c r="U497" s="13">
        <f t="shared" si="249"/>
        <v>193590</v>
      </c>
      <c r="V497" s="19">
        <f t="shared" si="250"/>
        <v>1916940.01</v>
      </c>
      <c r="W497" s="13">
        <f t="shared" si="251"/>
        <v>88250</v>
      </c>
      <c r="X497" s="13">
        <f t="shared" si="252"/>
        <v>103410</v>
      </c>
      <c r="Y497" s="13">
        <f t="shared" si="253"/>
        <v>4893933.3600000003</v>
      </c>
      <c r="Z497" s="22">
        <f t="shared" si="254"/>
        <v>2020350.01</v>
      </c>
      <c r="AA497" s="13"/>
      <c r="AB497" s="13">
        <f t="shared" si="255"/>
        <v>4473933.3600000003</v>
      </c>
      <c r="AC497" s="13">
        <f t="shared" si="256"/>
        <v>420000</v>
      </c>
      <c r="AD497" s="13">
        <f t="shared" si="257"/>
        <v>1831350.01</v>
      </c>
      <c r="AE497" s="13">
        <f t="shared" si="258"/>
        <v>102340</v>
      </c>
      <c r="AF497" s="13">
        <f t="shared" si="259"/>
        <v>1933690.01</v>
      </c>
      <c r="AG497" s="23">
        <f t="shared" si="260"/>
        <v>16750</v>
      </c>
      <c r="AH497" s="13">
        <f t="shared" si="261"/>
        <v>-71500</v>
      </c>
      <c r="AI497" s="13">
        <f t="shared" si="262"/>
        <v>3441433.3600000003</v>
      </c>
      <c r="AJ497" s="13">
        <f t="shared" si="263"/>
        <v>4233933.3600000003</v>
      </c>
      <c r="AK497" s="13">
        <f t="shared" si="264"/>
        <v>660000</v>
      </c>
      <c r="AL497" s="13">
        <f t="shared" si="265"/>
        <v>1723350.01</v>
      </c>
      <c r="AM497" s="13">
        <f t="shared" si="266"/>
        <v>193590</v>
      </c>
      <c r="AN497" s="13">
        <f t="shared" si="267"/>
        <v>1916940.01</v>
      </c>
      <c r="AO497" s="23">
        <f t="shared" si="268"/>
        <v>0</v>
      </c>
      <c r="AP497" s="13">
        <f t="shared" si="269"/>
        <v>-88250</v>
      </c>
      <c r="AQ497" s="13">
        <f t="shared" si="270"/>
        <v>0</v>
      </c>
      <c r="AR497" s="3" t="str">
        <f t="shared" si="271"/>
        <v>Ok</v>
      </c>
    </row>
    <row r="498" spans="1:44" x14ac:dyDescent="0.3">
      <c r="A498" s="30"/>
      <c r="B498" s="30">
        <f t="shared" si="238"/>
        <v>505</v>
      </c>
      <c r="C498" s="13">
        <f t="shared" si="239"/>
        <v>252500</v>
      </c>
      <c r="D498" s="13">
        <f t="shared" si="240"/>
        <v>3030000</v>
      </c>
      <c r="E498" s="13">
        <f>F498*基础参数!$B$18</f>
        <v>2020000</v>
      </c>
      <c r="F498" s="13">
        <f>F497+基础参数!$B$17</f>
        <v>5050000</v>
      </c>
      <c r="G498" s="13">
        <f>基础参数!$B$1</f>
        <v>60000</v>
      </c>
      <c r="H498" s="13">
        <f>基础参数!$B$2</f>
        <v>36000</v>
      </c>
      <c r="I498" s="13">
        <f>ROUND(IF(F498/12&gt;基础参数!$B$5,基础参数!$B$5,IF(F498/12&lt;基础参数!$B$4,基础参数!$B$4,F498/12)),2)</f>
        <v>21396</v>
      </c>
      <c r="J498" s="13">
        <f>I498*12*基础参数!$B$3</f>
        <v>32094</v>
      </c>
      <c r="K498" s="13">
        <f>ROUND(IF($F498/12&gt;基础参数!$B$12,基础参数!$B$12,IF($F498/12&lt;基础参数!$B$11,基础参数!$B$11,$F498/12)),2)</f>
        <v>21396</v>
      </c>
      <c r="L498" s="13">
        <f>K498*12*基础参数!$B$10</f>
        <v>17972.640000000003</v>
      </c>
      <c r="M498" s="12">
        <f t="shared" si="241"/>
        <v>2883933.36</v>
      </c>
      <c r="N498" s="13">
        <f t="shared" si="242"/>
        <v>2020000</v>
      </c>
      <c r="O498" s="13">
        <f t="shared" si="243"/>
        <v>1115850.01</v>
      </c>
      <c r="P498" s="13">
        <f t="shared" si="244"/>
        <v>893840</v>
      </c>
      <c r="Q498" s="17">
        <f t="shared" si="245"/>
        <v>2009690.01</v>
      </c>
      <c r="R498" s="13">
        <f t="shared" si="246"/>
        <v>4243933.3600000003</v>
      </c>
      <c r="S498" s="18">
        <f t="shared" si="247"/>
        <v>660000</v>
      </c>
      <c r="T498" s="13">
        <f t="shared" si="248"/>
        <v>1727850.01</v>
      </c>
      <c r="U498" s="13">
        <f t="shared" si="249"/>
        <v>193590</v>
      </c>
      <c r="V498" s="19">
        <f t="shared" si="250"/>
        <v>1921440.01</v>
      </c>
      <c r="W498" s="13">
        <f t="shared" si="251"/>
        <v>88250</v>
      </c>
      <c r="X498" s="13">
        <f t="shared" si="252"/>
        <v>103410</v>
      </c>
      <c r="Y498" s="13">
        <f t="shared" si="253"/>
        <v>4903933.3600000003</v>
      </c>
      <c r="Z498" s="22">
        <f t="shared" si="254"/>
        <v>2024850.01</v>
      </c>
      <c r="AA498" s="13"/>
      <c r="AB498" s="13">
        <f t="shared" si="255"/>
        <v>4483933.3600000003</v>
      </c>
      <c r="AC498" s="13">
        <f t="shared" si="256"/>
        <v>420000</v>
      </c>
      <c r="AD498" s="13">
        <f t="shared" si="257"/>
        <v>1835850.01</v>
      </c>
      <c r="AE498" s="13">
        <f t="shared" si="258"/>
        <v>102340</v>
      </c>
      <c r="AF498" s="13">
        <f t="shared" si="259"/>
        <v>1938190.01</v>
      </c>
      <c r="AG498" s="23">
        <f t="shared" si="260"/>
        <v>16750</v>
      </c>
      <c r="AH498" s="13">
        <f t="shared" si="261"/>
        <v>-71500</v>
      </c>
      <c r="AI498" s="13">
        <f t="shared" si="262"/>
        <v>3451433.3600000003</v>
      </c>
      <c r="AJ498" s="13">
        <f t="shared" si="263"/>
        <v>4243933.3600000003</v>
      </c>
      <c r="AK498" s="13">
        <f t="shared" si="264"/>
        <v>660000</v>
      </c>
      <c r="AL498" s="13">
        <f t="shared" si="265"/>
        <v>1727850.01</v>
      </c>
      <c r="AM498" s="13">
        <f t="shared" si="266"/>
        <v>193590</v>
      </c>
      <c r="AN498" s="13">
        <f t="shared" si="267"/>
        <v>1921440.01</v>
      </c>
      <c r="AO498" s="23">
        <f t="shared" si="268"/>
        <v>0</v>
      </c>
      <c r="AP498" s="13">
        <f t="shared" si="269"/>
        <v>-88250</v>
      </c>
      <c r="AQ498" s="13">
        <f t="shared" si="270"/>
        <v>0</v>
      </c>
      <c r="AR498" s="3" t="str">
        <f t="shared" si="271"/>
        <v>Ok</v>
      </c>
    </row>
    <row r="499" spans="1:44" x14ac:dyDescent="0.3">
      <c r="A499" s="30"/>
      <c r="B499" s="30">
        <f t="shared" si="238"/>
        <v>506</v>
      </c>
      <c r="C499" s="13">
        <f t="shared" si="239"/>
        <v>253000</v>
      </c>
      <c r="D499" s="13">
        <f t="shared" si="240"/>
        <v>3036000</v>
      </c>
      <c r="E499" s="13">
        <f>F499*基础参数!$B$18</f>
        <v>2024000</v>
      </c>
      <c r="F499" s="13">
        <f>F498+基础参数!$B$17</f>
        <v>5060000</v>
      </c>
      <c r="G499" s="13">
        <f>基础参数!$B$1</f>
        <v>60000</v>
      </c>
      <c r="H499" s="13">
        <f>基础参数!$B$2</f>
        <v>36000</v>
      </c>
      <c r="I499" s="13">
        <f>ROUND(IF(F499/12&gt;基础参数!$B$5,基础参数!$B$5,IF(F499/12&lt;基础参数!$B$4,基础参数!$B$4,F499/12)),2)</f>
        <v>21396</v>
      </c>
      <c r="J499" s="13">
        <f>I499*12*基础参数!$B$3</f>
        <v>32094</v>
      </c>
      <c r="K499" s="13">
        <f>ROUND(IF($F499/12&gt;基础参数!$B$12,基础参数!$B$12,IF($F499/12&lt;基础参数!$B$11,基础参数!$B$11,$F499/12)),2)</f>
        <v>21396</v>
      </c>
      <c r="L499" s="13">
        <f>K499*12*基础参数!$B$10</f>
        <v>17972.640000000003</v>
      </c>
      <c r="M499" s="12">
        <f t="shared" si="241"/>
        <v>2889933.36</v>
      </c>
      <c r="N499" s="13">
        <f t="shared" si="242"/>
        <v>2024000</v>
      </c>
      <c r="O499" s="13">
        <f t="shared" si="243"/>
        <v>1118550.01</v>
      </c>
      <c r="P499" s="13">
        <f t="shared" si="244"/>
        <v>895640</v>
      </c>
      <c r="Q499" s="17">
        <f t="shared" si="245"/>
        <v>2014190.01</v>
      </c>
      <c r="R499" s="13">
        <f t="shared" si="246"/>
        <v>4253933.3600000003</v>
      </c>
      <c r="S499" s="18">
        <f t="shared" si="247"/>
        <v>660000</v>
      </c>
      <c r="T499" s="13">
        <f t="shared" si="248"/>
        <v>1732350.01</v>
      </c>
      <c r="U499" s="13">
        <f t="shared" si="249"/>
        <v>193590</v>
      </c>
      <c r="V499" s="19">
        <f t="shared" si="250"/>
        <v>1925940.01</v>
      </c>
      <c r="W499" s="13">
        <f t="shared" si="251"/>
        <v>88250</v>
      </c>
      <c r="X499" s="13">
        <f t="shared" si="252"/>
        <v>103410</v>
      </c>
      <c r="Y499" s="13">
        <f t="shared" si="253"/>
        <v>4913933.3600000003</v>
      </c>
      <c r="Z499" s="22">
        <f t="shared" si="254"/>
        <v>2029350.01</v>
      </c>
      <c r="AA499" s="13"/>
      <c r="AB499" s="13">
        <f t="shared" si="255"/>
        <v>4493933.3600000003</v>
      </c>
      <c r="AC499" s="13">
        <f t="shared" si="256"/>
        <v>420000</v>
      </c>
      <c r="AD499" s="13">
        <f t="shared" si="257"/>
        <v>1840350.01</v>
      </c>
      <c r="AE499" s="13">
        <f t="shared" si="258"/>
        <v>102340</v>
      </c>
      <c r="AF499" s="13">
        <f t="shared" si="259"/>
        <v>1942690.01</v>
      </c>
      <c r="AG499" s="23">
        <f t="shared" si="260"/>
        <v>16750</v>
      </c>
      <c r="AH499" s="13">
        <f t="shared" si="261"/>
        <v>-71500</v>
      </c>
      <c r="AI499" s="13">
        <f t="shared" si="262"/>
        <v>3461433.3600000003</v>
      </c>
      <c r="AJ499" s="13">
        <f t="shared" si="263"/>
        <v>4253933.3600000003</v>
      </c>
      <c r="AK499" s="13">
        <f t="shared" si="264"/>
        <v>660000</v>
      </c>
      <c r="AL499" s="13">
        <f t="shared" si="265"/>
        <v>1732350.01</v>
      </c>
      <c r="AM499" s="13">
        <f t="shared" si="266"/>
        <v>193590</v>
      </c>
      <c r="AN499" s="13">
        <f t="shared" si="267"/>
        <v>1925940.01</v>
      </c>
      <c r="AO499" s="23">
        <f t="shared" si="268"/>
        <v>0</v>
      </c>
      <c r="AP499" s="13">
        <f t="shared" si="269"/>
        <v>-88250</v>
      </c>
      <c r="AQ499" s="13">
        <f t="shared" si="270"/>
        <v>0</v>
      </c>
      <c r="AR499" s="3" t="str">
        <f t="shared" si="271"/>
        <v>Ok</v>
      </c>
    </row>
    <row r="500" spans="1:44" x14ac:dyDescent="0.3">
      <c r="A500" s="30"/>
      <c r="B500" s="30">
        <f t="shared" si="238"/>
        <v>507</v>
      </c>
      <c r="C500" s="13">
        <f t="shared" si="239"/>
        <v>253500</v>
      </c>
      <c r="D500" s="13">
        <f t="shared" si="240"/>
        <v>3042000</v>
      </c>
      <c r="E500" s="13">
        <f>F500*基础参数!$B$18</f>
        <v>2028000</v>
      </c>
      <c r="F500" s="13">
        <f>F499+基础参数!$B$17</f>
        <v>5070000</v>
      </c>
      <c r="G500" s="13">
        <f>基础参数!$B$1</f>
        <v>60000</v>
      </c>
      <c r="H500" s="13">
        <f>基础参数!$B$2</f>
        <v>36000</v>
      </c>
      <c r="I500" s="13">
        <f>ROUND(IF(F500/12&gt;基础参数!$B$5,基础参数!$B$5,IF(F500/12&lt;基础参数!$B$4,基础参数!$B$4,F500/12)),2)</f>
        <v>21396</v>
      </c>
      <c r="J500" s="13">
        <f>I500*12*基础参数!$B$3</f>
        <v>32094</v>
      </c>
      <c r="K500" s="13">
        <f>ROUND(IF($F500/12&gt;基础参数!$B$12,基础参数!$B$12,IF($F500/12&lt;基础参数!$B$11,基础参数!$B$11,$F500/12)),2)</f>
        <v>21396</v>
      </c>
      <c r="L500" s="13">
        <f>K500*12*基础参数!$B$10</f>
        <v>17972.640000000003</v>
      </c>
      <c r="M500" s="12">
        <f t="shared" si="241"/>
        <v>2895933.36</v>
      </c>
      <c r="N500" s="13">
        <f t="shared" si="242"/>
        <v>2028000</v>
      </c>
      <c r="O500" s="13">
        <f t="shared" si="243"/>
        <v>1121250.01</v>
      </c>
      <c r="P500" s="13">
        <f t="shared" si="244"/>
        <v>897440</v>
      </c>
      <c r="Q500" s="17">
        <f t="shared" si="245"/>
        <v>2018690.01</v>
      </c>
      <c r="R500" s="13">
        <f t="shared" si="246"/>
        <v>4263933.3600000003</v>
      </c>
      <c r="S500" s="18">
        <f t="shared" si="247"/>
        <v>660000</v>
      </c>
      <c r="T500" s="13">
        <f t="shared" si="248"/>
        <v>1736850.01</v>
      </c>
      <c r="U500" s="13">
        <f t="shared" si="249"/>
        <v>193590</v>
      </c>
      <c r="V500" s="19">
        <f t="shared" si="250"/>
        <v>1930440.01</v>
      </c>
      <c r="W500" s="13">
        <f t="shared" si="251"/>
        <v>88250</v>
      </c>
      <c r="X500" s="13">
        <f t="shared" si="252"/>
        <v>103410</v>
      </c>
      <c r="Y500" s="13">
        <f t="shared" si="253"/>
        <v>4923933.3600000003</v>
      </c>
      <c r="Z500" s="22">
        <f t="shared" si="254"/>
        <v>2033850.01</v>
      </c>
      <c r="AA500" s="13"/>
      <c r="AB500" s="13">
        <f t="shared" si="255"/>
        <v>4503933.3600000003</v>
      </c>
      <c r="AC500" s="13">
        <f t="shared" si="256"/>
        <v>420000</v>
      </c>
      <c r="AD500" s="13">
        <f t="shared" si="257"/>
        <v>1844850.01</v>
      </c>
      <c r="AE500" s="13">
        <f t="shared" si="258"/>
        <v>102340</v>
      </c>
      <c r="AF500" s="13">
        <f t="shared" si="259"/>
        <v>1947190.01</v>
      </c>
      <c r="AG500" s="23">
        <f t="shared" si="260"/>
        <v>16750</v>
      </c>
      <c r="AH500" s="13">
        <f t="shared" si="261"/>
        <v>-71500</v>
      </c>
      <c r="AI500" s="13">
        <f t="shared" si="262"/>
        <v>3471433.3600000003</v>
      </c>
      <c r="AJ500" s="13">
        <f t="shared" si="263"/>
        <v>4263933.3600000003</v>
      </c>
      <c r="AK500" s="13">
        <f t="shared" si="264"/>
        <v>660000</v>
      </c>
      <c r="AL500" s="13">
        <f t="shared" si="265"/>
        <v>1736850.01</v>
      </c>
      <c r="AM500" s="13">
        <f t="shared" si="266"/>
        <v>193590</v>
      </c>
      <c r="AN500" s="13">
        <f t="shared" si="267"/>
        <v>1930440.01</v>
      </c>
      <c r="AO500" s="23">
        <f t="shared" si="268"/>
        <v>0</v>
      </c>
      <c r="AP500" s="13">
        <f t="shared" si="269"/>
        <v>-88250</v>
      </c>
      <c r="AQ500" s="13">
        <f t="shared" si="270"/>
        <v>0</v>
      </c>
      <c r="AR500" s="3" t="str">
        <f t="shared" si="271"/>
        <v>Ok</v>
      </c>
    </row>
    <row r="501" spans="1:44" x14ac:dyDescent="0.3">
      <c r="A501" s="30"/>
      <c r="B501" s="30">
        <f t="shared" si="238"/>
        <v>508</v>
      </c>
      <c r="C501" s="13">
        <f t="shared" si="239"/>
        <v>254000</v>
      </c>
      <c r="D501" s="13">
        <f t="shared" si="240"/>
        <v>3048000</v>
      </c>
      <c r="E501" s="13">
        <f>F501*基础参数!$B$18</f>
        <v>2032000</v>
      </c>
      <c r="F501" s="13">
        <f>F500+基础参数!$B$17</f>
        <v>5080000</v>
      </c>
      <c r="G501" s="13">
        <f>基础参数!$B$1</f>
        <v>60000</v>
      </c>
      <c r="H501" s="13">
        <f>基础参数!$B$2</f>
        <v>36000</v>
      </c>
      <c r="I501" s="13">
        <f>ROUND(IF(F501/12&gt;基础参数!$B$5,基础参数!$B$5,IF(F501/12&lt;基础参数!$B$4,基础参数!$B$4,F501/12)),2)</f>
        <v>21396</v>
      </c>
      <c r="J501" s="13">
        <f>I501*12*基础参数!$B$3</f>
        <v>32094</v>
      </c>
      <c r="K501" s="13">
        <f>ROUND(IF($F501/12&gt;基础参数!$B$12,基础参数!$B$12,IF($F501/12&lt;基础参数!$B$11,基础参数!$B$11,$F501/12)),2)</f>
        <v>21396</v>
      </c>
      <c r="L501" s="13">
        <f>K501*12*基础参数!$B$10</f>
        <v>17972.640000000003</v>
      </c>
      <c r="M501" s="12">
        <f t="shared" si="241"/>
        <v>2901933.36</v>
      </c>
      <c r="N501" s="13">
        <f t="shared" si="242"/>
        <v>2032000</v>
      </c>
      <c r="O501" s="13">
        <f t="shared" si="243"/>
        <v>1123950.01</v>
      </c>
      <c r="P501" s="13">
        <f t="shared" si="244"/>
        <v>899240</v>
      </c>
      <c r="Q501" s="17">
        <f t="shared" si="245"/>
        <v>2023190.01</v>
      </c>
      <c r="R501" s="13">
        <f t="shared" si="246"/>
        <v>4273933.3600000003</v>
      </c>
      <c r="S501" s="18">
        <f t="shared" si="247"/>
        <v>660000</v>
      </c>
      <c r="T501" s="13">
        <f t="shared" si="248"/>
        <v>1741350.01</v>
      </c>
      <c r="U501" s="13">
        <f t="shared" si="249"/>
        <v>193590</v>
      </c>
      <c r="V501" s="19">
        <f t="shared" si="250"/>
        <v>1934940.01</v>
      </c>
      <c r="W501" s="13">
        <f t="shared" si="251"/>
        <v>88250</v>
      </c>
      <c r="X501" s="13">
        <f t="shared" si="252"/>
        <v>103410</v>
      </c>
      <c r="Y501" s="13">
        <f t="shared" si="253"/>
        <v>4933933.3600000003</v>
      </c>
      <c r="Z501" s="22">
        <f t="shared" si="254"/>
        <v>2038350.01</v>
      </c>
      <c r="AA501" s="13"/>
      <c r="AB501" s="13">
        <f t="shared" si="255"/>
        <v>4513933.3600000003</v>
      </c>
      <c r="AC501" s="13">
        <f t="shared" si="256"/>
        <v>420000</v>
      </c>
      <c r="AD501" s="13">
        <f t="shared" si="257"/>
        <v>1849350.01</v>
      </c>
      <c r="AE501" s="13">
        <f t="shared" si="258"/>
        <v>102340</v>
      </c>
      <c r="AF501" s="13">
        <f t="shared" si="259"/>
        <v>1951690.01</v>
      </c>
      <c r="AG501" s="23">
        <f t="shared" si="260"/>
        <v>16750</v>
      </c>
      <c r="AH501" s="13">
        <f t="shared" si="261"/>
        <v>-71500</v>
      </c>
      <c r="AI501" s="13">
        <f t="shared" si="262"/>
        <v>3481433.3600000003</v>
      </c>
      <c r="AJ501" s="13">
        <f t="shared" si="263"/>
        <v>4273933.3600000003</v>
      </c>
      <c r="AK501" s="13">
        <f t="shared" si="264"/>
        <v>660000</v>
      </c>
      <c r="AL501" s="13">
        <f t="shared" si="265"/>
        <v>1741350.01</v>
      </c>
      <c r="AM501" s="13">
        <f t="shared" si="266"/>
        <v>193590</v>
      </c>
      <c r="AN501" s="13">
        <f t="shared" si="267"/>
        <v>1934940.01</v>
      </c>
      <c r="AO501" s="23">
        <f t="shared" si="268"/>
        <v>0</v>
      </c>
      <c r="AP501" s="13">
        <f t="shared" si="269"/>
        <v>-88250</v>
      </c>
      <c r="AQ501" s="13">
        <f t="shared" si="270"/>
        <v>0</v>
      </c>
      <c r="AR501" s="3" t="str">
        <f t="shared" si="271"/>
        <v>Ok</v>
      </c>
    </row>
    <row r="502" spans="1:44" x14ac:dyDescent="0.3">
      <c r="A502" s="30"/>
      <c r="B502" s="30">
        <f t="shared" si="238"/>
        <v>509</v>
      </c>
      <c r="C502" s="13">
        <f t="shared" si="239"/>
        <v>254500</v>
      </c>
      <c r="D502" s="13">
        <f t="shared" si="240"/>
        <v>3054000</v>
      </c>
      <c r="E502" s="13">
        <f>F502*基础参数!$B$18</f>
        <v>2036000</v>
      </c>
      <c r="F502" s="13">
        <f>F501+基础参数!$B$17</f>
        <v>5090000</v>
      </c>
      <c r="G502" s="13">
        <f>基础参数!$B$1</f>
        <v>60000</v>
      </c>
      <c r="H502" s="13">
        <f>基础参数!$B$2</f>
        <v>36000</v>
      </c>
      <c r="I502" s="13">
        <f>ROUND(IF(F502/12&gt;基础参数!$B$5,基础参数!$B$5,IF(F502/12&lt;基础参数!$B$4,基础参数!$B$4,F502/12)),2)</f>
        <v>21396</v>
      </c>
      <c r="J502" s="13">
        <f>I502*12*基础参数!$B$3</f>
        <v>32094</v>
      </c>
      <c r="K502" s="13">
        <f>ROUND(IF($F502/12&gt;基础参数!$B$12,基础参数!$B$12,IF($F502/12&lt;基础参数!$B$11,基础参数!$B$11,$F502/12)),2)</f>
        <v>21396</v>
      </c>
      <c r="L502" s="13">
        <f>K502*12*基础参数!$B$10</f>
        <v>17972.640000000003</v>
      </c>
      <c r="M502" s="12">
        <f t="shared" si="241"/>
        <v>2907933.36</v>
      </c>
      <c r="N502" s="13">
        <f t="shared" si="242"/>
        <v>2036000</v>
      </c>
      <c r="O502" s="13">
        <f t="shared" si="243"/>
        <v>1126650.01</v>
      </c>
      <c r="P502" s="13">
        <f t="shared" si="244"/>
        <v>901040</v>
      </c>
      <c r="Q502" s="17">
        <f t="shared" si="245"/>
        <v>2027690.01</v>
      </c>
      <c r="R502" s="13">
        <f t="shared" si="246"/>
        <v>4283933.3600000003</v>
      </c>
      <c r="S502" s="18">
        <f t="shared" si="247"/>
        <v>660000</v>
      </c>
      <c r="T502" s="13">
        <f t="shared" si="248"/>
        <v>1745850.01</v>
      </c>
      <c r="U502" s="13">
        <f t="shared" si="249"/>
        <v>193590</v>
      </c>
      <c r="V502" s="19">
        <f t="shared" si="250"/>
        <v>1939440.01</v>
      </c>
      <c r="W502" s="13">
        <f t="shared" si="251"/>
        <v>88250</v>
      </c>
      <c r="X502" s="13">
        <f t="shared" si="252"/>
        <v>103410</v>
      </c>
      <c r="Y502" s="13">
        <f t="shared" si="253"/>
        <v>4943933.3600000003</v>
      </c>
      <c r="Z502" s="22">
        <f t="shared" si="254"/>
        <v>2042850.01</v>
      </c>
      <c r="AA502" s="13"/>
      <c r="AB502" s="13">
        <f t="shared" si="255"/>
        <v>4523933.3600000003</v>
      </c>
      <c r="AC502" s="13">
        <f t="shared" si="256"/>
        <v>420000</v>
      </c>
      <c r="AD502" s="13">
        <f t="shared" si="257"/>
        <v>1853850.01</v>
      </c>
      <c r="AE502" s="13">
        <f t="shared" si="258"/>
        <v>102340</v>
      </c>
      <c r="AF502" s="13">
        <f t="shared" si="259"/>
        <v>1956190.01</v>
      </c>
      <c r="AG502" s="23">
        <f t="shared" si="260"/>
        <v>16750</v>
      </c>
      <c r="AH502" s="13">
        <f t="shared" si="261"/>
        <v>-71500</v>
      </c>
      <c r="AI502" s="13">
        <f t="shared" si="262"/>
        <v>3491433.3600000003</v>
      </c>
      <c r="AJ502" s="13">
        <f t="shared" si="263"/>
        <v>4283933.3600000003</v>
      </c>
      <c r="AK502" s="13">
        <f t="shared" si="264"/>
        <v>660000</v>
      </c>
      <c r="AL502" s="13">
        <f t="shared" si="265"/>
        <v>1745850.01</v>
      </c>
      <c r="AM502" s="13">
        <f t="shared" si="266"/>
        <v>193590</v>
      </c>
      <c r="AN502" s="13">
        <f t="shared" si="267"/>
        <v>1939440.01</v>
      </c>
      <c r="AO502" s="23">
        <f t="shared" si="268"/>
        <v>0</v>
      </c>
      <c r="AP502" s="13">
        <f t="shared" si="269"/>
        <v>-88250</v>
      </c>
      <c r="AQ502" s="13">
        <f t="shared" si="270"/>
        <v>0</v>
      </c>
      <c r="AR502" s="3" t="str">
        <f t="shared" si="271"/>
        <v>Ok</v>
      </c>
    </row>
    <row r="503" spans="1:44" x14ac:dyDescent="0.3">
      <c r="A503" s="30"/>
      <c r="B503" s="30">
        <f t="shared" si="238"/>
        <v>510</v>
      </c>
      <c r="C503" s="13">
        <f t="shared" si="239"/>
        <v>255000</v>
      </c>
      <c r="D503" s="13">
        <f t="shared" si="240"/>
        <v>3060000</v>
      </c>
      <c r="E503" s="13">
        <f>F503*基础参数!$B$18</f>
        <v>2040000</v>
      </c>
      <c r="F503" s="13">
        <f>F502+基础参数!$B$17</f>
        <v>5100000</v>
      </c>
      <c r="G503" s="13">
        <f>基础参数!$B$1</f>
        <v>60000</v>
      </c>
      <c r="H503" s="13">
        <f>基础参数!$B$2</f>
        <v>36000</v>
      </c>
      <c r="I503" s="13">
        <f>ROUND(IF(F503/12&gt;基础参数!$B$5,基础参数!$B$5,IF(F503/12&lt;基础参数!$B$4,基础参数!$B$4,F503/12)),2)</f>
        <v>21396</v>
      </c>
      <c r="J503" s="13">
        <f>I503*12*基础参数!$B$3</f>
        <v>32094</v>
      </c>
      <c r="K503" s="13">
        <f>ROUND(IF($F503/12&gt;基础参数!$B$12,基础参数!$B$12,IF($F503/12&lt;基础参数!$B$11,基础参数!$B$11,$F503/12)),2)</f>
        <v>21396</v>
      </c>
      <c r="L503" s="13">
        <f>K503*12*基础参数!$B$10</f>
        <v>17972.640000000003</v>
      </c>
      <c r="M503" s="12">
        <f t="shared" si="241"/>
        <v>2913933.36</v>
      </c>
      <c r="N503" s="13">
        <f t="shared" si="242"/>
        <v>2040000</v>
      </c>
      <c r="O503" s="13">
        <f t="shared" si="243"/>
        <v>1129350.01</v>
      </c>
      <c r="P503" s="13">
        <f t="shared" si="244"/>
        <v>902840</v>
      </c>
      <c r="Q503" s="17">
        <f t="shared" si="245"/>
        <v>2032190.01</v>
      </c>
      <c r="R503" s="13">
        <f t="shared" si="246"/>
        <v>4293933.3600000003</v>
      </c>
      <c r="S503" s="18">
        <f t="shared" si="247"/>
        <v>660000</v>
      </c>
      <c r="T503" s="13">
        <f t="shared" si="248"/>
        <v>1750350.01</v>
      </c>
      <c r="U503" s="13">
        <f t="shared" si="249"/>
        <v>193590</v>
      </c>
      <c r="V503" s="19">
        <f t="shared" si="250"/>
        <v>1943940.01</v>
      </c>
      <c r="W503" s="13">
        <f t="shared" si="251"/>
        <v>88250</v>
      </c>
      <c r="X503" s="13">
        <f t="shared" si="252"/>
        <v>103410</v>
      </c>
      <c r="Y503" s="13">
        <f t="shared" si="253"/>
        <v>4953933.3600000003</v>
      </c>
      <c r="Z503" s="22">
        <f t="shared" si="254"/>
        <v>2047350.01</v>
      </c>
      <c r="AA503" s="13"/>
      <c r="AB503" s="13">
        <f t="shared" si="255"/>
        <v>4533933.3600000003</v>
      </c>
      <c r="AC503" s="13">
        <f t="shared" si="256"/>
        <v>420000</v>
      </c>
      <c r="AD503" s="13">
        <f t="shared" si="257"/>
        <v>1858350.01</v>
      </c>
      <c r="AE503" s="13">
        <f t="shared" si="258"/>
        <v>102340</v>
      </c>
      <c r="AF503" s="13">
        <f t="shared" si="259"/>
        <v>1960690.01</v>
      </c>
      <c r="AG503" s="23">
        <f t="shared" si="260"/>
        <v>16750</v>
      </c>
      <c r="AH503" s="13">
        <f t="shared" si="261"/>
        <v>-71500</v>
      </c>
      <c r="AI503" s="13">
        <f t="shared" si="262"/>
        <v>3501433.3600000003</v>
      </c>
      <c r="AJ503" s="13">
        <f t="shared" si="263"/>
        <v>4293933.3600000003</v>
      </c>
      <c r="AK503" s="13">
        <f t="shared" si="264"/>
        <v>660000</v>
      </c>
      <c r="AL503" s="13">
        <f t="shared" si="265"/>
        <v>1750350.01</v>
      </c>
      <c r="AM503" s="13">
        <f t="shared" si="266"/>
        <v>193590</v>
      </c>
      <c r="AN503" s="13">
        <f t="shared" si="267"/>
        <v>1943940.01</v>
      </c>
      <c r="AO503" s="23">
        <f t="shared" si="268"/>
        <v>0</v>
      </c>
      <c r="AP503" s="13">
        <f t="shared" si="269"/>
        <v>-88250</v>
      </c>
      <c r="AQ503" s="13">
        <f t="shared" si="270"/>
        <v>0</v>
      </c>
      <c r="AR503" s="3" t="str">
        <f t="shared" si="271"/>
        <v>Ok</v>
      </c>
    </row>
    <row r="504" spans="1:44" x14ac:dyDescent="0.3">
      <c r="A504" s="30"/>
      <c r="B504" s="30">
        <f t="shared" si="238"/>
        <v>511</v>
      </c>
      <c r="C504" s="13">
        <f t="shared" si="239"/>
        <v>255500</v>
      </c>
      <c r="D504" s="13">
        <f t="shared" si="240"/>
        <v>3066000</v>
      </c>
      <c r="E504" s="13">
        <f>F504*基础参数!$B$18</f>
        <v>2044000</v>
      </c>
      <c r="F504" s="13">
        <f>F503+基础参数!$B$17</f>
        <v>5110000</v>
      </c>
      <c r="G504" s="13">
        <f>基础参数!$B$1</f>
        <v>60000</v>
      </c>
      <c r="H504" s="13">
        <f>基础参数!$B$2</f>
        <v>36000</v>
      </c>
      <c r="I504" s="13">
        <f>ROUND(IF(F504/12&gt;基础参数!$B$5,基础参数!$B$5,IF(F504/12&lt;基础参数!$B$4,基础参数!$B$4,F504/12)),2)</f>
        <v>21396</v>
      </c>
      <c r="J504" s="13">
        <f>I504*12*基础参数!$B$3</f>
        <v>32094</v>
      </c>
      <c r="K504" s="13">
        <f>ROUND(IF($F504/12&gt;基础参数!$B$12,基础参数!$B$12,IF($F504/12&lt;基础参数!$B$11,基础参数!$B$11,$F504/12)),2)</f>
        <v>21396</v>
      </c>
      <c r="L504" s="13">
        <f>K504*12*基础参数!$B$10</f>
        <v>17972.640000000003</v>
      </c>
      <c r="M504" s="12">
        <f t="shared" si="241"/>
        <v>2919933.36</v>
      </c>
      <c r="N504" s="13">
        <f t="shared" si="242"/>
        <v>2044000</v>
      </c>
      <c r="O504" s="13">
        <f t="shared" si="243"/>
        <v>1132050.01</v>
      </c>
      <c r="P504" s="13">
        <f t="shared" si="244"/>
        <v>904640</v>
      </c>
      <c r="Q504" s="17">
        <f t="shared" si="245"/>
        <v>2036690.01</v>
      </c>
      <c r="R504" s="13">
        <f t="shared" si="246"/>
        <v>4303933.3600000003</v>
      </c>
      <c r="S504" s="18">
        <f t="shared" si="247"/>
        <v>660000</v>
      </c>
      <c r="T504" s="13">
        <f t="shared" si="248"/>
        <v>1754850.01</v>
      </c>
      <c r="U504" s="13">
        <f t="shared" si="249"/>
        <v>193590</v>
      </c>
      <c r="V504" s="19">
        <f t="shared" si="250"/>
        <v>1948440.01</v>
      </c>
      <c r="W504" s="13">
        <f t="shared" si="251"/>
        <v>88250</v>
      </c>
      <c r="X504" s="13">
        <f t="shared" si="252"/>
        <v>103410</v>
      </c>
      <c r="Y504" s="13">
        <f t="shared" si="253"/>
        <v>4963933.3600000003</v>
      </c>
      <c r="Z504" s="22">
        <f t="shared" si="254"/>
        <v>2051850.01</v>
      </c>
      <c r="AA504" s="13"/>
      <c r="AB504" s="13">
        <f t="shared" si="255"/>
        <v>4543933.3600000003</v>
      </c>
      <c r="AC504" s="13">
        <f t="shared" si="256"/>
        <v>420000</v>
      </c>
      <c r="AD504" s="13">
        <f t="shared" si="257"/>
        <v>1862850.01</v>
      </c>
      <c r="AE504" s="13">
        <f t="shared" si="258"/>
        <v>102340</v>
      </c>
      <c r="AF504" s="13">
        <f t="shared" si="259"/>
        <v>1965190.01</v>
      </c>
      <c r="AG504" s="23">
        <f t="shared" si="260"/>
        <v>16750</v>
      </c>
      <c r="AH504" s="13">
        <f t="shared" si="261"/>
        <v>-71500</v>
      </c>
      <c r="AI504" s="13">
        <f t="shared" si="262"/>
        <v>3511433.3600000003</v>
      </c>
      <c r="AJ504" s="13">
        <f t="shared" si="263"/>
        <v>4303933.3600000003</v>
      </c>
      <c r="AK504" s="13">
        <f t="shared" si="264"/>
        <v>660000</v>
      </c>
      <c r="AL504" s="13">
        <f t="shared" si="265"/>
        <v>1754850.01</v>
      </c>
      <c r="AM504" s="13">
        <f t="shared" si="266"/>
        <v>193590</v>
      </c>
      <c r="AN504" s="13">
        <f t="shared" si="267"/>
        <v>1948440.01</v>
      </c>
      <c r="AO504" s="23">
        <f t="shared" si="268"/>
        <v>0</v>
      </c>
      <c r="AP504" s="13">
        <f t="shared" si="269"/>
        <v>-88250</v>
      </c>
      <c r="AQ504" s="13">
        <f t="shared" si="270"/>
        <v>0</v>
      </c>
      <c r="AR504" s="3" t="str">
        <f t="shared" si="271"/>
        <v>Ok</v>
      </c>
    </row>
    <row r="505" spans="1:44" x14ac:dyDescent="0.3">
      <c r="A505" s="30"/>
      <c r="B505" s="30">
        <f t="shared" si="238"/>
        <v>512</v>
      </c>
      <c r="C505" s="13">
        <f t="shared" si="239"/>
        <v>256000</v>
      </c>
      <c r="D505" s="13">
        <f t="shared" si="240"/>
        <v>3072000</v>
      </c>
      <c r="E505" s="13">
        <f>F505*基础参数!$B$18</f>
        <v>2048000</v>
      </c>
      <c r="F505" s="13">
        <f>F504+基础参数!$B$17</f>
        <v>5120000</v>
      </c>
      <c r="G505" s="13">
        <f>基础参数!$B$1</f>
        <v>60000</v>
      </c>
      <c r="H505" s="13">
        <f>基础参数!$B$2</f>
        <v>36000</v>
      </c>
      <c r="I505" s="13">
        <f>ROUND(IF(F505/12&gt;基础参数!$B$5,基础参数!$B$5,IF(F505/12&lt;基础参数!$B$4,基础参数!$B$4,F505/12)),2)</f>
        <v>21396</v>
      </c>
      <c r="J505" s="13">
        <f>I505*12*基础参数!$B$3</f>
        <v>32094</v>
      </c>
      <c r="K505" s="13">
        <f>ROUND(IF($F505/12&gt;基础参数!$B$12,基础参数!$B$12,IF($F505/12&lt;基础参数!$B$11,基础参数!$B$11,$F505/12)),2)</f>
        <v>21396</v>
      </c>
      <c r="L505" s="13">
        <f>K505*12*基础参数!$B$10</f>
        <v>17972.640000000003</v>
      </c>
      <c r="M505" s="12">
        <f t="shared" si="241"/>
        <v>2925933.36</v>
      </c>
      <c r="N505" s="13">
        <f t="shared" si="242"/>
        <v>2048000</v>
      </c>
      <c r="O505" s="13">
        <f t="shared" si="243"/>
        <v>1134750.01</v>
      </c>
      <c r="P505" s="13">
        <f t="shared" si="244"/>
        <v>906440</v>
      </c>
      <c r="Q505" s="17">
        <f t="shared" si="245"/>
        <v>2041190.01</v>
      </c>
      <c r="R505" s="13">
        <f t="shared" si="246"/>
        <v>4313933.3600000003</v>
      </c>
      <c r="S505" s="18">
        <f t="shared" si="247"/>
        <v>660000</v>
      </c>
      <c r="T505" s="13">
        <f t="shared" si="248"/>
        <v>1759350.01</v>
      </c>
      <c r="U505" s="13">
        <f t="shared" si="249"/>
        <v>193590</v>
      </c>
      <c r="V505" s="19">
        <f t="shared" si="250"/>
        <v>1952940.01</v>
      </c>
      <c r="W505" s="13">
        <f t="shared" si="251"/>
        <v>88250</v>
      </c>
      <c r="X505" s="13">
        <f t="shared" si="252"/>
        <v>103410</v>
      </c>
      <c r="Y505" s="13">
        <f t="shared" si="253"/>
        <v>4973933.3600000003</v>
      </c>
      <c r="Z505" s="22">
        <f t="shared" si="254"/>
        <v>2056350.01</v>
      </c>
      <c r="AA505" s="13"/>
      <c r="AB505" s="13">
        <f t="shared" si="255"/>
        <v>4553933.3600000003</v>
      </c>
      <c r="AC505" s="13">
        <f t="shared" si="256"/>
        <v>420000</v>
      </c>
      <c r="AD505" s="13">
        <f t="shared" si="257"/>
        <v>1867350.01</v>
      </c>
      <c r="AE505" s="13">
        <f t="shared" si="258"/>
        <v>102340</v>
      </c>
      <c r="AF505" s="13">
        <f t="shared" si="259"/>
        <v>1969690.01</v>
      </c>
      <c r="AG505" s="23">
        <f t="shared" si="260"/>
        <v>16750</v>
      </c>
      <c r="AH505" s="13">
        <f t="shared" si="261"/>
        <v>-71500</v>
      </c>
      <c r="AI505" s="13">
        <f t="shared" si="262"/>
        <v>3521433.3600000003</v>
      </c>
      <c r="AJ505" s="13">
        <f t="shared" si="263"/>
        <v>4313933.3600000003</v>
      </c>
      <c r="AK505" s="13">
        <f t="shared" si="264"/>
        <v>660000</v>
      </c>
      <c r="AL505" s="13">
        <f t="shared" si="265"/>
        <v>1759350.01</v>
      </c>
      <c r="AM505" s="13">
        <f t="shared" si="266"/>
        <v>193590</v>
      </c>
      <c r="AN505" s="13">
        <f t="shared" si="267"/>
        <v>1952940.01</v>
      </c>
      <c r="AO505" s="23">
        <f t="shared" si="268"/>
        <v>0</v>
      </c>
      <c r="AP505" s="13">
        <f t="shared" si="269"/>
        <v>-88250</v>
      </c>
      <c r="AQ505" s="13">
        <f t="shared" si="270"/>
        <v>0</v>
      </c>
      <c r="AR505" s="3" t="str">
        <f t="shared" si="271"/>
        <v>Ok</v>
      </c>
    </row>
    <row r="506" spans="1:44" x14ac:dyDescent="0.3">
      <c r="A506" s="30"/>
      <c r="B506" s="30">
        <f t="shared" si="238"/>
        <v>513</v>
      </c>
      <c r="C506" s="13">
        <f t="shared" si="239"/>
        <v>256500</v>
      </c>
      <c r="D506" s="13">
        <f t="shared" si="240"/>
        <v>3078000</v>
      </c>
      <c r="E506" s="13">
        <f>F506*基础参数!$B$18</f>
        <v>2052000</v>
      </c>
      <c r="F506" s="13">
        <f>F505+基础参数!$B$17</f>
        <v>5130000</v>
      </c>
      <c r="G506" s="13">
        <f>基础参数!$B$1</f>
        <v>60000</v>
      </c>
      <c r="H506" s="13">
        <f>基础参数!$B$2</f>
        <v>36000</v>
      </c>
      <c r="I506" s="13">
        <f>ROUND(IF(F506/12&gt;基础参数!$B$5,基础参数!$B$5,IF(F506/12&lt;基础参数!$B$4,基础参数!$B$4,F506/12)),2)</f>
        <v>21396</v>
      </c>
      <c r="J506" s="13">
        <f>I506*12*基础参数!$B$3</f>
        <v>32094</v>
      </c>
      <c r="K506" s="13">
        <f>ROUND(IF($F506/12&gt;基础参数!$B$12,基础参数!$B$12,IF($F506/12&lt;基础参数!$B$11,基础参数!$B$11,$F506/12)),2)</f>
        <v>21396</v>
      </c>
      <c r="L506" s="13">
        <f>K506*12*基础参数!$B$10</f>
        <v>17972.640000000003</v>
      </c>
      <c r="M506" s="12">
        <f t="shared" si="241"/>
        <v>2931933.36</v>
      </c>
      <c r="N506" s="13">
        <f t="shared" si="242"/>
        <v>2052000</v>
      </c>
      <c r="O506" s="13">
        <f t="shared" si="243"/>
        <v>1137450.01</v>
      </c>
      <c r="P506" s="13">
        <f t="shared" si="244"/>
        <v>908240</v>
      </c>
      <c r="Q506" s="17">
        <f t="shared" si="245"/>
        <v>2045690.01</v>
      </c>
      <c r="R506" s="13">
        <f t="shared" si="246"/>
        <v>4323933.3600000003</v>
      </c>
      <c r="S506" s="18">
        <f t="shared" si="247"/>
        <v>660000</v>
      </c>
      <c r="T506" s="13">
        <f t="shared" si="248"/>
        <v>1763850.01</v>
      </c>
      <c r="U506" s="13">
        <f t="shared" si="249"/>
        <v>193590</v>
      </c>
      <c r="V506" s="19">
        <f t="shared" si="250"/>
        <v>1957440.01</v>
      </c>
      <c r="W506" s="13">
        <f t="shared" si="251"/>
        <v>88250</v>
      </c>
      <c r="X506" s="13">
        <f t="shared" si="252"/>
        <v>103410</v>
      </c>
      <c r="Y506" s="13">
        <f t="shared" si="253"/>
        <v>4983933.3600000003</v>
      </c>
      <c r="Z506" s="22">
        <f t="shared" si="254"/>
        <v>2060850.01</v>
      </c>
      <c r="AA506" s="13"/>
      <c r="AB506" s="13">
        <f t="shared" si="255"/>
        <v>4563933.3600000003</v>
      </c>
      <c r="AC506" s="13">
        <f t="shared" si="256"/>
        <v>420000</v>
      </c>
      <c r="AD506" s="13">
        <f t="shared" si="257"/>
        <v>1871850.01</v>
      </c>
      <c r="AE506" s="13">
        <f t="shared" si="258"/>
        <v>102340</v>
      </c>
      <c r="AF506" s="13">
        <f t="shared" si="259"/>
        <v>1974190.01</v>
      </c>
      <c r="AG506" s="23">
        <f t="shared" si="260"/>
        <v>16750</v>
      </c>
      <c r="AH506" s="13">
        <f t="shared" si="261"/>
        <v>-71500</v>
      </c>
      <c r="AI506" s="13">
        <f t="shared" si="262"/>
        <v>3531433.3600000003</v>
      </c>
      <c r="AJ506" s="13">
        <f t="shared" si="263"/>
        <v>4323933.3600000003</v>
      </c>
      <c r="AK506" s="13">
        <f t="shared" si="264"/>
        <v>660000</v>
      </c>
      <c r="AL506" s="13">
        <f t="shared" si="265"/>
        <v>1763850.01</v>
      </c>
      <c r="AM506" s="13">
        <f t="shared" si="266"/>
        <v>193590</v>
      </c>
      <c r="AN506" s="13">
        <f t="shared" si="267"/>
        <v>1957440.01</v>
      </c>
      <c r="AO506" s="23">
        <f t="shared" si="268"/>
        <v>0</v>
      </c>
      <c r="AP506" s="13">
        <f t="shared" si="269"/>
        <v>-88250</v>
      </c>
      <c r="AQ506" s="13">
        <f t="shared" si="270"/>
        <v>0</v>
      </c>
      <c r="AR506" s="3" t="str">
        <f t="shared" si="271"/>
        <v>Ok</v>
      </c>
    </row>
    <row r="507" spans="1:44" x14ac:dyDescent="0.3">
      <c r="A507" s="30"/>
      <c r="B507" s="30">
        <f t="shared" si="238"/>
        <v>514</v>
      </c>
      <c r="C507" s="13">
        <f t="shared" si="239"/>
        <v>257000</v>
      </c>
      <c r="D507" s="13">
        <f t="shared" si="240"/>
        <v>3084000</v>
      </c>
      <c r="E507" s="13">
        <f>F507*基础参数!$B$18</f>
        <v>2056000</v>
      </c>
      <c r="F507" s="13">
        <f>F506+基础参数!$B$17</f>
        <v>5140000</v>
      </c>
      <c r="G507" s="13">
        <f>基础参数!$B$1</f>
        <v>60000</v>
      </c>
      <c r="H507" s="13">
        <f>基础参数!$B$2</f>
        <v>36000</v>
      </c>
      <c r="I507" s="13">
        <f>ROUND(IF(F507/12&gt;基础参数!$B$5,基础参数!$B$5,IF(F507/12&lt;基础参数!$B$4,基础参数!$B$4,F507/12)),2)</f>
        <v>21396</v>
      </c>
      <c r="J507" s="13">
        <f>I507*12*基础参数!$B$3</f>
        <v>32094</v>
      </c>
      <c r="K507" s="13">
        <f>ROUND(IF($F507/12&gt;基础参数!$B$12,基础参数!$B$12,IF($F507/12&lt;基础参数!$B$11,基础参数!$B$11,$F507/12)),2)</f>
        <v>21396</v>
      </c>
      <c r="L507" s="13">
        <f>K507*12*基础参数!$B$10</f>
        <v>17972.640000000003</v>
      </c>
      <c r="M507" s="12">
        <f t="shared" si="241"/>
        <v>2937933.36</v>
      </c>
      <c r="N507" s="13">
        <f t="shared" si="242"/>
        <v>2056000</v>
      </c>
      <c r="O507" s="13">
        <f t="shared" si="243"/>
        <v>1140150.01</v>
      </c>
      <c r="P507" s="13">
        <f t="shared" si="244"/>
        <v>910040</v>
      </c>
      <c r="Q507" s="17">
        <f t="shared" si="245"/>
        <v>2050190.01</v>
      </c>
      <c r="R507" s="13">
        <f t="shared" si="246"/>
        <v>4333933.3600000003</v>
      </c>
      <c r="S507" s="18">
        <f t="shared" si="247"/>
        <v>660000</v>
      </c>
      <c r="T507" s="13">
        <f t="shared" si="248"/>
        <v>1768350.01</v>
      </c>
      <c r="U507" s="13">
        <f t="shared" si="249"/>
        <v>193590</v>
      </c>
      <c r="V507" s="19">
        <f t="shared" si="250"/>
        <v>1961940.01</v>
      </c>
      <c r="W507" s="13">
        <f t="shared" si="251"/>
        <v>88250</v>
      </c>
      <c r="X507" s="13">
        <f t="shared" si="252"/>
        <v>103410</v>
      </c>
      <c r="Y507" s="13">
        <f t="shared" si="253"/>
        <v>4993933.3600000003</v>
      </c>
      <c r="Z507" s="22">
        <f t="shared" si="254"/>
        <v>2065350.01</v>
      </c>
      <c r="AA507" s="13"/>
      <c r="AB507" s="13">
        <f t="shared" si="255"/>
        <v>4573933.3600000003</v>
      </c>
      <c r="AC507" s="13">
        <f t="shared" si="256"/>
        <v>420000</v>
      </c>
      <c r="AD507" s="13">
        <f t="shared" si="257"/>
        <v>1876350.01</v>
      </c>
      <c r="AE507" s="13">
        <f t="shared" si="258"/>
        <v>102340</v>
      </c>
      <c r="AF507" s="13">
        <f t="shared" si="259"/>
        <v>1978690.01</v>
      </c>
      <c r="AG507" s="23">
        <f t="shared" si="260"/>
        <v>16750</v>
      </c>
      <c r="AH507" s="13">
        <f t="shared" si="261"/>
        <v>-71500</v>
      </c>
      <c r="AI507" s="13">
        <f t="shared" si="262"/>
        <v>3541433.3600000003</v>
      </c>
      <c r="AJ507" s="13">
        <f t="shared" si="263"/>
        <v>4333933.3600000003</v>
      </c>
      <c r="AK507" s="13">
        <f t="shared" si="264"/>
        <v>660000</v>
      </c>
      <c r="AL507" s="13">
        <f t="shared" si="265"/>
        <v>1768350.01</v>
      </c>
      <c r="AM507" s="13">
        <f t="shared" si="266"/>
        <v>193590</v>
      </c>
      <c r="AN507" s="13">
        <f t="shared" si="267"/>
        <v>1961940.01</v>
      </c>
      <c r="AO507" s="23">
        <f t="shared" si="268"/>
        <v>0</v>
      </c>
      <c r="AP507" s="13">
        <f t="shared" si="269"/>
        <v>-88250</v>
      </c>
      <c r="AQ507" s="13">
        <f t="shared" si="270"/>
        <v>0</v>
      </c>
      <c r="AR507" s="3" t="str">
        <f t="shared" si="271"/>
        <v>Ok</v>
      </c>
    </row>
    <row r="508" spans="1:44" x14ac:dyDescent="0.3">
      <c r="A508" s="30"/>
      <c r="B508" s="30">
        <f t="shared" si="238"/>
        <v>515</v>
      </c>
      <c r="C508" s="13">
        <f t="shared" si="239"/>
        <v>257500</v>
      </c>
      <c r="D508" s="13">
        <f t="shared" si="240"/>
        <v>3090000</v>
      </c>
      <c r="E508" s="13">
        <f>F508*基础参数!$B$18</f>
        <v>2060000</v>
      </c>
      <c r="F508" s="13">
        <f>F507+基础参数!$B$17</f>
        <v>5150000</v>
      </c>
      <c r="G508" s="13">
        <f>基础参数!$B$1</f>
        <v>60000</v>
      </c>
      <c r="H508" s="13">
        <f>基础参数!$B$2</f>
        <v>36000</v>
      </c>
      <c r="I508" s="13">
        <f>ROUND(IF(F508/12&gt;基础参数!$B$5,基础参数!$B$5,IF(F508/12&lt;基础参数!$B$4,基础参数!$B$4,F508/12)),2)</f>
        <v>21396</v>
      </c>
      <c r="J508" s="13">
        <f>I508*12*基础参数!$B$3</f>
        <v>32094</v>
      </c>
      <c r="K508" s="13">
        <f>ROUND(IF($F508/12&gt;基础参数!$B$12,基础参数!$B$12,IF($F508/12&lt;基础参数!$B$11,基础参数!$B$11,$F508/12)),2)</f>
        <v>21396</v>
      </c>
      <c r="L508" s="13">
        <f>K508*12*基础参数!$B$10</f>
        <v>17972.640000000003</v>
      </c>
      <c r="M508" s="12">
        <f t="shared" si="241"/>
        <v>2943933.36</v>
      </c>
      <c r="N508" s="13">
        <f t="shared" si="242"/>
        <v>2060000</v>
      </c>
      <c r="O508" s="13">
        <f t="shared" si="243"/>
        <v>1142850.01</v>
      </c>
      <c r="P508" s="13">
        <f t="shared" si="244"/>
        <v>911840</v>
      </c>
      <c r="Q508" s="17">
        <f t="shared" si="245"/>
        <v>2054690.01</v>
      </c>
      <c r="R508" s="13">
        <f t="shared" si="246"/>
        <v>4343933.3600000003</v>
      </c>
      <c r="S508" s="18">
        <f t="shared" si="247"/>
        <v>660000</v>
      </c>
      <c r="T508" s="13">
        <f t="shared" si="248"/>
        <v>1772850.01</v>
      </c>
      <c r="U508" s="13">
        <f t="shared" si="249"/>
        <v>193590</v>
      </c>
      <c r="V508" s="19">
        <f t="shared" si="250"/>
        <v>1966440.01</v>
      </c>
      <c r="W508" s="13">
        <f t="shared" si="251"/>
        <v>88250</v>
      </c>
      <c r="X508" s="13">
        <f t="shared" si="252"/>
        <v>103410</v>
      </c>
      <c r="Y508" s="13">
        <f t="shared" si="253"/>
        <v>5003933.3600000003</v>
      </c>
      <c r="Z508" s="22">
        <f t="shared" si="254"/>
        <v>2069850.01</v>
      </c>
      <c r="AA508" s="13"/>
      <c r="AB508" s="13">
        <f t="shared" si="255"/>
        <v>4583933.3600000003</v>
      </c>
      <c r="AC508" s="13">
        <f t="shared" si="256"/>
        <v>420000</v>
      </c>
      <c r="AD508" s="13">
        <f t="shared" si="257"/>
        <v>1880850.01</v>
      </c>
      <c r="AE508" s="13">
        <f t="shared" si="258"/>
        <v>102340</v>
      </c>
      <c r="AF508" s="13">
        <f t="shared" si="259"/>
        <v>1983190.01</v>
      </c>
      <c r="AG508" s="23">
        <f t="shared" si="260"/>
        <v>16750</v>
      </c>
      <c r="AH508" s="13">
        <f t="shared" si="261"/>
        <v>-71500</v>
      </c>
      <c r="AI508" s="13">
        <f t="shared" si="262"/>
        <v>3551433.3600000003</v>
      </c>
      <c r="AJ508" s="13">
        <f t="shared" si="263"/>
        <v>4343933.3600000003</v>
      </c>
      <c r="AK508" s="13">
        <f t="shared" si="264"/>
        <v>660000</v>
      </c>
      <c r="AL508" s="13">
        <f t="shared" si="265"/>
        <v>1772850.01</v>
      </c>
      <c r="AM508" s="13">
        <f t="shared" si="266"/>
        <v>193590</v>
      </c>
      <c r="AN508" s="13">
        <f t="shared" si="267"/>
        <v>1966440.01</v>
      </c>
      <c r="AO508" s="23">
        <f t="shared" si="268"/>
        <v>0</v>
      </c>
      <c r="AP508" s="13">
        <f t="shared" si="269"/>
        <v>-88250</v>
      </c>
      <c r="AQ508" s="13">
        <f t="shared" si="270"/>
        <v>0</v>
      </c>
      <c r="AR508" s="3" t="str">
        <f t="shared" si="271"/>
        <v>Ok</v>
      </c>
    </row>
    <row r="509" spans="1:44" x14ac:dyDescent="0.3">
      <c r="A509" s="30"/>
      <c r="B509" s="30">
        <f t="shared" si="238"/>
        <v>516</v>
      </c>
      <c r="C509" s="13">
        <f t="shared" si="239"/>
        <v>258000</v>
      </c>
      <c r="D509" s="13">
        <f t="shared" si="240"/>
        <v>3096000</v>
      </c>
      <c r="E509" s="13">
        <f>F509*基础参数!$B$18</f>
        <v>2064000</v>
      </c>
      <c r="F509" s="13">
        <f>F508+基础参数!$B$17</f>
        <v>5160000</v>
      </c>
      <c r="G509" s="13">
        <f>基础参数!$B$1</f>
        <v>60000</v>
      </c>
      <c r="H509" s="13">
        <f>基础参数!$B$2</f>
        <v>36000</v>
      </c>
      <c r="I509" s="13">
        <f>ROUND(IF(F509/12&gt;基础参数!$B$5,基础参数!$B$5,IF(F509/12&lt;基础参数!$B$4,基础参数!$B$4,F509/12)),2)</f>
        <v>21396</v>
      </c>
      <c r="J509" s="13">
        <f>I509*12*基础参数!$B$3</f>
        <v>32094</v>
      </c>
      <c r="K509" s="13">
        <f>ROUND(IF($F509/12&gt;基础参数!$B$12,基础参数!$B$12,IF($F509/12&lt;基础参数!$B$11,基础参数!$B$11,$F509/12)),2)</f>
        <v>21396</v>
      </c>
      <c r="L509" s="13">
        <f>K509*12*基础参数!$B$10</f>
        <v>17972.640000000003</v>
      </c>
      <c r="M509" s="12">
        <f t="shared" si="241"/>
        <v>2949933.36</v>
      </c>
      <c r="N509" s="13">
        <f t="shared" si="242"/>
        <v>2064000</v>
      </c>
      <c r="O509" s="13">
        <f t="shared" si="243"/>
        <v>1145550.01</v>
      </c>
      <c r="P509" s="13">
        <f t="shared" si="244"/>
        <v>913640</v>
      </c>
      <c r="Q509" s="17">
        <f t="shared" si="245"/>
        <v>2059190.01</v>
      </c>
      <c r="R509" s="13">
        <f t="shared" si="246"/>
        <v>4353933.3600000003</v>
      </c>
      <c r="S509" s="18">
        <f t="shared" si="247"/>
        <v>660000</v>
      </c>
      <c r="T509" s="13">
        <f t="shared" si="248"/>
        <v>1777350.01</v>
      </c>
      <c r="U509" s="13">
        <f t="shared" si="249"/>
        <v>193590</v>
      </c>
      <c r="V509" s="19">
        <f t="shared" si="250"/>
        <v>1970940.01</v>
      </c>
      <c r="W509" s="13">
        <f t="shared" si="251"/>
        <v>88250</v>
      </c>
      <c r="X509" s="13">
        <f t="shared" si="252"/>
        <v>103410</v>
      </c>
      <c r="Y509" s="13">
        <f t="shared" si="253"/>
        <v>5013933.3600000003</v>
      </c>
      <c r="Z509" s="22">
        <f t="shared" si="254"/>
        <v>2074350.01</v>
      </c>
      <c r="AA509" s="13"/>
      <c r="AB509" s="13">
        <f t="shared" si="255"/>
        <v>4593933.3600000003</v>
      </c>
      <c r="AC509" s="13">
        <f t="shared" si="256"/>
        <v>420000</v>
      </c>
      <c r="AD509" s="13">
        <f t="shared" si="257"/>
        <v>1885350.01</v>
      </c>
      <c r="AE509" s="13">
        <f t="shared" si="258"/>
        <v>102340</v>
      </c>
      <c r="AF509" s="13">
        <f t="shared" si="259"/>
        <v>1987690.01</v>
      </c>
      <c r="AG509" s="23">
        <f t="shared" si="260"/>
        <v>16750</v>
      </c>
      <c r="AH509" s="13">
        <f t="shared" si="261"/>
        <v>-71500</v>
      </c>
      <c r="AI509" s="13">
        <f t="shared" si="262"/>
        <v>3561433.3600000003</v>
      </c>
      <c r="AJ509" s="13">
        <f t="shared" si="263"/>
        <v>4353933.3600000003</v>
      </c>
      <c r="AK509" s="13">
        <f t="shared" si="264"/>
        <v>660000</v>
      </c>
      <c r="AL509" s="13">
        <f t="shared" si="265"/>
        <v>1777350.01</v>
      </c>
      <c r="AM509" s="13">
        <f t="shared" si="266"/>
        <v>193590</v>
      </c>
      <c r="AN509" s="13">
        <f t="shared" si="267"/>
        <v>1970940.01</v>
      </c>
      <c r="AO509" s="23">
        <f t="shared" si="268"/>
        <v>0</v>
      </c>
      <c r="AP509" s="13">
        <f t="shared" si="269"/>
        <v>-88250</v>
      </c>
      <c r="AQ509" s="13">
        <f t="shared" si="270"/>
        <v>0</v>
      </c>
      <c r="AR509" s="3" t="str">
        <f t="shared" si="271"/>
        <v>Ok</v>
      </c>
    </row>
    <row r="510" spans="1:44" x14ac:dyDescent="0.3">
      <c r="A510" s="30"/>
      <c r="B510" s="30">
        <f t="shared" si="238"/>
        <v>517</v>
      </c>
      <c r="C510" s="13">
        <f t="shared" si="239"/>
        <v>258500</v>
      </c>
      <c r="D510" s="13">
        <f t="shared" si="240"/>
        <v>3102000</v>
      </c>
      <c r="E510" s="13">
        <f>F510*基础参数!$B$18</f>
        <v>2068000</v>
      </c>
      <c r="F510" s="13">
        <f>F509+基础参数!$B$17</f>
        <v>5170000</v>
      </c>
      <c r="G510" s="13">
        <f>基础参数!$B$1</f>
        <v>60000</v>
      </c>
      <c r="H510" s="13">
        <f>基础参数!$B$2</f>
        <v>36000</v>
      </c>
      <c r="I510" s="13">
        <f>ROUND(IF(F510/12&gt;基础参数!$B$5,基础参数!$B$5,IF(F510/12&lt;基础参数!$B$4,基础参数!$B$4,F510/12)),2)</f>
        <v>21396</v>
      </c>
      <c r="J510" s="13">
        <f>I510*12*基础参数!$B$3</f>
        <v>32094</v>
      </c>
      <c r="K510" s="13">
        <f>ROUND(IF($F510/12&gt;基础参数!$B$12,基础参数!$B$12,IF($F510/12&lt;基础参数!$B$11,基础参数!$B$11,$F510/12)),2)</f>
        <v>21396</v>
      </c>
      <c r="L510" s="13">
        <f>K510*12*基础参数!$B$10</f>
        <v>17972.640000000003</v>
      </c>
      <c r="M510" s="12">
        <f t="shared" si="241"/>
        <v>2955933.36</v>
      </c>
      <c r="N510" s="13">
        <f t="shared" si="242"/>
        <v>2068000</v>
      </c>
      <c r="O510" s="13">
        <f t="shared" si="243"/>
        <v>1148250.01</v>
      </c>
      <c r="P510" s="13">
        <f t="shared" si="244"/>
        <v>915440</v>
      </c>
      <c r="Q510" s="17">
        <f t="shared" si="245"/>
        <v>2063690.01</v>
      </c>
      <c r="R510" s="13">
        <f t="shared" si="246"/>
        <v>4363933.3600000003</v>
      </c>
      <c r="S510" s="18">
        <f t="shared" si="247"/>
        <v>660000</v>
      </c>
      <c r="T510" s="13">
        <f t="shared" si="248"/>
        <v>1781850.01</v>
      </c>
      <c r="U510" s="13">
        <f t="shared" si="249"/>
        <v>193590</v>
      </c>
      <c r="V510" s="19">
        <f t="shared" si="250"/>
        <v>1975440.01</v>
      </c>
      <c r="W510" s="13">
        <f t="shared" si="251"/>
        <v>88250</v>
      </c>
      <c r="X510" s="13">
        <f t="shared" si="252"/>
        <v>103410</v>
      </c>
      <c r="Y510" s="13">
        <f t="shared" si="253"/>
        <v>5023933.3600000003</v>
      </c>
      <c r="Z510" s="22">
        <f t="shared" si="254"/>
        <v>2078850.01</v>
      </c>
      <c r="AA510" s="13"/>
      <c r="AB510" s="13">
        <f t="shared" si="255"/>
        <v>4603933.3600000003</v>
      </c>
      <c r="AC510" s="13">
        <f t="shared" si="256"/>
        <v>420000</v>
      </c>
      <c r="AD510" s="13">
        <f t="shared" si="257"/>
        <v>1889850.01</v>
      </c>
      <c r="AE510" s="13">
        <f t="shared" si="258"/>
        <v>102340</v>
      </c>
      <c r="AF510" s="13">
        <f t="shared" si="259"/>
        <v>1992190.01</v>
      </c>
      <c r="AG510" s="23">
        <f t="shared" si="260"/>
        <v>16750</v>
      </c>
      <c r="AH510" s="13">
        <f t="shared" si="261"/>
        <v>-71500</v>
      </c>
      <c r="AI510" s="13">
        <f t="shared" si="262"/>
        <v>3571433.3600000003</v>
      </c>
      <c r="AJ510" s="13">
        <f t="shared" si="263"/>
        <v>4363933.3600000003</v>
      </c>
      <c r="AK510" s="13">
        <f t="shared" si="264"/>
        <v>660000</v>
      </c>
      <c r="AL510" s="13">
        <f t="shared" si="265"/>
        <v>1781850.01</v>
      </c>
      <c r="AM510" s="13">
        <f t="shared" si="266"/>
        <v>193590</v>
      </c>
      <c r="AN510" s="13">
        <f t="shared" si="267"/>
        <v>1975440.01</v>
      </c>
      <c r="AO510" s="23">
        <f t="shared" si="268"/>
        <v>0</v>
      </c>
      <c r="AP510" s="13">
        <f t="shared" si="269"/>
        <v>-88250</v>
      </c>
      <c r="AQ510" s="13">
        <f t="shared" si="270"/>
        <v>0</v>
      </c>
      <c r="AR510" s="3" t="str">
        <f t="shared" si="271"/>
        <v>Ok</v>
      </c>
    </row>
    <row r="511" spans="1:44" x14ac:dyDescent="0.3">
      <c r="A511" s="30"/>
      <c r="B511" s="30">
        <f t="shared" si="238"/>
        <v>518</v>
      </c>
      <c r="C511" s="13">
        <f t="shared" si="239"/>
        <v>259000</v>
      </c>
      <c r="D511" s="13">
        <f t="shared" si="240"/>
        <v>3108000</v>
      </c>
      <c r="E511" s="13">
        <f>F511*基础参数!$B$18</f>
        <v>2072000</v>
      </c>
      <c r="F511" s="13">
        <f>F510+基础参数!$B$17</f>
        <v>5180000</v>
      </c>
      <c r="G511" s="13">
        <f>基础参数!$B$1</f>
        <v>60000</v>
      </c>
      <c r="H511" s="13">
        <f>基础参数!$B$2</f>
        <v>36000</v>
      </c>
      <c r="I511" s="13">
        <f>ROUND(IF(F511/12&gt;基础参数!$B$5,基础参数!$B$5,IF(F511/12&lt;基础参数!$B$4,基础参数!$B$4,F511/12)),2)</f>
        <v>21396</v>
      </c>
      <c r="J511" s="13">
        <f>I511*12*基础参数!$B$3</f>
        <v>32094</v>
      </c>
      <c r="K511" s="13">
        <f>ROUND(IF($F511/12&gt;基础参数!$B$12,基础参数!$B$12,IF($F511/12&lt;基础参数!$B$11,基础参数!$B$11,$F511/12)),2)</f>
        <v>21396</v>
      </c>
      <c r="L511" s="13">
        <f>K511*12*基础参数!$B$10</f>
        <v>17972.640000000003</v>
      </c>
      <c r="M511" s="12">
        <f t="shared" si="241"/>
        <v>2961933.36</v>
      </c>
      <c r="N511" s="13">
        <f t="shared" si="242"/>
        <v>2072000</v>
      </c>
      <c r="O511" s="13">
        <f t="shared" si="243"/>
        <v>1150950.01</v>
      </c>
      <c r="P511" s="13">
        <f t="shared" si="244"/>
        <v>917240</v>
      </c>
      <c r="Q511" s="17">
        <f t="shared" si="245"/>
        <v>2068190.01</v>
      </c>
      <c r="R511" s="13">
        <f t="shared" si="246"/>
        <v>4373933.3600000003</v>
      </c>
      <c r="S511" s="18">
        <f t="shared" si="247"/>
        <v>660000</v>
      </c>
      <c r="T511" s="13">
        <f t="shared" si="248"/>
        <v>1786350.01</v>
      </c>
      <c r="U511" s="13">
        <f t="shared" si="249"/>
        <v>193590</v>
      </c>
      <c r="V511" s="19">
        <f t="shared" si="250"/>
        <v>1979940.01</v>
      </c>
      <c r="W511" s="13">
        <f t="shared" si="251"/>
        <v>88250</v>
      </c>
      <c r="X511" s="13">
        <f t="shared" si="252"/>
        <v>103410</v>
      </c>
      <c r="Y511" s="13">
        <f t="shared" si="253"/>
        <v>5033933.3600000003</v>
      </c>
      <c r="Z511" s="22">
        <f t="shared" si="254"/>
        <v>2083350.01</v>
      </c>
      <c r="AA511" s="13"/>
      <c r="AB511" s="13">
        <f t="shared" si="255"/>
        <v>4613933.3600000003</v>
      </c>
      <c r="AC511" s="13">
        <f t="shared" si="256"/>
        <v>420000</v>
      </c>
      <c r="AD511" s="13">
        <f t="shared" si="257"/>
        <v>1894350.01</v>
      </c>
      <c r="AE511" s="13">
        <f t="shared" si="258"/>
        <v>102340</v>
      </c>
      <c r="AF511" s="13">
        <f t="shared" si="259"/>
        <v>1996690.01</v>
      </c>
      <c r="AG511" s="23">
        <f t="shared" si="260"/>
        <v>16750</v>
      </c>
      <c r="AH511" s="13">
        <f t="shared" si="261"/>
        <v>-71500</v>
      </c>
      <c r="AI511" s="13">
        <f t="shared" si="262"/>
        <v>3581433.3600000003</v>
      </c>
      <c r="AJ511" s="13">
        <f t="shared" si="263"/>
        <v>4373933.3600000003</v>
      </c>
      <c r="AK511" s="13">
        <f t="shared" si="264"/>
        <v>660000</v>
      </c>
      <c r="AL511" s="13">
        <f t="shared" si="265"/>
        <v>1786350.01</v>
      </c>
      <c r="AM511" s="13">
        <f t="shared" si="266"/>
        <v>193590</v>
      </c>
      <c r="AN511" s="13">
        <f t="shared" si="267"/>
        <v>1979940.01</v>
      </c>
      <c r="AO511" s="23">
        <f t="shared" si="268"/>
        <v>0</v>
      </c>
      <c r="AP511" s="13">
        <f t="shared" si="269"/>
        <v>-88250</v>
      </c>
      <c r="AQ511" s="13">
        <f t="shared" si="270"/>
        <v>0</v>
      </c>
      <c r="AR511" s="3" t="str">
        <f t="shared" si="271"/>
        <v>Ok</v>
      </c>
    </row>
    <row r="512" spans="1:44" x14ac:dyDescent="0.3">
      <c r="A512" s="30"/>
      <c r="B512" s="30">
        <f t="shared" si="238"/>
        <v>519</v>
      </c>
      <c r="C512" s="13">
        <f t="shared" si="239"/>
        <v>259500</v>
      </c>
      <c r="D512" s="13">
        <f t="shared" si="240"/>
        <v>3114000</v>
      </c>
      <c r="E512" s="13">
        <f>F512*基础参数!$B$18</f>
        <v>2076000</v>
      </c>
      <c r="F512" s="13">
        <f>F511+基础参数!$B$17</f>
        <v>5190000</v>
      </c>
      <c r="G512" s="13">
        <f>基础参数!$B$1</f>
        <v>60000</v>
      </c>
      <c r="H512" s="13">
        <f>基础参数!$B$2</f>
        <v>36000</v>
      </c>
      <c r="I512" s="13">
        <f>ROUND(IF(F512/12&gt;基础参数!$B$5,基础参数!$B$5,IF(F512/12&lt;基础参数!$B$4,基础参数!$B$4,F512/12)),2)</f>
        <v>21396</v>
      </c>
      <c r="J512" s="13">
        <f>I512*12*基础参数!$B$3</f>
        <v>32094</v>
      </c>
      <c r="K512" s="13">
        <f>ROUND(IF($F512/12&gt;基础参数!$B$12,基础参数!$B$12,IF($F512/12&lt;基础参数!$B$11,基础参数!$B$11,$F512/12)),2)</f>
        <v>21396</v>
      </c>
      <c r="L512" s="13">
        <f>K512*12*基础参数!$B$10</f>
        <v>17972.640000000003</v>
      </c>
      <c r="M512" s="12">
        <f t="shared" si="241"/>
        <v>2967933.36</v>
      </c>
      <c r="N512" s="13">
        <f t="shared" si="242"/>
        <v>2076000</v>
      </c>
      <c r="O512" s="13">
        <f t="shared" si="243"/>
        <v>1153650.01</v>
      </c>
      <c r="P512" s="13">
        <f t="shared" si="244"/>
        <v>919040</v>
      </c>
      <c r="Q512" s="17">
        <f t="shared" si="245"/>
        <v>2072690.01</v>
      </c>
      <c r="R512" s="13">
        <f t="shared" si="246"/>
        <v>4383933.3600000003</v>
      </c>
      <c r="S512" s="18">
        <f t="shared" si="247"/>
        <v>660000</v>
      </c>
      <c r="T512" s="13">
        <f t="shared" si="248"/>
        <v>1790850.01</v>
      </c>
      <c r="U512" s="13">
        <f t="shared" si="249"/>
        <v>193590</v>
      </c>
      <c r="V512" s="19">
        <f t="shared" si="250"/>
        <v>1984440.01</v>
      </c>
      <c r="W512" s="13">
        <f t="shared" si="251"/>
        <v>88250</v>
      </c>
      <c r="X512" s="13">
        <f t="shared" si="252"/>
        <v>103410</v>
      </c>
      <c r="Y512" s="13">
        <f t="shared" si="253"/>
        <v>5043933.3600000003</v>
      </c>
      <c r="Z512" s="22">
        <f t="shared" si="254"/>
        <v>2087850.01</v>
      </c>
      <c r="AA512" s="13"/>
      <c r="AB512" s="13">
        <f t="shared" si="255"/>
        <v>4623933.3600000003</v>
      </c>
      <c r="AC512" s="13">
        <f t="shared" si="256"/>
        <v>420000</v>
      </c>
      <c r="AD512" s="13">
        <f t="shared" si="257"/>
        <v>1898850.01</v>
      </c>
      <c r="AE512" s="13">
        <f t="shared" si="258"/>
        <v>102340</v>
      </c>
      <c r="AF512" s="13">
        <f t="shared" si="259"/>
        <v>2001190.01</v>
      </c>
      <c r="AG512" s="23">
        <f t="shared" si="260"/>
        <v>16750</v>
      </c>
      <c r="AH512" s="13">
        <f t="shared" si="261"/>
        <v>-71500</v>
      </c>
      <c r="AI512" s="13">
        <f t="shared" si="262"/>
        <v>3591433.3600000003</v>
      </c>
      <c r="AJ512" s="13">
        <f t="shared" si="263"/>
        <v>4383933.3600000003</v>
      </c>
      <c r="AK512" s="13">
        <f t="shared" si="264"/>
        <v>660000</v>
      </c>
      <c r="AL512" s="13">
        <f t="shared" si="265"/>
        <v>1790850.01</v>
      </c>
      <c r="AM512" s="13">
        <f t="shared" si="266"/>
        <v>193590</v>
      </c>
      <c r="AN512" s="13">
        <f t="shared" si="267"/>
        <v>1984440.01</v>
      </c>
      <c r="AO512" s="23">
        <f t="shared" si="268"/>
        <v>0</v>
      </c>
      <c r="AP512" s="13">
        <f t="shared" si="269"/>
        <v>-88250</v>
      </c>
      <c r="AQ512" s="13">
        <f t="shared" si="270"/>
        <v>0</v>
      </c>
      <c r="AR512" s="3" t="str">
        <f t="shared" si="271"/>
        <v>Ok</v>
      </c>
    </row>
    <row r="513" spans="1:44" x14ac:dyDescent="0.3">
      <c r="A513" s="30"/>
      <c r="B513" s="30">
        <f t="shared" si="238"/>
        <v>520</v>
      </c>
      <c r="C513" s="13">
        <f t="shared" si="239"/>
        <v>260000</v>
      </c>
      <c r="D513" s="13">
        <f t="shared" si="240"/>
        <v>3120000</v>
      </c>
      <c r="E513" s="13">
        <f>F513*基础参数!$B$18</f>
        <v>2080000</v>
      </c>
      <c r="F513" s="13">
        <f>F512+基础参数!$B$17</f>
        <v>5200000</v>
      </c>
      <c r="G513" s="13">
        <f>基础参数!$B$1</f>
        <v>60000</v>
      </c>
      <c r="H513" s="13">
        <f>基础参数!$B$2</f>
        <v>36000</v>
      </c>
      <c r="I513" s="13">
        <f>ROUND(IF(F513/12&gt;基础参数!$B$5,基础参数!$B$5,IF(F513/12&lt;基础参数!$B$4,基础参数!$B$4,F513/12)),2)</f>
        <v>21396</v>
      </c>
      <c r="J513" s="13">
        <f>I513*12*基础参数!$B$3</f>
        <v>32094</v>
      </c>
      <c r="K513" s="13">
        <f>ROUND(IF($F513/12&gt;基础参数!$B$12,基础参数!$B$12,IF($F513/12&lt;基础参数!$B$11,基础参数!$B$11,$F513/12)),2)</f>
        <v>21396</v>
      </c>
      <c r="L513" s="13">
        <f>K513*12*基础参数!$B$10</f>
        <v>17972.640000000003</v>
      </c>
      <c r="M513" s="12">
        <f t="shared" si="241"/>
        <v>2973933.36</v>
      </c>
      <c r="N513" s="13">
        <f t="shared" si="242"/>
        <v>2080000</v>
      </c>
      <c r="O513" s="13">
        <f t="shared" si="243"/>
        <v>1156350.01</v>
      </c>
      <c r="P513" s="13">
        <f t="shared" si="244"/>
        <v>920840</v>
      </c>
      <c r="Q513" s="17">
        <f t="shared" si="245"/>
        <v>2077190.01</v>
      </c>
      <c r="R513" s="13">
        <f t="shared" si="246"/>
        <v>4393933.3600000003</v>
      </c>
      <c r="S513" s="18">
        <f t="shared" si="247"/>
        <v>660000</v>
      </c>
      <c r="T513" s="13">
        <f t="shared" si="248"/>
        <v>1795350.01</v>
      </c>
      <c r="U513" s="13">
        <f t="shared" si="249"/>
        <v>193590</v>
      </c>
      <c r="V513" s="19">
        <f t="shared" si="250"/>
        <v>1988940.01</v>
      </c>
      <c r="W513" s="13">
        <f t="shared" si="251"/>
        <v>88250</v>
      </c>
      <c r="X513" s="13">
        <f t="shared" si="252"/>
        <v>103410</v>
      </c>
      <c r="Y513" s="13">
        <f t="shared" si="253"/>
        <v>5053933.3600000003</v>
      </c>
      <c r="Z513" s="22">
        <f t="shared" si="254"/>
        <v>2092350.01</v>
      </c>
      <c r="AA513" s="13"/>
      <c r="AB513" s="13">
        <f t="shared" si="255"/>
        <v>4633933.3600000003</v>
      </c>
      <c r="AC513" s="13">
        <f t="shared" si="256"/>
        <v>420000</v>
      </c>
      <c r="AD513" s="13">
        <f t="shared" si="257"/>
        <v>1903350.01</v>
      </c>
      <c r="AE513" s="13">
        <f t="shared" si="258"/>
        <v>102340</v>
      </c>
      <c r="AF513" s="13">
        <f t="shared" si="259"/>
        <v>2005690.01</v>
      </c>
      <c r="AG513" s="23">
        <f t="shared" si="260"/>
        <v>16750</v>
      </c>
      <c r="AH513" s="13">
        <f t="shared" si="261"/>
        <v>-71500</v>
      </c>
      <c r="AI513" s="13">
        <f t="shared" si="262"/>
        <v>3601433.3600000003</v>
      </c>
      <c r="AJ513" s="13">
        <f t="shared" si="263"/>
        <v>4393933.3600000003</v>
      </c>
      <c r="AK513" s="13">
        <f t="shared" si="264"/>
        <v>660000</v>
      </c>
      <c r="AL513" s="13">
        <f t="shared" si="265"/>
        <v>1795350.01</v>
      </c>
      <c r="AM513" s="13">
        <f t="shared" si="266"/>
        <v>193590</v>
      </c>
      <c r="AN513" s="13">
        <f t="shared" si="267"/>
        <v>1988940.01</v>
      </c>
      <c r="AO513" s="23">
        <f t="shared" si="268"/>
        <v>0</v>
      </c>
      <c r="AP513" s="13">
        <f t="shared" si="269"/>
        <v>-88250</v>
      </c>
      <c r="AQ513" s="13">
        <f t="shared" si="270"/>
        <v>0</v>
      </c>
      <c r="AR513" s="3" t="str">
        <f t="shared" si="271"/>
        <v>Ok</v>
      </c>
    </row>
    <row r="514" spans="1:44" x14ac:dyDescent="0.3">
      <c r="A514" s="30"/>
      <c r="B514" s="30">
        <f t="shared" si="238"/>
        <v>521</v>
      </c>
      <c r="C514" s="13">
        <f t="shared" si="239"/>
        <v>260500</v>
      </c>
      <c r="D514" s="13">
        <f t="shared" si="240"/>
        <v>3126000</v>
      </c>
      <c r="E514" s="13">
        <f>F514*基础参数!$B$18</f>
        <v>2084000</v>
      </c>
      <c r="F514" s="13">
        <f>F513+基础参数!$B$17</f>
        <v>5210000</v>
      </c>
      <c r="G514" s="13">
        <f>基础参数!$B$1</f>
        <v>60000</v>
      </c>
      <c r="H514" s="13">
        <f>基础参数!$B$2</f>
        <v>36000</v>
      </c>
      <c r="I514" s="13">
        <f>ROUND(IF(F514/12&gt;基础参数!$B$5,基础参数!$B$5,IF(F514/12&lt;基础参数!$B$4,基础参数!$B$4,F514/12)),2)</f>
        <v>21396</v>
      </c>
      <c r="J514" s="13">
        <f>I514*12*基础参数!$B$3</f>
        <v>32094</v>
      </c>
      <c r="K514" s="13">
        <f>ROUND(IF($F514/12&gt;基础参数!$B$12,基础参数!$B$12,IF($F514/12&lt;基础参数!$B$11,基础参数!$B$11,$F514/12)),2)</f>
        <v>21396</v>
      </c>
      <c r="L514" s="13">
        <f>K514*12*基础参数!$B$10</f>
        <v>17972.640000000003</v>
      </c>
      <c r="M514" s="12">
        <f t="shared" si="241"/>
        <v>2979933.36</v>
      </c>
      <c r="N514" s="13">
        <f t="shared" si="242"/>
        <v>2084000</v>
      </c>
      <c r="O514" s="13">
        <f t="shared" si="243"/>
        <v>1159050.01</v>
      </c>
      <c r="P514" s="13">
        <f t="shared" si="244"/>
        <v>922640</v>
      </c>
      <c r="Q514" s="17">
        <f t="shared" si="245"/>
        <v>2081690.01</v>
      </c>
      <c r="R514" s="13">
        <f t="shared" si="246"/>
        <v>4403933.3600000003</v>
      </c>
      <c r="S514" s="18">
        <f t="shared" si="247"/>
        <v>660000</v>
      </c>
      <c r="T514" s="13">
        <f t="shared" si="248"/>
        <v>1799850.01</v>
      </c>
      <c r="U514" s="13">
        <f t="shared" si="249"/>
        <v>193590</v>
      </c>
      <c r="V514" s="19">
        <f t="shared" si="250"/>
        <v>1993440.01</v>
      </c>
      <c r="W514" s="13">
        <f t="shared" si="251"/>
        <v>88250</v>
      </c>
      <c r="X514" s="13">
        <f t="shared" si="252"/>
        <v>103410</v>
      </c>
      <c r="Y514" s="13">
        <f t="shared" si="253"/>
        <v>5063933.3600000003</v>
      </c>
      <c r="Z514" s="22">
        <f t="shared" si="254"/>
        <v>2096850.01</v>
      </c>
      <c r="AA514" s="13"/>
      <c r="AB514" s="13">
        <f t="shared" si="255"/>
        <v>4643933.3600000003</v>
      </c>
      <c r="AC514" s="13">
        <f t="shared" si="256"/>
        <v>420000</v>
      </c>
      <c r="AD514" s="13">
        <f t="shared" si="257"/>
        <v>1907850.01</v>
      </c>
      <c r="AE514" s="13">
        <f t="shared" si="258"/>
        <v>102340</v>
      </c>
      <c r="AF514" s="13">
        <f t="shared" si="259"/>
        <v>2010190.01</v>
      </c>
      <c r="AG514" s="23">
        <f t="shared" si="260"/>
        <v>16750</v>
      </c>
      <c r="AH514" s="13">
        <f t="shared" si="261"/>
        <v>-71500</v>
      </c>
      <c r="AI514" s="13">
        <f t="shared" si="262"/>
        <v>3611433.3600000003</v>
      </c>
      <c r="AJ514" s="13">
        <f t="shared" si="263"/>
        <v>4403933.3600000003</v>
      </c>
      <c r="AK514" s="13">
        <f t="shared" si="264"/>
        <v>660000</v>
      </c>
      <c r="AL514" s="13">
        <f t="shared" si="265"/>
        <v>1799850.01</v>
      </c>
      <c r="AM514" s="13">
        <f t="shared" si="266"/>
        <v>193590</v>
      </c>
      <c r="AN514" s="13">
        <f t="shared" si="267"/>
        <v>1993440.01</v>
      </c>
      <c r="AO514" s="23">
        <f t="shared" si="268"/>
        <v>0</v>
      </c>
      <c r="AP514" s="13">
        <f t="shared" si="269"/>
        <v>-88250</v>
      </c>
      <c r="AQ514" s="13">
        <f t="shared" si="270"/>
        <v>0</v>
      </c>
      <c r="AR514" s="3" t="str">
        <f t="shared" si="271"/>
        <v>Ok</v>
      </c>
    </row>
    <row r="515" spans="1:44" x14ac:dyDescent="0.3">
      <c r="A515" s="30"/>
      <c r="B515" s="30">
        <f t="shared" ref="B515:B578" si="272">F515/10000</f>
        <v>522</v>
      </c>
      <c r="C515" s="13">
        <f t="shared" si="239"/>
        <v>261000</v>
      </c>
      <c r="D515" s="13">
        <f t="shared" si="240"/>
        <v>3132000</v>
      </c>
      <c r="E515" s="13">
        <f>F515*基础参数!$B$18</f>
        <v>2088000</v>
      </c>
      <c r="F515" s="13">
        <f>F514+基础参数!$B$17</f>
        <v>5220000</v>
      </c>
      <c r="G515" s="13">
        <f>基础参数!$B$1</f>
        <v>60000</v>
      </c>
      <c r="H515" s="13">
        <f>基础参数!$B$2</f>
        <v>36000</v>
      </c>
      <c r="I515" s="13">
        <f>ROUND(IF(F515/12&gt;基础参数!$B$5,基础参数!$B$5,IF(F515/12&lt;基础参数!$B$4,基础参数!$B$4,F515/12)),2)</f>
        <v>21396</v>
      </c>
      <c r="J515" s="13">
        <f>I515*12*基础参数!$B$3</f>
        <v>32094</v>
      </c>
      <c r="K515" s="13">
        <f>ROUND(IF($F515/12&gt;基础参数!$B$12,基础参数!$B$12,IF($F515/12&lt;基础参数!$B$11,基础参数!$B$11,$F515/12)),2)</f>
        <v>21396</v>
      </c>
      <c r="L515" s="13">
        <f>K515*12*基础参数!$B$10</f>
        <v>17972.640000000003</v>
      </c>
      <c r="M515" s="12">
        <f t="shared" si="241"/>
        <v>2985933.36</v>
      </c>
      <c r="N515" s="13">
        <f t="shared" si="242"/>
        <v>2088000</v>
      </c>
      <c r="O515" s="13">
        <f t="shared" si="243"/>
        <v>1161750.01</v>
      </c>
      <c r="P515" s="13">
        <f t="shared" si="244"/>
        <v>924440</v>
      </c>
      <c r="Q515" s="17">
        <f t="shared" si="245"/>
        <v>2086190.01</v>
      </c>
      <c r="R515" s="13">
        <f t="shared" si="246"/>
        <v>4413933.3600000003</v>
      </c>
      <c r="S515" s="18">
        <f t="shared" si="247"/>
        <v>660000</v>
      </c>
      <c r="T515" s="13">
        <f t="shared" si="248"/>
        <v>1804350.01</v>
      </c>
      <c r="U515" s="13">
        <f t="shared" si="249"/>
        <v>193590</v>
      </c>
      <c r="V515" s="19">
        <f t="shared" si="250"/>
        <v>1997940.01</v>
      </c>
      <c r="W515" s="13">
        <f t="shared" si="251"/>
        <v>88250</v>
      </c>
      <c r="X515" s="13">
        <f t="shared" si="252"/>
        <v>103409.99999999977</v>
      </c>
      <c r="Y515" s="13">
        <f t="shared" si="253"/>
        <v>5073933.3600000003</v>
      </c>
      <c r="Z515" s="22">
        <f t="shared" si="254"/>
        <v>2101350.0099999998</v>
      </c>
      <c r="AA515" s="13"/>
      <c r="AB515" s="13">
        <f t="shared" si="255"/>
        <v>4653933.3600000003</v>
      </c>
      <c r="AC515" s="13">
        <f t="shared" si="256"/>
        <v>420000</v>
      </c>
      <c r="AD515" s="13">
        <f t="shared" si="257"/>
        <v>1912350.01</v>
      </c>
      <c r="AE515" s="13">
        <f t="shared" si="258"/>
        <v>102340</v>
      </c>
      <c r="AF515" s="13">
        <f t="shared" si="259"/>
        <v>2014690.01</v>
      </c>
      <c r="AG515" s="23">
        <f t="shared" si="260"/>
        <v>16750</v>
      </c>
      <c r="AH515" s="13">
        <f t="shared" si="261"/>
        <v>-71500</v>
      </c>
      <c r="AI515" s="13">
        <f t="shared" si="262"/>
        <v>3621433.3600000003</v>
      </c>
      <c r="AJ515" s="13">
        <f t="shared" si="263"/>
        <v>4413933.3600000003</v>
      </c>
      <c r="AK515" s="13">
        <f t="shared" si="264"/>
        <v>660000</v>
      </c>
      <c r="AL515" s="13">
        <f t="shared" si="265"/>
        <v>1804350.01</v>
      </c>
      <c r="AM515" s="13">
        <f t="shared" si="266"/>
        <v>193590</v>
      </c>
      <c r="AN515" s="13">
        <f t="shared" si="267"/>
        <v>1997940.01</v>
      </c>
      <c r="AO515" s="23">
        <f t="shared" si="268"/>
        <v>0</v>
      </c>
      <c r="AP515" s="13">
        <f t="shared" si="269"/>
        <v>-88250</v>
      </c>
      <c r="AQ515" s="13">
        <f t="shared" si="270"/>
        <v>0</v>
      </c>
      <c r="AR515" s="3" t="str">
        <f t="shared" si="271"/>
        <v>Ok</v>
      </c>
    </row>
    <row r="516" spans="1:44" x14ac:dyDescent="0.3">
      <c r="A516" s="30"/>
      <c r="B516" s="30">
        <f t="shared" si="272"/>
        <v>523</v>
      </c>
      <c r="C516" s="13">
        <f t="shared" ref="C516:C579" si="273">ROUND(D516/12,2)</f>
        <v>261500</v>
      </c>
      <c r="D516" s="13">
        <f t="shared" ref="D516:D579" si="274">F516-E516</f>
        <v>3138000</v>
      </c>
      <c r="E516" s="13">
        <f>F516*基础参数!$B$18</f>
        <v>2092000</v>
      </c>
      <c r="F516" s="13">
        <f>F515+基础参数!$B$17</f>
        <v>5230000</v>
      </c>
      <c r="G516" s="13">
        <f>基础参数!$B$1</f>
        <v>60000</v>
      </c>
      <c r="H516" s="13">
        <f>基础参数!$B$2</f>
        <v>36000</v>
      </c>
      <c r="I516" s="13">
        <f>ROUND(IF(F516/12&gt;基础参数!$B$5,基础参数!$B$5,IF(F516/12&lt;基础参数!$B$4,基础参数!$B$4,F516/12)),2)</f>
        <v>21396</v>
      </c>
      <c r="J516" s="13">
        <f>I516*12*基础参数!$B$3</f>
        <v>32094</v>
      </c>
      <c r="K516" s="13">
        <f>ROUND(IF($F516/12&gt;基础参数!$B$12,基础参数!$B$12,IF($F516/12&lt;基础参数!$B$11,基础参数!$B$11,$F516/12)),2)</f>
        <v>21396</v>
      </c>
      <c r="L516" s="13">
        <f>K516*12*基础参数!$B$10</f>
        <v>17972.640000000003</v>
      </c>
      <c r="M516" s="12">
        <f t="shared" ref="M516:M579" si="275">IF(D516-G516-H516-J516-L516&gt;0,D516-G516-H516-J516-L516,0)</f>
        <v>2991933.36</v>
      </c>
      <c r="N516" s="13">
        <f t="shared" ref="N516:N579" si="276">E516</f>
        <v>2092000</v>
      </c>
      <c r="O516" s="13">
        <f t="shared" ref="O516:O579" si="277">ROUND(IF(M516&gt;36000,IF(M516&gt;144000,IF(M516&gt;300000,IF(M516&gt;420000,IF(M516&gt;660000,IF(M516&gt;960000,IF(M516&gt;960000.0001,(M516*0.45-181920)),(M516*0.35-85920)),(M516*0.3-52920)),(M516*0.25-31920)),(M516*0.2-16920)),(M516*0.1-2520)),(M516*0.03)),2)</f>
        <v>1164450.01</v>
      </c>
      <c r="P516" s="13">
        <f t="shared" ref="P516:P579" si="278">ROUND(IF(N516/12&gt;3000,IF(N516/12&gt;12000,IF(N516/12&gt;25000,IF(N516/12&gt;35000,IF(N516/12&gt;55000,IF(N516/12&gt;80000,IF(N516/12&gt;80000.0001,(N516*0.45-15160)),(N516*0.35-7160)),(N516*0.3-4410)),(N516*0.25-2660)),(N516*0.2-1410)),(N516*0.1-210)),(N516*0.03)),2)</f>
        <v>926240</v>
      </c>
      <c r="Q516" s="17">
        <f t="shared" ref="Q516:Q579" si="279">O516+P516</f>
        <v>2090690.01</v>
      </c>
      <c r="R516" s="13">
        <f t="shared" ref="R516:R579" si="280">Y516-S516</f>
        <v>4423933.3600000003</v>
      </c>
      <c r="S516" s="18">
        <f t="shared" ref="S516:S579" si="281">IF(Y516&gt;1452500,660000,IF(Y516&gt;1277500,420000,IF(Y516&gt;672000,300000,IF(Y516&gt;203100,144000,IF(Y516&gt;36000,36000,0)))))</f>
        <v>660000</v>
      </c>
      <c r="T516" s="13">
        <f t="shared" ref="T516:T579" si="282">ROUND(IF(R516&gt;36000,IF(R516&gt;144000,IF(R516&gt;300000,IF(R516&gt;420000,IF(R516&gt;660000,IF(R516&gt;960000,IF(R516&gt;960000.0001,(R516*0.45-181920)),(R516*0.35-85920)),(R516*0.3-52920)),(R516*0.25-31920)),(R516*0.2-16920)),(R516*0.1-2520)),(R516*0.03)),2)</f>
        <v>1808850.01</v>
      </c>
      <c r="U516" s="13">
        <f t="shared" ref="U516:U579" si="283">ROUND(IF(S516/12&gt;3000,IF(S516/12&gt;12000,IF(S516/12&gt;25000,IF(S516/12&gt;35000,IF(S516/12&gt;55000,IF(S516/12&gt;80000,IF(S516/12&gt;80000.0001,(S516*0.45-15160)),(S516*0.35-7160)),(S516*0.3-4410)),(S516*0.25-2660)),(S516*0.2-1410)),(S516*0.1-210)),(S516*0.03)),2)</f>
        <v>193590</v>
      </c>
      <c r="V516" s="19">
        <f t="shared" ref="V516:V579" si="284">T516+U516</f>
        <v>2002440.01</v>
      </c>
      <c r="W516" s="13">
        <f t="shared" ref="W516:W579" si="285">Q516-V516</f>
        <v>88250</v>
      </c>
      <c r="X516" s="13">
        <f t="shared" ref="X516:X579" si="286">Z516-V516</f>
        <v>103409.99999999977</v>
      </c>
      <c r="Y516" s="13">
        <f t="shared" ref="Y516:Y579" si="287">IF(F516-G516-H516-J516-L516&gt;0,F516-G516-H516-J516-L516,0)</f>
        <v>5083933.3600000003</v>
      </c>
      <c r="Z516" s="22">
        <f t="shared" ref="Z516:Z579" si="288">ROUND(IF(Y516&gt;36000,IF(Y516&gt;144000,IF(Y516&gt;300000,IF(Y516&gt;420000,IF(Y516&gt;660000,IF(Y516&gt;960000,IF(Y516&gt;960000.0001,(Y516*0.45-181920)),(Y516*0.35-85920)),(Y516*0.3-52920)),(Y516*0.25-31920)),(Y516*0.2-16920)),(Y516*0.1-2520)),(Y516*0.03)),2)</f>
        <v>2105850.0099999998</v>
      </c>
      <c r="AA516" s="13"/>
      <c r="AB516" s="13">
        <f t="shared" ref="AB516:AB579" si="289">Y516-AC516</f>
        <v>4663933.3600000003</v>
      </c>
      <c r="AC516" s="13">
        <f t="shared" ref="AC516:AC579" si="290">IF($S516=0,0,IF($S516=36000,0,IF($S516=144000,36000,IF($S516=300000,144000,IF($S516=420000,300000,IF($S516=660000,420000))))))</f>
        <v>420000</v>
      </c>
      <c r="AD516" s="13">
        <f t="shared" ref="AD516:AD579" si="291">ROUND(IF(AB516&gt;36000,IF(AB516&gt;144000,IF(AB516&gt;300000,IF(AB516&gt;420000,IF(AB516&gt;660000,IF(AB516&gt;960000,IF(AB516&gt;960000.0001,(AB516*0.45-181920)),(AB516*0.35-85920)),(AB516*0.3-52920)),(AB516*0.25-31920)),(AB516*0.2-16920)),(AB516*0.1-2520)),(AB516*0.03)),2)</f>
        <v>1916850.01</v>
      </c>
      <c r="AE516" s="13">
        <f t="shared" ref="AE516:AE579" si="292">ROUND(IF(AC516/12&gt;3000,IF(AC516/12&gt;12000,IF(AC516/12&gt;25000,IF(AC516/12&gt;35000,IF(AC516/12&gt;55000,IF(AC516/12&gt;80000,IF(AC516/12&gt;80000.0001,(AC516*0.45-15160)),(AC516*0.35-7160)),(AC516*0.3-4410)),(AC516*0.25-2660)),(AC516*0.2-1410)),(AC516*0.1-210)),(AC516*0.03)),2)</f>
        <v>102340</v>
      </c>
      <c r="AF516" s="13">
        <f t="shared" ref="AF516:AF579" si="293">AD516+AE516</f>
        <v>2019190.01</v>
      </c>
      <c r="AG516" s="23">
        <f t="shared" ref="AG516:AG579" si="294">AF516-$V516</f>
        <v>16750</v>
      </c>
      <c r="AH516" s="13">
        <f t="shared" ref="AH516:AH579" si="295">AF516-$Q516</f>
        <v>-71500</v>
      </c>
      <c r="AI516" s="13">
        <f t="shared" ref="AI516:AI579" si="296">IF($S516=0,0,IF($S516=36000,Y516-36000,IF($S516=144000,Y516-203100,IF($S516=300000,Y516-672000,IF($S516=420000,Y516-1277500,IF($S516=660000,Y516-1452500))))))</f>
        <v>3631433.3600000003</v>
      </c>
      <c r="AJ516" s="13">
        <f t="shared" ref="AJ516:AJ579" si="297">IF(AK516&gt;Y516,0,Y516-AK516)</f>
        <v>4423933.3600000003</v>
      </c>
      <c r="AK516" s="13">
        <f t="shared" ref="AK516:AK579" si="298">IF($S516=0,36000,IF($S516=36000,144000,IF($S516=144000,300000,IF($S516=300000,420000,IF($S516=420000,660000,IF($S516=660000,660000))))))</f>
        <v>660000</v>
      </c>
      <c r="AL516" s="13">
        <f t="shared" ref="AL516:AL579" si="299">IF(AK516&gt;Y516,0,ROUND(IF(AJ516&gt;36000,IF(AJ516&gt;144000,IF(AJ516&gt;300000,IF(AJ516&gt;420000,IF(AJ516&gt;660000,IF(AJ516&gt;960000,IF(AJ516&gt;960000.0001,(AJ516*0.45-181920)),(AJ516*0.35-85920)),(AJ516*0.3-52920)),(AJ516*0.25-31920)),(AJ516*0.2-16920)),(AJ516*0.1-2520)),(AJ516*0.03)),2))</f>
        <v>1808850.01</v>
      </c>
      <c r="AM516" s="13">
        <f t="shared" ref="AM516:AM579" si="300">IF(AK516&gt;Y516,0,ROUND(IF(AK516/12&gt;3000,IF(AK516/12&gt;12000,IF(AK516/12&gt;25000,IF(AK516/12&gt;35000,IF(AK516/12&gt;55000,IF(AK516/12&gt;80000,IF(AK516/12&gt;80000.0001,(AK516*0.45-15160)),(AK516*0.35-7160)),(AK516*0.3-4410)),(AK516*0.25-2660)),(AK516*0.2-1410)),(AK516*0.1-210)),(AK516*0.03)),2))</f>
        <v>193590</v>
      </c>
      <c r="AN516" s="13">
        <f t="shared" ref="AN516:AN579" si="301">AL516+AM516</f>
        <v>2002440.01</v>
      </c>
      <c r="AO516" s="23">
        <f t="shared" ref="AO516:AO579" si="302">IF(AK516&gt;Y516,0,AN516-$V516)</f>
        <v>0</v>
      </c>
      <c r="AP516" s="13">
        <f t="shared" ref="AP516:AP579" si="303">IF(AK516&gt;Y516,0,AN516-$Q516)</f>
        <v>-88250</v>
      </c>
      <c r="AQ516" s="13">
        <f t="shared" ref="AQ516:AQ579" si="304">IF(AK516&gt;Y516,0,IF($S516=0,Y516-36000,IF($S516=36000,Y516-203100,IF($S516=144000,Y516-672000,IF($S516=300000,Y516-1277500,IF($S516=420000,Y516-1452500,IF($S516=660000,0)))))))</f>
        <v>0</v>
      </c>
      <c r="AR516" s="3" t="str">
        <f t="shared" ref="AR516:AR579" si="305">IF(AK516&gt;Y516,"高选假设不成立","Ok")</f>
        <v>Ok</v>
      </c>
    </row>
    <row r="517" spans="1:44" x14ac:dyDescent="0.3">
      <c r="A517" s="30"/>
      <c r="B517" s="30">
        <f t="shared" si="272"/>
        <v>524</v>
      </c>
      <c r="C517" s="13">
        <f t="shared" si="273"/>
        <v>262000</v>
      </c>
      <c r="D517" s="13">
        <f t="shared" si="274"/>
        <v>3144000</v>
      </c>
      <c r="E517" s="13">
        <f>F517*基础参数!$B$18</f>
        <v>2096000</v>
      </c>
      <c r="F517" s="13">
        <f>F516+基础参数!$B$17</f>
        <v>5240000</v>
      </c>
      <c r="G517" s="13">
        <f>基础参数!$B$1</f>
        <v>60000</v>
      </c>
      <c r="H517" s="13">
        <f>基础参数!$B$2</f>
        <v>36000</v>
      </c>
      <c r="I517" s="13">
        <f>ROUND(IF(F517/12&gt;基础参数!$B$5,基础参数!$B$5,IF(F517/12&lt;基础参数!$B$4,基础参数!$B$4,F517/12)),2)</f>
        <v>21396</v>
      </c>
      <c r="J517" s="13">
        <f>I517*12*基础参数!$B$3</f>
        <v>32094</v>
      </c>
      <c r="K517" s="13">
        <f>ROUND(IF($F517/12&gt;基础参数!$B$12,基础参数!$B$12,IF($F517/12&lt;基础参数!$B$11,基础参数!$B$11,$F517/12)),2)</f>
        <v>21396</v>
      </c>
      <c r="L517" s="13">
        <f>K517*12*基础参数!$B$10</f>
        <v>17972.640000000003</v>
      </c>
      <c r="M517" s="12">
        <f t="shared" si="275"/>
        <v>2997933.36</v>
      </c>
      <c r="N517" s="13">
        <f t="shared" si="276"/>
        <v>2096000</v>
      </c>
      <c r="O517" s="13">
        <f t="shared" si="277"/>
        <v>1167150.01</v>
      </c>
      <c r="P517" s="13">
        <f t="shared" si="278"/>
        <v>928040</v>
      </c>
      <c r="Q517" s="17">
        <f t="shared" si="279"/>
        <v>2095190.01</v>
      </c>
      <c r="R517" s="13">
        <f t="shared" si="280"/>
        <v>4433933.3600000003</v>
      </c>
      <c r="S517" s="18">
        <f t="shared" si="281"/>
        <v>660000</v>
      </c>
      <c r="T517" s="13">
        <f t="shared" si="282"/>
        <v>1813350.01</v>
      </c>
      <c r="U517" s="13">
        <f t="shared" si="283"/>
        <v>193590</v>
      </c>
      <c r="V517" s="19">
        <f t="shared" si="284"/>
        <v>2006940.01</v>
      </c>
      <c r="W517" s="13">
        <f t="shared" si="285"/>
        <v>88250</v>
      </c>
      <c r="X517" s="13">
        <f t="shared" si="286"/>
        <v>103409.99999999977</v>
      </c>
      <c r="Y517" s="13">
        <f t="shared" si="287"/>
        <v>5093933.3600000003</v>
      </c>
      <c r="Z517" s="22">
        <f t="shared" si="288"/>
        <v>2110350.0099999998</v>
      </c>
      <c r="AA517" s="13"/>
      <c r="AB517" s="13">
        <f t="shared" si="289"/>
        <v>4673933.3600000003</v>
      </c>
      <c r="AC517" s="13">
        <f t="shared" si="290"/>
        <v>420000</v>
      </c>
      <c r="AD517" s="13">
        <f t="shared" si="291"/>
        <v>1921350.01</v>
      </c>
      <c r="AE517" s="13">
        <f t="shared" si="292"/>
        <v>102340</v>
      </c>
      <c r="AF517" s="13">
        <f t="shared" si="293"/>
        <v>2023690.01</v>
      </c>
      <c r="AG517" s="23">
        <f t="shared" si="294"/>
        <v>16750</v>
      </c>
      <c r="AH517" s="13">
        <f t="shared" si="295"/>
        <v>-71500</v>
      </c>
      <c r="AI517" s="13">
        <f t="shared" si="296"/>
        <v>3641433.3600000003</v>
      </c>
      <c r="AJ517" s="13">
        <f t="shared" si="297"/>
        <v>4433933.3600000003</v>
      </c>
      <c r="AK517" s="13">
        <f t="shared" si="298"/>
        <v>660000</v>
      </c>
      <c r="AL517" s="13">
        <f t="shared" si="299"/>
        <v>1813350.01</v>
      </c>
      <c r="AM517" s="13">
        <f t="shared" si="300"/>
        <v>193590</v>
      </c>
      <c r="AN517" s="13">
        <f t="shared" si="301"/>
        <v>2006940.01</v>
      </c>
      <c r="AO517" s="23">
        <f t="shared" si="302"/>
        <v>0</v>
      </c>
      <c r="AP517" s="13">
        <f t="shared" si="303"/>
        <v>-88250</v>
      </c>
      <c r="AQ517" s="13">
        <f t="shared" si="304"/>
        <v>0</v>
      </c>
      <c r="AR517" s="3" t="str">
        <f t="shared" si="305"/>
        <v>Ok</v>
      </c>
    </row>
    <row r="518" spans="1:44" x14ac:dyDescent="0.3">
      <c r="A518" s="30"/>
      <c r="B518" s="30">
        <f t="shared" si="272"/>
        <v>525</v>
      </c>
      <c r="C518" s="13">
        <f t="shared" si="273"/>
        <v>262500</v>
      </c>
      <c r="D518" s="13">
        <f t="shared" si="274"/>
        <v>3150000</v>
      </c>
      <c r="E518" s="13">
        <f>F518*基础参数!$B$18</f>
        <v>2100000</v>
      </c>
      <c r="F518" s="13">
        <f>F517+基础参数!$B$17</f>
        <v>5250000</v>
      </c>
      <c r="G518" s="13">
        <f>基础参数!$B$1</f>
        <v>60000</v>
      </c>
      <c r="H518" s="13">
        <f>基础参数!$B$2</f>
        <v>36000</v>
      </c>
      <c r="I518" s="13">
        <f>ROUND(IF(F518/12&gt;基础参数!$B$5,基础参数!$B$5,IF(F518/12&lt;基础参数!$B$4,基础参数!$B$4,F518/12)),2)</f>
        <v>21396</v>
      </c>
      <c r="J518" s="13">
        <f>I518*12*基础参数!$B$3</f>
        <v>32094</v>
      </c>
      <c r="K518" s="13">
        <f>ROUND(IF($F518/12&gt;基础参数!$B$12,基础参数!$B$12,IF($F518/12&lt;基础参数!$B$11,基础参数!$B$11,$F518/12)),2)</f>
        <v>21396</v>
      </c>
      <c r="L518" s="13">
        <f>K518*12*基础参数!$B$10</f>
        <v>17972.640000000003</v>
      </c>
      <c r="M518" s="12">
        <f t="shared" si="275"/>
        <v>3003933.36</v>
      </c>
      <c r="N518" s="13">
        <f t="shared" si="276"/>
        <v>2100000</v>
      </c>
      <c r="O518" s="13">
        <f t="shared" si="277"/>
        <v>1169850.01</v>
      </c>
      <c r="P518" s="13">
        <f t="shared" si="278"/>
        <v>929840</v>
      </c>
      <c r="Q518" s="17">
        <f t="shared" si="279"/>
        <v>2099690.0099999998</v>
      </c>
      <c r="R518" s="13">
        <f t="shared" si="280"/>
        <v>4443933.3600000003</v>
      </c>
      <c r="S518" s="18">
        <f t="shared" si="281"/>
        <v>660000</v>
      </c>
      <c r="T518" s="13">
        <f t="shared" si="282"/>
        <v>1817850.01</v>
      </c>
      <c r="U518" s="13">
        <f t="shared" si="283"/>
        <v>193590</v>
      </c>
      <c r="V518" s="19">
        <f t="shared" si="284"/>
        <v>2011440.01</v>
      </c>
      <c r="W518" s="13">
        <f t="shared" si="285"/>
        <v>88249.999999999767</v>
      </c>
      <c r="X518" s="13">
        <f t="shared" si="286"/>
        <v>103409.99999999977</v>
      </c>
      <c r="Y518" s="13">
        <f t="shared" si="287"/>
        <v>5103933.3600000003</v>
      </c>
      <c r="Z518" s="22">
        <f t="shared" si="288"/>
        <v>2114850.0099999998</v>
      </c>
      <c r="AA518" s="13"/>
      <c r="AB518" s="13">
        <f t="shared" si="289"/>
        <v>4683933.3600000003</v>
      </c>
      <c r="AC518" s="13">
        <f t="shared" si="290"/>
        <v>420000</v>
      </c>
      <c r="AD518" s="13">
        <f t="shared" si="291"/>
        <v>1925850.01</v>
      </c>
      <c r="AE518" s="13">
        <f t="shared" si="292"/>
        <v>102340</v>
      </c>
      <c r="AF518" s="13">
        <f t="shared" si="293"/>
        <v>2028190.01</v>
      </c>
      <c r="AG518" s="23">
        <f t="shared" si="294"/>
        <v>16750</v>
      </c>
      <c r="AH518" s="13">
        <f t="shared" si="295"/>
        <v>-71499.999999999767</v>
      </c>
      <c r="AI518" s="13">
        <f t="shared" si="296"/>
        <v>3651433.3600000003</v>
      </c>
      <c r="AJ518" s="13">
        <f t="shared" si="297"/>
        <v>4443933.3600000003</v>
      </c>
      <c r="AK518" s="13">
        <f t="shared" si="298"/>
        <v>660000</v>
      </c>
      <c r="AL518" s="13">
        <f t="shared" si="299"/>
        <v>1817850.01</v>
      </c>
      <c r="AM518" s="13">
        <f t="shared" si="300"/>
        <v>193590</v>
      </c>
      <c r="AN518" s="13">
        <f t="shared" si="301"/>
        <v>2011440.01</v>
      </c>
      <c r="AO518" s="23">
        <f t="shared" si="302"/>
        <v>0</v>
      </c>
      <c r="AP518" s="13">
        <f t="shared" si="303"/>
        <v>-88249.999999999767</v>
      </c>
      <c r="AQ518" s="13">
        <f t="shared" si="304"/>
        <v>0</v>
      </c>
      <c r="AR518" s="3" t="str">
        <f t="shared" si="305"/>
        <v>Ok</v>
      </c>
    </row>
    <row r="519" spans="1:44" x14ac:dyDescent="0.3">
      <c r="A519" s="30"/>
      <c r="B519" s="30">
        <f t="shared" si="272"/>
        <v>526</v>
      </c>
      <c r="C519" s="13">
        <f t="shared" si="273"/>
        <v>263000</v>
      </c>
      <c r="D519" s="13">
        <f t="shared" si="274"/>
        <v>3156000</v>
      </c>
      <c r="E519" s="13">
        <f>F519*基础参数!$B$18</f>
        <v>2104000</v>
      </c>
      <c r="F519" s="13">
        <f>F518+基础参数!$B$17</f>
        <v>5260000</v>
      </c>
      <c r="G519" s="13">
        <f>基础参数!$B$1</f>
        <v>60000</v>
      </c>
      <c r="H519" s="13">
        <f>基础参数!$B$2</f>
        <v>36000</v>
      </c>
      <c r="I519" s="13">
        <f>ROUND(IF(F519/12&gt;基础参数!$B$5,基础参数!$B$5,IF(F519/12&lt;基础参数!$B$4,基础参数!$B$4,F519/12)),2)</f>
        <v>21396</v>
      </c>
      <c r="J519" s="13">
        <f>I519*12*基础参数!$B$3</f>
        <v>32094</v>
      </c>
      <c r="K519" s="13">
        <f>ROUND(IF($F519/12&gt;基础参数!$B$12,基础参数!$B$12,IF($F519/12&lt;基础参数!$B$11,基础参数!$B$11,$F519/12)),2)</f>
        <v>21396</v>
      </c>
      <c r="L519" s="13">
        <f>K519*12*基础参数!$B$10</f>
        <v>17972.640000000003</v>
      </c>
      <c r="M519" s="12">
        <f t="shared" si="275"/>
        <v>3009933.36</v>
      </c>
      <c r="N519" s="13">
        <f t="shared" si="276"/>
        <v>2104000</v>
      </c>
      <c r="O519" s="13">
        <f t="shared" si="277"/>
        <v>1172550.01</v>
      </c>
      <c r="P519" s="13">
        <f t="shared" si="278"/>
        <v>931640</v>
      </c>
      <c r="Q519" s="17">
        <f t="shared" si="279"/>
        <v>2104190.0099999998</v>
      </c>
      <c r="R519" s="13">
        <f t="shared" si="280"/>
        <v>4453933.3600000003</v>
      </c>
      <c r="S519" s="18">
        <f t="shared" si="281"/>
        <v>660000</v>
      </c>
      <c r="T519" s="13">
        <f t="shared" si="282"/>
        <v>1822350.01</v>
      </c>
      <c r="U519" s="13">
        <f t="shared" si="283"/>
        <v>193590</v>
      </c>
      <c r="V519" s="19">
        <f t="shared" si="284"/>
        <v>2015940.01</v>
      </c>
      <c r="W519" s="13">
        <f t="shared" si="285"/>
        <v>88249.999999999767</v>
      </c>
      <c r="X519" s="13">
        <f t="shared" si="286"/>
        <v>103409.99999999977</v>
      </c>
      <c r="Y519" s="13">
        <f t="shared" si="287"/>
        <v>5113933.3600000003</v>
      </c>
      <c r="Z519" s="22">
        <f t="shared" si="288"/>
        <v>2119350.0099999998</v>
      </c>
      <c r="AA519" s="13"/>
      <c r="AB519" s="13">
        <f t="shared" si="289"/>
        <v>4693933.3600000003</v>
      </c>
      <c r="AC519" s="13">
        <f t="shared" si="290"/>
        <v>420000</v>
      </c>
      <c r="AD519" s="13">
        <f t="shared" si="291"/>
        <v>1930350.01</v>
      </c>
      <c r="AE519" s="13">
        <f t="shared" si="292"/>
        <v>102340</v>
      </c>
      <c r="AF519" s="13">
        <f t="shared" si="293"/>
        <v>2032690.01</v>
      </c>
      <c r="AG519" s="23">
        <f t="shared" si="294"/>
        <v>16750</v>
      </c>
      <c r="AH519" s="13">
        <f t="shared" si="295"/>
        <v>-71499.999999999767</v>
      </c>
      <c r="AI519" s="13">
        <f t="shared" si="296"/>
        <v>3661433.3600000003</v>
      </c>
      <c r="AJ519" s="13">
        <f t="shared" si="297"/>
        <v>4453933.3600000003</v>
      </c>
      <c r="AK519" s="13">
        <f t="shared" si="298"/>
        <v>660000</v>
      </c>
      <c r="AL519" s="13">
        <f t="shared" si="299"/>
        <v>1822350.01</v>
      </c>
      <c r="AM519" s="13">
        <f t="shared" si="300"/>
        <v>193590</v>
      </c>
      <c r="AN519" s="13">
        <f t="shared" si="301"/>
        <v>2015940.01</v>
      </c>
      <c r="AO519" s="23">
        <f t="shared" si="302"/>
        <v>0</v>
      </c>
      <c r="AP519" s="13">
        <f t="shared" si="303"/>
        <v>-88249.999999999767</v>
      </c>
      <c r="AQ519" s="13">
        <f t="shared" si="304"/>
        <v>0</v>
      </c>
      <c r="AR519" s="3" t="str">
        <f t="shared" si="305"/>
        <v>Ok</v>
      </c>
    </row>
    <row r="520" spans="1:44" x14ac:dyDescent="0.3">
      <c r="A520" s="30"/>
      <c r="B520" s="30">
        <f t="shared" si="272"/>
        <v>527</v>
      </c>
      <c r="C520" s="13">
        <f t="shared" si="273"/>
        <v>263500</v>
      </c>
      <c r="D520" s="13">
        <f t="shared" si="274"/>
        <v>3162000</v>
      </c>
      <c r="E520" s="13">
        <f>F520*基础参数!$B$18</f>
        <v>2108000</v>
      </c>
      <c r="F520" s="13">
        <f>F519+基础参数!$B$17</f>
        <v>5270000</v>
      </c>
      <c r="G520" s="13">
        <f>基础参数!$B$1</f>
        <v>60000</v>
      </c>
      <c r="H520" s="13">
        <f>基础参数!$B$2</f>
        <v>36000</v>
      </c>
      <c r="I520" s="13">
        <f>ROUND(IF(F520/12&gt;基础参数!$B$5,基础参数!$B$5,IF(F520/12&lt;基础参数!$B$4,基础参数!$B$4,F520/12)),2)</f>
        <v>21396</v>
      </c>
      <c r="J520" s="13">
        <f>I520*12*基础参数!$B$3</f>
        <v>32094</v>
      </c>
      <c r="K520" s="13">
        <f>ROUND(IF($F520/12&gt;基础参数!$B$12,基础参数!$B$12,IF($F520/12&lt;基础参数!$B$11,基础参数!$B$11,$F520/12)),2)</f>
        <v>21396</v>
      </c>
      <c r="L520" s="13">
        <f>K520*12*基础参数!$B$10</f>
        <v>17972.640000000003</v>
      </c>
      <c r="M520" s="12">
        <f t="shared" si="275"/>
        <v>3015933.36</v>
      </c>
      <c r="N520" s="13">
        <f t="shared" si="276"/>
        <v>2108000</v>
      </c>
      <c r="O520" s="13">
        <f t="shared" si="277"/>
        <v>1175250.01</v>
      </c>
      <c r="P520" s="13">
        <f t="shared" si="278"/>
        <v>933440</v>
      </c>
      <c r="Q520" s="17">
        <f t="shared" si="279"/>
        <v>2108690.0099999998</v>
      </c>
      <c r="R520" s="13">
        <f t="shared" si="280"/>
        <v>4463933.3600000003</v>
      </c>
      <c r="S520" s="18">
        <f t="shared" si="281"/>
        <v>660000</v>
      </c>
      <c r="T520" s="13">
        <f t="shared" si="282"/>
        <v>1826850.01</v>
      </c>
      <c r="U520" s="13">
        <f t="shared" si="283"/>
        <v>193590</v>
      </c>
      <c r="V520" s="19">
        <f t="shared" si="284"/>
        <v>2020440.01</v>
      </c>
      <c r="W520" s="13">
        <f t="shared" si="285"/>
        <v>88249.999999999767</v>
      </c>
      <c r="X520" s="13">
        <f t="shared" si="286"/>
        <v>103409.99999999977</v>
      </c>
      <c r="Y520" s="13">
        <f t="shared" si="287"/>
        <v>5123933.3600000003</v>
      </c>
      <c r="Z520" s="22">
        <f t="shared" si="288"/>
        <v>2123850.0099999998</v>
      </c>
      <c r="AA520" s="13"/>
      <c r="AB520" s="13">
        <f t="shared" si="289"/>
        <v>4703933.3600000003</v>
      </c>
      <c r="AC520" s="13">
        <f t="shared" si="290"/>
        <v>420000</v>
      </c>
      <c r="AD520" s="13">
        <f t="shared" si="291"/>
        <v>1934850.01</v>
      </c>
      <c r="AE520" s="13">
        <f t="shared" si="292"/>
        <v>102340</v>
      </c>
      <c r="AF520" s="13">
        <f t="shared" si="293"/>
        <v>2037190.01</v>
      </c>
      <c r="AG520" s="23">
        <f t="shared" si="294"/>
        <v>16750</v>
      </c>
      <c r="AH520" s="13">
        <f t="shared" si="295"/>
        <v>-71499.999999999767</v>
      </c>
      <c r="AI520" s="13">
        <f t="shared" si="296"/>
        <v>3671433.3600000003</v>
      </c>
      <c r="AJ520" s="13">
        <f t="shared" si="297"/>
        <v>4463933.3600000003</v>
      </c>
      <c r="AK520" s="13">
        <f t="shared" si="298"/>
        <v>660000</v>
      </c>
      <c r="AL520" s="13">
        <f t="shared" si="299"/>
        <v>1826850.01</v>
      </c>
      <c r="AM520" s="13">
        <f t="shared" si="300"/>
        <v>193590</v>
      </c>
      <c r="AN520" s="13">
        <f t="shared" si="301"/>
        <v>2020440.01</v>
      </c>
      <c r="AO520" s="23">
        <f t="shared" si="302"/>
        <v>0</v>
      </c>
      <c r="AP520" s="13">
        <f t="shared" si="303"/>
        <v>-88249.999999999767</v>
      </c>
      <c r="AQ520" s="13">
        <f t="shared" si="304"/>
        <v>0</v>
      </c>
      <c r="AR520" s="3" t="str">
        <f t="shared" si="305"/>
        <v>Ok</v>
      </c>
    </row>
    <row r="521" spans="1:44" x14ac:dyDescent="0.3">
      <c r="A521" s="30"/>
      <c r="B521" s="30">
        <f t="shared" si="272"/>
        <v>528</v>
      </c>
      <c r="C521" s="13">
        <f t="shared" si="273"/>
        <v>264000</v>
      </c>
      <c r="D521" s="13">
        <f t="shared" si="274"/>
        <v>3168000</v>
      </c>
      <c r="E521" s="13">
        <f>F521*基础参数!$B$18</f>
        <v>2112000</v>
      </c>
      <c r="F521" s="13">
        <f>F520+基础参数!$B$17</f>
        <v>5280000</v>
      </c>
      <c r="G521" s="13">
        <f>基础参数!$B$1</f>
        <v>60000</v>
      </c>
      <c r="H521" s="13">
        <f>基础参数!$B$2</f>
        <v>36000</v>
      </c>
      <c r="I521" s="13">
        <f>ROUND(IF(F521/12&gt;基础参数!$B$5,基础参数!$B$5,IF(F521/12&lt;基础参数!$B$4,基础参数!$B$4,F521/12)),2)</f>
        <v>21396</v>
      </c>
      <c r="J521" s="13">
        <f>I521*12*基础参数!$B$3</f>
        <v>32094</v>
      </c>
      <c r="K521" s="13">
        <f>ROUND(IF($F521/12&gt;基础参数!$B$12,基础参数!$B$12,IF($F521/12&lt;基础参数!$B$11,基础参数!$B$11,$F521/12)),2)</f>
        <v>21396</v>
      </c>
      <c r="L521" s="13">
        <f>K521*12*基础参数!$B$10</f>
        <v>17972.640000000003</v>
      </c>
      <c r="M521" s="12">
        <f t="shared" si="275"/>
        <v>3021933.36</v>
      </c>
      <c r="N521" s="13">
        <f t="shared" si="276"/>
        <v>2112000</v>
      </c>
      <c r="O521" s="13">
        <f t="shared" si="277"/>
        <v>1177950.01</v>
      </c>
      <c r="P521" s="13">
        <f t="shared" si="278"/>
        <v>935240</v>
      </c>
      <c r="Q521" s="17">
        <f t="shared" si="279"/>
        <v>2113190.0099999998</v>
      </c>
      <c r="R521" s="13">
        <f t="shared" si="280"/>
        <v>4473933.3600000003</v>
      </c>
      <c r="S521" s="18">
        <f t="shared" si="281"/>
        <v>660000</v>
      </c>
      <c r="T521" s="13">
        <f t="shared" si="282"/>
        <v>1831350.01</v>
      </c>
      <c r="U521" s="13">
        <f t="shared" si="283"/>
        <v>193590</v>
      </c>
      <c r="V521" s="19">
        <f t="shared" si="284"/>
        <v>2024940.01</v>
      </c>
      <c r="W521" s="13">
        <f t="shared" si="285"/>
        <v>88249.999999999767</v>
      </c>
      <c r="X521" s="13">
        <f t="shared" si="286"/>
        <v>103409.99999999977</v>
      </c>
      <c r="Y521" s="13">
        <f t="shared" si="287"/>
        <v>5133933.3600000003</v>
      </c>
      <c r="Z521" s="22">
        <f t="shared" si="288"/>
        <v>2128350.0099999998</v>
      </c>
      <c r="AA521" s="13"/>
      <c r="AB521" s="13">
        <f t="shared" si="289"/>
        <v>4713933.3600000003</v>
      </c>
      <c r="AC521" s="13">
        <f t="shared" si="290"/>
        <v>420000</v>
      </c>
      <c r="AD521" s="13">
        <f t="shared" si="291"/>
        <v>1939350.01</v>
      </c>
      <c r="AE521" s="13">
        <f t="shared" si="292"/>
        <v>102340</v>
      </c>
      <c r="AF521" s="13">
        <f t="shared" si="293"/>
        <v>2041690.01</v>
      </c>
      <c r="AG521" s="23">
        <f t="shared" si="294"/>
        <v>16750</v>
      </c>
      <c r="AH521" s="13">
        <f t="shared" si="295"/>
        <v>-71499.999999999767</v>
      </c>
      <c r="AI521" s="13">
        <f t="shared" si="296"/>
        <v>3681433.3600000003</v>
      </c>
      <c r="AJ521" s="13">
        <f t="shared" si="297"/>
        <v>4473933.3600000003</v>
      </c>
      <c r="AK521" s="13">
        <f t="shared" si="298"/>
        <v>660000</v>
      </c>
      <c r="AL521" s="13">
        <f t="shared" si="299"/>
        <v>1831350.01</v>
      </c>
      <c r="AM521" s="13">
        <f t="shared" si="300"/>
        <v>193590</v>
      </c>
      <c r="AN521" s="13">
        <f t="shared" si="301"/>
        <v>2024940.01</v>
      </c>
      <c r="AO521" s="23">
        <f t="shared" si="302"/>
        <v>0</v>
      </c>
      <c r="AP521" s="13">
        <f t="shared" si="303"/>
        <v>-88249.999999999767</v>
      </c>
      <c r="AQ521" s="13">
        <f t="shared" si="304"/>
        <v>0</v>
      </c>
      <c r="AR521" s="3" t="str">
        <f t="shared" si="305"/>
        <v>Ok</v>
      </c>
    </row>
    <row r="522" spans="1:44" x14ac:dyDescent="0.3">
      <c r="A522" s="30"/>
      <c r="B522" s="30">
        <f t="shared" si="272"/>
        <v>529</v>
      </c>
      <c r="C522" s="13">
        <f t="shared" si="273"/>
        <v>264500</v>
      </c>
      <c r="D522" s="13">
        <f t="shared" si="274"/>
        <v>3174000</v>
      </c>
      <c r="E522" s="13">
        <f>F522*基础参数!$B$18</f>
        <v>2116000</v>
      </c>
      <c r="F522" s="13">
        <f>F521+基础参数!$B$17</f>
        <v>5290000</v>
      </c>
      <c r="G522" s="13">
        <f>基础参数!$B$1</f>
        <v>60000</v>
      </c>
      <c r="H522" s="13">
        <f>基础参数!$B$2</f>
        <v>36000</v>
      </c>
      <c r="I522" s="13">
        <f>ROUND(IF(F522/12&gt;基础参数!$B$5,基础参数!$B$5,IF(F522/12&lt;基础参数!$B$4,基础参数!$B$4,F522/12)),2)</f>
        <v>21396</v>
      </c>
      <c r="J522" s="13">
        <f>I522*12*基础参数!$B$3</f>
        <v>32094</v>
      </c>
      <c r="K522" s="13">
        <f>ROUND(IF($F522/12&gt;基础参数!$B$12,基础参数!$B$12,IF($F522/12&lt;基础参数!$B$11,基础参数!$B$11,$F522/12)),2)</f>
        <v>21396</v>
      </c>
      <c r="L522" s="13">
        <f>K522*12*基础参数!$B$10</f>
        <v>17972.640000000003</v>
      </c>
      <c r="M522" s="12">
        <f t="shared" si="275"/>
        <v>3027933.36</v>
      </c>
      <c r="N522" s="13">
        <f t="shared" si="276"/>
        <v>2116000</v>
      </c>
      <c r="O522" s="13">
        <f t="shared" si="277"/>
        <v>1180650.01</v>
      </c>
      <c r="P522" s="13">
        <f t="shared" si="278"/>
        <v>937040</v>
      </c>
      <c r="Q522" s="17">
        <f t="shared" si="279"/>
        <v>2117690.0099999998</v>
      </c>
      <c r="R522" s="13">
        <f t="shared" si="280"/>
        <v>4483933.3600000003</v>
      </c>
      <c r="S522" s="18">
        <f t="shared" si="281"/>
        <v>660000</v>
      </c>
      <c r="T522" s="13">
        <f t="shared" si="282"/>
        <v>1835850.01</v>
      </c>
      <c r="U522" s="13">
        <f t="shared" si="283"/>
        <v>193590</v>
      </c>
      <c r="V522" s="19">
        <f t="shared" si="284"/>
        <v>2029440.01</v>
      </c>
      <c r="W522" s="13">
        <f t="shared" si="285"/>
        <v>88249.999999999767</v>
      </c>
      <c r="X522" s="13">
        <f t="shared" si="286"/>
        <v>103409.99999999977</v>
      </c>
      <c r="Y522" s="13">
        <f t="shared" si="287"/>
        <v>5143933.3600000003</v>
      </c>
      <c r="Z522" s="22">
        <f t="shared" si="288"/>
        <v>2132850.0099999998</v>
      </c>
      <c r="AA522" s="13"/>
      <c r="AB522" s="13">
        <f t="shared" si="289"/>
        <v>4723933.3600000003</v>
      </c>
      <c r="AC522" s="13">
        <f t="shared" si="290"/>
        <v>420000</v>
      </c>
      <c r="AD522" s="13">
        <f t="shared" si="291"/>
        <v>1943850.01</v>
      </c>
      <c r="AE522" s="13">
        <f t="shared" si="292"/>
        <v>102340</v>
      </c>
      <c r="AF522" s="13">
        <f t="shared" si="293"/>
        <v>2046190.01</v>
      </c>
      <c r="AG522" s="23">
        <f t="shared" si="294"/>
        <v>16750</v>
      </c>
      <c r="AH522" s="13">
        <f t="shared" si="295"/>
        <v>-71499.999999999767</v>
      </c>
      <c r="AI522" s="13">
        <f t="shared" si="296"/>
        <v>3691433.3600000003</v>
      </c>
      <c r="AJ522" s="13">
        <f t="shared" si="297"/>
        <v>4483933.3600000003</v>
      </c>
      <c r="AK522" s="13">
        <f t="shared" si="298"/>
        <v>660000</v>
      </c>
      <c r="AL522" s="13">
        <f t="shared" si="299"/>
        <v>1835850.01</v>
      </c>
      <c r="AM522" s="13">
        <f t="shared" si="300"/>
        <v>193590</v>
      </c>
      <c r="AN522" s="13">
        <f t="shared" si="301"/>
        <v>2029440.01</v>
      </c>
      <c r="AO522" s="23">
        <f t="shared" si="302"/>
        <v>0</v>
      </c>
      <c r="AP522" s="13">
        <f t="shared" si="303"/>
        <v>-88249.999999999767</v>
      </c>
      <c r="AQ522" s="13">
        <f t="shared" si="304"/>
        <v>0</v>
      </c>
      <c r="AR522" s="3" t="str">
        <f t="shared" si="305"/>
        <v>Ok</v>
      </c>
    </row>
    <row r="523" spans="1:44" x14ac:dyDescent="0.3">
      <c r="A523" s="30"/>
      <c r="B523" s="30">
        <f t="shared" si="272"/>
        <v>530</v>
      </c>
      <c r="C523" s="13">
        <f t="shared" si="273"/>
        <v>265000</v>
      </c>
      <c r="D523" s="13">
        <f t="shared" si="274"/>
        <v>3180000</v>
      </c>
      <c r="E523" s="13">
        <f>F523*基础参数!$B$18</f>
        <v>2120000</v>
      </c>
      <c r="F523" s="13">
        <f>F522+基础参数!$B$17</f>
        <v>5300000</v>
      </c>
      <c r="G523" s="13">
        <f>基础参数!$B$1</f>
        <v>60000</v>
      </c>
      <c r="H523" s="13">
        <f>基础参数!$B$2</f>
        <v>36000</v>
      </c>
      <c r="I523" s="13">
        <f>ROUND(IF(F523/12&gt;基础参数!$B$5,基础参数!$B$5,IF(F523/12&lt;基础参数!$B$4,基础参数!$B$4,F523/12)),2)</f>
        <v>21396</v>
      </c>
      <c r="J523" s="13">
        <f>I523*12*基础参数!$B$3</f>
        <v>32094</v>
      </c>
      <c r="K523" s="13">
        <f>ROUND(IF($F523/12&gt;基础参数!$B$12,基础参数!$B$12,IF($F523/12&lt;基础参数!$B$11,基础参数!$B$11,$F523/12)),2)</f>
        <v>21396</v>
      </c>
      <c r="L523" s="13">
        <f>K523*12*基础参数!$B$10</f>
        <v>17972.640000000003</v>
      </c>
      <c r="M523" s="12">
        <f t="shared" si="275"/>
        <v>3033933.36</v>
      </c>
      <c r="N523" s="13">
        <f t="shared" si="276"/>
        <v>2120000</v>
      </c>
      <c r="O523" s="13">
        <f t="shared" si="277"/>
        <v>1183350.01</v>
      </c>
      <c r="P523" s="13">
        <f t="shared" si="278"/>
        <v>938840</v>
      </c>
      <c r="Q523" s="17">
        <f t="shared" si="279"/>
        <v>2122190.0099999998</v>
      </c>
      <c r="R523" s="13">
        <f t="shared" si="280"/>
        <v>4493933.3600000003</v>
      </c>
      <c r="S523" s="18">
        <f t="shared" si="281"/>
        <v>660000</v>
      </c>
      <c r="T523" s="13">
        <f t="shared" si="282"/>
        <v>1840350.01</v>
      </c>
      <c r="U523" s="13">
        <f t="shared" si="283"/>
        <v>193590</v>
      </c>
      <c r="V523" s="19">
        <f t="shared" si="284"/>
        <v>2033940.01</v>
      </c>
      <c r="W523" s="13">
        <f t="shared" si="285"/>
        <v>88249.999999999767</v>
      </c>
      <c r="X523" s="13">
        <f t="shared" si="286"/>
        <v>103409.99999999977</v>
      </c>
      <c r="Y523" s="13">
        <f t="shared" si="287"/>
        <v>5153933.3600000003</v>
      </c>
      <c r="Z523" s="22">
        <f t="shared" si="288"/>
        <v>2137350.0099999998</v>
      </c>
      <c r="AA523" s="13"/>
      <c r="AB523" s="13">
        <f t="shared" si="289"/>
        <v>4733933.3600000003</v>
      </c>
      <c r="AC523" s="13">
        <f t="shared" si="290"/>
        <v>420000</v>
      </c>
      <c r="AD523" s="13">
        <f t="shared" si="291"/>
        <v>1948350.01</v>
      </c>
      <c r="AE523" s="13">
        <f t="shared" si="292"/>
        <v>102340</v>
      </c>
      <c r="AF523" s="13">
        <f t="shared" si="293"/>
        <v>2050690.01</v>
      </c>
      <c r="AG523" s="23">
        <f t="shared" si="294"/>
        <v>16750</v>
      </c>
      <c r="AH523" s="13">
        <f t="shared" si="295"/>
        <v>-71499.999999999767</v>
      </c>
      <c r="AI523" s="13">
        <f t="shared" si="296"/>
        <v>3701433.3600000003</v>
      </c>
      <c r="AJ523" s="13">
        <f t="shared" si="297"/>
        <v>4493933.3600000003</v>
      </c>
      <c r="AK523" s="13">
        <f t="shared" si="298"/>
        <v>660000</v>
      </c>
      <c r="AL523" s="13">
        <f t="shared" si="299"/>
        <v>1840350.01</v>
      </c>
      <c r="AM523" s="13">
        <f t="shared" si="300"/>
        <v>193590</v>
      </c>
      <c r="AN523" s="13">
        <f t="shared" si="301"/>
        <v>2033940.01</v>
      </c>
      <c r="AO523" s="23">
        <f t="shared" si="302"/>
        <v>0</v>
      </c>
      <c r="AP523" s="13">
        <f t="shared" si="303"/>
        <v>-88249.999999999767</v>
      </c>
      <c r="AQ523" s="13">
        <f t="shared" si="304"/>
        <v>0</v>
      </c>
      <c r="AR523" s="3" t="str">
        <f t="shared" si="305"/>
        <v>Ok</v>
      </c>
    </row>
    <row r="524" spans="1:44" x14ac:dyDescent="0.3">
      <c r="A524" s="30"/>
      <c r="B524" s="30">
        <f t="shared" si="272"/>
        <v>531</v>
      </c>
      <c r="C524" s="13">
        <f t="shared" si="273"/>
        <v>265500</v>
      </c>
      <c r="D524" s="13">
        <f t="shared" si="274"/>
        <v>3186000</v>
      </c>
      <c r="E524" s="13">
        <f>F524*基础参数!$B$18</f>
        <v>2124000</v>
      </c>
      <c r="F524" s="13">
        <f>F523+基础参数!$B$17</f>
        <v>5310000</v>
      </c>
      <c r="G524" s="13">
        <f>基础参数!$B$1</f>
        <v>60000</v>
      </c>
      <c r="H524" s="13">
        <f>基础参数!$B$2</f>
        <v>36000</v>
      </c>
      <c r="I524" s="13">
        <f>ROUND(IF(F524/12&gt;基础参数!$B$5,基础参数!$B$5,IF(F524/12&lt;基础参数!$B$4,基础参数!$B$4,F524/12)),2)</f>
        <v>21396</v>
      </c>
      <c r="J524" s="13">
        <f>I524*12*基础参数!$B$3</f>
        <v>32094</v>
      </c>
      <c r="K524" s="13">
        <f>ROUND(IF($F524/12&gt;基础参数!$B$12,基础参数!$B$12,IF($F524/12&lt;基础参数!$B$11,基础参数!$B$11,$F524/12)),2)</f>
        <v>21396</v>
      </c>
      <c r="L524" s="13">
        <f>K524*12*基础参数!$B$10</f>
        <v>17972.640000000003</v>
      </c>
      <c r="M524" s="12">
        <f t="shared" si="275"/>
        <v>3039933.36</v>
      </c>
      <c r="N524" s="13">
        <f t="shared" si="276"/>
        <v>2124000</v>
      </c>
      <c r="O524" s="13">
        <f t="shared" si="277"/>
        <v>1186050.01</v>
      </c>
      <c r="P524" s="13">
        <f t="shared" si="278"/>
        <v>940640</v>
      </c>
      <c r="Q524" s="17">
        <f t="shared" si="279"/>
        <v>2126690.0099999998</v>
      </c>
      <c r="R524" s="13">
        <f t="shared" si="280"/>
        <v>4503933.3600000003</v>
      </c>
      <c r="S524" s="18">
        <f t="shared" si="281"/>
        <v>660000</v>
      </c>
      <c r="T524" s="13">
        <f t="shared" si="282"/>
        <v>1844850.01</v>
      </c>
      <c r="U524" s="13">
        <f t="shared" si="283"/>
        <v>193590</v>
      </c>
      <c r="V524" s="19">
        <f t="shared" si="284"/>
        <v>2038440.01</v>
      </c>
      <c r="W524" s="13">
        <f t="shared" si="285"/>
        <v>88249.999999999767</v>
      </c>
      <c r="X524" s="13">
        <f t="shared" si="286"/>
        <v>103409.99999999977</v>
      </c>
      <c r="Y524" s="13">
        <f t="shared" si="287"/>
        <v>5163933.3600000003</v>
      </c>
      <c r="Z524" s="22">
        <f t="shared" si="288"/>
        <v>2141850.0099999998</v>
      </c>
      <c r="AA524" s="13"/>
      <c r="AB524" s="13">
        <f t="shared" si="289"/>
        <v>4743933.3600000003</v>
      </c>
      <c r="AC524" s="13">
        <f t="shared" si="290"/>
        <v>420000</v>
      </c>
      <c r="AD524" s="13">
        <f t="shared" si="291"/>
        <v>1952850.01</v>
      </c>
      <c r="AE524" s="13">
        <f t="shared" si="292"/>
        <v>102340</v>
      </c>
      <c r="AF524" s="13">
        <f t="shared" si="293"/>
        <v>2055190.01</v>
      </c>
      <c r="AG524" s="23">
        <f t="shared" si="294"/>
        <v>16750</v>
      </c>
      <c r="AH524" s="13">
        <f t="shared" si="295"/>
        <v>-71499.999999999767</v>
      </c>
      <c r="AI524" s="13">
        <f t="shared" si="296"/>
        <v>3711433.3600000003</v>
      </c>
      <c r="AJ524" s="13">
        <f t="shared" si="297"/>
        <v>4503933.3600000003</v>
      </c>
      <c r="AK524" s="13">
        <f t="shared" si="298"/>
        <v>660000</v>
      </c>
      <c r="AL524" s="13">
        <f t="shared" si="299"/>
        <v>1844850.01</v>
      </c>
      <c r="AM524" s="13">
        <f t="shared" si="300"/>
        <v>193590</v>
      </c>
      <c r="AN524" s="13">
        <f t="shared" si="301"/>
        <v>2038440.01</v>
      </c>
      <c r="AO524" s="23">
        <f t="shared" si="302"/>
        <v>0</v>
      </c>
      <c r="AP524" s="13">
        <f t="shared" si="303"/>
        <v>-88249.999999999767</v>
      </c>
      <c r="AQ524" s="13">
        <f t="shared" si="304"/>
        <v>0</v>
      </c>
      <c r="AR524" s="3" t="str">
        <f t="shared" si="305"/>
        <v>Ok</v>
      </c>
    </row>
    <row r="525" spans="1:44" x14ac:dyDescent="0.3">
      <c r="A525" s="30"/>
      <c r="B525" s="30">
        <f t="shared" si="272"/>
        <v>532</v>
      </c>
      <c r="C525" s="13">
        <f t="shared" si="273"/>
        <v>266000</v>
      </c>
      <c r="D525" s="13">
        <f t="shared" si="274"/>
        <v>3192000</v>
      </c>
      <c r="E525" s="13">
        <f>F525*基础参数!$B$18</f>
        <v>2128000</v>
      </c>
      <c r="F525" s="13">
        <f>F524+基础参数!$B$17</f>
        <v>5320000</v>
      </c>
      <c r="G525" s="13">
        <f>基础参数!$B$1</f>
        <v>60000</v>
      </c>
      <c r="H525" s="13">
        <f>基础参数!$B$2</f>
        <v>36000</v>
      </c>
      <c r="I525" s="13">
        <f>ROUND(IF(F525/12&gt;基础参数!$B$5,基础参数!$B$5,IF(F525/12&lt;基础参数!$B$4,基础参数!$B$4,F525/12)),2)</f>
        <v>21396</v>
      </c>
      <c r="J525" s="13">
        <f>I525*12*基础参数!$B$3</f>
        <v>32094</v>
      </c>
      <c r="K525" s="13">
        <f>ROUND(IF($F525/12&gt;基础参数!$B$12,基础参数!$B$12,IF($F525/12&lt;基础参数!$B$11,基础参数!$B$11,$F525/12)),2)</f>
        <v>21396</v>
      </c>
      <c r="L525" s="13">
        <f>K525*12*基础参数!$B$10</f>
        <v>17972.640000000003</v>
      </c>
      <c r="M525" s="12">
        <f t="shared" si="275"/>
        <v>3045933.36</v>
      </c>
      <c r="N525" s="13">
        <f t="shared" si="276"/>
        <v>2128000</v>
      </c>
      <c r="O525" s="13">
        <f t="shared" si="277"/>
        <v>1188750.01</v>
      </c>
      <c r="P525" s="13">
        <f t="shared" si="278"/>
        <v>942440</v>
      </c>
      <c r="Q525" s="17">
        <f t="shared" si="279"/>
        <v>2131190.0099999998</v>
      </c>
      <c r="R525" s="13">
        <f t="shared" si="280"/>
        <v>4513933.3600000003</v>
      </c>
      <c r="S525" s="18">
        <f t="shared" si="281"/>
        <v>660000</v>
      </c>
      <c r="T525" s="13">
        <f t="shared" si="282"/>
        <v>1849350.01</v>
      </c>
      <c r="U525" s="13">
        <f t="shared" si="283"/>
        <v>193590</v>
      </c>
      <c r="V525" s="19">
        <f t="shared" si="284"/>
        <v>2042940.01</v>
      </c>
      <c r="W525" s="13">
        <f t="shared" si="285"/>
        <v>88249.999999999767</v>
      </c>
      <c r="X525" s="13">
        <f t="shared" si="286"/>
        <v>103409.99999999977</v>
      </c>
      <c r="Y525" s="13">
        <f t="shared" si="287"/>
        <v>5173933.3600000003</v>
      </c>
      <c r="Z525" s="22">
        <f t="shared" si="288"/>
        <v>2146350.0099999998</v>
      </c>
      <c r="AA525" s="13"/>
      <c r="AB525" s="13">
        <f t="shared" si="289"/>
        <v>4753933.3600000003</v>
      </c>
      <c r="AC525" s="13">
        <f t="shared" si="290"/>
        <v>420000</v>
      </c>
      <c r="AD525" s="13">
        <f t="shared" si="291"/>
        <v>1957350.01</v>
      </c>
      <c r="AE525" s="13">
        <f t="shared" si="292"/>
        <v>102340</v>
      </c>
      <c r="AF525" s="13">
        <f t="shared" si="293"/>
        <v>2059690.01</v>
      </c>
      <c r="AG525" s="23">
        <f t="shared" si="294"/>
        <v>16750</v>
      </c>
      <c r="AH525" s="13">
        <f t="shared" si="295"/>
        <v>-71499.999999999767</v>
      </c>
      <c r="AI525" s="13">
        <f t="shared" si="296"/>
        <v>3721433.3600000003</v>
      </c>
      <c r="AJ525" s="13">
        <f t="shared" si="297"/>
        <v>4513933.3600000003</v>
      </c>
      <c r="AK525" s="13">
        <f t="shared" si="298"/>
        <v>660000</v>
      </c>
      <c r="AL525" s="13">
        <f t="shared" si="299"/>
        <v>1849350.01</v>
      </c>
      <c r="AM525" s="13">
        <f t="shared" si="300"/>
        <v>193590</v>
      </c>
      <c r="AN525" s="13">
        <f t="shared" si="301"/>
        <v>2042940.01</v>
      </c>
      <c r="AO525" s="23">
        <f t="shared" si="302"/>
        <v>0</v>
      </c>
      <c r="AP525" s="13">
        <f t="shared" si="303"/>
        <v>-88249.999999999767</v>
      </c>
      <c r="AQ525" s="13">
        <f t="shared" si="304"/>
        <v>0</v>
      </c>
      <c r="AR525" s="3" t="str">
        <f t="shared" si="305"/>
        <v>Ok</v>
      </c>
    </row>
    <row r="526" spans="1:44" x14ac:dyDescent="0.3">
      <c r="A526" s="30"/>
      <c r="B526" s="30">
        <f t="shared" si="272"/>
        <v>533</v>
      </c>
      <c r="C526" s="13">
        <f t="shared" si="273"/>
        <v>266500</v>
      </c>
      <c r="D526" s="13">
        <f t="shared" si="274"/>
        <v>3198000</v>
      </c>
      <c r="E526" s="13">
        <f>F526*基础参数!$B$18</f>
        <v>2132000</v>
      </c>
      <c r="F526" s="13">
        <f>F525+基础参数!$B$17</f>
        <v>5330000</v>
      </c>
      <c r="G526" s="13">
        <f>基础参数!$B$1</f>
        <v>60000</v>
      </c>
      <c r="H526" s="13">
        <f>基础参数!$B$2</f>
        <v>36000</v>
      </c>
      <c r="I526" s="13">
        <f>ROUND(IF(F526/12&gt;基础参数!$B$5,基础参数!$B$5,IF(F526/12&lt;基础参数!$B$4,基础参数!$B$4,F526/12)),2)</f>
        <v>21396</v>
      </c>
      <c r="J526" s="13">
        <f>I526*12*基础参数!$B$3</f>
        <v>32094</v>
      </c>
      <c r="K526" s="13">
        <f>ROUND(IF($F526/12&gt;基础参数!$B$12,基础参数!$B$12,IF($F526/12&lt;基础参数!$B$11,基础参数!$B$11,$F526/12)),2)</f>
        <v>21396</v>
      </c>
      <c r="L526" s="13">
        <f>K526*12*基础参数!$B$10</f>
        <v>17972.640000000003</v>
      </c>
      <c r="M526" s="12">
        <f t="shared" si="275"/>
        <v>3051933.36</v>
      </c>
      <c r="N526" s="13">
        <f t="shared" si="276"/>
        <v>2132000</v>
      </c>
      <c r="O526" s="13">
        <f t="shared" si="277"/>
        <v>1191450.01</v>
      </c>
      <c r="P526" s="13">
        <f t="shared" si="278"/>
        <v>944240</v>
      </c>
      <c r="Q526" s="17">
        <f t="shared" si="279"/>
        <v>2135690.0099999998</v>
      </c>
      <c r="R526" s="13">
        <f t="shared" si="280"/>
        <v>4523933.3600000003</v>
      </c>
      <c r="S526" s="18">
        <f t="shared" si="281"/>
        <v>660000</v>
      </c>
      <c r="T526" s="13">
        <f t="shared" si="282"/>
        <v>1853850.01</v>
      </c>
      <c r="U526" s="13">
        <f t="shared" si="283"/>
        <v>193590</v>
      </c>
      <c r="V526" s="19">
        <f t="shared" si="284"/>
        <v>2047440.01</v>
      </c>
      <c r="W526" s="13">
        <f t="shared" si="285"/>
        <v>88249.999999999767</v>
      </c>
      <c r="X526" s="13">
        <f t="shared" si="286"/>
        <v>103409.99999999977</v>
      </c>
      <c r="Y526" s="13">
        <f t="shared" si="287"/>
        <v>5183933.3600000003</v>
      </c>
      <c r="Z526" s="22">
        <f t="shared" si="288"/>
        <v>2150850.0099999998</v>
      </c>
      <c r="AA526" s="13"/>
      <c r="AB526" s="13">
        <f t="shared" si="289"/>
        <v>4763933.3600000003</v>
      </c>
      <c r="AC526" s="13">
        <f t="shared" si="290"/>
        <v>420000</v>
      </c>
      <c r="AD526" s="13">
        <f t="shared" si="291"/>
        <v>1961850.01</v>
      </c>
      <c r="AE526" s="13">
        <f t="shared" si="292"/>
        <v>102340</v>
      </c>
      <c r="AF526" s="13">
        <f t="shared" si="293"/>
        <v>2064190.01</v>
      </c>
      <c r="AG526" s="23">
        <f t="shared" si="294"/>
        <v>16750</v>
      </c>
      <c r="AH526" s="13">
        <f t="shared" si="295"/>
        <v>-71499.999999999767</v>
      </c>
      <c r="AI526" s="13">
        <f t="shared" si="296"/>
        <v>3731433.3600000003</v>
      </c>
      <c r="AJ526" s="13">
        <f t="shared" si="297"/>
        <v>4523933.3600000003</v>
      </c>
      <c r="AK526" s="13">
        <f t="shared" si="298"/>
        <v>660000</v>
      </c>
      <c r="AL526" s="13">
        <f t="shared" si="299"/>
        <v>1853850.01</v>
      </c>
      <c r="AM526" s="13">
        <f t="shared" si="300"/>
        <v>193590</v>
      </c>
      <c r="AN526" s="13">
        <f t="shared" si="301"/>
        <v>2047440.01</v>
      </c>
      <c r="AO526" s="23">
        <f t="shared" si="302"/>
        <v>0</v>
      </c>
      <c r="AP526" s="13">
        <f t="shared" si="303"/>
        <v>-88249.999999999767</v>
      </c>
      <c r="AQ526" s="13">
        <f t="shared" si="304"/>
        <v>0</v>
      </c>
      <c r="AR526" s="3" t="str">
        <f t="shared" si="305"/>
        <v>Ok</v>
      </c>
    </row>
    <row r="527" spans="1:44" x14ac:dyDescent="0.3">
      <c r="A527" s="30"/>
      <c r="B527" s="30">
        <f t="shared" si="272"/>
        <v>534</v>
      </c>
      <c r="C527" s="13">
        <f t="shared" si="273"/>
        <v>267000</v>
      </c>
      <c r="D527" s="13">
        <f t="shared" si="274"/>
        <v>3204000</v>
      </c>
      <c r="E527" s="13">
        <f>F527*基础参数!$B$18</f>
        <v>2136000</v>
      </c>
      <c r="F527" s="13">
        <f>F526+基础参数!$B$17</f>
        <v>5340000</v>
      </c>
      <c r="G527" s="13">
        <f>基础参数!$B$1</f>
        <v>60000</v>
      </c>
      <c r="H527" s="13">
        <f>基础参数!$B$2</f>
        <v>36000</v>
      </c>
      <c r="I527" s="13">
        <f>ROUND(IF(F527/12&gt;基础参数!$B$5,基础参数!$B$5,IF(F527/12&lt;基础参数!$B$4,基础参数!$B$4,F527/12)),2)</f>
        <v>21396</v>
      </c>
      <c r="J527" s="13">
        <f>I527*12*基础参数!$B$3</f>
        <v>32094</v>
      </c>
      <c r="K527" s="13">
        <f>ROUND(IF($F527/12&gt;基础参数!$B$12,基础参数!$B$12,IF($F527/12&lt;基础参数!$B$11,基础参数!$B$11,$F527/12)),2)</f>
        <v>21396</v>
      </c>
      <c r="L527" s="13">
        <f>K527*12*基础参数!$B$10</f>
        <v>17972.640000000003</v>
      </c>
      <c r="M527" s="12">
        <f t="shared" si="275"/>
        <v>3057933.36</v>
      </c>
      <c r="N527" s="13">
        <f t="shared" si="276"/>
        <v>2136000</v>
      </c>
      <c r="O527" s="13">
        <f t="shared" si="277"/>
        <v>1194150.01</v>
      </c>
      <c r="P527" s="13">
        <f t="shared" si="278"/>
        <v>946040</v>
      </c>
      <c r="Q527" s="17">
        <f t="shared" si="279"/>
        <v>2140190.0099999998</v>
      </c>
      <c r="R527" s="13">
        <f t="shared" si="280"/>
        <v>4533933.3600000003</v>
      </c>
      <c r="S527" s="18">
        <f t="shared" si="281"/>
        <v>660000</v>
      </c>
      <c r="T527" s="13">
        <f t="shared" si="282"/>
        <v>1858350.01</v>
      </c>
      <c r="U527" s="13">
        <f t="shared" si="283"/>
        <v>193590</v>
      </c>
      <c r="V527" s="19">
        <f t="shared" si="284"/>
        <v>2051940.01</v>
      </c>
      <c r="W527" s="13">
        <f t="shared" si="285"/>
        <v>88249.999999999767</v>
      </c>
      <c r="X527" s="13">
        <f t="shared" si="286"/>
        <v>103409.99999999977</v>
      </c>
      <c r="Y527" s="13">
        <f t="shared" si="287"/>
        <v>5193933.3600000003</v>
      </c>
      <c r="Z527" s="22">
        <f t="shared" si="288"/>
        <v>2155350.0099999998</v>
      </c>
      <c r="AA527" s="13"/>
      <c r="AB527" s="13">
        <f t="shared" si="289"/>
        <v>4773933.3600000003</v>
      </c>
      <c r="AC527" s="13">
        <f t="shared" si="290"/>
        <v>420000</v>
      </c>
      <c r="AD527" s="13">
        <f t="shared" si="291"/>
        <v>1966350.01</v>
      </c>
      <c r="AE527" s="13">
        <f t="shared" si="292"/>
        <v>102340</v>
      </c>
      <c r="AF527" s="13">
        <f t="shared" si="293"/>
        <v>2068690.01</v>
      </c>
      <c r="AG527" s="23">
        <f t="shared" si="294"/>
        <v>16750</v>
      </c>
      <c r="AH527" s="13">
        <f t="shared" si="295"/>
        <v>-71499.999999999767</v>
      </c>
      <c r="AI527" s="13">
        <f t="shared" si="296"/>
        <v>3741433.3600000003</v>
      </c>
      <c r="AJ527" s="13">
        <f t="shared" si="297"/>
        <v>4533933.3600000003</v>
      </c>
      <c r="AK527" s="13">
        <f t="shared" si="298"/>
        <v>660000</v>
      </c>
      <c r="AL527" s="13">
        <f t="shared" si="299"/>
        <v>1858350.01</v>
      </c>
      <c r="AM527" s="13">
        <f t="shared" si="300"/>
        <v>193590</v>
      </c>
      <c r="AN527" s="13">
        <f t="shared" si="301"/>
        <v>2051940.01</v>
      </c>
      <c r="AO527" s="23">
        <f t="shared" si="302"/>
        <v>0</v>
      </c>
      <c r="AP527" s="13">
        <f t="shared" si="303"/>
        <v>-88249.999999999767</v>
      </c>
      <c r="AQ527" s="13">
        <f t="shared" si="304"/>
        <v>0</v>
      </c>
      <c r="AR527" s="3" t="str">
        <f t="shared" si="305"/>
        <v>Ok</v>
      </c>
    </row>
    <row r="528" spans="1:44" x14ac:dyDescent="0.3">
      <c r="A528" s="30"/>
      <c r="B528" s="30">
        <f t="shared" si="272"/>
        <v>535</v>
      </c>
      <c r="C528" s="13">
        <f t="shared" si="273"/>
        <v>267500</v>
      </c>
      <c r="D528" s="13">
        <f t="shared" si="274"/>
        <v>3210000</v>
      </c>
      <c r="E528" s="13">
        <f>F528*基础参数!$B$18</f>
        <v>2140000</v>
      </c>
      <c r="F528" s="13">
        <f>F527+基础参数!$B$17</f>
        <v>5350000</v>
      </c>
      <c r="G528" s="13">
        <f>基础参数!$B$1</f>
        <v>60000</v>
      </c>
      <c r="H528" s="13">
        <f>基础参数!$B$2</f>
        <v>36000</v>
      </c>
      <c r="I528" s="13">
        <f>ROUND(IF(F528/12&gt;基础参数!$B$5,基础参数!$B$5,IF(F528/12&lt;基础参数!$B$4,基础参数!$B$4,F528/12)),2)</f>
        <v>21396</v>
      </c>
      <c r="J528" s="13">
        <f>I528*12*基础参数!$B$3</f>
        <v>32094</v>
      </c>
      <c r="K528" s="13">
        <f>ROUND(IF($F528/12&gt;基础参数!$B$12,基础参数!$B$12,IF($F528/12&lt;基础参数!$B$11,基础参数!$B$11,$F528/12)),2)</f>
        <v>21396</v>
      </c>
      <c r="L528" s="13">
        <f>K528*12*基础参数!$B$10</f>
        <v>17972.640000000003</v>
      </c>
      <c r="M528" s="12">
        <f t="shared" si="275"/>
        <v>3063933.36</v>
      </c>
      <c r="N528" s="13">
        <f t="shared" si="276"/>
        <v>2140000</v>
      </c>
      <c r="O528" s="13">
        <f t="shared" si="277"/>
        <v>1196850.01</v>
      </c>
      <c r="P528" s="13">
        <f t="shared" si="278"/>
        <v>947840</v>
      </c>
      <c r="Q528" s="17">
        <f t="shared" si="279"/>
        <v>2144690.0099999998</v>
      </c>
      <c r="R528" s="13">
        <f t="shared" si="280"/>
        <v>4543933.3600000003</v>
      </c>
      <c r="S528" s="18">
        <f t="shared" si="281"/>
        <v>660000</v>
      </c>
      <c r="T528" s="13">
        <f t="shared" si="282"/>
        <v>1862850.01</v>
      </c>
      <c r="U528" s="13">
        <f t="shared" si="283"/>
        <v>193590</v>
      </c>
      <c r="V528" s="19">
        <f t="shared" si="284"/>
        <v>2056440.01</v>
      </c>
      <c r="W528" s="13">
        <f t="shared" si="285"/>
        <v>88249.999999999767</v>
      </c>
      <c r="X528" s="13">
        <f t="shared" si="286"/>
        <v>103409.99999999977</v>
      </c>
      <c r="Y528" s="13">
        <f t="shared" si="287"/>
        <v>5203933.3600000003</v>
      </c>
      <c r="Z528" s="22">
        <f t="shared" si="288"/>
        <v>2159850.0099999998</v>
      </c>
      <c r="AA528" s="13"/>
      <c r="AB528" s="13">
        <f t="shared" si="289"/>
        <v>4783933.3600000003</v>
      </c>
      <c r="AC528" s="13">
        <f t="shared" si="290"/>
        <v>420000</v>
      </c>
      <c r="AD528" s="13">
        <f t="shared" si="291"/>
        <v>1970850.01</v>
      </c>
      <c r="AE528" s="13">
        <f t="shared" si="292"/>
        <v>102340</v>
      </c>
      <c r="AF528" s="13">
        <f t="shared" si="293"/>
        <v>2073190.01</v>
      </c>
      <c r="AG528" s="23">
        <f t="shared" si="294"/>
        <v>16750</v>
      </c>
      <c r="AH528" s="13">
        <f t="shared" si="295"/>
        <v>-71499.999999999767</v>
      </c>
      <c r="AI528" s="13">
        <f t="shared" si="296"/>
        <v>3751433.3600000003</v>
      </c>
      <c r="AJ528" s="13">
        <f t="shared" si="297"/>
        <v>4543933.3600000003</v>
      </c>
      <c r="AK528" s="13">
        <f t="shared" si="298"/>
        <v>660000</v>
      </c>
      <c r="AL528" s="13">
        <f t="shared" si="299"/>
        <v>1862850.01</v>
      </c>
      <c r="AM528" s="13">
        <f t="shared" si="300"/>
        <v>193590</v>
      </c>
      <c r="AN528" s="13">
        <f t="shared" si="301"/>
        <v>2056440.01</v>
      </c>
      <c r="AO528" s="23">
        <f t="shared" si="302"/>
        <v>0</v>
      </c>
      <c r="AP528" s="13">
        <f t="shared" si="303"/>
        <v>-88249.999999999767</v>
      </c>
      <c r="AQ528" s="13">
        <f t="shared" si="304"/>
        <v>0</v>
      </c>
      <c r="AR528" s="3" t="str">
        <f t="shared" si="305"/>
        <v>Ok</v>
      </c>
    </row>
    <row r="529" spans="1:44" x14ac:dyDescent="0.3">
      <c r="A529" s="30"/>
      <c r="B529" s="30">
        <f t="shared" si="272"/>
        <v>536</v>
      </c>
      <c r="C529" s="13">
        <f t="shared" si="273"/>
        <v>268000</v>
      </c>
      <c r="D529" s="13">
        <f t="shared" si="274"/>
        <v>3216000</v>
      </c>
      <c r="E529" s="13">
        <f>F529*基础参数!$B$18</f>
        <v>2144000</v>
      </c>
      <c r="F529" s="13">
        <f>F528+基础参数!$B$17</f>
        <v>5360000</v>
      </c>
      <c r="G529" s="13">
        <f>基础参数!$B$1</f>
        <v>60000</v>
      </c>
      <c r="H529" s="13">
        <f>基础参数!$B$2</f>
        <v>36000</v>
      </c>
      <c r="I529" s="13">
        <f>ROUND(IF(F529/12&gt;基础参数!$B$5,基础参数!$B$5,IF(F529/12&lt;基础参数!$B$4,基础参数!$B$4,F529/12)),2)</f>
        <v>21396</v>
      </c>
      <c r="J529" s="13">
        <f>I529*12*基础参数!$B$3</f>
        <v>32094</v>
      </c>
      <c r="K529" s="13">
        <f>ROUND(IF($F529/12&gt;基础参数!$B$12,基础参数!$B$12,IF($F529/12&lt;基础参数!$B$11,基础参数!$B$11,$F529/12)),2)</f>
        <v>21396</v>
      </c>
      <c r="L529" s="13">
        <f>K529*12*基础参数!$B$10</f>
        <v>17972.640000000003</v>
      </c>
      <c r="M529" s="12">
        <f t="shared" si="275"/>
        <v>3069933.36</v>
      </c>
      <c r="N529" s="13">
        <f t="shared" si="276"/>
        <v>2144000</v>
      </c>
      <c r="O529" s="13">
        <f t="shared" si="277"/>
        <v>1199550.01</v>
      </c>
      <c r="P529" s="13">
        <f t="shared" si="278"/>
        <v>949640</v>
      </c>
      <c r="Q529" s="17">
        <f t="shared" si="279"/>
        <v>2149190.0099999998</v>
      </c>
      <c r="R529" s="13">
        <f t="shared" si="280"/>
        <v>4553933.3600000003</v>
      </c>
      <c r="S529" s="18">
        <f t="shared" si="281"/>
        <v>660000</v>
      </c>
      <c r="T529" s="13">
        <f t="shared" si="282"/>
        <v>1867350.01</v>
      </c>
      <c r="U529" s="13">
        <f t="shared" si="283"/>
        <v>193590</v>
      </c>
      <c r="V529" s="19">
        <f t="shared" si="284"/>
        <v>2060940.01</v>
      </c>
      <c r="W529" s="13">
        <f t="shared" si="285"/>
        <v>88249.999999999767</v>
      </c>
      <c r="X529" s="13">
        <f t="shared" si="286"/>
        <v>103409.99999999977</v>
      </c>
      <c r="Y529" s="13">
        <f t="shared" si="287"/>
        <v>5213933.3600000003</v>
      </c>
      <c r="Z529" s="22">
        <f t="shared" si="288"/>
        <v>2164350.0099999998</v>
      </c>
      <c r="AA529" s="13"/>
      <c r="AB529" s="13">
        <f t="shared" si="289"/>
        <v>4793933.3600000003</v>
      </c>
      <c r="AC529" s="13">
        <f t="shared" si="290"/>
        <v>420000</v>
      </c>
      <c r="AD529" s="13">
        <f t="shared" si="291"/>
        <v>1975350.01</v>
      </c>
      <c r="AE529" s="13">
        <f t="shared" si="292"/>
        <v>102340</v>
      </c>
      <c r="AF529" s="13">
        <f t="shared" si="293"/>
        <v>2077690.01</v>
      </c>
      <c r="AG529" s="23">
        <f t="shared" si="294"/>
        <v>16750</v>
      </c>
      <c r="AH529" s="13">
        <f t="shared" si="295"/>
        <v>-71499.999999999767</v>
      </c>
      <c r="AI529" s="13">
        <f t="shared" si="296"/>
        <v>3761433.3600000003</v>
      </c>
      <c r="AJ529" s="13">
        <f t="shared" si="297"/>
        <v>4553933.3600000003</v>
      </c>
      <c r="AK529" s="13">
        <f t="shared" si="298"/>
        <v>660000</v>
      </c>
      <c r="AL529" s="13">
        <f t="shared" si="299"/>
        <v>1867350.01</v>
      </c>
      <c r="AM529" s="13">
        <f t="shared" si="300"/>
        <v>193590</v>
      </c>
      <c r="AN529" s="13">
        <f t="shared" si="301"/>
        <v>2060940.01</v>
      </c>
      <c r="AO529" s="23">
        <f t="shared" si="302"/>
        <v>0</v>
      </c>
      <c r="AP529" s="13">
        <f t="shared" si="303"/>
        <v>-88249.999999999767</v>
      </c>
      <c r="AQ529" s="13">
        <f t="shared" si="304"/>
        <v>0</v>
      </c>
      <c r="AR529" s="3" t="str">
        <f t="shared" si="305"/>
        <v>Ok</v>
      </c>
    </row>
    <row r="530" spans="1:44" x14ac:dyDescent="0.3">
      <c r="A530" s="30"/>
      <c r="B530" s="30">
        <f t="shared" si="272"/>
        <v>537</v>
      </c>
      <c r="C530" s="13">
        <f t="shared" si="273"/>
        <v>268500</v>
      </c>
      <c r="D530" s="13">
        <f t="shared" si="274"/>
        <v>3222000</v>
      </c>
      <c r="E530" s="13">
        <f>F530*基础参数!$B$18</f>
        <v>2148000</v>
      </c>
      <c r="F530" s="13">
        <f>F529+基础参数!$B$17</f>
        <v>5370000</v>
      </c>
      <c r="G530" s="13">
        <f>基础参数!$B$1</f>
        <v>60000</v>
      </c>
      <c r="H530" s="13">
        <f>基础参数!$B$2</f>
        <v>36000</v>
      </c>
      <c r="I530" s="13">
        <f>ROUND(IF(F530/12&gt;基础参数!$B$5,基础参数!$B$5,IF(F530/12&lt;基础参数!$B$4,基础参数!$B$4,F530/12)),2)</f>
        <v>21396</v>
      </c>
      <c r="J530" s="13">
        <f>I530*12*基础参数!$B$3</f>
        <v>32094</v>
      </c>
      <c r="K530" s="13">
        <f>ROUND(IF($F530/12&gt;基础参数!$B$12,基础参数!$B$12,IF($F530/12&lt;基础参数!$B$11,基础参数!$B$11,$F530/12)),2)</f>
        <v>21396</v>
      </c>
      <c r="L530" s="13">
        <f>K530*12*基础参数!$B$10</f>
        <v>17972.640000000003</v>
      </c>
      <c r="M530" s="12">
        <f t="shared" si="275"/>
        <v>3075933.36</v>
      </c>
      <c r="N530" s="13">
        <f t="shared" si="276"/>
        <v>2148000</v>
      </c>
      <c r="O530" s="13">
        <f t="shared" si="277"/>
        <v>1202250.01</v>
      </c>
      <c r="P530" s="13">
        <f t="shared" si="278"/>
        <v>951440</v>
      </c>
      <c r="Q530" s="17">
        <f t="shared" si="279"/>
        <v>2153690.0099999998</v>
      </c>
      <c r="R530" s="13">
        <f t="shared" si="280"/>
        <v>4563933.3600000003</v>
      </c>
      <c r="S530" s="18">
        <f t="shared" si="281"/>
        <v>660000</v>
      </c>
      <c r="T530" s="13">
        <f t="shared" si="282"/>
        <v>1871850.01</v>
      </c>
      <c r="U530" s="13">
        <f t="shared" si="283"/>
        <v>193590</v>
      </c>
      <c r="V530" s="19">
        <f t="shared" si="284"/>
        <v>2065440.01</v>
      </c>
      <c r="W530" s="13">
        <f t="shared" si="285"/>
        <v>88249.999999999767</v>
      </c>
      <c r="X530" s="13">
        <f t="shared" si="286"/>
        <v>103409.99999999977</v>
      </c>
      <c r="Y530" s="13">
        <f t="shared" si="287"/>
        <v>5223933.3600000003</v>
      </c>
      <c r="Z530" s="22">
        <f t="shared" si="288"/>
        <v>2168850.0099999998</v>
      </c>
      <c r="AA530" s="13"/>
      <c r="AB530" s="13">
        <f t="shared" si="289"/>
        <v>4803933.3600000003</v>
      </c>
      <c r="AC530" s="13">
        <f t="shared" si="290"/>
        <v>420000</v>
      </c>
      <c r="AD530" s="13">
        <f t="shared" si="291"/>
        <v>1979850.01</v>
      </c>
      <c r="AE530" s="13">
        <f t="shared" si="292"/>
        <v>102340</v>
      </c>
      <c r="AF530" s="13">
        <f t="shared" si="293"/>
        <v>2082190.01</v>
      </c>
      <c r="AG530" s="23">
        <f t="shared" si="294"/>
        <v>16750</v>
      </c>
      <c r="AH530" s="13">
        <f t="shared" si="295"/>
        <v>-71499.999999999767</v>
      </c>
      <c r="AI530" s="13">
        <f t="shared" si="296"/>
        <v>3771433.3600000003</v>
      </c>
      <c r="AJ530" s="13">
        <f t="shared" si="297"/>
        <v>4563933.3600000003</v>
      </c>
      <c r="AK530" s="13">
        <f t="shared" si="298"/>
        <v>660000</v>
      </c>
      <c r="AL530" s="13">
        <f t="shared" si="299"/>
        <v>1871850.01</v>
      </c>
      <c r="AM530" s="13">
        <f t="shared" si="300"/>
        <v>193590</v>
      </c>
      <c r="AN530" s="13">
        <f t="shared" si="301"/>
        <v>2065440.01</v>
      </c>
      <c r="AO530" s="23">
        <f t="shared" si="302"/>
        <v>0</v>
      </c>
      <c r="AP530" s="13">
        <f t="shared" si="303"/>
        <v>-88249.999999999767</v>
      </c>
      <c r="AQ530" s="13">
        <f t="shared" si="304"/>
        <v>0</v>
      </c>
      <c r="AR530" s="3" t="str">
        <f t="shared" si="305"/>
        <v>Ok</v>
      </c>
    </row>
    <row r="531" spans="1:44" x14ac:dyDescent="0.3">
      <c r="A531" s="30"/>
      <c r="B531" s="30">
        <f t="shared" si="272"/>
        <v>538</v>
      </c>
      <c r="C531" s="13">
        <f t="shared" si="273"/>
        <v>269000</v>
      </c>
      <c r="D531" s="13">
        <f t="shared" si="274"/>
        <v>3228000</v>
      </c>
      <c r="E531" s="13">
        <f>F531*基础参数!$B$18</f>
        <v>2152000</v>
      </c>
      <c r="F531" s="13">
        <f>F530+基础参数!$B$17</f>
        <v>5380000</v>
      </c>
      <c r="G531" s="13">
        <f>基础参数!$B$1</f>
        <v>60000</v>
      </c>
      <c r="H531" s="13">
        <f>基础参数!$B$2</f>
        <v>36000</v>
      </c>
      <c r="I531" s="13">
        <f>ROUND(IF(F531/12&gt;基础参数!$B$5,基础参数!$B$5,IF(F531/12&lt;基础参数!$B$4,基础参数!$B$4,F531/12)),2)</f>
        <v>21396</v>
      </c>
      <c r="J531" s="13">
        <f>I531*12*基础参数!$B$3</f>
        <v>32094</v>
      </c>
      <c r="K531" s="13">
        <f>ROUND(IF($F531/12&gt;基础参数!$B$12,基础参数!$B$12,IF($F531/12&lt;基础参数!$B$11,基础参数!$B$11,$F531/12)),2)</f>
        <v>21396</v>
      </c>
      <c r="L531" s="13">
        <f>K531*12*基础参数!$B$10</f>
        <v>17972.640000000003</v>
      </c>
      <c r="M531" s="12">
        <f t="shared" si="275"/>
        <v>3081933.36</v>
      </c>
      <c r="N531" s="13">
        <f t="shared" si="276"/>
        <v>2152000</v>
      </c>
      <c r="O531" s="13">
        <f t="shared" si="277"/>
        <v>1204950.01</v>
      </c>
      <c r="P531" s="13">
        <f t="shared" si="278"/>
        <v>953240</v>
      </c>
      <c r="Q531" s="17">
        <f t="shared" si="279"/>
        <v>2158190.0099999998</v>
      </c>
      <c r="R531" s="13">
        <f t="shared" si="280"/>
        <v>4573933.3600000003</v>
      </c>
      <c r="S531" s="18">
        <f t="shared" si="281"/>
        <v>660000</v>
      </c>
      <c r="T531" s="13">
        <f t="shared" si="282"/>
        <v>1876350.01</v>
      </c>
      <c r="U531" s="13">
        <f t="shared" si="283"/>
        <v>193590</v>
      </c>
      <c r="V531" s="19">
        <f t="shared" si="284"/>
        <v>2069940.01</v>
      </c>
      <c r="W531" s="13">
        <f t="shared" si="285"/>
        <v>88249.999999999767</v>
      </c>
      <c r="X531" s="13">
        <f t="shared" si="286"/>
        <v>103409.99999999977</v>
      </c>
      <c r="Y531" s="13">
        <f t="shared" si="287"/>
        <v>5233933.3600000003</v>
      </c>
      <c r="Z531" s="22">
        <f t="shared" si="288"/>
        <v>2173350.0099999998</v>
      </c>
      <c r="AA531" s="13"/>
      <c r="AB531" s="13">
        <f t="shared" si="289"/>
        <v>4813933.3600000003</v>
      </c>
      <c r="AC531" s="13">
        <f t="shared" si="290"/>
        <v>420000</v>
      </c>
      <c r="AD531" s="13">
        <f t="shared" si="291"/>
        <v>1984350.01</v>
      </c>
      <c r="AE531" s="13">
        <f t="shared" si="292"/>
        <v>102340</v>
      </c>
      <c r="AF531" s="13">
        <f t="shared" si="293"/>
        <v>2086690.01</v>
      </c>
      <c r="AG531" s="23">
        <f t="shared" si="294"/>
        <v>16750</v>
      </c>
      <c r="AH531" s="13">
        <f t="shared" si="295"/>
        <v>-71499.999999999767</v>
      </c>
      <c r="AI531" s="13">
        <f t="shared" si="296"/>
        <v>3781433.3600000003</v>
      </c>
      <c r="AJ531" s="13">
        <f t="shared" si="297"/>
        <v>4573933.3600000003</v>
      </c>
      <c r="AK531" s="13">
        <f t="shared" si="298"/>
        <v>660000</v>
      </c>
      <c r="AL531" s="13">
        <f t="shared" si="299"/>
        <v>1876350.01</v>
      </c>
      <c r="AM531" s="13">
        <f t="shared" si="300"/>
        <v>193590</v>
      </c>
      <c r="AN531" s="13">
        <f t="shared" si="301"/>
        <v>2069940.01</v>
      </c>
      <c r="AO531" s="23">
        <f t="shared" si="302"/>
        <v>0</v>
      </c>
      <c r="AP531" s="13">
        <f t="shared" si="303"/>
        <v>-88249.999999999767</v>
      </c>
      <c r="AQ531" s="13">
        <f t="shared" si="304"/>
        <v>0</v>
      </c>
      <c r="AR531" s="3" t="str">
        <f t="shared" si="305"/>
        <v>Ok</v>
      </c>
    </row>
    <row r="532" spans="1:44" x14ac:dyDescent="0.3">
      <c r="A532" s="30"/>
      <c r="B532" s="30">
        <f t="shared" si="272"/>
        <v>539</v>
      </c>
      <c r="C532" s="13">
        <f t="shared" si="273"/>
        <v>269500</v>
      </c>
      <c r="D532" s="13">
        <f t="shared" si="274"/>
        <v>3234000</v>
      </c>
      <c r="E532" s="13">
        <f>F532*基础参数!$B$18</f>
        <v>2156000</v>
      </c>
      <c r="F532" s="13">
        <f>F531+基础参数!$B$17</f>
        <v>5390000</v>
      </c>
      <c r="G532" s="13">
        <f>基础参数!$B$1</f>
        <v>60000</v>
      </c>
      <c r="H532" s="13">
        <f>基础参数!$B$2</f>
        <v>36000</v>
      </c>
      <c r="I532" s="13">
        <f>ROUND(IF(F532/12&gt;基础参数!$B$5,基础参数!$B$5,IF(F532/12&lt;基础参数!$B$4,基础参数!$B$4,F532/12)),2)</f>
        <v>21396</v>
      </c>
      <c r="J532" s="13">
        <f>I532*12*基础参数!$B$3</f>
        <v>32094</v>
      </c>
      <c r="K532" s="13">
        <f>ROUND(IF($F532/12&gt;基础参数!$B$12,基础参数!$B$12,IF($F532/12&lt;基础参数!$B$11,基础参数!$B$11,$F532/12)),2)</f>
        <v>21396</v>
      </c>
      <c r="L532" s="13">
        <f>K532*12*基础参数!$B$10</f>
        <v>17972.640000000003</v>
      </c>
      <c r="M532" s="12">
        <f t="shared" si="275"/>
        <v>3087933.36</v>
      </c>
      <c r="N532" s="13">
        <f t="shared" si="276"/>
        <v>2156000</v>
      </c>
      <c r="O532" s="13">
        <f t="shared" si="277"/>
        <v>1207650.01</v>
      </c>
      <c r="P532" s="13">
        <f t="shared" si="278"/>
        <v>955040</v>
      </c>
      <c r="Q532" s="17">
        <f t="shared" si="279"/>
        <v>2162690.0099999998</v>
      </c>
      <c r="R532" s="13">
        <f t="shared" si="280"/>
        <v>4583933.3600000003</v>
      </c>
      <c r="S532" s="18">
        <f t="shared" si="281"/>
        <v>660000</v>
      </c>
      <c r="T532" s="13">
        <f t="shared" si="282"/>
        <v>1880850.01</v>
      </c>
      <c r="U532" s="13">
        <f t="shared" si="283"/>
        <v>193590</v>
      </c>
      <c r="V532" s="19">
        <f t="shared" si="284"/>
        <v>2074440.01</v>
      </c>
      <c r="W532" s="13">
        <f t="shared" si="285"/>
        <v>88249.999999999767</v>
      </c>
      <c r="X532" s="13">
        <f t="shared" si="286"/>
        <v>103409.99999999977</v>
      </c>
      <c r="Y532" s="13">
        <f t="shared" si="287"/>
        <v>5243933.3600000003</v>
      </c>
      <c r="Z532" s="22">
        <f t="shared" si="288"/>
        <v>2177850.0099999998</v>
      </c>
      <c r="AA532" s="13"/>
      <c r="AB532" s="13">
        <f t="shared" si="289"/>
        <v>4823933.3600000003</v>
      </c>
      <c r="AC532" s="13">
        <f t="shared" si="290"/>
        <v>420000</v>
      </c>
      <c r="AD532" s="13">
        <f t="shared" si="291"/>
        <v>1988850.01</v>
      </c>
      <c r="AE532" s="13">
        <f t="shared" si="292"/>
        <v>102340</v>
      </c>
      <c r="AF532" s="13">
        <f t="shared" si="293"/>
        <v>2091190.01</v>
      </c>
      <c r="AG532" s="23">
        <f t="shared" si="294"/>
        <v>16750</v>
      </c>
      <c r="AH532" s="13">
        <f t="shared" si="295"/>
        <v>-71499.999999999767</v>
      </c>
      <c r="AI532" s="13">
        <f t="shared" si="296"/>
        <v>3791433.3600000003</v>
      </c>
      <c r="AJ532" s="13">
        <f t="shared" si="297"/>
        <v>4583933.3600000003</v>
      </c>
      <c r="AK532" s="13">
        <f t="shared" si="298"/>
        <v>660000</v>
      </c>
      <c r="AL532" s="13">
        <f t="shared" si="299"/>
        <v>1880850.01</v>
      </c>
      <c r="AM532" s="13">
        <f t="shared" si="300"/>
        <v>193590</v>
      </c>
      <c r="AN532" s="13">
        <f t="shared" si="301"/>
        <v>2074440.01</v>
      </c>
      <c r="AO532" s="23">
        <f t="shared" si="302"/>
        <v>0</v>
      </c>
      <c r="AP532" s="13">
        <f t="shared" si="303"/>
        <v>-88249.999999999767</v>
      </c>
      <c r="AQ532" s="13">
        <f t="shared" si="304"/>
        <v>0</v>
      </c>
      <c r="AR532" s="3" t="str">
        <f t="shared" si="305"/>
        <v>Ok</v>
      </c>
    </row>
    <row r="533" spans="1:44" x14ac:dyDescent="0.3">
      <c r="A533" s="30"/>
      <c r="B533" s="30">
        <f t="shared" si="272"/>
        <v>540</v>
      </c>
      <c r="C533" s="13">
        <f t="shared" si="273"/>
        <v>270000</v>
      </c>
      <c r="D533" s="13">
        <f t="shared" si="274"/>
        <v>3240000</v>
      </c>
      <c r="E533" s="13">
        <f>F533*基础参数!$B$18</f>
        <v>2160000</v>
      </c>
      <c r="F533" s="13">
        <f>F532+基础参数!$B$17</f>
        <v>5400000</v>
      </c>
      <c r="G533" s="13">
        <f>基础参数!$B$1</f>
        <v>60000</v>
      </c>
      <c r="H533" s="13">
        <f>基础参数!$B$2</f>
        <v>36000</v>
      </c>
      <c r="I533" s="13">
        <f>ROUND(IF(F533/12&gt;基础参数!$B$5,基础参数!$B$5,IF(F533/12&lt;基础参数!$B$4,基础参数!$B$4,F533/12)),2)</f>
        <v>21396</v>
      </c>
      <c r="J533" s="13">
        <f>I533*12*基础参数!$B$3</f>
        <v>32094</v>
      </c>
      <c r="K533" s="13">
        <f>ROUND(IF($F533/12&gt;基础参数!$B$12,基础参数!$B$12,IF($F533/12&lt;基础参数!$B$11,基础参数!$B$11,$F533/12)),2)</f>
        <v>21396</v>
      </c>
      <c r="L533" s="13">
        <f>K533*12*基础参数!$B$10</f>
        <v>17972.640000000003</v>
      </c>
      <c r="M533" s="12">
        <f t="shared" si="275"/>
        <v>3093933.36</v>
      </c>
      <c r="N533" s="13">
        <f t="shared" si="276"/>
        <v>2160000</v>
      </c>
      <c r="O533" s="13">
        <f t="shared" si="277"/>
        <v>1210350.01</v>
      </c>
      <c r="P533" s="13">
        <f t="shared" si="278"/>
        <v>956840</v>
      </c>
      <c r="Q533" s="17">
        <f t="shared" si="279"/>
        <v>2167190.0099999998</v>
      </c>
      <c r="R533" s="13">
        <f t="shared" si="280"/>
        <v>4593933.3600000003</v>
      </c>
      <c r="S533" s="18">
        <f t="shared" si="281"/>
        <v>660000</v>
      </c>
      <c r="T533" s="13">
        <f t="shared" si="282"/>
        <v>1885350.01</v>
      </c>
      <c r="U533" s="13">
        <f t="shared" si="283"/>
        <v>193590</v>
      </c>
      <c r="V533" s="19">
        <f t="shared" si="284"/>
        <v>2078940.01</v>
      </c>
      <c r="W533" s="13">
        <f t="shared" si="285"/>
        <v>88249.999999999767</v>
      </c>
      <c r="X533" s="13">
        <f t="shared" si="286"/>
        <v>103409.99999999977</v>
      </c>
      <c r="Y533" s="13">
        <f t="shared" si="287"/>
        <v>5253933.3600000003</v>
      </c>
      <c r="Z533" s="22">
        <f t="shared" si="288"/>
        <v>2182350.0099999998</v>
      </c>
      <c r="AA533" s="13"/>
      <c r="AB533" s="13">
        <f t="shared" si="289"/>
        <v>4833933.3600000003</v>
      </c>
      <c r="AC533" s="13">
        <f t="shared" si="290"/>
        <v>420000</v>
      </c>
      <c r="AD533" s="13">
        <f t="shared" si="291"/>
        <v>1993350.01</v>
      </c>
      <c r="AE533" s="13">
        <f t="shared" si="292"/>
        <v>102340</v>
      </c>
      <c r="AF533" s="13">
        <f t="shared" si="293"/>
        <v>2095690.01</v>
      </c>
      <c r="AG533" s="23">
        <f t="shared" si="294"/>
        <v>16750</v>
      </c>
      <c r="AH533" s="13">
        <f t="shared" si="295"/>
        <v>-71499.999999999767</v>
      </c>
      <c r="AI533" s="13">
        <f t="shared" si="296"/>
        <v>3801433.3600000003</v>
      </c>
      <c r="AJ533" s="13">
        <f t="shared" si="297"/>
        <v>4593933.3600000003</v>
      </c>
      <c r="AK533" s="13">
        <f t="shared" si="298"/>
        <v>660000</v>
      </c>
      <c r="AL533" s="13">
        <f t="shared" si="299"/>
        <v>1885350.01</v>
      </c>
      <c r="AM533" s="13">
        <f t="shared" si="300"/>
        <v>193590</v>
      </c>
      <c r="AN533" s="13">
        <f t="shared" si="301"/>
        <v>2078940.01</v>
      </c>
      <c r="AO533" s="23">
        <f t="shared" si="302"/>
        <v>0</v>
      </c>
      <c r="AP533" s="13">
        <f t="shared" si="303"/>
        <v>-88249.999999999767</v>
      </c>
      <c r="AQ533" s="13">
        <f t="shared" si="304"/>
        <v>0</v>
      </c>
      <c r="AR533" s="3" t="str">
        <f t="shared" si="305"/>
        <v>Ok</v>
      </c>
    </row>
    <row r="534" spans="1:44" x14ac:dyDescent="0.3">
      <c r="A534" s="30"/>
      <c r="B534" s="30">
        <f t="shared" si="272"/>
        <v>541</v>
      </c>
      <c r="C534" s="13">
        <f t="shared" si="273"/>
        <v>270500</v>
      </c>
      <c r="D534" s="13">
        <f t="shared" si="274"/>
        <v>3246000</v>
      </c>
      <c r="E534" s="13">
        <f>F534*基础参数!$B$18</f>
        <v>2164000</v>
      </c>
      <c r="F534" s="13">
        <f>F533+基础参数!$B$17</f>
        <v>5410000</v>
      </c>
      <c r="G534" s="13">
        <f>基础参数!$B$1</f>
        <v>60000</v>
      </c>
      <c r="H534" s="13">
        <f>基础参数!$B$2</f>
        <v>36000</v>
      </c>
      <c r="I534" s="13">
        <f>ROUND(IF(F534/12&gt;基础参数!$B$5,基础参数!$B$5,IF(F534/12&lt;基础参数!$B$4,基础参数!$B$4,F534/12)),2)</f>
        <v>21396</v>
      </c>
      <c r="J534" s="13">
        <f>I534*12*基础参数!$B$3</f>
        <v>32094</v>
      </c>
      <c r="K534" s="13">
        <f>ROUND(IF($F534/12&gt;基础参数!$B$12,基础参数!$B$12,IF($F534/12&lt;基础参数!$B$11,基础参数!$B$11,$F534/12)),2)</f>
        <v>21396</v>
      </c>
      <c r="L534" s="13">
        <f>K534*12*基础参数!$B$10</f>
        <v>17972.640000000003</v>
      </c>
      <c r="M534" s="12">
        <f t="shared" si="275"/>
        <v>3099933.36</v>
      </c>
      <c r="N534" s="13">
        <f t="shared" si="276"/>
        <v>2164000</v>
      </c>
      <c r="O534" s="13">
        <f t="shared" si="277"/>
        <v>1213050.01</v>
      </c>
      <c r="P534" s="13">
        <f t="shared" si="278"/>
        <v>958640</v>
      </c>
      <c r="Q534" s="17">
        <f t="shared" si="279"/>
        <v>2171690.0099999998</v>
      </c>
      <c r="R534" s="13">
        <f t="shared" si="280"/>
        <v>4603933.3600000003</v>
      </c>
      <c r="S534" s="18">
        <f t="shared" si="281"/>
        <v>660000</v>
      </c>
      <c r="T534" s="13">
        <f t="shared" si="282"/>
        <v>1889850.01</v>
      </c>
      <c r="U534" s="13">
        <f t="shared" si="283"/>
        <v>193590</v>
      </c>
      <c r="V534" s="19">
        <f t="shared" si="284"/>
        <v>2083440.01</v>
      </c>
      <c r="W534" s="13">
        <f t="shared" si="285"/>
        <v>88249.999999999767</v>
      </c>
      <c r="X534" s="13">
        <f t="shared" si="286"/>
        <v>103409.99999999977</v>
      </c>
      <c r="Y534" s="13">
        <f t="shared" si="287"/>
        <v>5263933.3600000003</v>
      </c>
      <c r="Z534" s="22">
        <f t="shared" si="288"/>
        <v>2186850.0099999998</v>
      </c>
      <c r="AA534" s="13"/>
      <c r="AB534" s="13">
        <f t="shared" si="289"/>
        <v>4843933.3600000003</v>
      </c>
      <c r="AC534" s="13">
        <f t="shared" si="290"/>
        <v>420000</v>
      </c>
      <c r="AD534" s="13">
        <f t="shared" si="291"/>
        <v>1997850.01</v>
      </c>
      <c r="AE534" s="13">
        <f t="shared" si="292"/>
        <v>102340</v>
      </c>
      <c r="AF534" s="13">
        <f t="shared" si="293"/>
        <v>2100190.0099999998</v>
      </c>
      <c r="AG534" s="23">
        <f t="shared" si="294"/>
        <v>16749.999999999767</v>
      </c>
      <c r="AH534" s="13">
        <f t="shared" si="295"/>
        <v>-71500</v>
      </c>
      <c r="AI534" s="13">
        <f t="shared" si="296"/>
        <v>3811433.3600000003</v>
      </c>
      <c r="AJ534" s="13">
        <f t="shared" si="297"/>
        <v>4603933.3600000003</v>
      </c>
      <c r="AK534" s="13">
        <f t="shared" si="298"/>
        <v>660000</v>
      </c>
      <c r="AL534" s="13">
        <f t="shared" si="299"/>
        <v>1889850.01</v>
      </c>
      <c r="AM534" s="13">
        <f t="shared" si="300"/>
        <v>193590</v>
      </c>
      <c r="AN534" s="13">
        <f t="shared" si="301"/>
        <v>2083440.01</v>
      </c>
      <c r="AO534" s="23">
        <f t="shared" si="302"/>
        <v>0</v>
      </c>
      <c r="AP534" s="13">
        <f t="shared" si="303"/>
        <v>-88249.999999999767</v>
      </c>
      <c r="AQ534" s="13">
        <f t="shared" si="304"/>
        <v>0</v>
      </c>
      <c r="AR534" s="3" t="str">
        <f t="shared" si="305"/>
        <v>Ok</v>
      </c>
    </row>
    <row r="535" spans="1:44" x14ac:dyDescent="0.3">
      <c r="A535" s="30"/>
      <c r="B535" s="30">
        <f t="shared" si="272"/>
        <v>542</v>
      </c>
      <c r="C535" s="13">
        <f t="shared" si="273"/>
        <v>271000</v>
      </c>
      <c r="D535" s="13">
        <f t="shared" si="274"/>
        <v>3252000</v>
      </c>
      <c r="E535" s="13">
        <f>F535*基础参数!$B$18</f>
        <v>2168000</v>
      </c>
      <c r="F535" s="13">
        <f>F534+基础参数!$B$17</f>
        <v>5420000</v>
      </c>
      <c r="G535" s="13">
        <f>基础参数!$B$1</f>
        <v>60000</v>
      </c>
      <c r="H535" s="13">
        <f>基础参数!$B$2</f>
        <v>36000</v>
      </c>
      <c r="I535" s="13">
        <f>ROUND(IF(F535/12&gt;基础参数!$B$5,基础参数!$B$5,IF(F535/12&lt;基础参数!$B$4,基础参数!$B$4,F535/12)),2)</f>
        <v>21396</v>
      </c>
      <c r="J535" s="13">
        <f>I535*12*基础参数!$B$3</f>
        <v>32094</v>
      </c>
      <c r="K535" s="13">
        <f>ROUND(IF($F535/12&gt;基础参数!$B$12,基础参数!$B$12,IF($F535/12&lt;基础参数!$B$11,基础参数!$B$11,$F535/12)),2)</f>
        <v>21396</v>
      </c>
      <c r="L535" s="13">
        <f>K535*12*基础参数!$B$10</f>
        <v>17972.640000000003</v>
      </c>
      <c r="M535" s="12">
        <f t="shared" si="275"/>
        <v>3105933.36</v>
      </c>
      <c r="N535" s="13">
        <f t="shared" si="276"/>
        <v>2168000</v>
      </c>
      <c r="O535" s="13">
        <f t="shared" si="277"/>
        <v>1215750.01</v>
      </c>
      <c r="P535" s="13">
        <f t="shared" si="278"/>
        <v>960440</v>
      </c>
      <c r="Q535" s="17">
        <f t="shared" si="279"/>
        <v>2176190.0099999998</v>
      </c>
      <c r="R535" s="13">
        <f t="shared" si="280"/>
        <v>4613933.3600000003</v>
      </c>
      <c r="S535" s="18">
        <f t="shared" si="281"/>
        <v>660000</v>
      </c>
      <c r="T535" s="13">
        <f t="shared" si="282"/>
        <v>1894350.01</v>
      </c>
      <c r="U535" s="13">
        <f t="shared" si="283"/>
        <v>193590</v>
      </c>
      <c r="V535" s="19">
        <f t="shared" si="284"/>
        <v>2087940.01</v>
      </c>
      <c r="W535" s="13">
        <f t="shared" si="285"/>
        <v>88249.999999999767</v>
      </c>
      <c r="X535" s="13">
        <f t="shared" si="286"/>
        <v>103409.99999999977</v>
      </c>
      <c r="Y535" s="13">
        <f t="shared" si="287"/>
        <v>5273933.3600000003</v>
      </c>
      <c r="Z535" s="22">
        <f t="shared" si="288"/>
        <v>2191350.0099999998</v>
      </c>
      <c r="AA535" s="13"/>
      <c r="AB535" s="13">
        <f t="shared" si="289"/>
        <v>4853933.3600000003</v>
      </c>
      <c r="AC535" s="13">
        <f t="shared" si="290"/>
        <v>420000</v>
      </c>
      <c r="AD535" s="13">
        <f t="shared" si="291"/>
        <v>2002350.01</v>
      </c>
      <c r="AE535" s="13">
        <f t="shared" si="292"/>
        <v>102340</v>
      </c>
      <c r="AF535" s="13">
        <f t="shared" si="293"/>
        <v>2104690.0099999998</v>
      </c>
      <c r="AG535" s="23">
        <f t="shared" si="294"/>
        <v>16749.999999999767</v>
      </c>
      <c r="AH535" s="13">
        <f t="shared" si="295"/>
        <v>-71500</v>
      </c>
      <c r="AI535" s="13">
        <f t="shared" si="296"/>
        <v>3821433.3600000003</v>
      </c>
      <c r="AJ535" s="13">
        <f t="shared" si="297"/>
        <v>4613933.3600000003</v>
      </c>
      <c r="AK535" s="13">
        <f t="shared" si="298"/>
        <v>660000</v>
      </c>
      <c r="AL535" s="13">
        <f t="shared" si="299"/>
        <v>1894350.01</v>
      </c>
      <c r="AM535" s="13">
        <f t="shared" si="300"/>
        <v>193590</v>
      </c>
      <c r="AN535" s="13">
        <f t="shared" si="301"/>
        <v>2087940.01</v>
      </c>
      <c r="AO535" s="23">
        <f t="shared" si="302"/>
        <v>0</v>
      </c>
      <c r="AP535" s="13">
        <f t="shared" si="303"/>
        <v>-88249.999999999767</v>
      </c>
      <c r="AQ535" s="13">
        <f t="shared" si="304"/>
        <v>0</v>
      </c>
      <c r="AR535" s="3" t="str">
        <f t="shared" si="305"/>
        <v>Ok</v>
      </c>
    </row>
    <row r="536" spans="1:44" x14ac:dyDescent="0.3">
      <c r="A536" s="30"/>
      <c r="B536" s="30">
        <f t="shared" si="272"/>
        <v>543</v>
      </c>
      <c r="C536" s="13">
        <f t="shared" si="273"/>
        <v>271500</v>
      </c>
      <c r="D536" s="13">
        <f t="shared" si="274"/>
        <v>3258000</v>
      </c>
      <c r="E536" s="13">
        <f>F536*基础参数!$B$18</f>
        <v>2172000</v>
      </c>
      <c r="F536" s="13">
        <f>F535+基础参数!$B$17</f>
        <v>5430000</v>
      </c>
      <c r="G536" s="13">
        <f>基础参数!$B$1</f>
        <v>60000</v>
      </c>
      <c r="H536" s="13">
        <f>基础参数!$B$2</f>
        <v>36000</v>
      </c>
      <c r="I536" s="13">
        <f>ROUND(IF(F536/12&gt;基础参数!$B$5,基础参数!$B$5,IF(F536/12&lt;基础参数!$B$4,基础参数!$B$4,F536/12)),2)</f>
        <v>21396</v>
      </c>
      <c r="J536" s="13">
        <f>I536*12*基础参数!$B$3</f>
        <v>32094</v>
      </c>
      <c r="K536" s="13">
        <f>ROUND(IF($F536/12&gt;基础参数!$B$12,基础参数!$B$12,IF($F536/12&lt;基础参数!$B$11,基础参数!$B$11,$F536/12)),2)</f>
        <v>21396</v>
      </c>
      <c r="L536" s="13">
        <f>K536*12*基础参数!$B$10</f>
        <v>17972.640000000003</v>
      </c>
      <c r="M536" s="12">
        <f t="shared" si="275"/>
        <v>3111933.36</v>
      </c>
      <c r="N536" s="13">
        <f t="shared" si="276"/>
        <v>2172000</v>
      </c>
      <c r="O536" s="13">
        <f t="shared" si="277"/>
        <v>1218450.01</v>
      </c>
      <c r="P536" s="13">
        <f t="shared" si="278"/>
        <v>962240</v>
      </c>
      <c r="Q536" s="17">
        <f t="shared" si="279"/>
        <v>2180690.0099999998</v>
      </c>
      <c r="R536" s="13">
        <f t="shared" si="280"/>
        <v>4623933.3600000003</v>
      </c>
      <c r="S536" s="18">
        <f t="shared" si="281"/>
        <v>660000</v>
      </c>
      <c r="T536" s="13">
        <f t="shared" si="282"/>
        <v>1898850.01</v>
      </c>
      <c r="U536" s="13">
        <f t="shared" si="283"/>
        <v>193590</v>
      </c>
      <c r="V536" s="19">
        <f t="shared" si="284"/>
        <v>2092440.01</v>
      </c>
      <c r="W536" s="13">
        <f t="shared" si="285"/>
        <v>88249.999999999767</v>
      </c>
      <c r="X536" s="13">
        <f t="shared" si="286"/>
        <v>103409.99999999977</v>
      </c>
      <c r="Y536" s="13">
        <f t="shared" si="287"/>
        <v>5283933.3600000003</v>
      </c>
      <c r="Z536" s="22">
        <f t="shared" si="288"/>
        <v>2195850.0099999998</v>
      </c>
      <c r="AA536" s="13"/>
      <c r="AB536" s="13">
        <f t="shared" si="289"/>
        <v>4863933.3600000003</v>
      </c>
      <c r="AC536" s="13">
        <f t="shared" si="290"/>
        <v>420000</v>
      </c>
      <c r="AD536" s="13">
        <f t="shared" si="291"/>
        <v>2006850.01</v>
      </c>
      <c r="AE536" s="13">
        <f t="shared" si="292"/>
        <v>102340</v>
      </c>
      <c r="AF536" s="13">
        <f t="shared" si="293"/>
        <v>2109190.0099999998</v>
      </c>
      <c r="AG536" s="23">
        <f t="shared" si="294"/>
        <v>16749.999999999767</v>
      </c>
      <c r="AH536" s="13">
        <f t="shared" si="295"/>
        <v>-71500</v>
      </c>
      <c r="AI536" s="13">
        <f t="shared" si="296"/>
        <v>3831433.3600000003</v>
      </c>
      <c r="AJ536" s="13">
        <f t="shared" si="297"/>
        <v>4623933.3600000003</v>
      </c>
      <c r="AK536" s="13">
        <f t="shared" si="298"/>
        <v>660000</v>
      </c>
      <c r="AL536" s="13">
        <f t="shared" si="299"/>
        <v>1898850.01</v>
      </c>
      <c r="AM536" s="13">
        <f t="shared" si="300"/>
        <v>193590</v>
      </c>
      <c r="AN536" s="13">
        <f t="shared" si="301"/>
        <v>2092440.01</v>
      </c>
      <c r="AO536" s="23">
        <f t="shared" si="302"/>
        <v>0</v>
      </c>
      <c r="AP536" s="13">
        <f t="shared" si="303"/>
        <v>-88249.999999999767</v>
      </c>
      <c r="AQ536" s="13">
        <f t="shared" si="304"/>
        <v>0</v>
      </c>
      <c r="AR536" s="3" t="str">
        <f t="shared" si="305"/>
        <v>Ok</v>
      </c>
    </row>
    <row r="537" spans="1:44" x14ac:dyDescent="0.3">
      <c r="A537" s="30"/>
      <c r="B537" s="30">
        <f t="shared" si="272"/>
        <v>544</v>
      </c>
      <c r="C537" s="13">
        <f t="shared" si="273"/>
        <v>272000</v>
      </c>
      <c r="D537" s="13">
        <f t="shared" si="274"/>
        <v>3264000</v>
      </c>
      <c r="E537" s="13">
        <f>F537*基础参数!$B$18</f>
        <v>2176000</v>
      </c>
      <c r="F537" s="13">
        <f>F536+基础参数!$B$17</f>
        <v>5440000</v>
      </c>
      <c r="G537" s="13">
        <f>基础参数!$B$1</f>
        <v>60000</v>
      </c>
      <c r="H537" s="13">
        <f>基础参数!$B$2</f>
        <v>36000</v>
      </c>
      <c r="I537" s="13">
        <f>ROUND(IF(F537/12&gt;基础参数!$B$5,基础参数!$B$5,IF(F537/12&lt;基础参数!$B$4,基础参数!$B$4,F537/12)),2)</f>
        <v>21396</v>
      </c>
      <c r="J537" s="13">
        <f>I537*12*基础参数!$B$3</f>
        <v>32094</v>
      </c>
      <c r="K537" s="13">
        <f>ROUND(IF($F537/12&gt;基础参数!$B$12,基础参数!$B$12,IF($F537/12&lt;基础参数!$B$11,基础参数!$B$11,$F537/12)),2)</f>
        <v>21396</v>
      </c>
      <c r="L537" s="13">
        <f>K537*12*基础参数!$B$10</f>
        <v>17972.640000000003</v>
      </c>
      <c r="M537" s="12">
        <f t="shared" si="275"/>
        <v>3117933.36</v>
      </c>
      <c r="N537" s="13">
        <f t="shared" si="276"/>
        <v>2176000</v>
      </c>
      <c r="O537" s="13">
        <f t="shared" si="277"/>
        <v>1221150.01</v>
      </c>
      <c r="P537" s="13">
        <f t="shared" si="278"/>
        <v>964040</v>
      </c>
      <c r="Q537" s="17">
        <f t="shared" si="279"/>
        <v>2185190.0099999998</v>
      </c>
      <c r="R537" s="13">
        <f t="shared" si="280"/>
        <v>4633933.3600000003</v>
      </c>
      <c r="S537" s="18">
        <f t="shared" si="281"/>
        <v>660000</v>
      </c>
      <c r="T537" s="13">
        <f t="shared" si="282"/>
        <v>1903350.01</v>
      </c>
      <c r="U537" s="13">
        <f t="shared" si="283"/>
        <v>193590</v>
      </c>
      <c r="V537" s="19">
        <f t="shared" si="284"/>
        <v>2096940.01</v>
      </c>
      <c r="W537" s="13">
        <f t="shared" si="285"/>
        <v>88249.999999999767</v>
      </c>
      <c r="X537" s="13">
        <f t="shared" si="286"/>
        <v>103409.99999999977</v>
      </c>
      <c r="Y537" s="13">
        <f t="shared" si="287"/>
        <v>5293933.3600000003</v>
      </c>
      <c r="Z537" s="22">
        <f t="shared" si="288"/>
        <v>2200350.0099999998</v>
      </c>
      <c r="AA537" s="13"/>
      <c r="AB537" s="13">
        <f t="shared" si="289"/>
        <v>4873933.3600000003</v>
      </c>
      <c r="AC537" s="13">
        <f t="shared" si="290"/>
        <v>420000</v>
      </c>
      <c r="AD537" s="13">
        <f t="shared" si="291"/>
        <v>2011350.01</v>
      </c>
      <c r="AE537" s="13">
        <f t="shared" si="292"/>
        <v>102340</v>
      </c>
      <c r="AF537" s="13">
        <f t="shared" si="293"/>
        <v>2113690.0099999998</v>
      </c>
      <c r="AG537" s="23">
        <f t="shared" si="294"/>
        <v>16749.999999999767</v>
      </c>
      <c r="AH537" s="13">
        <f t="shared" si="295"/>
        <v>-71500</v>
      </c>
      <c r="AI537" s="13">
        <f t="shared" si="296"/>
        <v>3841433.3600000003</v>
      </c>
      <c r="AJ537" s="13">
        <f t="shared" si="297"/>
        <v>4633933.3600000003</v>
      </c>
      <c r="AK537" s="13">
        <f t="shared" si="298"/>
        <v>660000</v>
      </c>
      <c r="AL537" s="13">
        <f t="shared" si="299"/>
        <v>1903350.01</v>
      </c>
      <c r="AM537" s="13">
        <f t="shared" si="300"/>
        <v>193590</v>
      </c>
      <c r="AN537" s="13">
        <f t="shared" si="301"/>
        <v>2096940.01</v>
      </c>
      <c r="AO537" s="23">
        <f t="shared" si="302"/>
        <v>0</v>
      </c>
      <c r="AP537" s="13">
        <f t="shared" si="303"/>
        <v>-88249.999999999767</v>
      </c>
      <c r="AQ537" s="13">
        <f t="shared" si="304"/>
        <v>0</v>
      </c>
      <c r="AR537" s="3" t="str">
        <f t="shared" si="305"/>
        <v>Ok</v>
      </c>
    </row>
    <row r="538" spans="1:44" x14ac:dyDescent="0.3">
      <c r="A538" s="30"/>
      <c r="B538" s="30">
        <f t="shared" si="272"/>
        <v>545</v>
      </c>
      <c r="C538" s="13">
        <f t="shared" si="273"/>
        <v>272500</v>
      </c>
      <c r="D538" s="13">
        <f t="shared" si="274"/>
        <v>3270000</v>
      </c>
      <c r="E538" s="13">
        <f>F538*基础参数!$B$18</f>
        <v>2180000</v>
      </c>
      <c r="F538" s="13">
        <f>F537+基础参数!$B$17</f>
        <v>5450000</v>
      </c>
      <c r="G538" s="13">
        <f>基础参数!$B$1</f>
        <v>60000</v>
      </c>
      <c r="H538" s="13">
        <f>基础参数!$B$2</f>
        <v>36000</v>
      </c>
      <c r="I538" s="13">
        <f>ROUND(IF(F538/12&gt;基础参数!$B$5,基础参数!$B$5,IF(F538/12&lt;基础参数!$B$4,基础参数!$B$4,F538/12)),2)</f>
        <v>21396</v>
      </c>
      <c r="J538" s="13">
        <f>I538*12*基础参数!$B$3</f>
        <v>32094</v>
      </c>
      <c r="K538" s="13">
        <f>ROUND(IF($F538/12&gt;基础参数!$B$12,基础参数!$B$12,IF($F538/12&lt;基础参数!$B$11,基础参数!$B$11,$F538/12)),2)</f>
        <v>21396</v>
      </c>
      <c r="L538" s="13">
        <f>K538*12*基础参数!$B$10</f>
        <v>17972.640000000003</v>
      </c>
      <c r="M538" s="12">
        <f t="shared" si="275"/>
        <v>3123933.36</v>
      </c>
      <c r="N538" s="13">
        <f t="shared" si="276"/>
        <v>2180000</v>
      </c>
      <c r="O538" s="13">
        <f t="shared" si="277"/>
        <v>1223850.01</v>
      </c>
      <c r="P538" s="13">
        <f t="shared" si="278"/>
        <v>965840</v>
      </c>
      <c r="Q538" s="17">
        <f t="shared" si="279"/>
        <v>2189690.0099999998</v>
      </c>
      <c r="R538" s="13">
        <f t="shared" si="280"/>
        <v>4643933.3600000003</v>
      </c>
      <c r="S538" s="18">
        <f t="shared" si="281"/>
        <v>660000</v>
      </c>
      <c r="T538" s="13">
        <f t="shared" si="282"/>
        <v>1907850.01</v>
      </c>
      <c r="U538" s="13">
        <f t="shared" si="283"/>
        <v>193590</v>
      </c>
      <c r="V538" s="19">
        <f t="shared" si="284"/>
        <v>2101440.0099999998</v>
      </c>
      <c r="W538" s="13">
        <f t="shared" si="285"/>
        <v>88250</v>
      </c>
      <c r="X538" s="13">
        <f t="shared" si="286"/>
        <v>103410</v>
      </c>
      <c r="Y538" s="13">
        <f t="shared" si="287"/>
        <v>5303933.3600000003</v>
      </c>
      <c r="Z538" s="22">
        <f t="shared" si="288"/>
        <v>2204850.0099999998</v>
      </c>
      <c r="AA538" s="13"/>
      <c r="AB538" s="13">
        <f t="shared" si="289"/>
        <v>4883933.3600000003</v>
      </c>
      <c r="AC538" s="13">
        <f t="shared" si="290"/>
        <v>420000</v>
      </c>
      <c r="AD538" s="13">
        <f t="shared" si="291"/>
        <v>2015850.01</v>
      </c>
      <c r="AE538" s="13">
        <f t="shared" si="292"/>
        <v>102340</v>
      </c>
      <c r="AF538" s="13">
        <f t="shared" si="293"/>
        <v>2118190.0099999998</v>
      </c>
      <c r="AG538" s="23">
        <f t="shared" si="294"/>
        <v>16750</v>
      </c>
      <c r="AH538" s="13">
        <f t="shared" si="295"/>
        <v>-71500</v>
      </c>
      <c r="AI538" s="13">
        <f t="shared" si="296"/>
        <v>3851433.3600000003</v>
      </c>
      <c r="AJ538" s="13">
        <f t="shared" si="297"/>
        <v>4643933.3600000003</v>
      </c>
      <c r="AK538" s="13">
        <f t="shared" si="298"/>
        <v>660000</v>
      </c>
      <c r="AL538" s="13">
        <f t="shared" si="299"/>
        <v>1907850.01</v>
      </c>
      <c r="AM538" s="13">
        <f t="shared" si="300"/>
        <v>193590</v>
      </c>
      <c r="AN538" s="13">
        <f t="shared" si="301"/>
        <v>2101440.0099999998</v>
      </c>
      <c r="AO538" s="23">
        <f t="shared" si="302"/>
        <v>0</v>
      </c>
      <c r="AP538" s="13">
        <f t="shared" si="303"/>
        <v>-88250</v>
      </c>
      <c r="AQ538" s="13">
        <f t="shared" si="304"/>
        <v>0</v>
      </c>
      <c r="AR538" s="3" t="str">
        <f t="shared" si="305"/>
        <v>Ok</v>
      </c>
    </row>
    <row r="539" spans="1:44" x14ac:dyDescent="0.3">
      <c r="A539" s="30"/>
      <c r="B539" s="30">
        <f t="shared" si="272"/>
        <v>546</v>
      </c>
      <c r="C539" s="13">
        <f t="shared" si="273"/>
        <v>273000</v>
      </c>
      <c r="D539" s="13">
        <f t="shared" si="274"/>
        <v>3276000</v>
      </c>
      <c r="E539" s="13">
        <f>F539*基础参数!$B$18</f>
        <v>2184000</v>
      </c>
      <c r="F539" s="13">
        <f>F538+基础参数!$B$17</f>
        <v>5460000</v>
      </c>
      <c r="G539" s="13">
        <f>基础参数!$B$1</f>
        <v>60000</v>
      </c>
      <c r="H539" s="13">
        <f>基础参数!$B$2</f>
        <v>36000</v>
      </c>
      <c r="I539" s="13">
        <f>ROUND(IF(F539/12&gt;基础参数!$B$5,基础参数!$B$5,IF(F539/12&lt;基础参数!$B$4,基础参数!$B$4,F539/12)),2)</f>
        <v>21396</v>
      </c>
      <c r="J539" s="13">
        <f>I539*12*基础参数!$B$3</f>
        <v>32094</v>
      </c>
      <c r="K539" s="13">
        <f>ROUND(IF($F539/12&gt;基础参数!$B$12,基础参数!$B$12,IF($F539/12&lt;基础参数!$B$11,基础参数!$B$11,$F539/12)),2)</f>
        <v>21396</v>
      </c>
      <c r="L539" s="13">
        <f>K539*12*基础参数!$B$10</f>
        <v>17972.640000000003</v>
      </c>
      <c r="M539" s="12">
        <f t="shared" si="275"/>
        <v>3129933.36</v>
      </c>
      <c r="N539" s="13">
        <f t="shared" si="276"/>
        <v>2184000</v>
      </c>
      <c r="O539" s="13">
        <f t="shared" si="277"/>
        <v>1226550.01</v>
      </c>
      <c r="P539" s="13">
        <f t="shared" si="278"/>
        <v>967640</v>
      </c>
      <c r="Q539" s="17">
        <f t="shared" si="279"/>
        <v>2194190.0099999998</v>
      </c>
      <c r="R539" s="13">
        <f t="shared" si="280"/>
        <v>4653933.3600000003</v>
      </c>
      <c r="S539" s="18">
        <f t="shared" si="281"/>
        <v>660000</v>
      </c>
      <c r="T539" s="13">
        <f t="shared" si="282"/>
        <v>1912350.01</v>
      </c>
      <c r="U539" s="13">
        <f t="shared" si="283"/>
        <v>193590</v>
      </c>
      <c r="V539" s="19">
        <f t="shared" si="284"/>
        <v>2105940.0099999998</v>
      </c>
      <c r="W539" s="13">
        <f t="shared" si="285"/>
        <v>88250</v>
      </c>
      <c r="X539" s="13">
        <f t="shared" si="286"/>
        <v>103410</v>
      </c>
      <c r="Y539" s="13">
        <f t="shared" si="287"/>
        <v>5313933.3600000003</v>
      </c>
      <c r="Z539" s="22">
        <f t="shared" si="288"/>
        <v>2209350.0099999998</v>
      </c>
      <c r="AA539" s="13"/>
      <c r="AB539" s="13">
        <f t="shared" si="289"/>
        <v>4893933.3600000003</v>
      </c>
      <c r="AC539" s="13">
        <f t="shared" si="290"/>
        <v>420000</v>
      </c>
      <c r="AD539" s="13">
        <f t="shared" si="291"/>
        <v>2020350.01</v>
      </c>
      <c r="AE539" s="13">
        <f t="shared" si="292"/>
        <v>102340</v>
      </c>
      <c r="AF539" s="13">
        <f t="shared" si="293"/>
        <v>2122690.0099999998</v>
      </c>
      <c r="AG539" s="23">
        <f t="shared" si="294"/>
        <v>16750</v>
      </c>
      <c r="AH539" s="13">
        <f t="shared" si="295"/>
        <v>-71500</v>
      </c>
      <c r="AI539" s="13">
        <f t="shared" si="296"/>
        <v>3861433.3600000003</v>
      </c>
      <c r="AJ539" s="13">
        <f t="shared" si="297"/>
        <v>4653933.3600000003</v>
      </c>
      <c r="AK539" s="13">
        <f t="shared" si="298"/>
        <v>660000</v>
      </c>
      <c r="AL539" s="13">
        <f t="shared" si="299"/>
        <v>1912350.01</v>
      </c>
      <c r="AM539" s="13">
        <f t="shared" si="300"/>
        <v>193590</v>
      </c>
      <c r="AN539" s="13">
        <f t="shared" si="301"/>
        <v>2105940.0099999998</v>
      </c>
      <c r="AO539" s="23">
        <f t="shared" si="302"/>
        <v>0</v>
      </c>
      <c r="AP539" s="13">
        <f t="shared" si="303"/>
        <v>-88250</v>
      </c>
      <c r="AQ539" s="13">
        <f t="shared" si="304"/>
        <v>0</v>
      </c>
      <c r="AR539" s="3" t="str">
        <f t="shared" si="305"/>
        <v>Ok</v>
      </c>
    </row>
    <row r="540" spans="1:44" x14ac:dyDescent="0.3">
      <c r="A540" s="30"/>
      <c r="B540" s="30">
        <f t="shared" si="272"/>
        <v>547</v>
      </c>
      <c r="C540" s="13">
        <f t="shared" si="273"/>
        <v>273500</v>
      </c>
      <c r="D540" s="13">
        <f t="shared" si="274"/>
        <v>3282000</v>
      </c>
      <c r="E540" s="13">
        <f>F540*基础参数!$B$18</f>
        <v>2188000</v>
      </c>
      <c r="F540" s="13">
        <f>F539+基础参数!$B$17</f>
        <v>5470000</v>
      </c>
      <c r="G540" s="13">
        <f>基础参数!$B$1</f>
        <v>60000</v>
      </c>
      <c r="H540" s="13">
        <f>基础参数!$B$2</f>
        <v>36000</v>
      </c>
      <c r="I540" s="13">
        <f>ROUND(IF(F540/12&gt;基础参数!$B$5,基础参数!$B$5,IF(F540/12&lt;基础参数!$B$4,基础参数!$B$4,F540/12)),2)</f>
        <v>21396</v>
      </c>
      <c r="J540" s="13">
        <f>I540*12*基础参数!$B$3</f>
        <v>32094</v>
      </c>
      <c r="K540" s="13">
        <f>ROUND(IF($F540/12&gt;基础参数!$B$12,基础参数!$B$12,IF($F540/12&lt;基础参数!$B$11,基础参数!$B$11,$F540/12)),2)</f>
        <v>21396</v>
      </c>
      <c r="L540" s="13">
        <f>K540*12*基础参数!$B$10</f>
        <v>17972.640000000003</v>
      </c>
      <c r="M540" s="12">
        <f t="shared" si="275"/>
        <v>3135933.36</v>
      </c>
      <c r="N540" s="13">
        <f t="shared" si="276"/>
        <v>2188000</v>
      </c>
      <c r="O540" s="13">
        <f t="shared" si="277"/>
        <v>1229250.01</v>
      </c>
      <c r="P540" s="13">
        <f t="shared" si="278"/>
        <v>969440</v>
      </c>
      <c r="Q540" s="17">
        <f t="shared" si="279"/>
        <v>2198690.0099999998</v>
      </c>
      <c r="R540" s="13">
        <f t="shared" si="280"/>
        <v>4663933.3600000003</v>
      </c>
      <c r="S540" s="18">
        <f t="shared" si="281"/>
        <v>660000</v>
      </c>
      <c r="T540" s="13">
        <f t="shared" si="282"/>
        <v>1916850.01</v>
      </c>
      <c r="U540" s="13">
        <f t="shared" si="283"/>
        <v>193590</v>
      </c>
      <c r="V540" s="19">
        <f t="shared" si="284"/>
        <v>2110440.0099999998</v>
      </c>
      <c r="W540" s="13">
        <f t="shared" si="285"/>
        <v>88250</v>
      </c>
      <c r="X540" s="13">
        <f t="shared" si="286"/>
        <v>103410</v>
      </c>
      <c r="Y540" s="13">
        <f t="shared" si="287"/>
        <v>5323933.3600000003</v>
      </c>
      <c r="Z540" s="22">
        <f t="shared" si="288"/>
        <v>2213850.0099999998</v>
      </c>
      <c r="AA540" s="13"/>
      <c r="AB540" s="13">
        <f t="shared" si="289"/>
        <v>4903933.3600000003</v>
      </c>
      <c r="AC540" s="13">
        <f t="shared" si="290"/>
        <v>420000</v>
      </c>
      <c r="AD540" s="13">
        <f t="shared" si="291"/>
        <v>2024850.01</v>
      </c>
      <c r="AE540" s="13">
        <f t="shared" si="292"/>
        <v>102340</v>
      </c>
      <c r="AF540" s="13">
        <f t="shared" si="293"/>
        <v>2127190.0099999998</v>
      </c>
      <c r="AG540" s="23">
        <f t="shared" si="294"/>
        <v>16750</v>
      </c>
      <c r="AH540" s="13">
        <f t="shared" si="295"/>
        <v>-71500</v>
      </c>
      <c r="AI540" s="13">
        <f t="shared" si="296"/>
        <v>3871433.3600000003</v>
      </c>
      <c r="AJ540" s="13">
        <f t="shared" si="297"/>
        <v>4663933.3600000003</v>
      </c>
      <c r="AK540" s="13">
        <f t="shared" si="298"/>
        <v>660000</v>
      </c>
      <c r="AL540" s="13">
        <f t="shared" si="299"/>
        <v>1916850.01</v>
      </c>
      <c r="AM540" s="13">
        <f t="shared" si="300"/>
        <v>193590</v>
      </c>
      <c r="AN540" s="13">
        <f t="shared" si="301"/>
        <v>2110440.0099999998</v>
      </c>
      <c r="AO540" s="23">
        <f t="shared" si="302"/>
        <v>0</v>
      </c>
      <c r="AP540" s="13">
        <f t="shared" si="303"/>
        <v>-88250</v>
      </c>
      <c r="AQ540" s="13">
        <f t="shared" si="304"/>
        <v>0</v>
      </c>
      <c r="AR540" s="3" t="str">
        <f t="shared" si="305"/>
        <v>Ok</v>
      </c>
    </row>
    <row r="541" spans="1:44" x14ac:dyDescent="0.3">
      <c r="A541" s="30"/>
      <c r="B541" s="30">
        <f t="shared" si="272"/>
        <v>548</v>
      </c>
      <c r="C541" s="13">
        <f t="shared" si="273"/>
        <v>274000</v>
      </c>
      <c r="D541" s="13">
        <f t="shared" si="274"/>
        <v>3288000</v>
      </c>
      <c r="E541" s="13">
        <f>F541*基础参数!$B$18</f>
        <v>2192000</v>
      </c>
      <c r="F541" s="13">
        <f>F540+基础参数!$B$17</f>
        <v>5480000</v>
      </c>
      <c r="G541" s="13">
        <f>基础参数!$B$1</f>
        <v>60000</v>
      </c>
      <c r="H541" s="13">
        <f>基础参数!$B$2</f>
        <v>36000</v>
      </c>
      <c r="I541" s="13">
        <f>ROUND(IF(F541/12&gt;基础参数!$B$5,基础参数!$B$5,IF(F541/12&lt;基础参数!$B$4,基础参数!$B$4,F541/12)),2)</f>
        <v>21396</v>
      </c>
      <c r="J541" s="13">
        <f>I541*12*基础参数!$B$3</f>
        <v>32094</v>
      </c>
      <c r="K541" s="13">
        <f>ROUND(IF($F541/12&gt;基础参数!$B$12,基础参数!$B$12,IF($F541/12&lt;基础参数!$B$11,基础参数!$B$11,$F541/12)),2)</f>
        <v>21396</v>
      </c>
      <c r="L541" s="13">
        <f>K541*12*基础参数!$B$10</f>
        <v>17972.640000000003</v>
      </c>
      <c r="M541" s="12">
        <f t="shared" si="275"/>
        <v>3141933.36</v>
      </c>
      <c r="N541" s="13">
        <f t="shared" si="276"/>
        <v>2192000</v>
      </c>
      <c r="O541" s="13">
        <f t="shared" si="277"/>
        <v>1231950.01</v>
      </c>
      <c r="P541" s="13">
        <f t="shared" si="278"/>
        <v>971240</v>
      </c>
      <c r="Q541" s="17">
        <f t="shared" si="279"/>
        <v>2203190.0099999998</v>
      </c>
      <c r="R541" s="13">
        <f t="shared" si="280"/>
        <v>4673933.3600000003</v>
      </c>
      <c r="S541" s="18">
        <f t="shared" si="281"/>
        <v>660000</v>
      </c>
      <c r="T541" s="13">
        <f t="shared" si="282"/>
        <v>1921350.01</v>
      </c>
      <c r="U541" s="13">
        <f t="shared" si="283"/>
        <v>193590</v>
      </c>
      <c r="V541" s="19">
        <f t="shared" si="284"/>
        <v>2114940.0099999998</v>
      </c>
      <c r="W541" s="13">
        <f t="shared" si="285"/>
        <v>88250</v>
      </c>
      <c r="X541" s="13">
        <f t="shared" si="286"/>
        <v>103410</v>
      </c>
      <c r="Y541" s="13">
        <f t="shared" si="287"/>
        <v>5333933.3600000003</v>
      </c>
      <c r="Z541" s="22">
        <f t="shared" si="288"/>
        <v>2218350.0099999998</v>
      </c>
      <c r="AA541" s="13"/>
      <c r="AB541" s="13">
        <f t="shared" si="289"/>
        <v>4913933.3600000003</v>
      </c>
      <c r="AC541" s="13">
        <f t="shared" si="290"/>
        <v>420000</v>
      </c>
      <c r="AD541" s="13">
        <f t="shared" si="291"/>
        <v>2029350.01</v>
      </c>
      <c r="AE541" s="13">
        <f t="shared" si="292"/>
        <v>102340</v>
      </c>
      <c r="AF541" s="13">
        <f t="shared" si="293"/>
        <v>2131690.0099999998</v>
      </c>
      <c r="AG541" s="23">
        <f t="shared" si="294"/>
        <v>16750</v>
      </c>
      <c r="AH541" s="13">
        <f t="shared" si="295"/>
        <v>-71500</v>
      </c>
      <c r="AI541" s="13">
        <f t="shared" si="296"/>
        <v>3881433.3600000003</v>
      </c>
      <c r="AJ541" s="13">
        <f t="shared" si="297"/>
        <v>4673933.3600000003</v>
      </c>
      <c r="AK541" s="13">
        <f t="shared" si="298"/>
        <v>660000</v>
      </c>
      <c r="AL541" s="13">
        <f t="shared" si="299"/>
        <v>1921350.01</v>
      </c>
      <c r="AM541" s="13">
        <f t="shared" si="300"/>
        <v>193590</v>
      </c>
      <c r="AN541" s="13">
        <f t="shared" si="301"/>
        <v>2114940.0099999998</v>
      </c>
      <c r="AO541" s="23">
        <f t="shared" si="302"/>
        <v>0</v>
      </c>
      <c r="AP541" s="13">
        <f t="shared" si="303"/>
        <v>-88250</v>
      </c>
      <c r="AQ541" s="13">
        <f t="shared" si="304"/>
        <v>0</v>
      </c>
      <c r="AR541" s="3" t="str">
        <f t="shared" si="305"/>
        <v>Ok</v>
      </c>
    </row>
    <row r="542" spans="1:44" x14ac:dyDescent="0.3">
      <c r="A542" s="30"/>
      <c r="B542" s="30">
        <f t="shared" si="272"/>
        <v>549</v>
      </c>
      <c r="C542" s="13">
        <f t="shared" si="273"/>
        <v>274500</v>
      </c>
      <c r="D542" s="13">
        <f t="shared" si="274"/>
        <v>3294000</v>
      </c>
      <c r="E542" s="13">
        <f>F542*基础参数!$B$18</f>
        <v>2196000</v>
      </c>
      <c r="F542" s="13">
        <f>F541+基础参数!$B$17</f>
        <v>5490000</v>
      </c>
      <c r="G542" s="13">
        <f>基础参数!$B$1</f>
        <v>60000</v>
      </c>
      <c r="H542" s="13">
        <f>基础参数!$B$2</f>
        <v>36000</v>
      </c>
      <c r="I542" s="13">
        <f>ROUND(IF(F542/12&gt;基础参数!$B$5,基础参数!$B$5,IF(F542/12&lt;基础参数!$B$4,基础参数!$B$4,F542/12)),2)</f>
        <v>21396</v>
      </c>
      <c r="J542" s="13">
        <f>I542*12*基础参数!$B$3</f>
        <v>32094</v>
      </c>
      <c r="K542" s="13">
        <f>ROUND(IF($F542/12&gt;基础参数!$B$12,基础参数!$B$12,IF($F542/12&lt;基础参数!$B$11,基础参数!$B$11,$F542/12)),2)</f>
        <v>21396</v>
      </c>
      <c r="L542" s="13">
        <f>K542*12*基础参数!$B$10</f>
        <v>17972.640000000003</v>
      </c>
      <c r="M542" s="12">
        <f t="shared" si="275"/>
        <v>3147933.36</v>
      </c>
      <c r="N542" s="13">
        <f t="shared" si="276"/>
        <v>2196000</v>
      </c>
      <c r="O542" s="13">
        <f t="shared" si="277"/>
        <v>1234650.01</v>
      </c>
      <c r="P542" s="13">
        <f t="shared" si="278"/>
        <v>973040</v>
      </c>
      <c r="Q542" s="17">
        <f t="shared" si="279"/>
        <v>2207690.0099999998</v>
      </c>
      <c r="R542" s="13">
        <f t="shared" si="280"/>
        <v>4683933.3600000003</v>
      </c>
      <c r="S542" s="18">
        <f t="shared" si="281"/>
        <v>660000</v>
      </c>
      <c r="T542" s="13">
        <f t="shared" si="282"/>
        <v>1925850.01</v>
      </c>
      <c r="U542" s="13">
        <f t="shared" si="283"/>
        <v>193590</v>
      </c>
      <c r="V542" s="19">
        <f t="shared" si="284"/>
        <v>2119440.0099999998</v>
      </c>
      <c r="W542" s="13">
        <f t="shared" si="285"/>
        <v>88250</v>
      </c>
      <c r="X542" s="13">
        <f t="shared" si="286"/>
        <v>103410</v>
      </c>
      <c r="Y542" s="13">
        <f t="shared" si="287"/>
        <v>5343933.3600000003</v>
      </c>
      <c r="Z542" s="22">
        <f t="shared" si="288"/>
        <v>2222850.0099999998</v>
      </c>
      <c r="AA542" s="13"/>
      <c r="AB542" s="13">
        <f t="shared" si="289"/>
        <v>4923933.3600000003</v>
      </c>
      <c r="AC542" s="13">
        <f t="shared" si="290"/>
        <v>420000</v>
      </c>
      <c r="AD542" s="13">
        <f t="shared" si="291"/>
        <v>2033850.01</v>
      </c>
      <c r="AE542" s="13">
        <f t="shared" si="292"/>
        <v>102340</v>
      </c>
      <c r="AF542" s="13">
        <f t="shared" si="293"/>
        <v>2136190.0099999998</v>
      </c>
      <c r="AG542" s="23">
        <f t="shared" si="294"/>
        <v>16750</v>
      </c>
      <c r="AH542" s="13">
        <f t="shared" si="295"/>
        <v>-71500</v>
      </c>
      <c r="AI542" s="13">
        <f t="shared" si="296"/>
        <v>3891433.3600000003</v>
      </c>
      <c r="AJ542" s="13">
        <f t="shared" si="297"/>
        <v>4683933.3600000003</v>
      </c>
      <c r="AK542" s="13">
        <f t="shared" si="298"/>
        <v>660000</v>
      </c>
      <c r="AL542" s="13">
        <f t="shared" si="299"/>
        <v>1925850.01</v>
      </c>
      <c r="AM542" s="13">
        <f t="shared" si="300"/>
        <v>193590</v>
      </c>
      <c r="AN542" s="13">
        <f t="shared" si="301"/>
        <v>2119440.0099999998</v>
      </c>
      <c r="AO542" s="23">
        <f t="shared" si="302"/>
        <v>0</v>
      </c>
      <c r="AP542" s="13">
        <f t="shared" si="303"/>
        <v>-88250</v>
      </c>
      <c r="AQ542" s="13">
        <f t="shared" si="304"/>
        <v>0</v>
      </c>
      <c r="AR542" s="3" t="str">
        <f t="shared" si="305"/>
        <v>Ok</v>
      </c>
    </row>
    <row r="543" spans="1:44" x14ac:dyDescent="0.3">
      <c r="A543" s="30"/>
      <c r="B543" s="30">
        <f t="shared" si="272"/>
        <v>550</v>
      </c>
      <c r="C543" s="13">
        <f t="shared" si="273"/>
        <v>275000</v>
      </c>
      <c r="D543" s="13">
        <f t="shared" si="274"/>
        <v>3300000</v>
      </c>
      <c r="E543" s="13">
        <f>F543*基础参数!$B$18</f>
        <v>2200000</v>
      </c>
      <c r="F543" s="13">
        <f>F542+基础参数!$B$17</f>
        <v>5500000</v>
      </c>
      <c r="G543" s="13">
        <f>基础参数!$B$1</f>
        <v>60000</v>
      </c>
      <c r="H543" s="13">
        <f>基础参数!$B$2</f>
        <v>36000</v>
      </c>
      <c r="I543" s="13">
        <f>ROUND(IF(F543/12&gt;基础参数!$B$5,基础参数!$B$5,IF(F543/12&lt;基础参数!$B$4,基础参数!$B$4,F543/12)),2)</f>
        <v>21396</v>
      </c>
      <c r="J543" s="13">
        <f>I543*12*基础参数!$B$3</f>
        <v>32094</v>
      </c>
      <c r="K543" s="13">
        <f>ROUND(IF($F543/12&gt;基础参数!$B$12,基础参数!$B$12,IF($F543/12&lt;基础参数!$B$11,基础参数!$B$11,$F543/12)),2)</f>
        <v>21396</v>
      </c>
      <c r="L543" s="13">
        <f>K543*12*基础参数!$B$10</f>
        <v>17972.640000000003</v>
      </c>
      <c r="M543" s="12">
        <f t="shared" si="275"/>
        <v>3153933.36</v>
      </c>
      <c r="N543" s="13">
        <f t="shared" si="276"/>
        <v>2200000</v>
      </c>
      <c r="O543" s="13">
        <f t="shared" si="277"/>
        <v>1237350.01</v>
      </c>
      <c r="P543" s="13">
        <f t="shared" si="278"/>
        <v>974840</v>
      </c>
      <c r="Q543" s="17">
        <f t="shared" si="279"/>
        <v>2212190.0099999998</v>
      </c>
      <c r="R543" s="13">
        <f t="shared" si="280"/>
        <v>4693933.3600000003</v>
      </c>
      <c r="S543" s="18">
        <f t="shared" si="281"/>
        <v>660000</v>
      </c>
      <c r="T543" s="13">
        <f t="shared" si="282"/>
        <v>1930350.01</v>
      </c>
      <c r="U543" s="13">
        <f t="shared" si="283"/>
        <v>193590</v>
      </c>
      <c r="V543" s="19">
        <f t="shared" si="284"/>
        <v>2123940.0099999998</v>
      </c>
      <c r="W543" s="13">
        <f t="shared" si="285"/>
        <v>88250</v>
      </c>
      <c r="X543" s="13">
        <f t="shared" si="286"/>
        <v>103410</v>
      </c>
      <c r="Y543" s="13">
        <f t="shared" si="287"/>
        <v>5353933.3600000003</v>
      </c>
      <c r="Z543" s="22">
        <f t="shared" si="288"/>
        <v>2227350.0099999998</v>
      </c>
      <c r="AA543" s="13"/>
      <c r="AB543" s="13">
        <f t="shared" si="289"/>
        <v>4933933.3600000003</v>
      </c>
      <c r="AC543" s="13">
        <f t="shared" si="290"/>
        <v>420000</v>
      </c>
      <c r="AD543" s="13">
        <f t="shared" si="291"/>
        <v>2038350.01</v>
      </c>
      <c r="AE543" s="13">
        <f t="shared" si="292"/>
        <v>102340</v>
      </c>
      <c r="AF543" s="13">
        <f t="shared" si="293"/>
        <v>2140690.0099999998</v>
      </c>
      <c r="AG543" s="23">
        <f t="shared" si="294"/>
        <v>16750</v>
      </c>
      <c r="AH543" s="13">
        <f t="shared" si="295"/>
        <v>-71500</v>
      </c>
      <c r="AI543" s="13">
        <f t="shared" si="296"/>
        <v>3901433.3600000003</v>
      </c>
      <c r="AJ543" s="13">
        <f t="shared" si="297"/>
        <v>4693933.3600000003</v>
      </c>
      <c r="AK543" s="13">
        <f t="shared" si="298"/>
        <v>660000</v>
      </c>
      <c r="AL543" s="13">
        <f t="shared" si="299"/>
        <v>1930350.01</v>
      </c>
      <c r="AM543" s="13">
        <f t="shared" si="300"/>
        <v>193590</v>
      </c>
      <c r="AN543" s="13">
        <f t="shared" si="301"/>
        <v>2123940.0099999998</v>
      </c>
      <c r="AO543" s="23">
        <f t="shared" si="302"/>
        <v>0</v>
      </c>
      <c r="AP543" s="13">
        <f t="shared" si="303"/>
        <v>-88250</v>
      </c>
      <c r="AQ543" s="13">
        <f t="shared" si="304"/>
        <v>0</v>
      </c>
      <c r="AR543" s="3" t="str">
        <f t="shared" si="305"/>
        <v>Ok</v>
      </c>
    </row>
    <row r="544" spans="1:44" x14ac:dyDescent="0.3">
      <c r="A544" s="30"/>
      <c r="B544" s="30">
        <f t="shared" si="272"/>
        <v>551</v>
      </c>
      <c r="C544" s="13">
        <f t="shared" si="273"/>
        <v>275500</v>
      </c>
      <c r="D544" s="13">
        <f t="shared" si="274"/>
        <v>3306000</v>
      </c>
      <c r="E544" s="13">
        <f>F544*基础参数!$B$18</f>
        <v>2204000</v>
      </c>
      <c r="F544" s="13">
        <f>F543+基础参数!$B$17</f>
        <v>5510000</v>
      </c>
      <c r="G544" s="13">
        <f>基础参数!$B$1</f>
        <v>60000</v>
      </c>
      <c r="H544" s="13">
        <f>基础参数!$B$2</f>
        <v>36000</v>
      </c>
      <c r="I544" s="13">
        <f>ROUND(IF(F544/12&gt;基础参数!$B$5,基础参数!$B$5,IF(F544/12&lt;基础参数!$B$4,基础参数!$B$4,F544/12)),2)</f>
        <v>21396</v>
      </c>
      <c r="J544" s="13">
        <f>I544*12*基础参数!$B$3</f>
        <v>32094</v>
      </c>
      <c r="K544" s="13">
        <f>ROUND(IF($F544/12&gt;基础参数!$B$12,基础参数!$B$12,IF($F544/12&lt;基础参数!$B$11,基础参数!$B$11,$F544/12)),2)</f>
        <v>21396</v>
      </c>
      <c r="L544" s="13">
        <f>K544*12*基础参数!$B$10</f>
        <v>17972.640000000003</v>
      </c>
      <c r="M544" s="12">
        <f t="shared" si="275"/>
        <v>3159933.36</v>
      </c>
      <c r="N544" s="13">
        <f t="shared" si="276"/>
        <v>2204000</v>
      </c>
      <c r="O544" s="13">
        <f t="shared" si="277"/>
        <v>1240050.01</v>
      </c>
      <c r="P544" s="13">
        <f t="shared" si="278"/>
        <v>976640</v>
      </c>
      <c r="Q544" s="17">
        <f t="shared" si="279"/>
        <v>2216690.0099999998</v>
      </c>
      <c r="R544" s="13">
        <f t="shared" si="280"/>
        <v>4703933.3600000003</v>
      </c>
      <c r="S544" s="18">
        <f t="shared" si="281"/>
        <v>660000</v>
      </c>
      <c r="T544" s="13">
        <f t="shared" si="282"/>
        <v>1934850.01</v>
      </c>
      <c r="U544" s="13">
        <f t="shared" si="283"/>
        <v>193590</v>
      </c>
      <c r="V544" s="19">
        <f t="shared" si="284"/>
        <v>2128440.0099999998</v>
      </c>
      <c r="W544" s="13">
        <f t="shared" si="285"/>
        <v>88250</v>
      </c>
      <c r="X544" s="13">
        <f t="shared" si="286"/>
        <v>103410</v>
      </c>
      <c r="Y544" s="13">
        <f t="shared" si="287"/>
        <v>5363933.3600000003</v>
      </c>
      <c r="Z544" s="22">
        <f t="shared" si="288"/>
        <v>2231850.0099999998</v>
      </c>
      <c r="AA544" s="13"/>
      <c r="AB544" s="13">
        <f t="shared" si="289"/>
        <v>4943933.3600000003</v>
      </c>
      <c r="AC544" s="13">
        <f t="shared" si="290"/>
        <v>420000</v>
      </c>
      <c r="AD544" s="13">
        <f t="shared" si="291"/>
        <v>2042850.01</v>
      </c>
      <c r="AE544" s="13">
        <f t="shared" si="292"/>
        <v>102340</v>
      </c>
      <c r="AF544" s="13">
        <f t="shared" si="293"/>
        <v>2145190.0099999998</v>
      </c>
      <c r="AG544" s="23">
        <f t="shared" si="294"/>
        <v>16750</v>
      </c>
      <c r="AH544" s="13">
        <f t="shared" si="295"/>
        <v>-71500</v>
      </c>
      <c r="AI544" s="13">
        <f t="shared" si="296"/>
        <v>3911433.3600000003</v>
      </c>
      <c r="AJ544" s="13">
        <f t="shared" si="297"/>
        <v>4703933.3600000003</v>
      </c>
      <c r="AK544" s="13">
        <f t="shared" si="298"/>
        <v>660000</v>
      </c>
      <c r="AL544" s="13">
        <f t="shared" si="299"/>
        <v>1934850.01</v>
      </c>
      <c r="AM544" s="13">
        <f t="shared" si="300"/>
        <v>193590</v>
      </c>
      <c r="AN544" s="13">
        <f t="shared" si="301"/>
        <v>2128440.0099999998</v>
      </c>
      <c r="AO544" s="23">
        <f t="shared" si="302"/>
        <v>0</v>
      </c>
      <c r="AP544" s="13">
        <f t="shared" si="303"/>
        <v>-88250</v>
      </c>
      <c r="AQ544" s="13">
        <f t="shared" si="304"/>
        <v>0</v>
      </c>
      <c r="AR544" s="3" t="str">
        <f t="shared" si="305"/>
        <v>Ok</v>
      </c>
    </row>
    <row r="545" spans="1:44" x14ac:dyDescent="0.3">
      <c r="A545" s="30"/>
      <c r="B545" s="30">
        <f t="shared" si="272"/>
        <v>552</v>
      </c>
      <c r="C545" s="13">
        <f t="shared" si="273"/>
        <v>276000</v>
      </c>
      <c r="D545" s="13">
        <f t="shared" si="274"/>
        <v>3312000</v>
      </c>
      <c r="E545" s="13">
        <f>F545*基础参数!$B$18</f>
        <v>2208000</v>
      </c>
      <c r="F545" s="13">
        <f>F544+基础参数!$B$17</f>
        <v>5520000</v>
      </c>
      <c r="G545" s="13">
        <f>基础参数!$B$1</f>
        <v>60000</v>
      </c>
      <c r="H545" s="13">
        <f>基础参数!$B$2</f>
        <v>36000</v>
      </c>
      <c r="I545" s="13">
        <f>ROUND(IF(F545/12&gt;基础参数!$B$5,基础参数!$B$5,IF(F545/12&lt;基础参数!$B$4,基础参数!$B$4,F545/12)),2)</f>
        <v>21396</v>
      </c>
      <c r="J545" s="13">
        <f>I545*12*基础参数!$B$3</f>
        <v>32094</v>
      </c>
      <c r="K545" s="13">
        <f>ROUND(IF($F545/12&gt;基础参数!$B$12,基础参数!$B$12,IF($F545/12&lt;基础参数!$B$11,基础参数!$B$11,$F545/12)),2)</f>
        <v>21396</v>
      </c>
      <c r="L545" s="13">
        <f>K545*12*基础参数!$B$10</f>
        <v>17972.640000000003</v>
      </c>
      <c r="M545" s="12">
        <f t="shared" si="275"/>
        <v>3165933.36</v>
      </c>
      <c r="N545" s="13">
        <f t="shared" si="276"/>
        <v>2208000</v>
      </c>
      <c r="O545" s="13">
        <f t="shared" si="277"/>
        <v>1242750.01</v>
      </c>
      <c r="P545" s="13">
        <f t="shared" si="278"/>
        <v>978440</v>
      </c>
      <c r="Q545" s="17">
        <f t="shared" si="279"/>
        <v>2221190.0099999998</v>
      </c>
      <c r="R545" s="13">
        <f t="shared" si="280"/>
        <v>4713933.3600000003</v>
      </c>
      <c r="S545" s="18">
        <f t="shared" si="281"/>
        <v>660000</v>
      </c>
      <c r="T545" s="13">
        <f t="shared" si="282"/>
        <v>1939350.01</v>
      </c>
      <c r="U545" s="13">
        <f t="shared" si="283"/>
        <v>193590</v>
      </c>
      <c r="V545" s="19">
        <f t="shared" si="284"/>
        <v>2132940.0099999998</v>
      </c>
      <c r="W545" s="13">
        <f t="shared" si="285"/>
        <v>88250</v>
      </c>
      <c r="X545" s="13">
        <f t="shared" si="286"/>
        <v>103410</v>
      </c>
      <c r="Y545" s="13">
        <f t="shared" si="287"/>
        <v>5373933.3600000003</v>
      </c>
      <c r="Z545" s="22">
        <f t="shared" si="288"/>
        <v>2236350.0099999998</v>
      </c>
      <c r="AA545" s="13"/>
      <c r="AB545" s="13">
        <f t="shared" si="289"/>
        <v>4953933.3600000003</v>
      </c>
      <c r="AC545" s="13">
        <f t="shared" si="290"/>
        <v>420000</v>
      </c>
      <c r="AD545" s="13">
        <f t="shared" si="291"/>
        <v>2047350.01</v>
      </c>
      <c r="AE545" s="13">
        <f t="shared" si="292"/>
        <v>102340</v>
      </c>
      <c r="AF545" s="13">
        <f t="shared" si="293"/>
        <v>2149690.0099999998</v>
      </c>
      <c r="AG545" s="23">
        <f t="shared" si="294"/>
        <v>16750</v>
      </c>
      <c r="AH545" s="13">
        <f t="shared" si="295"/>
        <v>-71500</v>
      </c>
      <c r="AI545" s="13">
        <f t="shared" si="296"/>
        <v>3921433.3600000003</v>
      </c>
      <c r="AJ545" s="13">
        <f t="shared" si="297"/>
        <v>4713933.3600000003</v>
      </c>
      <c r="AK545" s="13">
        <f t="shared" si="298"/>
        <v>660000</v>
      </c>
      <c r="AL545" s="13">
        <f t="shared" si="299"/>
        <v>1939350.01</v>
      </c>
      <c r="AM545" s="13">
        <f t="shared" si="300"/>
        <v>193590</v>
      </c>
      <c r="AN545" s="13">
        <f t="shared" si="301"/>
        <v>2132940.0099999998</v>
      </c>
      <c r="AO545" s="23">
        <f t="shared" si="302"/>
        <v>0</v>
      </c>
      <c r="AP545" s="13">
        <f t="shared" si="303"/>
        <v>-88250</v>
      </c>
      <c r="AQ545" s="13">
        <f t="shared" si="304"/>
        <v>0</v>
      </c>
      <c r="AR545" s="3" t="str">
        <f t="shared" si="305"/>
        <v>Ok</v>
      </c>
    </row>
    <row r="546" spans="1:44" x14ac:dyDescent="0.3">
      <c r="A546" s="30"/>
      <c r="B546" s="30">
        <f t="shared" si="272"/>
        <v>553</v>
      </c>
      <c r="C546" s="13">
        <f t="shared" si="273"/>
        <v>276500</v>
      </c>
      <c r="D546" s="13">
        <f t="shared" si="274"/>
        <v>3318000</v>
      </c>
      <c r="E546" s="13">
        <f>F546*基础参数!$B$18</f>
        <v>2212000</v>
      </c>
      <c r="F546" s="13">
        <f>F545+基础参数!$B$17</f>
        <v>5530000</v>
      </c>
      <c r="G546" s="13">
        <f>基础参数!$B$1</f>
        <v>60000</v>
      </c>
      <c r="H546" s="13">
        <f>基础参数!$B$2</f>
        <v>36000</v>
      </c>
      <c r="I546" s="13">
        <f>ROUND(IF(F546/12&gt;基础参数!$B$5,基础参数!$B$5,IF(F546/12&lt;基础参数!$B$4,基础参数!$B$4,F546/12)),2)</f>
        <v>21396</v>
      </c>
      <c r="J546" s="13">
        <f>I546*12*基础参数!$B$3</f>
        <v>32094</v>
      </c>
      <c r="K546" s="13">
        <f>ROUND(IF($F546/12&gt;基础参数!$B$12,基础参数!$B$12,IF($F546/12&lt;基础参数!$B$11,基础参数!$B$11,$F546/12)),2)</f>
        <v>21396</v>
      </c>
      <c r="L546" s="13">
        <f>K546*12*基础参数!$B$10</f>
        <v>17972.640000000003</v>
      </c>
      <c r="M546" s="12">
        <f t="shared" si="275"/>
        <v>3171933.36</v>
      </c>
      <c r="N546" s="13">
        <f t="shared" si="276"/>
        <v>2212000</v>
      </c>
      <c r="O546" s="13">
        <f t="shared" si="277"/>
        <v>1245450.01</v>
      </c>
      <c r="P546" s="13">
        <f t="shared" si="278"/>
        <v>980240</v>
      </c>
      <c r="Q546" s="17">
        <f t="shared" si="279"/>
        <v>2225690.0099999998</v>
      </c>
      <c r="R546" s="13">
        <f t="shared" si="280"/>
        <v>4723933.3600000003</v>
      </c>
      <c r="S546" s="18">
        <f t="shared" si="281"/>
        <v>660000</v>
      </c>
      <c r="T546" s="13">
        <f t="shared" si="282"/>
        <v>1943850.01</v>
      </c>
      <c r="U546" s="13">
        <f t="shared" si="283"/>
        <v>193590</v>
      </c>
      <c r="V546" s="19">
        <f t="shared" si="284"/>
        <v>2137440.0099999998</v>
      </c>
      <c r="W546" s="13">
        <f t="shared" si="285"/>
        <v>88250</v>
      </c>
      <c r="X546" s="13">
        <f t="shared" si="286"/>
        <v>103410</v>
      </c>
      <c r="Y546" s="13">
        <f t="shared" si="287"/>
        <v>5383933.3600000003</v>
      </c>
      <c r="Z546" s="22">
        <f t="shared" si="288"/>
        <v>2240850.0099999998</v>
      </c>
      <c r="AA546" s="13"/>
      <c r="AB546" s="13">
        <f t="shared" si="289"/>
        <v>4963933.3600000003</v>
      </c>
      <c r="AC546" s="13">
        <f t="shared" si="290"/>
        <v>420000</v>
      </c>
      <c r="AD546" s="13">
        <f t="shared" si="291"/>
        <v>2051850.01</v>
      </c>
      <c r="AE546" s="13">
        <f t="shared" si="292"/>
        <v>102340</v>
      </c>
      <c r="AF546" s="13">
        <f t="shared" si="293"/>
        <v>2154190.0099999998</v>
      </c>
      <c r="AG546" s="23">
        <f t="shared" si="294"/>
        <v>16750</v>
      </c>
      <c r="AH546" s="13">
        <f t="shared" si="295"/>
        <v>-71500</v>
      </c>
      <c r="AI546" s="13">
        <f t="shared" si="296"/>
        <v>3931433.3600000003</v>
      </c>
      <c r="AJ546" s="13">
        <f t="shared" si="297"/>
        <v>4723933.3600000003</v>
      </c>
      <c r="AK546" s="13">
        <f t="shared" si="298"/>
        <v>660000</v>
      </c>
      <c r="AL546" s="13">
        <f t="shared" si="299"/>
        <v>1943850.01</v>
      </c>
      <c r="AM546" s="13">
        <f t="shared" si="300"/>
        <v>193590</v>
      </c>
      <c r="AN546" s="13">
        <f t="shared" si="301"/>
        <v>2137440.0099999998</v>
      </c>
      <c r="AO546" s="23">
        <f t="shared" si="302"/>
        <v>0</v>
      </c>
      <c r="AP546" s="13">
        <f t="shared" si="303"/>
        <v>-88250</v>
      </c>
      <c r="AQ546" s="13">
        <f t="shared" si="304"/>
        <v>0</v>
      </c>
      <c r="AR546" s="3" t="str">
        <f t="shared" si="305"/>
        <v>Ok</v>
      </c>
    </row>
    <row r="547" spans="1:44" x14ac:dyDescent="0.3">
      <c r="A547" s="30"/>
      <c r="B547" s="30">
        <f t="shared" si="272"/>
        <v>554</v>
      </c>
      <c r="C547" s="13">
        <f t="shared" si="273"/>
        <v>277000</v>
      </c>
      <c r="D547" s="13">
        <f t="shared" si="274"/>
        <v>3324000</v>
      </c>
      <c r="E547" s="13">
        <f>F547*基础参数!$B$18</f>
        <v>2216000</v>
      </c>
      <c r="F547" s="13">
        <f>F546+基础参数!$B$17</f>
        <v>5540000</v>
      </c>
      <c r="G547" s="13">
        <f>基础参数!$B$1</f>
        <v>60000</v>
      </c>
      <c r="H547" s="13">
        <f>基础参数!$B$2</f>
        <v>36000</v>
      </c>
      <c r="I547" s="13">
        <f>ROUND(IF(F547/12&gt;基础参数!$B$5,基础参数!$B$5,IF(F547/12&lt;基础参数!$B$4,基础参数!$B$4,F547/12)),2)</f>
        <v>21396</v>
      </c>
      <c r="J547" s="13">
        <f>I547*12*基础参数!$B$3</f>
        <v>32094</v>
      </c>
      <c r="K547" s="13">
        <f>ROUND(IF($F547/12&gt;基础参数!$B$12,基础参数!$B$12,IF($F547/12&lt;基础参数!$B$11,基础参数!$B$11,$F547/12)),2)</f>
        <v>21396</v>
      </c>
      <c r="L547" s="13">
        <f>K547*12*基础参数!$B$10</f>
        <v>17972.640000000003</v>
      </c>
      <c r="M547" s="12">
        <f t="shared" si="275"/>
        <v>3177933.36</v>
      </c>
      <c r="N547" s="13">
        <f t="shared" si="276"/>
        <v>2216000</v>
      </c>
      <c r="O547" s="13">
        <f t="shared" si="277"/>
        <v>1248150.01</v>
      </c>
      <c r="P547" s="13">
        <f t="shared" si="278"/>
        <v>982040</v>
      </c>
      <c r="Q547" s="17">
        <f t="shared" si="279"/>
        <v>2230190.0099999998</v>
      </c>
      <c r="R547" s="13">
        <f t="shared" si="280"/>
        <v>4733933.3600000003</v>
      </c>
      <c r="S547" s="18">
        <f t="shared" si="281"/>
        <v>660000</v>
      </c>
      <c r="T547" s="13">
        <f t="shared" si="282"/>
        <v>1948350.01</v>
      </c>
      <c r="U547" s="13">
        <f t="shared" si="283"/>
        <v>193590</v>
      </c>
      <c r="V547" s="19">
        <f t="shared" si="284"/>
        <v>2141940.0099999998</v>
      </c>
      <c r="W547" s="13">
        <f t="shared" si="285"/>
        <v>88250</v>
      </c>
      <c r="X547" s="13">
        <f t="shared" si="286"/>
        <v>103410</v>
      </c>
      <c r="Y547" s="13">
        <f t="shared" si="287"/>
        <v>5393933.3600000003</v>
      </c>
      <c r="Z547" s="22">
        <f t="shared" si="288"/>
        <v>2245350.0099999998</v>
      </c>
      <c r="AA547" s="13"/>
      <c r="AB547" s="13">
        <f t="shared" si="289"/>
        <v>4973933.3600000003</v>
      </c>
      <c r="AC547" s="13">
        <f t="shared" si="290"/>
        <v>420000</v>
      </c>
      <c r="AD547" s="13">
        <f t="shared" si="291"/>
        <v>2056350.01</v>
      </c>
      <c r="AE547" s="13">
        <f t="shared" si="292"/>
        <v>102340</v>
      </c>
      <c r="AF547" s="13">
        <f t="shared" si="293"/>
        <v>2158690.0099999998</v>
      </c>
      <c r="AG547" s="23">
        <f t="shared" si="294"/>
        <v>16750</v>
      </c>
      <c r="AH547" s="13">
        <f t="shared" si="295"/>
        <v>-71500</v>
      </c>
      <c r="AI547" s="13">
        <f t="shared" si="296"/>
        <v>3941433.3600000003</v>
      </c>
      <c r="AJ547" s="13">
        <f t="shared" si="297"/>
        <v>4733933.3600000003</v>
      </c>
      <c r="AK547" s="13">
        <f t="shared" si="298"/>
        <v>660000</v>
      </c>
      <c r="AL547" s="13">
        <f t="shared" si="299"/>
        <v>1948350.01</v>
      </c>
      <c r="AM547" s="13">
        <f t="shared" si="300"/>
        <v>193590</v>
      </c>
      <c r="AN547" s="13">
        <f t="shared" si="301"/>
        <v>2141940.0099999998</v>
      </c>
      <c r="AO547" s="23">
        <f t="shared" si="302"/>
        <v>0</v>
      </c>
      <c r="AP547" s="13">
        <f t="shared" si="303"/>
        <v>-88250</v>
      </c>
      <c r="AQ547" s="13">
        <f t="shared" si="304"/>
        <v>0</v>
      </c>
      <c r="AR547" s="3" t="str">
        <f t="shared" si="305"/>
        <v>Ok</v>
      </c>
    </row>
    <row r="548" spans="1:44" x14ac:dyDescent="0.3">
      <c r="A548" s="30"/>
      <c r="B548" s="30">
        <f t="shared" si="272"/>
        <v>555</v>
      </c>
      <c r="C548" s="13">
        <f t="shared" si="273"/>
        <v>277500</v>
      </c>
      <c r="D548" s="13">
        <f t="shared" si="274"/>
        <v>3330000</v>
      </c>
      <c r="E548" s="13">
        <f>F548*基础参数!$B$18</f>
        <v>2220000</v>
      </c>
      <c r="F548" s="13">
        <f>F547+基础参数!$B$17</f>
        <v>5550000</v>
      </c>
      <c r="G548" s="13">
        <f>基础参数!$B$1</f>
        <v>60000</v>
      </c>
      <c r="H548" s="13">
        <f>基础参数!$B$2</f>
        <v>36000</v>
      </c>
      <c r="I548" s="13">
        <f>ROUND(IF(F548/12&gt;基础参数!$B$5,基础参数!$B$5,IF(F548/12&lt;基础参数!$B$4,基础参数!$B$4,F548/12)),2)</f>
        <v>21396</v>
      </c>
      <c r="J548" s="13">
        <f>I548*12*基础参数!$B$3</f>
        <v>32094</v>
      </c>
      <c r="K548" s="13">
        <f>ROUND(IF($F548/12&gt;基础参数!$B$12,基础参数!$B$12,IF($F548/12&lt;基础参数!$B$11,基础参数!$B$11,$F548/12)),2)</f>
        <v>21396</v>
      </c>
      <c r="L548" s="13">
        <f>K548*12*基础参数!$B$10</f>
        <v>17972.640000000003</v>
      </c>
      <c r="M548" s="12">
        <f t="shared" si="275"/>
        <v>3183933.36</v>
      </c>
      <c r="N548" s="13">
        <f t="shared" si="276"/>
        <v>2220000</v>
      </c>
      <c r="O548" s="13">
        <f t="shared" si="277"/>
        <v>1250850.01</v>
      </c>
      <c r="P548" s="13">
        <f t="shared" si="278"/>
        <v>983840</v>
      </c>
      <c r="Q548" s="17">
        <f t="shared" si="279"/>
        <v>2234690.0099999998</v>
      </c>
      <c r="R548" s="13">
        <f t="shared" si="280"/>
        <v>4743933.3600000003</v>
      </c>
      <c r="S548" s="18">
        <f t="shared" si="281"/>
        <v>660000</v>
      </c>
      <c r="T548" s="13">
        <f t="shared" si="282"/>
        <v>1952850.01</v>
      </c>
      <c r="U548" s="13">
        <f t="shared" si="283"/>
        <v>193590</v>
      </c>
      <c r="V548" s="19">
        <f t="shared" si="284"/>
        <v>2146440.0099999998</v>
      </c>
      <c r="W548" s="13">
        <f t="shared" si="285"/>
        <v>88250</v>
      </c>
      <c r="X548" s="13">
        <f t="shared" si="286"/>
        <v>103410</v>
      </c>
      <c r="Y548" s="13">
        <f t="shared" si="287"/>
        <v>5403933.3600000003</v>
      </c>
      <c r="Z548" s="22">
        <f t="shared" si="288"/>
        <v>2249850.0099999998</v>
      </c>
      <c r="AA548" s="13"/>
      <c r="AB548" s="13">
        <f t="shared" si="289"/>
        <v>4983933.3600000003</v>
      </c>
      <c r="AC548" s="13">
        <f t="shared" si="290"/>
        <v>420000</v>
      </c>
      <c r="AD548" s="13">
        <f t="shared" si="291"/>
        <v>2060850.01</v>
      </c>
      <c r="AE548" s="13">
        <f t="shared" si="292"/>
        <v>102340</v>
      </c>
      <c r="AF548" s="13">
        <f t="shared" si="293"/>
        <v>2163190.0099999998</v>
      </c>
      <c r="AG548" s="23">
        <f t="shared" si="294"/>
        <v>16750</v>
      </c>
      <c r="AH548" s="13">
        <f t="shared" si="295"/>
        <v>-71500</v>
      </c>
      <c r="AI548" s="13">
        <f t="shared" si="296"/>
        <v>3951433.3600000003</v>
      </c>
      <c r="AJ548" s="13">
        <f t="shared" si="297"/>
        <v>4743933.3600000003</v>
      </c>
      <c r="AK548" s="13">
        <f t="shared" si="298"/>
        <v>660000</v>
      </c>
      <c r="AL548" s="13">
        <f t="shared" si="299"/>
        <v>1952850.01</v>
      </c>
      <c r="AM548" s="13">
        <f t="shared" si="300"/>
        <v>193590</v>
      </c>
      <c r="AN548" s="13">
        <f t="shared" si="301"/>
        <v>2146440.0099999998</v>
      </c>
      <c r="AO548" s="23">
        <f t="shared" si="302"/>
        <v>0</v>
      </c>
      <c r="AP548" s="13">
        <f t="shared" si="303"/>
        <v>-88250</v>
      </c>
      <c r="AQ548" s="13">
        <f t="shared" si="304"/>
        <v>0</v>
      </c>
      <c r="AR548" s="3" t="str">
        <f t="shared" si="305"/>
        <v>Ok</v>
      </c>
    </row>
    <row r="549" spans="1:44" x14ac:dyDescent="0.3">
      <c r="A549" s="30"/>
      <c r="B549" s="30">
        <f t="shared" si="272"/>
        <v>556</v>
      </c>
      <c r="C549" s="13">
        <f t="shared" si="273"/>
        <v>278000</v>
      </c>
      <c r="D549" s="13">
        <f t="shared" si="274"/>
        <v>3336000</v>
      </c>
      <c r="E549" s="13">
        <f>F549*基础参数!$B$18</f>
        <v>2224000</v>
      </c>
      <c r="F549" s="13">
        <f>F548+基础参数!$B$17</f>
        <v>5560000</v>
      </c>
      <c r="G549" s="13">
        <f>基础参数!$B$1</f>
        <v>60000</v>
      </c>
      <c r="H549" s="13">
        <f>基础参数!$B$2</f>
        <v>36000</v>
      </c>
      <c r="I549" s="13">
        <f>ROUND(IF(F549/12&gt;基础参数!$B$5,基础参数!$B$5,IF(F549/12&lt;基础参数!$B$4,基础参数!$B$4,F549/12)),2)</f>
        <v>21396</v>
      </c>
      <c r="J549" s="13">
        <f>I549*12*基础参数!$B$3</f>
        <v>32094</v>
      </c>
      <c r="K549" s="13">
        <f>ROUND(IF($F549/12&gt;基础参数!$B$12,基础参数!$B$12,IF($F549/12&lt;基础参数!$B$11,基础参数!$B$11,$F549/12)),2)</f>
        <v>21396</v>
      </c>
      <c r="L549" s="13">
        <f>K549*12*基础参数!$B$10</f>
        <v>17972.640000000003</v>
      </c>
      <c r="M549" s="12">
        <f t="shared" si="275"/>
        <v>3189933.36</v>
      </c>
      <c r="N549" s="13">
        <f t="shared" si="276"/>
        <v>2224000</v>
      </c>
      <c r="O549" s="13">
        <f t="shared" si="277"/>
        <v>1253550.01</v>
      </c>
      <c r="P549" s="13">
        <f t="shared" si="278"/>
        <v>985640</v>
      </c>
      <c r="Q549" s="17">
        <f t="shared" si="279"/>
        <v>2239190.0099999998</v>
      </c>
      <c r="R549" s="13">
        <f t="shared" si="280"/>
        <v>4753933.3600000003</v>
      </c>
      <c r="S549" s="18">
        <f t="shared" si="281"/>
        <v>660000</v>
      </c>
      <c r="T549" s="13">
        <f t="shared" si="282"/>
        <v>1957350.01</v>
      </c>
      <c r="U549" s="13">
        <f t="shared" si="283"/>
        <v>193590</v>
      </c>
      <c r="V549" s="19">
        <f t="shared" si="284"/>
        <v>2150940.0099999998</v>
      </c>
      <c r="W549" s="13">
        <f t="shared" si="285"/>
        <v>88250</v>
      </c>
      <c r="X549" s="13">
        <f t="shared" si="286"/>
        <v>103410</v>
      </c>
      <c r="Y549" s="13">
        <f t="shared" si="287"/>
        <v>5413933.3600000003</v>
      </c>
      <c r="Z549" s="22">
        <f t="shared" si="288"/>
        <v>2254350.0099999998</v>
      </c>
      <c r="AA549" s="13"/>
      <c r="AB549" s="13">
        <f t="shared" si="289"/>
        <v>4993933.3600000003</v>
      </c>
      <c r="AC549" s="13">
        <f t="shared" si="290"/>
        <v>420000</v>
      </c>
      <c r="AD549" s="13">
        <f t="shared" si="291"/>
        <v>2065350.01</v>
      </c>
      <c r="AE549" s="13">
        <f t="shared" si="292"/>
        <v>102340</v>
      </c>
      <c r="AF549" s="13">
        <f t="shared" si="293"/>
        <v>2167690.0099999998</v>
      </c>
      <c r="AG549" s="23">
        <f t="shared" si="294"/>
        <v>16750</v>
      </c>
      <c r="AH549" s="13">
        <f t="shared" si="295"/>
        <v>-71500</v>
      </c>
      <c r="AI549" s="13">
        <f t="shared" si="296"/>
        <v>3961433.3600000003</v>
      </c>
      <c r="AJ549" s="13">
        <f t="shared" si="297"/>
        <v>4753933.3600000003</v>
      </c>
      <c r="AK549" s="13">
        <f t="shared" si="298"/>
        <v>660000</v>
      </c>
      <c r="AL549" s="13">
        <f t="shared" si="299"/>
        <v>1957350.01</v>
      </c>
      <c r="AM549" s="13">
        <f t="shared" si="300"/>
        <v>193590</v>
      </c>
      <c r="AN549" s="13">
        <f t="shared" si="301"/>
        <v>2150940.0099999998</v>
      </c>
      <c r="AO549" s="23">
        <f t="shared" si="302"/>
        <v>0</v>
      </c>
      <c r="AP549" s="13">
        <f t="shared" si="303"/>
        <v>-88250</v>
      </c>
      <c r="AQ549" s="13">
        <f t="shared" si="304"/>
        <v>0</v>
      </c>
      <c r="AR549" s="3" t="str">
        <f t="shared" si="305"/>
        <v>Ok</v>
      </c>
    </row>
    <row r="550" spans="1:44" x14ac:dyDescent="0.3">
      <c r="A550" s="30"/>
      <c r="B550" s="30">
        <f t="shared" si="272"/>
        <v>557</v>
      </c>
      <c r="C550" s="13">
        <f t="shared" si="273"/>
        <v>278500</v>
      </c>
      <c r="D550" s="13">
        <f t="shared" si="274"/>
        <v>3342000</v>
      </c>
      <c r="E550" s="13">
        <f>F550*基础参数!$B$18</f>
        <v>2228000</v>
      </c>
      <c r="F550" s="13">
        <f>F549+基础参数!$B$17</f>
        <v>5570000</v>
      </c>
      <c r="G550" s="13">
        <f>基础参数!$B$1</f>
        <v>60000</v>
      </c>
      <c r="H550" s="13">
        <f>基础参数!$B$2</f>
        <v>36000</v>
      </c>
      <c r="I550" s="13">
        <f>ROUND(IF(F550/12&gt;基础参数!$B$5,基础参数!$B$5,IF(F550/12&lt;基础参数!$B$4,基础参数!$B$4,F550/12)),2)</f>
        <v>21396</v>
      </c>
      <c r="J550" s="13">
        <f>I550*12*基础参数!$B$3</f>
        <v>32094</v>
      </c>
      <c r="K550" s="13">
        <f>ROUND(IF($F550/12&gt;基础参数!$B$12,基础参数!$B$12,IF($F550/12&lt;基础参数!$B$11,基础参数!$B$11,$F550/12)),2)</f>
        <v>21396</v>
      </c>
      <c r="L550" s="13">
        <f>K550*12*基础参数!$B$10</f>
        <v>17972.640000000003</v>
      </c>
      <c r="M550" s="12">
        <f t="shared" si="275"/>
        <v>3195933.36</v>
      </c>
      <c r="N550" s="13">
        <f t="shared" si="276"/>
        <v>2228000</v>
      </c>
      <c r="O550" s="13">
        <f t="shared" si="277"/>
        <v>1256250.01</v>
      </c>
      <c r="P550" s="13">
        <f t="shared" si="278"/>
        <v>987440</v>
      </c>
      <c r="Q550" s="17">
        <f t="shared" si="279"/>
        <v>2243690.0099999998</v>
      </c>
      <c r="R550" s="13">
        <f t="shared" si="280"/>
        <v>4763933.3600000003</v>
      </c>
      <c r="S550" s="18">
        <f t="shared" si="281"/>
        <v>660000</v>
      </c>
      <c r="T550" s="13">
        <f t="shared" si="282"/>
        <v>1961850.01</v>
      </c>
      <c r="U550" s="13">
        <f t="shared" si="283"/>
        <v>193590</v>
      </c>
      <c r="V550" s="19">
        <f t="shared" si="284"/>
        <v>2155440.0099999998</v>
      </c>
      <c r="W550" s="13">
        <f t="shared" si="285"/>
        <v>88250</v>
      </c>
      <c r="X550" s="13">
        <f t="shared" si="286"/>
        <v>103410</v>
      </c>
      <c r="Y550" s="13">
        <f t="shared" si="287"/>
        <v>5423933.3600000003</v>
      </c>
      <c r="Z550" s="22">
        <f t="shared" si="288"/>
        <v>2258850.0099999998</v>
      </c>
      <c r="AA550" s="13"/>
      <c r="AB550" s="13">
        <f t="shared" si="289"/>
        <v>5003933.3600000003</v>
      </c>
      <c r="AC550" s="13">
        <f t="shared" si="290"/>
        <v>420000</v>
      </c>
      <c r="AD550" s="13">
        <f t="shared" si="291"/>
        <v>2069850.01</v>
      </c>
      <c r="AE550" s="13">
        <f t="shared" si="292"/>
        <v>102340</v>
      </c>
      <c r="AF550" s="13">
        <f t="shared" si="293"/>
        <v>2172190.0099999998</v>
      </c>
      <c r="AG550" s="23">
        <f t="shared" si="294"/>
        <v>16750</v>
      </c>
      <c r="AH550" s="13">
        <f t="shared" si="295"/>
        <v>-71500</v>
      </c>
      <c r="AI550" s="13">
        <f t="shared" si="296"/>
        <v>3971433.3600000003</v>
      </c>
      <c r="AJ550" s="13">
        <f t="shared" si="297"/>
        <v>4763933.3600000003</v>
      </c>
      <c r="AK550" s="13">
        <f t="shared" si="298"/>
        <v>660000</v>
      </c>
      <c r="AL550" s="13">
        <f t="shared" si="299"/>
        <v>1961850.01</v>
      </c>
      <c r="AM550" s="13">
        <f t="shared" si="300"/>
        <v>193590</v>
      </c>
      <c r="AN550" s="13">
        <f t="shared" si="301"/>
        <v>2155440.0099999998</v>
      </c>
      <c r="AO550" s="23">
        <f t="shared" si="302"/>
        <v>0</v>
      </c>
      <c r="AP550" s="13">
        <f t="shared" si="303"/>
        <v>-88250</v>
      </c>
      <c r="AQ550" s="13">
        <f t="shared" si="304"/>
        <v>0</v>
      </c>
      <c r="AR550" s="3" t="str">
        <f t="shared" si="305"/>
        <v>Ok</v>
      </c>
    </row>
    <row r="551" spans="1:44" x14ac:dyDescent="0.3">
      <c r="A551" s="30"/>
      <c r="B551" s="30">
        <f t="shared" si="272"/>
        <v>558</v>
      </c>
      <c r="C551" s="13">
        <f t="shared" si="273"/>
        <v>279000</v>
      </c>
      <c r="D551" s="13">
        <f t="shared" si="274"/>
        <v>3348000</v>
      </c>
      <c r="E551" s="13">
        <f>F551*基础参数!$B$18</f>
        <v>2232000</v>
      </c>
      <c r="F551" s="13">
        <f>F550+基础参数!$B$17</f>
        <v>5580000</v>
      </c>
      <c r="G551" s="13">
        <f>基础参数!$B$1</f>
        <v>60000</v>
      </c>
      <c r="H551" s="13">
        <f>基础参数!$B$2</f>
        <v>36000</v>
      </c>
      <c r="I551" s="13">
        <f>ROUND(IF(F551/12&gt;基础参数!$B$5,基础参数!$B$5,IF(F551/12&lt;基础参数!$B$4,基础参数!$B$4,F551/12)),2)</f>
        <v>21396</v>
      </c>
      <c r="J551" s="13">
        <f>I551*12*基础参数!$B$3</f>
        <v>32094</v>
      </c>
      <c r="K551" s="13">
        <f>ROUND(IF($F551/12&gt;基础参数!$B$12,基础参数!$B$12,IF($F551/12&lt;基础参数!$B$11,基础参数!$B$11,$F551/12)),2)</f>
        <v>21396</v>
      </c>
      <c r="L551" s="13">
        <f>K551*12*基础参数!$B$10</f>
        <v>17972.640000000003</v>
      </c>
      <c r="M551" s="12">
        <f t="shared" si="275"/>
        <v>3201933.36</v>
      </c>
      <c r="N551" s="13">
        <f t="shared" si="276"/>
        <v>2232000</v>
      </c>
      <c r="O551" s="13">
        <f t="shared" si="277"/>
        <v>1258950.01</v>
      </c>
      <c r="P551" s="13">
        <f t="shared" si="278"/>
        <v>989240</v>
      </c>
      <c r="Q551" s="17">
        <f t="shared" si="279"/>
        <v>2248190.0099999998</v>
      </c>
      <c r="R551" s="13">
        <f t="shared" si="280"/>
        <v>4773933.3600000003</v>
      </c>
      <c r="S551" s="18">
        <f t="shared" si="281"/>
        <v>660000</v>
      </c>
      <c r="T551" s="13">
        <f t="shared" si="282"/>
        <v>1966350.01</v>
      </c>
      <c r="U551" s="13">
        <f t="shared" si="283"/>
        <v>193590</v>
      </c>
      <c r="V551" s="19">
        <f t="shared" si="284"/>
        <v>2159940.0099999998</v>
      </c>
      <c r="W551" s="13">
        <f t="shared" si="285"/>
        <v>88250</v>
      </c>
      <c r="X551" s="13">
        <f t="shared" si="286"/>
        <v>103410</v>
      </c>
      <c r="Y551" s="13">
        <f t="shared" si="287"/>
        <v>5433933.3600000003</v>
      </c>
      <c r="Z551" s="22">
        <f t="shared" si="288"/>
        <v>2263350.0099999998</v>
      </c>
      <c r="AA551" s="13"/>
      <c r="AB551" s="13">
        <f t="shared" si="289"/>
        <v>5013933.3600000003</v>
      </c>
      <c r="AC551" s="13">
        <f t="shared" si="290"/>
        <v>420000</v>
      </c>
      <c r="AD551" s="13">
        <f t="shared" si="291"/>
        <v>2074350.01</v>
      </c>
      <c r="AE551" s="13">
        <f t="shared" si="292"/>
        <v>102340</v>
      </c>
      <c r="AF551" s="13">
        <f t="shared" si="293"/>
        <v>2176690.0099999998</v>
      </c>
      <c r="AG551" s="23">
        <f t="shared" si="294"/>
        <v>16750</v>
      </c>
      <c r="AH551" s="13">
        <f t="shared" si="295"/>
        <v>-71500</v>
      </c>
      <c r="AI551" s="13">
        <f t="shared" si="296"/>
        <v>3981433.3600000003</v>
      </c>
      <c r="AJ551" s="13">
        <f t="shared" si="297"/>
        <v>4773933.3600000003</v>
      </c>
      <c r="AK551" s="13">
        <f t="shared" si="298"/>
        <v>660000</v>
      </c>
      <c r="AL551" s="13">
        <f t="shared" si="299"/>
        <v>1966350.01</v>
      </c>
      <c r="AM551" s="13">
        <f t="shared" si="300"/>
        <v>193590</v>
      </c>
      <c r="AN551" s="13">
        <f t="shared" si="301"/>
        <v>2159940.0099999998</v>
      </c>
      <c r="AO551" s="23">
        <f t="shared" si="302"/>
        <v>0</v>
      </c>
      <c r="AP551" s="13">
        <f t="shared" si="303"/>
        <v>-88250</v>
      </c>
      <c r="AQ551" s="13">
        <f t="shared" si="304"/>
        <v>0</v>
      </c>
      <c r="AR551" s="3" t="str">
        <f t="shared" si="305"/>
        <v>Ok</v>
      </c>
    </row>
    <row r="552" spans="1:44" x14ac:dyDescent="0.3">
      <c r="A552" s="30"/>
      <c r="B552" s="30">
        <f t="shared" si="272"/>
        <v>559</v>
      </c>
      <c r="C552" s="13">
        <f t="shared" si="273"/>
        <v>279500</v>
      </c>
      <c r="D552" s="13">
        <f t="shared" si="274"/>
        <v>3354000</v>
      </c>
      <c r="E552" s="13">
        <f>F552*基础参数!$B$18</f>
        <v>2236000</v>
      </c>
      <c r="F552" s="13">
        <f>F551+基础参数!$B$17</f>
        <v>5590000</v>
      </c>
      <c r="G552" s="13">
        <f>基础参数!$B$1</f>
        <v>60000</v>
      </c>
      <c r="H552" s="13">
        <f>基础参数!$B$2</f>
        <v>36000</v>
      </c>
      <c r="I552" s="13">
        <f>ROUND(IF(F552/12&gt;基础参数!$B$5,基础参数!$B$5,IF(F552/12&lt;基础参数!$B$4,基础参数!$B$4,F552/12)),2)</f>
        <v>21396</v>
      </c>
      <c r="J552" s="13">
        <f>I552*12*基础参数!$B$3</f>
        <v>32094</v>
      </c>
      <c r="K552" s="13">
        <f>ROUND(IF($F552/12&gt;基础参数!$B$12,基础参数!$B$12,IF($F552/12&lt;基础参数!$B$11,基础参数!$B$11,$F552/12)),2)</f>
        <v>21396</v>
      </c>
      <c r="L552" s="13">
        <f>K552*12*基础参数!$B$10</f>
        <v>17972.640000000003</v>
      </c>
      <c r="M552" s="12">
        <f t="shared" si="275"/>
        <v>3207933.36</v>
      </c>
      <c r="N552" s="13">
        <f t="shared" si="276"/>
        <v>2236000</v>
      </c>
      <c r="O552" s="13">
        <f t="shared" si="277"/>
        <v>1261650.01</v>
      </c>
      <c r="P552" s="13">
        <f t="shared" si="278"/>
        <v>991040</v>
      </c>
      <c r="Q552" s="17">
        <f t="shared" si="279"/>
        <v>2252690.0099999998</v>
      </c>
      <c r="R552" s="13">
        <f t="shared" si="280"/>
        <v>4783933.3600000003</v>
      </c>
      <c r="S552" s="18">
        <f t="shared" si="281"/>
        <v>660000</v>
      </c>
      <c r="T552" s="13">
        <f t="shared" si="282"/>
        <v>1970850.01</v>
      </c>
      <c r="U552" s="13">
        <f t="shared" si="283"/>
        <v>193590</v>
      </c>
      <c r="V552" s="19">
        <f t="shared" si="284"/>
        <v>2164440.0099999998</v>
      </c>
      <c r="W552" s="13">
        <f t="shared" si="285"/>
        <v>88250</v>
      </c>
      <c r="X552" s="13">
        <f t="shared" si="286"/>
        <v>103410</v>
      </c>
      <c r="Y552" s="13">
        <f t="shared" si="287"/>
        <v>5443933.3600000003</v>
      </c>
      <c r="Z552" s="22">
        <f t="shared" si="288"/>
        <v>2267850.0099999998</v>
      </c>
      <c r="AA552" s="13"/>
      <c r="AB552" s="13">
        <f t="shared" si="289"/>
        <v>5023933.3600000003</v>
      </c>
      <c r="AC552" s="13">
        <f t="shared" si="290"/>
        <v>420000</v>
      </c>
      <c r="AD552" s="13">
        <f t="shared" si="291"/>
        <v>2078850.01</v>
      </c>
      <c r="AE552" s="13">
        <f t="shared" si="292"/>
        <v>102340</v>
      </c>
      <c r="AF552" s="13">
        <f t="shared" si="293"/>
        <v>2181190.0099999998</v>
      </c>
      <c r="AG552" s="23">
        <f t="shared" si="294"/>
        <v>16750</v>
      </c>
      <c r="AH552" s="13">
        <f t="shared" si="295"/>
        <v>-71500</v>
      </c>
      <c r="AI552" s="13">
        <f t="shared" si="296"/>
        <v>3991433.3600000003</v>
      </c>
      <c r="AJ552" s="13">
        <f t="shared" si="297"/>
        <v>4783933.3600000003</v>
      </c>
      <c r="AK552" s="13">
        <f t="shared" si="298"/>
        <v>660000</v>
      </c>
      <c r="AL552" s="13">
        <f t="shared" si="299"/>
        <v>1970850.01</v>
      </c>
      <c r="AM552" s="13">
        <f t="shared" si="300"/>
        <v>193590</v>
      </c>
      <c r="AN552" s="13">
        <f t="shared" si="301"/>
        <v>2164440.0099999998</v>
      </c>
      <c r="AO552" s="23">
        <f t="shared" si="302"/>
        <v>0</v>
      </c>
      <c r="AP552" s="13">
        <f t="shared" si="303"/>
        <v>-88250</v>
      </c>
      <c r="AQ552" s="13">
        <f t="shared" si="304"/>
        <v>0</v>
      </c>
      <c r="AR552" s="3" t="str">
        <f t="shared" si="305"/>
        <v>Ok</v>
      </c>
    </row>
    <row r="553" spans="1:44" x14ac:dyDescent="0.3">
      <c r="A553" s="30"/>
      <c r="B553" s="30">
        <f t="shared" si="272"/>
        <v>560</v>
      </c>
      <c r="C553" s="13">
        <f t="shared" si="273"/>
        <v>280000</v>
      </c>
      <c r="D553" s="13">
        <f t="shared" si="274"/>
        <v>3360000</v>
      </c>
      <c r="E553" s="13">
        <f>F553*基础参数!$B$18</f>
        <v>2240000</v>
      </c>
      <c r="F553" s="13">
        <f>F552+基础参数!$B$17</f>
        <v>5600000</v>
      </c>
      <c r="G553" s="13">
        <f>基础参数!$B$1</f>
        <v>60000</v>
      </c>
      <c r="H553" s="13">
        <f>基础参数!$B$2</f>
        <v>36000</v>
      </c>
      <c r="I553" s="13">
        <f>ROUND(IF(F553/12&gt;基础参数!$B$5,基础参数!$B$5,IF(F553/12&lt;基础参数!$B$4,基础参数!$B$4,F553/12)),2)</f>
        <v>21396</v>
      </c>
      <c r="J553" s="13">
        <f>I553*12*基础参数!$B$3</f>
        <v>32094</v>
      </c>
      <c r="K553" s="13">
        <f>ROUND(IF($F553/12&gt;基础参数!$B$12,基础参数!$B$12,IF($F553/12&lt;基础参数!$B$11,基础参数!$B$11,$F553/12)),2)</f>
        <v>21396</v>
      </c>
      <c r="L553" s="13">
        <f>K553*12*基础参数!$B$10</f>
        <v>17972.640000000003</v>
      </c>
      <c r="M553" s="12">
        <f t="shared" si="275"/>
        <v>3213933.36</v>
      </c>
      <c r="N553" s="13">
        <f t="shared" si="276"/>
        <v>2240000</v>
      </c>
      <c r="O553" s="13">
        <f t="shared" si="277"/>
        <v>1264350.01</v>
      </c>
      <c r="P553" s="13">
        <f t="shared" si="278"/>
        <v>992840</v>
      </c>
      <c r="Q553" s="17">
        <f t="shared" si="279"/>
        <v>2257190.0099999998</v>
      </c>
      <c r="R553" s="13">
        <f t="shared" si="280"/>
        <v>4793933.3600000003</v>
      </c>
      <c r="S553" s="18">
        <f t="shared" si="281"/>
        <v>660000</v>
      </c>
      <c r="T553" s="13">
        <f t="shared" si="282"/>
        <v>1975350.01</v>
      </c>
      <c r="U553" s="13">
        <f t="shared" si="283"/>
        <v>193590</v>
      </c>
      <c r="V553" s="19">
        <f t="shared" si="284"/>
        <v>2168940.0099999998</v>
      </c>
      <c r="W553" s="13">
        <f t="shared" si="285"/>
        <v>88250</v>
      </c>
      <c r="X553" s="13">
        <f t="shared" si="286"/>
        <v>103410</v>
      </c>
      <c r="Y553" s="13">
        <f t="shared" si="287"/>
        <v>5453933.3600000003</v>
      </c>
      <c r="Z553" s="22">
        <f t="shared" si="288"/>
        <v>2272350.0099999998</v>
      </c>
      <c r="AA553" s="13"/>
      <c r="AB553" s="13">
        <f t="shared" si="289"/>
        <v>5033933.3600000003</v>
      </c>
      <c r="AC553" s="13">
        <f t="shared" si="290"/>
        <v>420000</v>
      </c>
      <c r="AD553" s="13">
        <f t="shared" si="291"/>
        <v>2083350.01</v>
      </c>
      <c r="AE553" s="13">
        <f t="shared" si="292"/>
        <v>102340</v>
      </c>
      <c r="AF553" s="13">
        <f t="shared" si="293"/>
        <v>2185690.0099999998</v>
      </c>
      <c r="AG553" s="23">
        <f t="shared" si="294"/>
        <v>16750</v>
      </c>
      <c r="AH553" s="13">
        <f t="shared" si="295"/>
        <v>-71500</v>
      </c>
      <c r="AI553" s="13">
        <f t="shared" si="296"/>
        <v>4001433.3600000003</v>
      </c>
      <c r="AJ553" s="13">
        <f t="shared" si="297"/>
        <v>4793933.3600000003</v>
      </c>
      <c r="AK553" s="13">
        <f t="shared" si="298"/>
        <v>660000</v>
      </c>
      <c r="AL553" s="13">
        <f t="shared" si="299"/>
        <v>1975350.01</v>
      </c>
      <c r="AM553" s="13">
        <f t="shared" si="300"/>
        <v>193590</v>
      </c>
      <c r="AN553" s="13">
        <f t="shared" si="301"/>
        <v>2168940.0099999998</v>
      </c>
      <c r="AO553" s="23">
        <f t="shared" si="302"/>
        <v>0</v>
      </c>
      <c r="AP553" s="13">
        <f t="shared" si="303"/>
        <v>-88250</v>
      </c>
      <c r="AQ553" s="13">
        <f t="shared" si="304"/>
        <v>0</v>
      </c>
      <c r="AR553" s="3" t="str">
        <f t="shared" si="305"/>
        <v>Ok</v>
      </c>
    </row>
    <row r="554" spans="1:44" x14ac:dyDescent="0.3">
      <c r="A554" s="30"/>
      <c r="B554" s="30">
        <f t="shared" si="272"/>
        <v>561</v>
      </c>
      <c r="C554" s="13">
        <f t="shared" si="273"/>
        <v>280500</v>
      </c>
      <c r="D554" s="13">
        <f t="shared" si="274"/>
        <v>3366000</v>
      </c>
      <c r="E554" s="13">
        <f>F554*基础参数!$B$18</f>
        <v>2244000</v>
      </c>
      <c r="F554" s="13">
        <f>F553+基础参数!$B$17</f>
        <v>5610000</v>
      </c>
      <c r="G554" s="13">
        <f>基础参数!$B$1</f>
        <v>60000</v>
      </c>
      <c r="H554" s="13">
        <f>基础参数!$B$2</f>
        <v>36000</v>
      </c>
      <c r="I554" s="13">
        <f>ROUND(IF(F554/12&gt;基础参数!$B$5,基础参数!$B$5,IF(F554/12&lt;基础参数!$B$4,基础参数!$B$4,F554/12)),2)</f>
        <v>21396</v>
      </c>
      <c r="J554" s="13">
        <f>I554*12*基础参数!$B$3</f>
        <v>32094</v>
      </c>
      <c r="K554" s="13">
        <f>ROUND(IF($F554/12&gt;基础参数!$B$12,基础参数!$B$12,IF($F554/12&lt;基础参数!$B$11,基础参数!$B$11,$F554/12)),2)</f>
        <v>21396</v>
      </c>
      <c r="L554" s="13">
        <f>K554*12*基础参数!$B$10</f>
        <v>17972.640000000003</v>
      </c>
      <c r="M554" s="12">
        <f t="shared" si="275"/>
        <v>3219933.36</v>
      </c>
      <c r="N554" s="13">
        <f t="shared" si="276"/>
        <v>2244000</v>
      </c>
      <c r="O554" s="13">
        <f t="shared" si="277"/>
        <v>1267050.01</v>
      </c>
      <c r="P554" s="13">
        <f t="shared" si="278"/>
        <v>994640</v>
      </c>
      <c r="Q554" s="17">
        <f t="shared" si="279"/>
        <v>2261690.0099999998</v>
      </c>
      <c r="R554" s="13">
        <f t="shared" si="280"/>
        <v>4803933.3600000003</v>
      </c>
      <c r="S554" s="18">
        <f t="shared" si="281"/>
        <v>660000</v>
      </c>
      <c r="T554" s="13">
        <f t="shared" si="282"/>
        <v>1979850.01</v>
      </c>
      <c r="U554" s="13">
        <f t="shared" si="283"/>
        <v>193590</v>
      </c>
      <c r="V554" s="19">
        <f t="shared" si="284"/>
        <v>2173440.0099999998</v>
      </c>
      <c r="W554" s="13">
        <f t="shared" si="285"/>
        <v>88250</v>
      </c>
      <c r="X554" s="13">
        <f t="shared" si="286"/>
        <v>103410</v>
      </c>
      <c r="Y554" s="13">
        <f t="shared" si="287"/>
        <v>5463933.3600000003</v>
      </c>
      <c r="Z554" s="22">
        <f t="shared" si="288"/>
        <v>2276850.0099999998</v>
      </c>
      <c r="AA554" s="13"/>
      <c r="AB554" s="13">
        <f t="shared" si="289"/>
        <v>5043933.3600000003</v>
      </c>
      <c r="AC554" s="13">
        <f t="shared" si="290"/>
        <v>420000</v>
      </c>
      <c r="AD554" s="13">
        <f t="shared" si="291"/>
        <v>2087850.01</v>
      </c>
      <c r="AE554" s="13">
        <f t="shared" si="292"/>
        <v>102340</v>
      </c>
      <c r="AF554" s="13">
        <f t="shared" si="293"/>
        <v>2190190.0099999998</v>
      </c>
      <c r="AG554" s="23">
        <f t="shared" si="294"/>
        <v>16750</v>
      </c>
      <c r="AH554" s="13">
        <f t="shared" si="295"/>
        <v>-71500</v>
      </c>
      <c r="AI554" s="13">
        <f t="shared" si="296"/>
        <v>4011433.3600000003</v>
      </c>
      <c r="AJ554" s="13">
        <f t="shared" si="297"/>
        <v>4803933.3600000003</v>
      </c>
      <c r="AK554" s="13">
        <f t="shared" si="298"/>
        <v>660000</v>
      </c>
      <c r="AL554" s="13">
        <f t="shared" si="299"/>
        <v>1979850.01</v>
      </c>
      <c r="AM554" s="13">
        <f t="shared" si="300"/>
        <v>193590</v>
      </c>
      <c r="AN554" s="13">
        <f t="shared" si="301"/>
        <v>2173440.0099999998</v>
      </c>
      <c r="AO554" s="23">
        <f t="shared" si="302"/>
        <v>0</v>
      </c>
      <c r="AP554" s="13">
        <f t="shared" si="303"/>
        <v>-88250</v>
      </c>
      <c r="AQ554" s="13">
        <f t="shared" si="304"/>
        <v>0</v>
      </c>
      <c r="AR554" s="3" t="str">
        <f t="shared" si="305"/>
        <v>Ok</v>
      </c>
    </row>
    <row r="555" spans="1:44" x14ac:dyDescent="0.3">
      <c r="A555" s="30"/>
      <c r="B555" s="30">
        <f t="shared" si="272"/>
        <v>562</v>
      </c>
      <c r="C555" s="13">
        <f t="shared" si="273"/>
        <v>281000</v>
      </c>
      <c r="D555" s="13">
        <f t="shared" si="274"/>
        <v>3372000</v>
      </c>
      <c r="E555" s="13">
        <f>F555*基础参数!$B$18</f>
        <v>2248000</v>
      </c>
      <c r="F555" s="13">
        <f>F554+基础参数!$B$17</f>
        <v>5620000</v>
      </c>
      <c r="G555" s="13">
        <f>基础参数!$B$1</f>
        <v>60000</v>
      </c>
      <c r="H555" s="13">
        <f>基础参数!$B$2</f>
        <v>36000</v>
      </c>
      <c r="I555" s="13">
        <f>ROUND(IF(F555/12&gt;基础参数!$B$5,基础参数!$B$5,IF(F555/12&lt;基础参数!$B$4,基础参数!$B$4,F555/12)),2)</f>
        <v>21396</v>
      </c>
      <c r="J555" s="13">
        <f>I555*12*基础参数!$B$3</f>
        <v>32094</v>
      </c>
      <c r="K555" s="13">
        <f>ROUND(IF($F555/12&gt;基础参数!$B$12,基础参数!$B$12,IF($F555/12&lt;基础参数!$B$11,基础参数!$B$11,$F555/12)),2)</f>
        <v>21396</v>
      </c>
      <c r="L555" s="13">
        <f>K555*12*基础参数!$B$10</f>
        <v>17972.640000000003</v>
      </c>
      <c r="M555" s="12">
        <f t="shared" si="275"/>
        <v>3225933.36</v>
      </c>
      <c r="N555" s="13">
        <f t="shared" si="276"/>
        <v>2248000</v>
      </c>
      <c r="O555" s="13">
        <f t="shared" si="277"/>
        <v>1269750.01</v>
      </c>
      <c r="P555" s="13">
        <f t="shared" si="278"/>
        <v>996440</v>
      </c>
      <c r="Q555" s="17">
        <f t="shared" si="279"/>
        <v>2266190.0099999998</v>
      </c>
      <c r="R555" s="13">
        <f t="shared" si="280"/>
        <v>4813933.3600000003</v>
      </c>
      <c r="S555" s="18">
        <f t="shared" si="281"/>
        <v>660000</v>
      </c>
      <c r="T555" s="13">
        <f t="shared" si="282"/>
        <v>1984350.01</v>
      </c>
      <c r="U555" s="13">
        <f t="shared" si="283"/>
        <v>193590</v>
      </c>
      <c r="V555" s="19">
        <f t="shared" si="284"/>
        <v>2177940.0099999998</v>
      </c>
      <c r="W555" s="13">
        <f t="shared" si="285"/>
        <v>88250</v>
      </c>
      <c r="X555" s="13">
        <f t="shared" si="286"/>
        <v>103410</v>
      </c>
      <c r="Y555" s="13">
        <f t="shared" si="287"/>
        <v>5473933.3600000003</v>
      </c>
      <c r="Z555" s="22">
        <f t="shared" si="288"/>
        <v>2281350.0099999998</v>
      </c>
      <c r="AA555" s="13"/>
      <c r="AB555" s="13">
        <f t="shared" si="289"/>
        <v>5053933.3600000003</v>
      </c>
      <c r="AC555" s="13">
        <f t="shared" si="290"/>
        <v>420000</v>
      </c>
      <c r="AD555" s="13">
        <f t="shared" si="291"/>
        <v>2092350.01</v>
      </c>
      <c r="AE555" s="13">
        <f t="shared" si="292"/>
        <v>102340</v>
      </c>
      <c r="AF555" s="13">
        <f t="shared" si="293"/>
        <v>2194690.0099999998</v>
      </c>
      <c r="AG555" s="23">
        <f t="shared" si="294"/>
        <v>16750</v>
      </c>
      <c r="AH555" s="13">
        <f t="shared" si="295"/>
        <v>-71500</v>
      </c>
      <c r="AI555" s="13">
        <f t="shared" si="296"/>
        <v>4021433.3600000003</v>
      </c>
      <c r="AJ555" s="13">
        <f t="shared" si="297"/>
        <v>4813933.3600000003</v>
      </c>
      <c r="AK555" s="13">
        <f t="shared" si="298"/>
        <v>660000</v>
      </c>
      <c r="AL555" s="13">
        <f t="shared" si="299"/>
        <v>1984350.01</v>
      </c>
      <c r="AM555" s="13">
        <f t="shared" si="300"/>
        <v>193590</v>
      </c>
      <c r="AN555" s="13">
        <f t="shared" si="301"/>
        <v>2177940.0099999998</v>
      </c>
      <c r="AO555" s="23">
        <f t="shared" si="302"/>
        <v>0</v>
      </c>
      <c r="AP555" s="13">
        <f t="shared" si="303"/>
        <v>-88250</v>
      </c>
      <c r="AQ555" s="13">
        <f t="shared" si="304"/>
        <v>0</v>
      </c>
      <c r="AR555" s="3" t="str">
        <f t="shared" si="305"/>
        <v>Ok</v>
      </c>
    </row>
    <row r="556" spans="1:44" x14ac:dyDescent="0.3">
      <c r="A556" s="30"/>
      <c r="B556" s="30">
        <f t="shared" si="272"/>
        <v>563</v>
      </c>
      <c r="C556" s="13">
        <f t="shared" si="273"/>
        <v>281500</v>
      </c>
      <c r="D556" s="13">
        <f t="shared" si="274"/>
        <v>3378000</v>
      </c>
      <c r="E556" s="13">
        <f>F556*基础参数!$B$18</f>
        <v>2252000</v>
      </c>
      <c r="F556" s="13">
        <f>F555+基础参数!$B$17</f>
        <v>5630000</v>
      </c>
      <c r="G556" s="13">
        <f>基础参数!$B$1</f>
        <v>60000</v>
      </c>
      <c r="H556" s="13">
        <f>基础参数!$B$2</f>
        <v>36000</v>
      </c>
      <c r="I556" s="13">
        <f>ROUND(IF(F556/12&gt;基础参数!$B$5,基础参数!$B$5,IF(F556/12&lt;基础参数!$B$4,基础参数!$B$4,F556/12)),2)</f>
        <v>21396</v>
      </c>
      <c r="J556" s="13">
        <f>I556*12*基础参数!$B$3</f>
        <v>32094</v>
      </c>
      <c r="K556" s="13">
        <f>ROUND(IF($F556/12&gt;基础参数!$B$12,基础参数!$B$12,IF($F556/12&lt;基础参数!$B$11,基础参数!$B$11,$F556/12)),2)</f>
        <v>21396</v>
      </c>
      <c r="L556" s="13">
        <f>K556*12*基础参数!$B$10</f>
        <v>17972.640000000003</v>
      </c>
      <c r="M556" s="12">
        <f t="shared" si="275"/>
        <v>3231933.36</v>
      </c>
      <c r="N556" s="13">
        <f t="shared" si="276"/>
        <v>2252000</v>
      </c>
      <c r="O556" s="13">
        <f t="shared" si="277"/>
        <v>1272450.01</v>
      </c>
      <c r="P556" s="13">
        <f t="shared" si="278"/>
        <v>998240</v>
      </c>
      <c r="Q556" s="17">
        <f t="shared" si="279"/>
        <v>2270690.0099999998</v>
      </c>
      <c r="R556" s="13">
        <f t="shared" si="280"/>
        <v>4823933.3600000003</v>
      </c>
      <c r="S556" s="18">
        <f t="shared" si="281"/>
        <v>660000</v>
      </c>
      <c r="T556" s="13">
        <f t="shared" si="282"/>
        <v>1988850.01</v>
      </c>
      <c r="U556" s="13">
        <f t="shared" si="283"/>
        <v>193590</v>
      </c>
      <c r="V556" s="19">
        <f t="shared" si="284"/>
        <v>2182440.0099999998</v>
      </c>
      <c r="W556" s="13">
        <f t="shared" si="285"/>
        <v>88250</v>
      </c>
      <c r="X556" s="13">
        <f t="shared" si="286"/>
        <v>103410</v>
      </c>
      <c r="Y556" s="13">
        <f t="shared" si="287"/>
        <v>5483933.3600000003</v>
      </c>
      <c r="Z556" s="22">
        <f t="shared" si="288"/>
        <v>2285850.0099999998</v>
      </c>
      <c r="AA556" s="13"/>
      <c r="AB556" s="13">
        <f t="shared" si="289"/>
        <v>5063933.3600000003</v>
      </c>
      <c r="AC556" s="13">
        <f t="shared" si="290"/>
        <v>420000</v>
      </c>
      <c r="AD556" s="13">
        <f t="shared" si="291"/>
        <v>2096850.01</v>
      </c>
      <c r="AE556" s="13">
        <f t="shared" si="292"/>
        <v>102340</v>
      </c>
      <c r="AF556" s="13">
        <f t="shared" si="293"/>
        <v>2199190.0099999998</v>
      </c>
      <c r="AG556" s="23">
        <f t="shared" si="294"/>
        <v>16750</v>
      </c>
      <c r="AH556" s="13">
        <f t="shared" si="295"/>
        <v>-71500</v>
      </c>
      <c r="AI556" s="13">
        <f t="shared" si="296"/>
        <v>4031433.3600000003</v>
      </c>
      <c r="AJ556" s="13">
        <f t="shared" si="297"/>
        <v>4823933.3600000003</v>
      </c>
      <c r="AK556" s="13">
        <f t="shared" si="298"/>
        <v>660000</v>
      </c>
      <c r="AL556" s="13">
        <f t="shared" si="299"/>
        <v>1988850.01</v>
      </c>
      <c r="AM556" s="13">
        <f t="shared" si="300"/>
        <v>193590</v>
      </c>
      <c r="AN556" s="13">
        <f t="shared" si="301"/>
        <v>2182440.0099999998</v>
      </c>
      <c r="AO556" s="23">
        <f t="shared" si="302"/>
        <v>0</v>
      </c>
      <c r="AP556" s="13">
        <f t="shared" si="303"/>
        <v>-88250</v>
      </c>
      <c r="AQ556" s="13">
        <f t="shared" si="304"/>
        <v>0</v>
      </c>
      <c r="AR556" s="3" t="str">
        <f t="shared" si="305"/>
        <v>Ok</v>
      </c>
    </row>
    <row r="557" spans="1:44" x14ac:dyDescent="0.3">
      <c r="A557" s="30"/>
      <c r="B557" s="30">
        <f t="shared" si="272"/>
        <v>564</v>
      </c>
      <c r="C557" s="13">
        <f t="shared" si="273"/>
        <v>282000</v>
      </c>
      <c r="D557" s="13">
        <f t="shared" si="274"/>
        <v>3384000</v>
      </c>
      <c r="E557" s="13">
        <f>F557*基础参数!$B$18</f>
        <v>2256000</v>
      </c>
      <c r="F557" s="13">
        <f>F556+基础参数!$B$17</f>
        <v>5640000</v>
      </c>
      <c r="G557" s="13">
        <f>基础参数!$B$1</f>
        <v>60000</v>
      </c>
      <c r="H557" s="13">
        <f>基础参数!$B$2</f>
        <v>36000</v>
      </c>
      <c r="I557" s="13">
        <f>ROUND(IF(F557/12&gt;基础参数!$B$5,基础参数!$B$5,IF(F557/12&lt;基础参数!$B$4,基础参数!$B$4,F557/12)),2)</f>
        <v>21396</v>
      </c>
      <c r="J557" s="13">
        <f>I557*12*基础参数!$B$3</f>
        <v>32094</v>
      </c>
      <c r="K557" s="13">
        <f>ROUND(IF($F557/12&gt;基础参数!$B$12,基础参数!$B$12,IF($F557/12&lt;基础参数!$B$11,基础参数!$B$11,$F557/12)),2)</f>
        <v>21396</v>
      </c>
      <c r="L557" s="13">
        <f>K557*12*基础参数!$B$10</f>
        <v>17972.640000000003</v>
      </c>
      <c r="M557" s="12">
        <f t="shared" si="275"/>
        <v>3237933.36</v>
      </c>
      <c r="N557" s="13">
        <f t="shared" si="276"/>
        <v>2256000</v>
      </c>
      <c r="O557" s="13">
        <f t="shared" si="277"/>
        <v>1275150.01</v>
      </c>
      <c r="P557" s="13">
        <f t="shared" si="278"/>
        <v>1000040</v>
      </c>
      <c r="Q557" s="17">
        <f t="shared" si="279"/>
        <v>2275190.0099999998</v>
      </c>
      <c r="R557" s="13">
        <f t="shared" si="280"/>
        <v>4833933.3600000003</v>
      </c>
      <c r="S557" s="18">
        <f t="shared" si="281"/>
        <v>660000</v>
      </c>
      <c r="T557" s="13">
        <f t="shared" si="282"/>
        <v>1993350.01</v>
      </c>
      <c r="U557" s="13">
        <f t="shared" si="283"/>
        <v>193590</v>
      </c>
      <c r="V557" s="19">
        <f t="shared" si="284"/>
        <v>2186940.0099999998</v>
      </c>
      <c r="W557" s="13">
        <f t="shared" si="285"/>
        <v>88250</v>
      </c>
      <c r="X557" s="13">
        <f t="shared" si="286"/>
        <v>103410</v>
      </c>
      <c r="Y557" s="13">
        <f t="shared" si="287"/>
        <v>5493933.3600000003</v>
      </c>
      <c r="Z557" s="22">
        <f t="shared" si="288"/>
        <v>2290350.0099999998</v>
      </c>
      <c r="AA557" s="13"/>
      <c r="AB557" s="13">
        <f t="shared" si="289"/>
        <v>5073933.3600000003</v>
      </c>
      <c r="AC557" s="13">
        <f t="shared" si="290"/>
        <v>420000</v>
      </c>
      <c r="AD557" s="13">
        <f t="shared" si="291"/>
        <v>2101350.0099999998</v>
      </c>
      <c r="AE557" s="13">
        <f t="shared" si="292"/>
        <v>102340</v>
      </c>
      <c r="AF557" s="13">
        <f t="shared" si="293"/>
        <v>2203690.0099999998</v>
      </c>
      <c r="AG557" s="23">
        <f t="shared" si="294"/>
        <v>16750</v>
      </c>
      <c r="AH557" s="13">
        <f t="shared" si="295"/>
        <v>-71500</v>
      </c>
      <c r="AI557" s="13">
        <f t="shared" si="296"/>
        <v>4041433.3600000003</v>
      </c>
      <c r="AJ557" s="13">
        <f t="shared" si="297"/>
        <v>4833933.3600000003</v>
      </c>
      <c r="AK557" s="13">
        <f t="shared" si="298"/>
        <v>660000</v>
      </c>
      <c r="AL557" s="13">
        <f t="shared" si="299"/>
        <v>1993350.01</v>
      </c>
      <c r="AM557" s="13">
        <f t="shared" si="300"/>
        <v>193590</v>
      </c>
      <c r="AN557" s="13">
        <f t="shared" si="301"/>
        <v>2186940.0099999998</v>
      </c>
      <c r="AO557" s="23">
        <f t="shared" si="302"/>
        <v>0</v>
      </c>
      <c r="AP557" s="13">
        <f t="shared" si="303"/>
        <v>-88250</v>
      </c>
      <c r="AQ557" s="13">
        <f t="shared" si="304"/>
        <v>0</v>
      </c>
      <c r="AR557" s="3" t="str">
        <f t="shared" si="305"/>
        <v>Ok</v>
      </c>
    </row>
    <row r="558" spans="1:44" x14ac:dyDescent="0.3">
      <c r="A558" s="30"/>
      <c r="B558" s="30">
        <f t="shared" si="272"/>
        <v>565</v>
      </c>
      <c r="C558" s="13">
        <f t="shared" si="273"/>
        <v>282500</v>
      </c>
      <c r="D558" s="13">
        <f t="shared" si="274"/>
        <v>3390000</v>
      </c>
      <c r="E558" s="13">
        <f>F558*基础参数!$B$18</f>
        <v>2260000</v>
      </c>
      <c r="F558" s="13">
        <f>F557+基础参数!$B$17</f>
        <v>5650000</v>
      </c>
      <c r="G558" s="13">
        <f>基础参数!$B$1</f>
        <v>60000</v>
      </c>
      <c r="H558" s="13">
        <f>基础参数!$B$2</f>
        <v>36000</v>
      </c>
      <c r="I558" s="13">
        <f>ROUND(IF(F558/12&gt;基础参数!$B$5,基础参数!$B$5,IF(F558/12&lt;基础参数!$B$4,基础参数!$B$4,F558/12)),2)</f>
        <v>21396</v>
      </c>
      <c r="J558" s="13">
        <f>I558*12*基础参数!$B$3</f>
        <v>32094</v>
      </c>
      <c r="K558" s="13">
        <f>ROUND(IF($F558/12&gt;基础参数!$B$12,基础参数!$B$12,IF($F558/12&lt;基础参数!$B$11,基础参数!$B$11,$F558/12)),2)</f>
        <v>21396</v>
      </c>
      <c r="L558" s="13">
        <f>K558*12*基础参数!$B$10</f>
        <v>17972.640000000003</v>
      </c>
      <c r="M558" s="12">
        <f t="shared" si="275"/>
        <v>3243933.36</v>
      </c>
      <c r="N558" s="13">
        <f t="shared" si="276"/>
        <v>2260000</v>
      </c>
      <c r="O558" s="13">
        <f t="shared" si="277"/>
        <v>1277850.01</v>
      </c>
      <c r="P558" s="13">
        <f t="shared" si="278"/>
        <v>1001840</v>
      </c>
      <c r="Q558" s="17">
        <f t="shared" si="279"/>
        <v>2279690.0099999998</v>
      </c>
      <c r="R558" s="13">
        <f t="shared" si="280"/>
        <v>4843933.3600000003</v>
      </c>
      <c r="S558" s="18">
        <f t="shared" si="281"/>
        <v>660000</v>
      </c>
      <c r="T558" s="13">
        <f t="shared" si="282"/>
        <v>1997850.01</v>
      </c>
      <c r="U558" s="13">
        <f t="shared" si="283"/>
        <v>193590</v>
      </c>
      <c r="V558" s="19">
        <f t="shared" si="284"/>
        <v>2191440.0099999998</v>
      </c>
      <c r="W558" s="13">
        <f t="shared" si="285"/>
        <v>88250</v>
      </c>
      <c r="X558" s="13">
        <f t="shared" si="286"/>
        <v>103410</v>
      </c>
      <c r="Y558" s="13">
        <f t="shared" si="287"/>
        <v>5503933.3600000003</v>
      </c>
      <c r="Z558" s="22">
        <f t="shared" si="288"/>
        <v>2294850.0099999998</v>
      </c>
      <c r="AA558" s="13"/>
      <c r="AB558" s="13">
        <f t="shared" si="289"/>
        <v>5083933.3600000003</v>
      </c>
      <c r="AC558" s="13">
        <f t="shared" si="290"/>
        <v>420000</v>
      </c>
      <c r="AD558" s="13">
        <f t="shared" si="291"/>
        <v>2105850.0099999998</v>
      </c>
      <c r="AE558" s="13">
        <f t="shared" si="292"/>
        <v>102340</v>
      </c>
      <c r="AF558" s="13">
        <f t="shared" si="293"/>
        <v>2208190.0099999998</v>
      </c>
      <c r="AG558" s="23">
        <f t="shared" si="294"/>
        <v>16750</v>
      </c>
      <c r="AH558" s="13">
        <f t="shared" si="295"/>
        <v>-71500</v>
      </c>
      <c r="AI558" s="13">
        <f t="shared" si="296"/>
        <v>4051433.3600000003</v>
      </c>
      <c r="AJ558" s="13">
        <f t="shared" si="297"/>
        <v>4843933.3600000003</v>
      </c>
      <c r="AK558" s="13">
        <f t="shared" si="298"/>
        <v>660000</v>
      </c>
      <c r="AL558" s="13">
        <f t="shared" si="299"/>
        <v>1997850.01</v>
      </c>
      <c r="AM558" s="13">
        <f t="shared" si="300"/>
        <v>193590</v>
      </c>
      <c r="AN558" s="13">
        <f t="shared" si="301"/>
        <v>2191440.0099999998</v>
      </c>
      <c r="AO558" s="23">
        <f t="shared" si="302"/>
        <v>0</v>
      </c>
      <c r="AP558" s="13">
        <f t="shared" si="303"/>
        <v>-88250</v>
      </c>
      <c r="AQ558" s="13">
        <f t="shared" si="304"/>
        <v>0</v>
      </c>
      <c r="AR558" s="3" t="str">
        <f t="shared" si="305"/>
        <v>Ok</v>
      </c>
    </row>
    <row r="559" spans="1:44" x14ac:dyDescent="0.3">
      <c r="A559" s="30"/>
      <c r="B559" s="30">
        <f t="shared" si="272"/>
        <v>566</v>
      </c>
      <c r="C559" s="13">
        <f t="shared" si="273"/>
        <v>283000</v>
      </c>
      <c r="D559" s="13">
        <f t="shared" si="274"/>
        <v>3396000</v>
      </c>
      <c r="E559" s="13">
        <f>F559*基础参数!$B$18</f>
        <v>2264000</v>
      </c>
      <c r="F559" s="13">
        <f>F558+基础参数!$B$17</f>
        <v>5660000</v>
      </c>
      <c r="G559" s="13">
        <f>基础参数!$B$1</f>
        <v>60000</v>
      </c>
      <c r="H559" s="13">
        <f>基础参数!$B$2</f>
        <v>36000</v>
      </c>
      <c r="I559" s="13">
        <f>ROUND(IF(F559/12&gt;基础参数!$B$5,基础参数!$B$5,IF(F559/12&lt;基础参数!$B$4,基础参数!$B$4,F559/12)),2)</f>
        <v>21396</v>
      </c>
      <c r="J559" s="13">
        <f>I559*12*基础参数!$B$3</f>
        <v>32094</v>
      </c>
      <c r="K559" s="13">
        <f>ROUND(IF($F559/12&gt;基础参数!$B$12,基础参数!$B$12,IF($F559/12&lt;基础参数!$B$11,基础参数!$B$11,$F559/12)),2)</f>
        <v>21396</v>
      </c>
      <c r="L559" s="13">
        <f>K559*12*基础参数!$B$10</f>
        <v>17972.640000000003</v>
      </c>
      <c r="M559" s="12">
        <f t="shared" si="275"/>
        <v>3249933.36</v>
      </c>
      <c r="N559" s="13">
        <f t="shared" si="276"/>
        <v>2264000</v>
      </c>
      <c r="O559" s="13">
        <f t="shared" si="277"/>
        <v>1280550.01</v>
      </c>
      <c r="P559" s="13">
        <f t="shared" si="278"/>
        <v>1003640</v>
      </c>
      <c r="Q559" s="17">
        <f t="shared" si="279"/>
        <v>2284190.0099999998</v>
      </c>
      <c r="R559" s="13">
        <f t="shared" si="280"/>
        <v>4853933.3600000003</v>
      </c>
      <c r="S559" s="18">
        <f t="shared" si="281"/>
        <v>660000</v>
      </c>
      <c r="T559" s="13">
        <f t="shared" si="282"/>
        <v>2002350.01</v>
      </c>
      <c r="U559" s="13">
        <f t="shared" si="283"/>
        <v>193590</v>
      </c>
      <c r="V559" s="19">
        <f t="shared" si="284"/>
        <v>2195940.0099999998</v>
      </c>
      <c r="W559" s="13">
        <f t="shared" si="285"/>
        <v>88250</v>
      </c>
      <c r="X559" s="13">
        <f t="shared" si="286"/>
        <v>103410</v>
      </c>
      <c r="Y559" s="13">
        <f t="shared" si="287"/>
        <v>5513933.3600000003</v>
      </c>
      <c r="Z559" s="22">
        <f t="shared" si="288"/>
        <v>2299350.0099999998</v>
      </c>
      <c r="AA559" s="13"/>
      <c r="AB559" s="13">
        <f t="shared" si="289"/>
        <v>5093933.3600000003</v>
      </c>
      <c r="AC559" s="13">
        <f t="shared" si="290"/>
        <v>420000</v>
      </c>
      <c r="AD559" s="13">
        <f t="shared" si="291"/>
        <v>2110350.0099999998</v>
      </c>
      <c r="AE559" s="13">
        <f t="shared" si="292"/>
        <v>102340</v>
      </c>
      <c r="AF559" s="13">
        <f t="shared" si="293"/>
        <v>2212690.0099999998</v>
      </c>
      <c r="AG559" s="23">
        <f t="shared" si="294"/>
        <v>16750</v>
      </c>
      <c r="AH559" s="13">
        <f t="shared" si="295"/>
        <v>-71500</v>
      </c>
      <c r="AI559" s="13">
        <f t="shared" si="296"/>
        <v>4061433.3600000003</v>
      </c>
      <c r="AJ559" s="13">
        <f t="shared" si="297"/>
        <v>4853933.3600000003</v>
      </c>
      <c r="AK559" s="13">
        <f t="shared" si="298"/>
        <v>660000</v>
      </c>
      <c r="AL559" s="13">
        <f t="shared" si="299"/>
        <v>2002350.01</v>
      </c>
      <c r="AM559" s="13">
        <f t="shared" si="300"/>
        <v>193590</v>
      </c>
      <c r="AN559" s="13">
        <f t="shared" si="301"/>
        <v>2195940.0099999998</v>
      </c>
      <c r="AO559" s="23">
        <f t="shared" si="302"/>
        <v>0</v>
      </c>
      <c r="AP559" s="13">
        <f t="shared" si="303"/>
        <v>-88250</v>
      </c>
      <c r="AQ559" s="13">
        <f t="shared" si="304"/>
        <v>0</v>
      </c>
      <c r="AR559" s="3" t="str">
        <f t="shared" si="305"/>
        <v>Ok</v>
      </c>
    </row>
    <row r="560" spans="1:44" x14ac:dyDescent="0.3">
      <c r="A560" s="30"/>
      <c r="B560" s="30">
        <f t="shared" si="272"/>
        <v>567</v>
      </c>
      <c r="C560" s="13">
        <f t="shared" si="273"/>
        <v>283500</v>
      </c>
      <c r="D560" s="13">
        <f t="shared" si="274"/>
        <v>3402000</v>
      </c>
      <c r="E560" s="13">
        <f>F560*基础参数!$B$18</f>
        <v>2268000</v>
      </c>
      <c r="F560" s="13">
        <f>F559+基础参数!$B$17</f>
        <v>5670000</v>
      </c>
      <c r="G560" s="13">
        <f>基础参数!$B$1</f>
        <v>60000</v>
      </c>
      <c r="H560" s="13">
        <f>基础参数!$B$2</f>
        <v>36000</v>
      </c>
      <c r="I560" s="13">
        <f>ROUND(IF(F560/12&gt;基础参数!$B$5,基础参数!$B$5,IF(F560/12&lt;基础参数!$B$4,基础参数!$B$4,F560/12)),2)</f>
        <v>21396</v>
      </c>
      <c r="J560" s="13">
        <f>I560*12*基础参数!$B$3</f>
        <v>32094</v>
      </c>
      <c r="K560" s="13">
        <f>ROUND(IF($F560/12&gt;基础参数!$B$12,基础参数!$B$12,IF($F560/12&lt;基础参数!$B$11,基础参数!$B$11,$F560/12)),2)</f>
        <v>21396</v>
      </c>
      <c r="L560" s="13">
        <f>K560*12*基础参数!$B$10</f>
        <v>17972.640000000003</v>
      </c>
      <c r="M560" s="12">
        <f t="shared" si="275"/>
        <v>3255933.36</v>
      </c>
      <c r="N560" s="13">
        <f t="shared" si="276"/>
        <v>2268000</v>
      </c>
      <c r="O560" s="13">
        <f t="shared" si="277"/>
        <v>1283250.01</v>
      </c>
      <c r="P560" s="13">
        <f t="shared" si="278"/>
        <v>1005440</v>
      </c>
      <c r="Q560" s="17">
        <f t="shared" si="279"/>
        <v>2288690.0099999998</v>
      </c>
      <c r="R560" s="13">
        <f t="shared" si="280"/>
        <v>4863933.3600000003</v>
      </c>
      <c r="S560" s="18">
        <f t="shared" si="281"/>
        <v>660000</v>
      </c>
      <c r="T560" s="13">
        <f t="shared" si="282"/>
        <v>2006850.01</v>
      </c>
      <c r="U560" s="13">
        <f t="shared" si="283"/>
        <v>193590</v>
      </c>
      <c r="V560" s="19">
        <f t="shared" si="284"/>
        <v>2200440.0099999998</v>
      </c>
      <c r="W560" s="13">
        <f t="shared" si="285"/>
        <v>88250</v>
      </c>
      <c r="X560" s="13">
        <f t="shared" si="286"/>
        <v>103410</v>
      </c>
      <c r="Y560" s="13">
        <f t="shared" si="287"/>
        <v>5523933.3600000003</v>
      </c>
      <c r="Z560" s="22">
        <f t="shared" si="288"/>
        <v>2303850.0099999998</v>
      </c>
      <c r="AA560" s="13"/>
      <c r="AB560" s="13">
        <f t="shared" si="289"/>
        <v>5103933.3600000003</v>
      </c>
      <c r="AC560" s="13">
        <f t="shared" si="290"/>
        <v>420000</v>
      </c>
      <c r="AD560" s="13">
        <f t="shared" si="291"/>
        <v>2114850.0099999998</v>
      </c>
      <c r="AE560" s="13">
        <f t="shared" si="292"/>
        <v>102340</v>
      </c>
      <c r="AF560" s="13">
        <f t="shared" si="293"/>
        <v>2217190.0099999998</v>
      </c>
      <c r="AG560" s="23">
        <f t="shared" si="294"/>
        <v>16750</v>
      </c>
      <c r="AH560" s="13">
        <f t="shared" si="295"/>
        <v>-71500</v>
      </c>
      <c r="AI560" s="13">
        <f t="shared" si="296"/>
        <v>4071433.3600000003</v>
      </c>
      <c r="AJ560" s="13">
        <f t="shared" si="297"/>
        <v>4863933.3600000003</v>
      </c>
      <c r="AK560" s="13">
        <f t="shared" si="298"/>
        <v>660000</v>
      </c>
      <c r="AL560" s="13">
        <f t="shared" si="299"/>
        <v>2006850.01</v>
      </c>
      <c r="AM560" s="13">
        <f t="shared" si="300"/>
        <v>193590</v>
      </c>
      <c r="AN560" s="13">
        <f t="shared" si="301"/>
        <v>2200440.0099999998</v>
      </c>
      <c r="AO560" s="23">
        <f t="shared" si="302"/>
        <v>0</v>
      </c>
      <c r="AP560" s="13">
        <f t="shared" si="303"/>
        <v>-88250</v>
      </c>
      <c r="AQ560" s="13">
        <f t="shared" si="304"/>
        <v>0</v>
      </c>
      <c r="AR560" s="3" t="str">
        <f t="shared" si="305"/>
        <v>Ok</v>
      </c>
    </row>
    <row r="561" spans="1:44" x14ac:dyDescent="0.3">
      <c r="A561" s="30"/>
      <c r="B561" s="30">
        <f t="shared" si="272"/>
        <v>568</v>
      </c>
      <c r="C561" s="13">
        <f t="shared" si="273"/>
        <v>284000</v>
      </c>
      <c r="D561" s="13">
        <f t="shared" si="274"/>
        <v>3408000</v>
      </c>
      <c r="E561" s="13">
        <f>F561*基础参数!$B$18</f>
        <v>2272000</v>
      </c>
      <c r="F561" s="13">
        <f>F560+基础参数!$B$17</f>
        <v>5680000</v>
      </c>
      <c r="G561" s="13">
        <f>基础参数!$B$1</f>
        <v>60000</v>
      </c>
      <c r="H561" s="13">
        <f>基础参数!$B$2</f>
        <v>36000</v>
      </c>
      <c r="I561" s="13">
        <f>ROUND(IF(F561/12&gt;基础参数!$B$5,基础参数!$B$5,IF(F561/12&lt;基础参数!$B$4,基础参数!$B$4,F561/12)),2)</f>
        <v>21396</v>
      </c>
      <c r="J561" s="13">
        <f>I561*12*基础参数!$B$3</f>
        <v>32094</v>
      </c>
      <c r="K561" s="13">
        <f>ROUND(IF($F561/12&gt;基础参数!$B$12,基础参数!$B$12,IF($F561/12&lt;基础参数!$B$11,基础参数!$B$11,$F561/12)),2)</f>
        <v>21396</v>
      </c>
      <c r="L561" s="13">
        <f>K561*12*基础参数!$B$10</f>
        <v>17972.640000000003</v>
      </c>
      <c r="M561" s="12">
        <f t="shared" si="275"/>
        <v>3261933.36</v>
      </c>
      <c r="N561" s="13">
        <f t="shared" si="276"/>
        <v>2272000</v>
      </c>
      <c r="O561" s="13">
        <f t="shared" si="277"/>
        <v>1285950.01</v>
      </c>
      <c r="P561" s="13">
        <f t="shared" si="278"/>
        <v>1007240</v>
      </c>
      <c r="Q561" s="17">
        <f t="shared" si="279"/>
        <v>2293190.0099999998</v>
      </c>
      <c r="R561" s="13">
        <f t="shared" si="280"/>
        <v>4873933.3600000003</v>
      </c>
      <c r="S561" s="18">
        <f t="shared" si="281"/>
        <v>660000</v>
      </c>
      <c r="T561" s="13">
        <f t="shared" si="282"/>
        <v>2011350.01</v>
      </c>
      <c r="U561" s="13">
        <f t="shared" si="283"/>
        <v>193590</v>
      </c>
      <c r="V561" s="19">
        <f t="shared" si="284"/>
        <v>2204940.0099999998</v>
      </c>
      <c r="W561" s="13">
        <f t="shared" si="285"/>
        <v>88250</v>
      </c>
      <c r="X561" s="13">
        <f t="shared" si="286"/>
        <v>103410</v>
      </c>
      <c r="Y561" s="13">
        <f t="shared" si="287"/>
        <v>5533933.3600000003</v>
      </c>
      <c r="Z561" s="22">
        <f t="shared" si="288"/>
        <v>2308350.0099999998</v>
      </c>
      <c r="AA561" s="13"/>
      <c r="AB561" s="13">
        <f t="shared" si="289"/>
        <v>5113933.3600000003</v>
      </c>
      <c r="AC561" s="13">
        <f t="shared" si="290"/>
        <v>420000</v>
      </c>
      <c r="AD561" s="13">
        <f t="shared" si="291"/>
        <v>2119350.0099999998</v>
      </c>
      <c r="AE561" s="13">
        <f t="shared" si="292"/>
        <v>102340</v>
      </c>
      <c r="AF561" s="13">
        <f t="shared" si="293"/>
        <v>2221690.0099999998</v>
      </c>
      <c r="AG561" s="23">
        <f t="shared" si="294"/>
        <v>16750</v>
      </c>
      <c r="AH561" s="13">
        <f t="shared" si="295"/>
        <v>-71500</v>
      </c>
      <c r="AI561" s="13">
        <f t="shared" si="296"/>
        <v>4081433.3600000003</v>
      </c>
      <c r="AJ561" s="13">
        <f t="shared" si="297"/>
        <v>4873933.3600000003</v>
      </c>
      <c r="AK561" s="13">
        <f t="shared" si="298"/>
        <v>660000</v>
      </c>
      <c r="AL561" s="13">
        <f t="shared" si="299"/>
        <v>2011350.01</v>
      </c>
      <c r="AM561" s="13">
        <f t="shared" si="300"/>
        <v>193590</v>
      </c>
      <c r="AN561" s="13">
        <f t="shared" si="301"/>
        <v>2204940.0099999998</v>
      </c>
      <c r="AO561" s="23">
        <f t="shared" si="302"/>
        <v>0</v>
      </c>
      <c r="AP561" s="13">
        <f t="shared" si="303"/>
        <v>-88250</v>
      </c>
      <c r="AQ561" s="13">
        <f t="shared" si="304"/>
        <v>0</v>
      </c>
      <c r="AR561" s="3" t="str">
        <f t="shared" si="305"/>
        <v>Ok</v>
      </c>
    </row>
    <row r="562" spans="1:44" x14ac:dyDescent="0.3">
      <c r="A562" s="30"/>
      <c r="B562" s="30">
        <f t="shared" si="272"/>
        <v>569</v>
      </c>
      <c r="C562" s="13">
        <f t="shared" si="273"/>
        <v>284500</v>
      </c>
      <c r="D562" s="13">
        <f t="shared" si="274"/>
        <v>3414000</v>
      </c>
      <c r="E562" s="13">
        <f>F562*基础参数!$B$18</f>
        <v>2276000</v>
      </c>
      <c r="F562" s="13">
        <f>F561+基础参数!$B$17</f>
        <v>5690000</v>
      </c>
      <c r="G562" s="13">
        <f>基础参数!$B$1</f>
        <v>60000</v>
      </c>
      <c r="H562" s="13">
        <f>基础参数!$B$2</f>
        <v>36000</v>
      </c>
      <c r="I562" s="13">
        <f>ROUND(IF(F562/12&gt;基础参数!$B$5,基础参数!$B$5,IF(F562/12&lt;基础参数!$B$4,基础参数!$B$4,F562/12)),2)</f>
        <v>21396</v>
      </c>
      <c r="J562" s="13">
        <f>I562*12*基础参数!$B$3</f>
        <v>32094</v>
      </c>
      <c r="K562" s="13">
        <f>ROUND(IF($F562/12&gt;基础参数!$B$12,基础参数!$B$12,IF($F562/12&lt;基础参数!$B$11,基础参数!$B$11,$F562/12)),2)</f>
        <v>21396</v>
      </c>
      <c r="L562" s="13">
        <f>K562*12*基础参数!$B$10</f>
        <v>17972.640000000003</v>
      </c>
      <c r="M562" s="12">
        <f t="shared" si="275"/>
        <v>3267933.36</v>
      </c>
      <c r="N562" s="13">
        <f t="shared" si="276"/>
        <v>2276000</v>
      </c>
      <c r="O562" s="13">
        <f t="shared" si="277"/>
        <v>1288650.01</v>
      </c>
      <c r="P562" s="13">
        <f t="shared" si="278"/>
        <v>1009040</v>
      </c>
      <c r="Q562" s="17">
        <f t="shared" si="279"/>
        <v>2297690.0099999998</v>
      </c>
      <c r="R562" s="13">
        <f t="shared" si="280"/>
        <v>4883933.3600000003</v>
      </c>
      <c r="S562" s="18">
        <f t="shared" si="281"/>
        <v>660000</v>
      </c>
      <c r="T562" s="13">
        <f t="shared" si="282"/>
        <v>2015850.01</v>
      </c>
      <c r="U562" s="13">
        <f t="shared" si="283"/>
        <v>193590</v>
      </c>
      <c r="V562" s="19">
        <f t="shared" si="284"/>
        <v>2209440.0099999998</v>
      </c>
      <c r="W562" s="13">
        <f t="shared" si="285"/>
        <v>88250</v>
      </c>
      <c r="X562" s="13">
        <f t="shared" si="286"/>
        <v>103410</v>
      </c>
      <c r="Y562" s="13">
        <f t="shared" si="287"/>
        <v>5543933.3600000003</v>
      </c>
      <c r="Z562" s="22">
        <f t="shared" si="288"/>
        <v>2312850.0099999998</v>
      </c>
      <c r="AA562" s="13"/>
      <c r="AB562" s="13">
        <f t="shared" si="289"/>
        <v>5123933.3600000003</v>
      </c>
      <c r="AC562" s="13">
        <f t="shared" si="290"/>
        <v>420000</v>
      </c>
      <c r="AD562" s="13">
        <f t="shared" si="291"/>
        <v>2123850.0099999998</v>
      </c>
      <c r="AE562" s="13">
        <f t="shared" si="292"/>
        <v>102340</v>
      </c>
      <c r="AF562" s="13">
        <f t="shared" si="293"/>
        <v>2226190.0099999998</v>
      </c>
      <c r="AG562" s="23">
        <f t="shared" si="294"/>
        <v>16750</v>
      </c>
      <c r="AH562" s="13">
        <f t="shared" si="295"/>
        <v>-71500</v>
      </c>
      <c r="AI562" s="13">
        <f t="shared" si="296"/>
        <v>4091433.3600000003</v>
      </c>
      <c r="AJ562" s="13">
        <f t="shared" si="297"/>
        <v>4883933.3600000003</v>
      </c>
      <c r="AK562" s="13">
        <f t="shared" si="298"/>
        <v>660000</v>
      </c>
      <c r="AL562" s="13">
        <f t="shared" si="299"/>
        <v>2015850.01</v>
      </c>
      <c r="AM562" s="13">
        <f t="shared" si="300"/>
        <v>193590</v>
      </c>
      <c r="AN562" s="13">
        <f t="shared" si="301"/>
        <v>2209440.0099999998</v>
      </c>
      <c r="AO562" s="23">
        <f t="shared" si="302"/>
        <v>0</v>
      </c>
      <c r="AP562" s="13">
        <f t="shared" si="303"/>
        <v>-88250</v>
      </c>
      <c r="AQ562" s="13">
        <f t="shared" si="304"/>
        <v>0</v>
      </c>
      <c r="AR562" s="3" t="str">
        <f t="shared" si="305"/>
        <v>Ok</v>
      </c>
    </row>
    <row r="563" spans="1:44" x14ac:dyDescent="0.3">
      <c r="A563" s="30"/>
      <c r="B563" s="30">
        <f t="shared" si="272"/>
        <v>570</v>
      </c>
      <c r="C563" s="13">
        <f t="shared" si="273"/>
        <v>285000</v>
      </c>
      <c r="D563" s="13">
        <f t="shared" si="274"/>
        <v>3420000</v>
      </c>
      <c r="E563" s="13">
        <f>F563*基础参数!$B$18</f>
        <v>2280000</v>
      </c>
      <c r="F563" s="13">
        <f>F562+基础参数!$B$17</f>
        <v>5700000</v>
      </c>
      <c r="G563" s="13">
        <f>基础参数!$B$1</f>
        <v>60000</v>
      </c>
      <c r="H563" s="13">
        <f>基础参数!$B$2</f>
        <v>36000</v>
      </c>
      <c r="I563" s="13">
        <f>ROUND(IF(F563/12&gt;基础参数!$B$5,基础参数!$B$5,IF(F563/12&lt;基础参数!$B$4,基础参数!$B$4,F563/12)),2)</f>
        <v>21396</v>
      </c>
      <c r="J563" s="13">
        <f>I563*12*基础参数!$B$3</f>
        <v>32094</v>
      </c>
      <c r="K563" s="13">
        <f>ROUND(IF($F563/12&gt;基础参数!$B$12,基础参数!$B$12,IF($F563/12&lt;基础参数!$B$11,基础参数!$B$11,$F563/12)),2)</f>
        <v>21396</v>
      </c>
      <c r="L563" s="13">
        <f>K563*12*基础参数!$B$10</f>
        <v>17972.640000000003</v>
      </c>
      <c r="M563" s="12">
        <f t="shared" si="275"/>
        <v>3273933.36</v>
      </c>
      <c r="N563" s="13">
        <f t="shared" si="276"/>
        <v>2280000</v>
      </c>
      <c r="O563" s="13">
        <f t="shared" si="277"/>
        <v>1291350.01</v>
      </c>
      <c r="P563" s="13">
        <f t="shared" si="278"/>
        <v>1010840</v>
      </c>
      <c r="Q563" s="17">
        <f t="shared" si="279"/>
        <v>2302190.0099999998</v>
      </c>
      <c r="R563" s="13">
        <f t="shared" si="280"/>
        <v>4893933.3600000003</v>
      </c>
      <c r="S563" s="18">
        <f t="shared" si="281"/>
        <v>660000</v>
      </c>
      <c r="T563" s="13">
        <f t="shared" si="282"/>
        <v>2020350.01</v>
      </c>
      <c r="U563" s="13">
        <f t="shared" si="283"/>
        <v>193590</v>
      </c>
      <c r="V563" s="19">
        <f t="shared" si="284"/>
        <v>2213940.0099999998</v>
      </c>
      <c r="W563" s="13">
        <f t="shared" si="285"/>
        <v>88250</v>
      </c>
      <c r="X563" s="13">
        <f t="shared" si="286"/>
        <v>103410</v>
      </c>
      <c r="Y563" s="13">
        <f t="shared" si="287"/>
        <v>5553933.3600000003</v>
      </c>
      <c r="Z563" s="22">
        <f t="shared" si="288"/>
        <v>2317350.0099999998</v>
      </c>
      <c r="AA563" s="13"/>
      <c r="AB563" s="13">
        <f t="shared" si="289"/>
        <v>5133933.3600000003</v>
      </c>
      <c r="AC563" s="13">
        <f t="shared" si="290"/>
        <v>420000</v>
      </c>
      <c r="AD563" s="13">
        <f t="shared" si="291"/>
        <v>2128350.0099999998</v>
      </c>
      <c r="AE563" s="13">
        <f t="shared" si="292"/>
        <v>102340</v>
      </c>
      <c r="AF563" s="13">
        <f t="shared" si="293"/>
        <v>2230690.0099999998</v>
      </c>
      <c r="AG563" s="23">
        <f t="shared" si="294"/>
        <v>16750</v>
      </c>
      <c r="AH563" s="13">
        <f t="shared" si="295"/>
        <v>-71500</v>
      </c>
      <c r="AI563" s="13">
        <f t="shared" si="296"/>
        <v>4101433.3600000003</v>
      </c>
      <c r="AJ563" s="13">
        <f t="shared" si="297"/>
        <v>4893933.3600000003</v>
      </c>
      <c r="AK563" s="13">
        <f t="shared" si="298"/>
        <v>660000</v>
      </c>
      <c r="AL563" s="13">
        <f t="shared" si="299"/>
        <v>2020350.01</v>
      </c>
      <c r="AM563" s="13">
        <f t="shared" si="300"/>
        <v>193590</v>
      </c>
      <c r="AN563" s="13">
        <f t="shared" si="301"/>
        <v>2213940.0099999998</v>
      </c>
      <c r="AO563" s="23">
        <f t="shared" si="302"/>
        <v>0</v>
      </c>
      <c r="AP563" s="13">
        <f t="shared" si="303"/>
        <v>-88250</v>
      </c>
      <c r="AQ563" s="13">
        <f t="shared" si="304"/>
        <v>0</v>
      </c>
      <c r="AR563" s="3" t="str">
        <f t="shared" si="305"/>
        <v>Ok</v>
      </c>
    </row>
    <row r="564" spans="1:44" x14ac:dyDescent="0.3">
      <c r="A564" s="30"/>
      <c r="B564" s="30">
        <f t="shared" si="272"/>
        <v>571</v>
      </c>
      <c r="C564" s="13">
        <f t="shared" si="273"/>
        <v>285500</v>
      </c>
      <c r="D564" s="13">
        <f t="shared" si="274"/>
        <v>3426000</v>
      </c>
      <c r="E564" s="13">
        <f>F564*基础参数!$B$18</f>
        <v>2284000</v>
      </c>
      <c r="F564" s="13">
        <f>F563+基础参数!$B$17</f>
        <v>5710000</v>
      </c>
      <c r="G564" s="13">
        <f>基础参数!$B$1</f>
        <v>60000</v>
      </c>
      <c r="H564" s="13">
        <f>基础参数!$B$2</f>
        <v>36000</v>
      </c>
      <c r="I564" s="13">
        <f>ROUND(IF(F564/12&gt;基础参数!$B$5,基础参数!$B$5,IF(F564/12&lt;基础参数!$B$4,基础参数!$B$4,F564/12)),2)</f>
        <v>21396</v>
      </c>
      <c r="J564" s="13">
        <f>I564*12*基础参数!$B$3</f>
        <v>32094</v>
      </c>
      <c r="K564" s="13">
        <f>ROUND(IF($F564/12&gt;基础参数!$B$12,基础参数!$B$12,IF($F564/12&lt;基础参数!$B$11,基础参数!$B$11,$F564/12)),2)</f>
        <v>21396</v>
      </c>
      <c r="L564" s="13">
        <f>K564*12*基础参数!$B$10</f>
        <v>17972.640000000003</v>
      </c>
      <c r="M564" s="12">
        <f t="shared" si="275"/>
        <v>3279933.36</v>
      </c>
      <c r="N564" s="13">
        <f t="shared" si="276"/>
        <v>2284000</v>
      </c>
      <c r="O564" s="13">
        <f t="shared" si="277"/>
        <v>1294050.01</v>
      </c>
      <c r="P564" s="13">
        <f t="shared" si="278"/>
        <v>1012640</v>
      </c>
      <c r="Q564" s="17">
        <f t="shared" si="279"/>
        <v>2306690.0099999998</v>
      </c>
      <c r="R564" s="13">
        <f t="shared" si="280"/>
        <v>4903933.3600000003</v>
      </c>
      <c r="S564" s="18">
        <f t="shared" si="281"/>
        <v>660000</v>
      </c>
      <c r="T564" s="13">
        <f t="shared" si="282"/>
        <v>2024850.01</v>
      </c>
      <c r="U564" s="13">
        <f t="shared" si="283"/>
        <v>193590</v>
      </c>
      <c r="V564" s="19">
        <f t="shared" si="284"/>
        <v>2218440.0099999998</v>
      </c>
      <c r="W564" s="13">
        <f t="shared" si="285"/>
        <v>88250</v>
      </c>
      <c r="X564" s="13">
        <f t="shared" si="286"/>
        <v>103410</v>
      </c>
      <c r="Y564" s="13">
        <f t="shared" si="287"/>
        <v>5563933.3600000003</v>
      </c>
      <c r="Z564" s="22">
        <f t="shared" si="288"/>
        <v>2321850.0099999998</v>
      </c>
      <c r="AA564" s="13"/>
      <c r="AB564" s="13">
        <f t="shared" si="289"/>
        <v>5143933.3600000003</v>
      </c>
      <c r="AC564" s="13">
        <f t="shared" si="290"/>
        <v>420000</v>
      </c>
      <c r="AD564" s="13">
        <f t="shared" si="291"/>
        <v>2132850.0099999998</v>
      </c>
      <c r="AE564" s="13">
        <f t="shared" si="292"/>
        <v>102340</v>
      </c>
      <c r="AF564" s="13">
        <f t="shared" si="293"/>
        <v>2235190.0099999998</v>
      </c>
      <c r="AG564" s="23">
        <f t="shared" si="294"/>
        <v>16750</v>
      </c>
      <c r="AH564" s="13">
        <f t="shared" si="295"/>
        <v>-71500</v>
      </c>
      <c r="AI564" s="13">
        <f t="shared" si="296"/>
        <v>4111433.3600000003</v>
      </c>
      <c r="AJ564" s="13">
        <f t="shared" si="297"/>
        <v>4903933.3600000003</v>
      </c>
      <c r="AK564" s="13">
        <f t="shared" si="298"/>
        <v>660000</v>
      </c>
      <c r="AL564" s="13">
        <f t="shared" si="299"/>
        <v>2024850.01</v>
      </c>
      <c r="AM564" s="13">
        <f t="shared" si="300"/>
        <v>193590</v>
      </c>
      <c r="AN564" s="13">
        <f t="shared" si="301"/>
        <v>2218440.0099999998</v>
      </c>
      <c r="AO564" s="23">
        <f t="shared" si="302"/>
        <v>0</v>
      </c>
      <c r="AP564" s="13">
        <f t="shared" si="303"/>
        <v>-88250</v>
      </c>
      <c r="AQ564" s="13">
        <f t="shared" si="304"/>
        <v>0</v>
      </c>
      <c r="AR564" s="3" t="str">
        <f t="shared" si="305"/>
        <v>Ok</v>
      </c>
    </row>
    <row r="565" spans="1:44" x14ac:dyDescent="0.3">
      <c r="A565" s="30"/>
      <c r="B565" s="30">
        <f t="shared" si="272"/>
        <v>572</v>
      </c>
      <c r="C565" s="13">
        <f t="shared" si="273"/>
        <v>286000</v>
      </c>
      <c r="D565" s="13">
        <f t="shared" si="274"/>
        <v>3432000</v>
      </c>
      <c r="E565" s="13">
        <f>F565*基础参数!$B$18</f>
        <v>2288000</v>
      </c>
      <c r="F565" s="13">
        <f>F564+基础参数!$B$17</f>
        <v>5720000</v>
      </c>
      <c r="G565" s="13">
        <f>基础参数!$B$1</f>
        <v>60000</v>
      </c>
      <c r="H565" s="13">
        <f>基础参数!$B$2</f>
        <v>36000</v>
      </c>
      <c r="I565" s="13">
        <f>ROUND(IF(F565/12&gt;基础参数!$B$5,基础参数!$B$5,IF(F565/12&lt;基础参数!$B$4,基础参数!$B$4,F565/12)),2)</f>
        <v>21396</v>
      </c>
      <c r="J565" s="13">
        <f>I565*12*基础参数!$B$3</f>
        <v>32094</v>
      </c>
      <c r="K565" s="13">
        <f>ROUND(IF($F565/12&gt;基础参数!$B$12,基础参数!$B$12,IF($F565/12&lt;基础参数!$B$11,基础参数!$B$11,$F565/12)),2)</f>
        <v>21396</v>
      </c>
      <c r="L565" s="13">
        <f>K565*12*基础参数!$B$10</f>
        <v>17972.640000000003</v>
      </c>
      <c r="M565" s="12">
        <f t="shared" si="275"/>
        <v>3285933.36</v>
      </c>
      <c r="N565" s="13">
        <f t="shared" si="276"/>
        <v>2288000</v>
      </c>
      <c r="O565" s="13">
        <f t="shared" si="277"/>
        <v>1296750.01</v>
      </c>
      <c r="P565" s="13">
        <f t="shared" si="278"/>
        <v>1014440</v>
      </c>
      <c r="Q565" s="17">
        <f t="shared" si="279"/>
        <v>2311190.0099999998</v>
      </c>
      <c r="R565" s="13">
        <f t="shared" si="280"/>
        <v>4913933.3600000003</v>
      </c>
      <c r="S565" s="18">
        <f t="shared" si="281"/>
        <v>660000</v>
      </c>
      <c r="T565" s="13">
        <f t="shared" si="282"/>
        <v>2029350.01</v>
      </c>
      <c r="U565" s="13">
        <f t="shared" si="283"/>
        <v>193590</v>
      </c>
      <c r="V565" s="19">
        <f t="shared" si="284"/>
        <v>2222940.0099999998</v>
      </c>
      <c r="W565" s="13">
        <f t="shared" si="285"/>
        <v>88250</v>
      </c>
      <c r="X565" s="13">
        <f t="shared" si="286"/>
        <v>103410</v>
      </c>
      <c r="Y565" s="13">
        <f t="shared" si="287"/>
        <v>5573933.3600000003</v>
      </c>
      <c r="Z565" s="22">
        <f t="shared" si="288"/>
        <v>2326350.0099999998</v>
      </c>
      <c r="AA565" s="13"/>
      <c r="AB565" s="13">
        <f t="shared" si="289"/>
        <v>5153933.3600000003</v>
      </c>
      <c r="AC565" s="13">
        <f t="shared" si="290"/>
        <v>420000</v>
      </c>
      <c r="AD565" s="13">
        <f t="shared" si="291"/>
        <v>2137350.0099999998</v>
      </c>
      <c r="AE565" s="13">
        <f t="shared" si="292"/>
        <v>102340</v>
      </c>
      <c r="AF565" s="13">
        <f t="shared" si="293"/>
        <v>2239690.0099999998</v>
      </c>
      <c r="AG565" s="23">
        <f t="shared" si="294"/>
        <v>16750</v>
      </c>
      <c r="AH565" s="13">
        <f t="shared" si="295"/>
        <v>-71500</v>
      </c>
      <c r="AI565" s="13">
        <f t="shared" si="296"/>
        <v>4121433.3600000003</v>
      </c>
      <c r="AJ565" s="13">
        <f t="shared" si="297"/>
        <v>4913933.3600000003</v>
      </c>
      <c r="AK565" s="13">
        <f t="shared" si="298"/>
        <v>660000</v>
      </c>
      <c r="AL565" s="13">
        <f t="shared" si="299"/>
        <v>2029350.01</v>
      </c>
      <c r="AM565" s="13">
        <f t="shared" si="300"/>
        <v>193590</v>
      </c>
      <c r="AN565" s="13">
        <f t="shared" si="301"/>
        <v>2222940.0099999998</v>
      </c>
      <c r="AO565" s="23">
        <f t="shared" si="302"/>
        <v>0</v>
      </c>
      <c r="AP565" s="13">
        <f t="shared" si="303"/>
        <v>-88250</v>
      </c>
      <c r="AQ565" s="13">
        <f t="shared" si="304"/>
        <v>0</v>
      </c>
      <c r="AR565" s="3" t="str">
        <f t="shared" si="305"/>
        <v>Ok</v>
      </c>
    </row>
    <row r="566" spans="1:44" x14ac:dyDescent="0.3">
      <c r="A566" s="30"/>
      <c r="B566" s="30">
        <f t="shared" si="272"/>
        <v>573</v>
      </c>
      <c r="C566" s="13">
        <f t="shared" si="273"/>
        <v>286500</v>
      </c>
      <c r="D566" s="13">
        <f t="shared" si="274"/>
        <v>3438000</v>
      </c>
      <c r="E566" s="13">
        <f>F566*基础参数!$B$18</f>
        <v>2292000</v>
      </c>
      <c r="F566" s="13">
        <f>F565+基础参数!$B$17</f>
        <v>5730000</v>
      </c>
      <c r="G566" s="13">
        <f>基础参数!$B$1</f>
        <v>60000</v>
      </c>
      <c r="H566" s="13">
        <f>基础参数!$B$2</f>
        <v>36000</v>
      </c>
      <c r="I566" s="13">
        <f>ROUND(IF(F566/12&gt;基础参数!$B$5,基础参数!$B$5,IF(F566/12&lt;基础参数!$B$4,基础参数!$B$4,F566/12)),2)</f>
        <v>21396</v>
      </c>
      <c r="J566" s="13">
        <f>I566*12*基础参数!$B$3</f>
        <v>32094</v>
      </c>
      <c r="K566" s="13">
        <f>ROUND(IF($F566/12&gt;基础参数!$B$12,基础参数!$B$12,IF($F566/12&lt;基础参数!$B$11,基础参数!$B$11,$F566/12)),2)</f>
        <v>21396</v>
      </c>
      <c r="L566" s="13">
        <f>K566*12*基础参数!$B$10</f>
        <v>17972.640000000003</v>
      </c>
      <c r="M566" s="12">
        <f t="shared" si="275"/>
        <v>3291933.36</v>
      </c>
      <c r="N566" s="13">
        <f t="shared" si="276"/>
        <v>2292000</v>
      </c>
      <c r="O566" s="13">
        <f t="shared" si="277"/>
        <v>1299450.01</v>
      </c>
      <c r="P566" s="13">
        <f t="shared" si="278"/>
        <v>1016240</v>
      </c>
      <c r="Q566" s="17">
        <f t="shared" si="279"/>
        <v>2315690.0099999998</v>
      </c>
      <c r="R566" s="13">
        <f t="shared" si="280"/>
        <v>4923933.3600000003</v>
      </c>
      <c r="S566" s="18">
        <f t="shared" si="281"/>
        <v>660000</v>
      </c>
      <c r="T566" s="13">
        <f t="shared" si="282"/>
        <v>2033850.01</v>
      </c>
      <c r="U566" s="13">
        <f t="shared" si="283"/>
        <v>193590</v>
      </c>
      <c r="V566" s="19">
        <f t="shared" si="284"/>
        <v>2227440.0099999998</v>
      </c>
      <c r="W566" s="13">
        <f t="shared" si="285"/>
        <v>88250</v>
      </c>
      <c r="X566" s="13">
        <f t="shared" si="286"/>
        <v>103410</v>
      </c>
      <c r="Y566" s="13">
        <f t="shared" si="287"/>
        <v>5583933.3600000003</v>
      </c>
      <c r="Z566" s="22">
        <f t="shared" si="288"/>
        <v>2330850.0099999998</v>
      </c>
      <c r="AA566" s="13"/>
      <c r="AB566" s="13">
        <f t="shared" si="289"/>
        <v>5163933.3600000003</v>
      </c>
      <c r="AC566" s="13">
        <f t="shared" si="290"/>
        <v>420000</v>
      </c>
      <c r="AD566" s="13">
        <f t="shared" si="291"/>
        <v>2141850.0099999998</v>
      </c>
      <c r="AE566" s="13">
        <f t="shared" si="292"/>
        <v>102340</v>
      </c>
      <c r="AF566" s="13">
        <f t="shared" si="293"/>
        <v>2244190.0099999998</v>
      </c>
      <c r="AG566" s="23">
        <f t="shared" si="294"/>
        <v>16750</v>
      </c>
      <c r="AH566" s="13">
        <f t="shared" si="295"/>
        <v>-71500</v>
      </c>
      <c r="AI566" s="13">
        <f t="shared" si="296"/>
        <v>4131433.3600000003</v>
      </c>
      <c r="AJ566" s="13">
        <f t="shared" si="297"/>
        <v>4923933.3600000003</v>
      </c>
      <c r="AK566" s="13">
        <f t="shared" si="298"/>
        <v>660000</v>
      </c>
      <c r="AL566" s="13">
        <f t="shared" si="299"/>
        <v>2033850.01</v>
      </c>
      <c r="AM566" s="13">
        <f t="shared" si="300"/>
        <v>193590</v>
      </c>
      <c r="AN566" s="13">
        <f t="shared" si="301"/>
        <v>2227440.0099999998</v>
      </c>
      <c r="AO566" s="23">
        <f t="shared" si="302"/>
        <v>0</v>
      </c>
      <c r="AP566" s="13">
        <f t="shared" si="303"/>
        <v>-88250</v>
      </c>
      <c r="AQ566" s="13">
        <f t="shared" si="304"/>
        <v>0</v>
      </c>
      <c r="AR566" s="3" t="str">
        <f t="shared" si="305"/>
        <v>Ok</v>
      </c>
    </row>
    <row r="567" spans="1:44" x14ac:dyDescent="0.3">
      <c r="A567" s="30"/>
      <c r="B567" s="30">
        <f t="shared" si="272"/>
        <v>574</v>
      </c>
      <c r="C567" s="13">
        <f t="shared" si="273"/>
        <v>287000</v>
      </c>
      <c r="D567" s="13">
        <f t="shared" si="274"/>
        <v>3444000</v>
      </c>
      <c r="E567" s="13">
        <f>F567*基础参数!$B$18</f>
        <v>2296000</v>
      </c>
      <c r="F567" s="13">
        <f>F566+基础参数!$B$17</f>
        <v>5740000</v>
      </c>
      <c r="G567" s="13">
        <f>基础参数!$B$1</f>
        <v>60000</v>
      </c>
      <c r="H567" s="13">
        <f>基础参数!$B$2</f>
        <v>36000</v>
      </c>
      <c r="I567" s="13">
        <f>ROUND(IF(F567/12&gt;基础参数!$B$5,基础参数!$B$5,IF(F567/12&lt;基础参数!$B$4,基础参数!$B$4,F567/12)),2)</f>
        <v>21396</v>
      </c>
      <c r="J567" s="13">
        <f>I567*12*基础参数!$B$3</f>
        <v>32094</v>
      </c>
      <c r="K567" s="13">
        <f>ROUND(IF($F567/12&gt;基础参数!$B$12,基础参数!$B$12,IF($F567/12&lt;基础参数!$B$11,基础参数!$B$11,$F567/12)),2)</f>
        <v>21396</v>
      </c>
      <c r="L567" s="13">
        <f>K567*12*基础参数!$B$10</f>
        <v>17972.640000000003</v>
      </c>
      <c r="M567" s="12">
        <f t="shared" si="275"/>
        <v>3297933.36</v>
      </c>
      <c r="N567" s="13">
        <f t="shared" si="276"/>
        <v>2296000</v>
      </c>
      <c r="O567" s="13">
        <f t="shared" si="277"/>
        <v>1302150.01</v>
      </c>
      <c r="P567" s="13">
        <f t="shared" si="278"/>
        <v>1018040</v>
      </c>
      <c r="Q567" s="17">
        <f t="shared" si="279"/>
        <v>2320190.0099999998</v>
      </c>
      <c r="R567" s="13">
        <f t="shared" si="280"/>
        <v>4933933.3600000003</v>
      </c>
      <c r="S567" s="18">
        <f t="shared" si="281"/>
        <v>660000</v>
      </c>
      <c r="T567" s="13">
        <f t="shared" si="282"/>
        <v>2038350.01</v>
      </c>
      <c r="U567" s="13">
        <f t="shared" si="283"/>
        <v>193590</v>
      </c>
      <c r="V567" s="19">
        <f t="shared" si="284"/>
        <v>2231940.0099999998</v>
      </c>
      <c r="W567" s="13">
        <f t="shared" si="285"/>
        <v>88250</v>
      </c>
      <c r="X567" s="13">
        <f t="shared" si="286"/>
        <v>103410</v>
      </c>
      <c r="Y567" s="13">
        <f t="shared" si="287"/>
        <v>5593933.3600000003</v>
      </c>
      <c r="Z567" s="22">
        <f t="shared" si="288"/>
        <v>2335350.0099999998</v>
      </c>
      <c r="AA567" s="13"/>
      <c r="AB567" s="13">
        <f t="shared" si="289"/>
        <v>5173933.3600000003</v>
      </c>
      <c r="AC567" s="13">
        <f t="shared" si="290"/>
        <v>420000</v>
      </c>
      <c r="AD567" s="13">
        <f t="shared" si="291"/>
        <v>2146350.0099999998</v>
      </c>
      <c r="AE567" s="13">
        <f t="shared" si="292"/>
        <v>102340</v>
      </c>
      <c r="AF567" s="13">
        <f t="shared" si="293"/>
        <v>2248690.0099999998</v>
      </c>
      <c r="AG567" s="23">
        <f t="shared" si="294"/>
        <v>16750</v>
      </c>
      <c r="AH567" s="13">
        <f t="shared" si="295"/>
        <v>-71500</v>
      </c>
      <c r="AI567" s="13">
        <f t="shared" si="296"/>
        <v>4141433.3600000003</v>
      </c>
      <c r="AJ567" s="13">
        <f t="shared" si="297"/>
        <v>4933933.3600000003</v>
      </c>
      <c r="AK567" s="13">
        <f t="shared" si="298"/>
        <v>660000</v>
      </c>
      <c r="AL567" s="13">
        <f t="shared" si="299"/>
        <v>2038350.01</v>
      </c>
      <c r="AM567" s="13">
        <f t="shared" si="300"/>
        <v>193590</v>
      </c>
      <c r="AN567" s="13">
        <f t="shared" si="301"/>
        <v>2231940.0099999998</v>
      </c>
      <c r="AO567" s="23">
        <f t="shared" si="302"/>
        <v>0</v>
      </c>
      <c r="AP567" s="13">
        <f t="shared" si="303"/>
        <v>-88250</v>
      </c>
      <c r="AQ567" s="13">
        <f t="shared" si="304"/>
        <v>0</v>
      </c>
      <c r="AR567" s="3" t="str">
        <f t="shared" si="305"/>
        <v>Ok</v>
      </c>
    </row>
    <row r="568" spans="1:44" x14ac:dyDescent="0.3">
      <c r="A568" s="30"/>
      <c r="B568" s="30">
        <f t="shared" si="272"/>
        <v>575</v>
      </c>
      <c r="C568" s="13">
        <f t="shared" si="273"/>
        <v>287500</v>
      </c>
      <c r="D568" s="13">
        <f t="shared" si="274"/>
        <v>3450000</v>
      </c>
      <c r="E568" s="13">
        <f>F568*基础参数!$B$18</f>
        <v>2300000</v>
      </c>
      <c r="F568" s="13">
        <f>F567+基础参数!$B$17</f>
        <v>5750000</v>
      </c>
      <c r="G568" s="13">
        <f>基础参数!$B$1</f>
        <v>60000</v>
      </c>
      <c r="H568" s="13">
        <f>基础参数!$B$2</f>
        <v>36000</v>
      </c>
      <c r="I568" s="13">
        <f>ROUND(IF(F568/12&gt;基础参数!$B$5,基础参数!$B$5,IF(F568/12&lt;基础参数!$B$4,基础参数!$B$4,F568/12)),2)</f>
        <v>21396</v>
      </c>
      <c r="J568" s="13">
        <f>I568*12*基础参数!$B$3</f>
        <v>32094</v>
      </c>
      <c r="K568" s="13">
        <f>ROUND(IF($F568/12&gt;基础参数!$B$12,基础参数!$B$12,IF($F568/12&lt;基础参数!$B$11,基础参数!$B$11,$F568/12)),2)</f>
        <v>21396</v>
      </c>
      <c r="L568" s="13">
        <f>K568*12*基础参数!$B$10</f>
        <v>17972.640000000003</v>
      </c>
      <c r="M568" s="12">
        <f t="shared" si="275"/>
        <v>3303933.36</v>
      </c>
      <c r="N568" s="13">
        <f t="shared" si="276"/>
        <v>2300000</v>
      </c>
      <c r="O568" s="13">
        <f t="shared" si="277"/>
        <v>1304850.01</v>
      </c>
      <c r="P568" s="13">
        <f t="shared" si="278"/>
        <v>1019840</v>
      </c>
      <c r="Q568" s="17">
        <f t="shared" si="279"/>
        <v>2324690.0099999998</v>
      </c>
      <c r="R568" s="13">
        <f t="shared" si="280"/>
        <v>4943933.3600000003</v>
      </c>
      <c r="S568" s="18">
        <f t="shared" si="281"/>
        <v>660000</v>
      </c>
      <c r="T568" s="13">
        <f t="shared" si="282"/>
        <v>2042850.01</v>
      </c>
      <c r="U568" s="13">
        <f t="shared" si="283"/>
        <v>193590</v>
      </c>
      <c r="V568" s="19">
        <f t="shared" si="284"/>
        <v>2236440.0099999998</v>
      </c>
      <c r="W568" s="13">
        <f t="shared" si="285"/>
        <v>88250</v>
      </c>
      <c r="X568" s="13">
        <f t="shared" si="286"/>
        <v>103410</v>
      </c>
      <c r="Y568" s="13">
        <f t="shared" si="287"/>
        <v>5603933.3600000003</v>
      </c>
      <c r="Z568" s="22">
        <f t="shared" si="288"/>
        <v>2339850.0099999998</v>
      </c>
      <c r="AA568" s="13"/>
      <c r="AB568" s="13">
        <f t="shared" si="289"/>
        <v>5183933.3600000003</v>
      </c>
      <c r="AC568" s="13">
        <f t="shared" si="290"/>
        <v>420000</v>
      </c>
      <c r="AD568" s="13">
        <f t="shared" si="291"/>
        <v>2150850.0099999998</v>
      </c>
      <c r="AE568" s="13">
        <f t="shared" si="292"/>
        <v>102340</v>
      </c>
      <c r="AF568" s="13">
        <f t="shared" si="293"/>
        <v>2253190.0099999998</v>
      </c>
      <c r="AG568" s="23">
        <f t="shared" si="294"/>
        <v>16750</v>
      </c>
      <c r="AH568" s="13">
        <f t="shared" si="295"/>
        <v>-71500</v>
      </c>
      <c r="AI568" s="13">
        <f t="shared" si="296"/>
        <v>4151433.3600000003</v>
      </c>
      <c r="AJ568" s="13">
        <f t="shared" si="297"/>
        <v>4943933.3600000003</v>
      </c>
      <c r="AK568" s="13">
        <f t="shared" si="298"/>
        <v>660000</v>
      </c>
      <c r="AL568" s="13">
        <f t="shared" si="299"/>
        <v>2042850.01</v>
      </c>
      <c r="AM568" s="13">
        <f t="shared" si="300"/>
        <v>193590</v>
      </c>
      <c r="AN568" s="13">
        <f t="shared" si="301"/>
        <v>2236440.0099999998</v>
      </c>
      <c r="AO568" s="23">
        <f t="shared" si="302"/>
        <v>0</v>
      </c>
      <c r="AP568" s="13">
        <f t="shared" si="303"/>
        <v>-88250</v>
      </c>
      <c r="AQ568" s="13">
        <f t="shared" si="304"/>
        <v>0</v>
      </c>
      <c r="AR568" s="3" t="str">
        <f t="shared" si="305"/>
        <v>Ok</v>
      </c>
    </row>
    <row r="569" spans="1:44" x14ac:dyDescent="0.3">
      <c r="A569" s="30"/>
      <c r="B569" s="30">
        <f t="shared" si="272"/>
        <v>576</v>
      </c>
      <c r="C569" s="13">
        <f t="shared" si="273"/>
        <v>288000</v>
      </c>
      <c r="D569" s="13">
        <f t="shared" si="274"/>
        <v>3456000</v>
      </c>
      <c r="E569" s="13">
        <f>F569*基础参数!$B$18</f>
        <v>2304000</v>
      </c>
      <c r="F569" s="13">
        <f>F568+基础参数!$B$17</f>
        <v>5760000</v>
      </c>
      <c r="G569" s="13">
        <f>基础参数!$B$1</f>
        <v>60000</v>
      </c>
      <c r="H569" s="13">
        <f>基础参数!$B$2</f>
        <v>36000</v>
      </c>
      <c r="I569" s="13">
        <f>ROUND(IF(F569/12&gt;基础参数!$B$5,基础参数!$B$5,IF(F569/12&lt;基础参数!$B$4,基础参数!$B$4,F569/12)),2)</f>
        <v>21396</v>
      </c>
      <c r="J569" s="13">
        <f>I569*12*基础参数!$B$3</f>
        <v>32094</v>
      </c>
      <c r="K569" s="13">
        <f>ROUND(IF($F569/12&gt;基础参数!$B$12,基础参数!$B$12,IF($F569/12&lt;基础参数!$B$11,基础参数!$B$11,$F569/12)),2)</f>
        <v>21396</v>
      </c>
      <c r="L569" s="13">
        <f>K569*12*基础参数!$B$10</f>
        <v>17972.640000000003</v>
      </c>
      <c r="M569" s="12">
        <f t="shared" si="275"/>
        <v>3309933.36</v>
      </c>
      <c r="N569" s="13">
        <f t="shared" si="276"/>
        <v>2304000</v>
      </c>
      <c r="O569" s="13">
        <f t="shared" si="277"/>
        <v>1307550.01</v>
      </c>
      <c r="P569" s="13">
        <f t="shared" si="278"/>
        <v>1021640</v>
      </c>
      <c r="Q569" s="17">
        <f t="shared" si="279"/>
        <v>2329190.0099999998</v>
      </c>
      <c r="R569" s="13">
        <f t="shared" si="280"/>
        <v>4953933.3600000003</v>
      </c>
      <c r="S569" s="18">
        <f t="shared" si="281"/>
        <v>660000</v>
      </c>
      <c r="T569" s="13">
        <f t="shared" si="282"/>
        <v>2047350.01</v>
      </c>
      <c r="U569" s="13">
        <f t="shared" si="283"/>
        <v>193590</v>
      </c>
      <c r="V569" s="19">
        <f t="shared" si="284"/>
        <v>2240940.0099999998</v>
      </c>
      <c r="W569" s="13">
        <f t="shared" si="285"/>
        <v>88250</v>
      </c>
      <c r="X569" s="13">
        <f t="shared" si="286"/>
        <v>103410</v>
      </c>
      <c r="Y569" s="13">
        <f t="shared" si="287"/>
        <v>5613933.3600000003</v>
      </c>
      <c r="Z569" s="22">
        <f t="shared" si="288"/>
        <v>2344350.0099999998</v>
      </c>
      <c r="AA569" s="13"/>
      <c r="AB569" s="13">
        <f t="shared" si="289"/>
        <v>5193933.3600000003</v>
      </c>
      <c r="AC569" s="13">
        <f t="shared" si="290"/>
        <v>420000</v>
      </c>
      <c r="AD569" s="13">
        <f t="shared" si="291"/>
        <v>2155350.0099999998</v>
      </c>
      <c r="AE569" s="13">
        <f t="shared" si="292"/>
        <v>102340</v>
      </c>
      <c r="AF569" s="13">
        <f t="shared" si="293"/>
        <v>2257690.0099999998</v>
      </c>
      <c r="AG569" s="23">
        <f t="shared" si="294"/>
        <v>16750</v>
      </c>
      <c r="AH569" s="13">
        <f t="shared" si="295"/>
        <v>-71500</v>
      </c>
      <c r="AI569" s="13">
        <f t="shared" si="296"/>
        <v>4161433.3600000003</v>
      </c>
      <c r="AJ569" s="13">
        <f t="shared" si="297"/>
        <v>4953933.3600000003</v>
      </c>
      <c r="AK569" s="13">
        <f t="shared" si="298"/>
        <v>660000</v>
      </c>
      <c r="AL569" s="13">
        <f t="shared" si="299"/>
        <v>2047350.01</v>
      </c>
      <c r="AM569" s="13">
        <f t="shared" si="300"/>
        <v>193590</v>
      </c>
      <c r="AN569" s="13">
        <f t="shared" si="301"/>
        <v>2240940.0099999998</v>
      </c>
      <c r="AO569" s="23">
        <f t="shared" si="302"/>
        <v>0</v>
      </c>
      <c r="AP569" s="13">
        <f t="shared" si="303"/>
        <v>-88250</v>
      </c>
      <c r="AQ569" s="13">
        <f t="shared" si="304"/>
        <v>0</v>
      </c>
      <c r="AR569" s="3" t="str">
        <f t="shared" si="305"/>
        <v>Ok</v>
      </c>
    </row>
    <row r="570" spans="1:44" x14ac:dyDescent="0.3">
      <c r="A570" s="30"/>
      <c r="B570" s="30">
        <f t="shared" si="272"/>
        <v>577</v>
      </c>
      <c r="C570" s="13">
        <f t="shared" si="273"/>
        <v>288500</v>
      </c>
      <c r="D570" s="13">
        <f t="shared" si="274"/>
        <v>3462000</v>
      </c>
      <c r="E570" s="13">
        <f>F570*基础参数!$B$18</f>
        <v>2308000</v>
      </c>
      <c r="F570" s="13">
        <f>F569+基础参数!$B$17</f>
        <v>5770000</v>
      </c>
      <c r="G570" s="13">
        <f>基础参数!$B$1</f>
        <v>60000</v>
      </c>
      <c r="H570" s="13">
        <f>基础参数!$B$2</f>
        <v>36000</v>
      </c>
      <c r="I570" s="13">
        <f>ROUND(IF(F570/12&gt;基础参数!$B$5,基础参数!$B$5,IF(F570/12&lt;基础参数!$B$4,基础参数!$B$4,F570/12)),2)</f>
        <v>21396</v>
      </c>
      <c r="J570" s="13">
        <f>I570*12*基础参数!$B$3</f>
        <v>32094</v>
      </c>
      <c r="K570" s="13">
        <f>ROUND(IF($F570/12&gt;基础参数!$B$12,基础参数!$B$12,IF($F570/12&lt;基础参数!$B$11,基础参数!$B$11,$F570/12)),2)</f>
        <v>21396</v>
      </c>
      <c r="L570" s="13">
        <f>K570*12*基础参数!$B$10</f>
        <v>17972.640000000003</v>
      </c>
      <c r="M570" s="12">
        <f t="shared" si="275"/>
        <v>3315933.36</v>
      </c>
      <c r="N570" s="13">
        <f t="shared" si="276"/>
        <v>2308000</v>
      </c>
      <c r="O570" s="13">
        <f t="shared" si="277"/>
        <v>1310250.01</v>
      </c>
      <c r="P570" s="13">
        <f t="shared" si="278"/>
        <v>1023440</v>
      </c>
      <c r="Q570" s="17">
        <f t="shared" si="279"/>
        <v>2333690.0099999998</v>
      </c>
      <c r="R570" s="13">
        <f t="shared" si="280"/>
        <v>4963933.3600000003</v>
      </c>
      <c r="S570" s="18">
        <f t="shared" si="281"/>
        <v>660000</v>
      </c>
      <c r="T570" s="13">
        <f t="shared" si="282"/>
        <v>2051850.01</v>
      </c>
      <c r="U570" s="13">
        <f t="shared" si="283"/>
        <v>193590</v>
      </c>
      <c r="V570" s="19">
        <f t="shared" si="284"/>
        <v>2245440.0099999998</v>
      </c>
      <c r="W570" s="13">
        <f t="shared" si="285"/>
        <v>88250</v>
      </c>
      <c r="X570" s="13">
        <f t="shared" si="286"/>
        <v>103410</v>
      </c>
      <c r="Y570" s="13">
        <f t="shared" si="287"/>
        <v>5623933.3600000003</v>
      </c>
      <c r="Z570" s="22">
        <f t="shared" si="288"/>
        <v>2348850.0099999998</v>
      </c>
      <c r="AA570" s="13"/>
      <c r="AB570" s="13">
        <f t="shared" si="289"/>
        <v>5203933.3600000003</v>
      </c>
      <c r="AC570" s="13">
        <f t="shared" si="290"/>
        <v>420000</v>
      </c>
      <c r="AD570" s="13">
        <f t="shared" si="291"/>
        <v>2159850.0099999998</v>
      </c>
      <c r="AE570" s="13">
        <f t="shared" si="292"/>
        <v>102340</v>
      </c>
      <c r="AF570" s="13">
        <f t="shared" si="293"/>
        <v>2262190.0099999998</v>
      </c>
      <c r="AG570" s="23">
        <f t="shared" si="294"/>
        <v>16750</v>
      </c>
      <c r="AH570" s="13">
        <f t="shared" si="295"/>
        <v>-71500</v>
      </c>
      <c r="AI570" s="13">
        <f t="shared" si="296"/>
        <v>4171433.3600000003</v>
      </c>
      <c r="AJ570" s="13">
        <f t="shared" si="297"/>
        <v>4963933.3600000003</v>
      </c>
      <c r="AK570" s="13">
        <f t="shared" si="298"/>
        <v>660000</v>
      </c>
      <c r="AL570" s="13">
        <f t="shared" si="299"/>
        <v>2051850.01</v>
      </c>
      <c r="AM570" s="13">
        <f t="shared" si="300"/>
        <v>193590</v>
      </c>
      <c r="AN570" s="13">
        <f t="shared" si="301"/>
        <v>2245440.0099999998</v>
      </c>
      <c r="AO570" s="23">
        <f t="shared" si="302"/>
        <v>0</v>
      </c>
      <c r="AP570" s="13">
        <f t="shared" si="303"/>
        <v>-88250</v>
      </c>
      <c r="AQ570" s="13">
        <f t="shared" si="304"/>
        <v>0</v>
      </c>
      <c r="AR570" s="3" t="str">
        <f t="shared" si="305"/>
        <v>Ok</v>
      </c>
    </row>
    <row r="571" spans="1:44" x14ac:dyDescent="0.3">
      <c r="A571" s="30"/>
      <c r="B571" s="30">
        <f t="shared" si="272"/>
        <v>578</v>
      </c>
      <c r="C571" s="13">
        <f t="shared" si="273"/>
        <v>289000</v>
      </c>
      <c r="D571" s="13">
        <f t="shared" si="274"/>
        <v>3468000</v>
      </c>
      <c r="E571" s="13">
        <f>F571*基础参数!$B$18</f>
        <v>2312000</v>
      </c>
      <c r="F571" s="13">
        <f>F570+基础参数!$B$17</f>
        <v>5780000</v>
      </c>
      <c r="G571" s="13">
        <f>基础参数!$B$1</f>
        <v>60000</v>
      </c>
      <c r="H571" s="13">
        <f>基础参数!$B$2</f>
        <v>36000</v>
      </c>
      <c r="I571" s="13">
        <f>ROUND(IF(F571/12&gt;基础参数!$B$5,基础参数!$B$5,IF(F571/12&lt;基础参数!$B$4,基础参数!$B$4,F571/12)),2)</f>
        <v>21396</v>
      </c>
      <c r="J571" s="13">
        <f>I571*12*基础参数!$B$3</f>
        <v>32094</v>
      </c>
      <c r="K571" s="13">
        <f>ROUND(IF($F571/12&gt;基础参数!$B$12,基础参数!$B$12,IF($F571/12&lt;基础参数!$B$11,基础参数!$B$11,$F571/12)),2)</f>
        <v>21396</v>
      </c>
      <c r="L571" s="13">
        <f>K571*12*基础参数!$B$10</f>
        <v>17972.640000000003</v>
      </c>
      <c r="M571" s="12">
        <f t="shared" si="275"/>
        <v>3321933.36</v>
      </c>
      <c r="N571" s="13">
        <f t="shared" si="276"/>
        <v>2312000</v>
      </c>
      <c r="O571" s="13">
        <f t="shared" si="277"/>
        <v>1312950.01</v>
      </c>
      <c r="P571" s="13">
        <f t="shared" si="278"/>
        <v>1025240</v>
      </c>
      <c r="Q571" s="17">
        <f t="shared" si="279"/>
        <v>2338190.0099999998</v>
      </c>
      <c r="R571" s="13">
        <f t="shared" si="280"/>
        <v>4973933.3600000003</v>
      </c>
      <c r="S571" s="18">
        <f t="shared" si="281"/>
        <v>660000</v>
      </c>
      <c r="T571" s="13">
        <f t="shared" si="282"/>
        <v>2056350.01</v>
      </c>
      <c r="U571" s="13">
        <f t="shared" si="283"/>
        <v>193590</v>
      </c>
      <c r="V571" s="19">
        <f t="shared" si="284"/>
        <v>2249940.0099999998</v>
      </c>
      <c r="W571" s="13">
        <f t="shared" si="285"/>
        <v>88250</v>
      </c>
      <c r="X571" s="13">
        <f t="shared" si="286"/>
        <v>103410</v>
      </c>
      <c r="Y571" s="13">
        <f t="shared" si="287"/>
        <v>5633933.3600000003</v>
      </c>
      <c r="Z571" s="22">
        <f t="shared" si="288"/>
        <v>2353350.0099999998</v>
      </c>
      <c r="AA571" s="13"/>
      <c r="AB571" s="13">
        <f t="shared" si="289"/>
        <v>5213933.3600000003</v>
      </c>
      <c r="AC571" s="13">
        <f t="shared" si="290"/>
        <v>420000</v>
      </c>
      <c r="AD571" s="13">
        <f t="shared" si="291"/>
        <v>2164350.0099999998</v>
      </c>
      <c r="AE571" s="13">
        <f t="shared" si="292"/>
        <v>102340</v>
      </c>
      <c r="AF571" s="13">
        <f t="shared" si="293"/>
        <v>2266690.0099999998</v>
      </c>
      <c r="AG571" s="23">
        <f t="shared" si="294"/>
        <v>16750</v>
      </c>
      <c r="AH571" s="13">
        <f t="shared" si="295"/>
        <v>-71500</v>
      </c>
      <c r="AI571" s="13">
        <f t="shared" si="296"/>
        <v>4181433.3600000003</v>
      </c>
      <c r="AJ571" s="13">
        <f t="shared" si="297"/>
        <v>4973933.3600000003</v>
      </c>
      <c r="AK571" s="13">
        <f t="shared" si="298"/>
        <v>660000</v>
      </c>
      <c r="AL571" s="13">
        <f t="shared" si="299"/>
        <v>2056350.01</v>
      </c>
      <c r="AM571" s="13">
        <f t="shared" si="300"/>
        <v>193590</v>
      </c>
      <c r="AN571" s="13">
        <f t="shared" si="301"/>
        <v>2249940.0099999998</v>
      </c>
      <c r="AO571" s="23">
        <f t="shared" si="302"/>
        <v>0</v>
      </c>
      <c r="AP571" s="13">
        <f t="shared" si="303"/>
        <v>-88250</v>
      </c>
      <c r="AQ571" s="13">
        <f t="shared" si="304"/>
        <v>0</v>
      </c>
      <c r="AR571" s="3" t="str">
        <f t="shared" si="305"/>
        <v>Ok</v>
      </c>
    </row>
    <row r="572" spans="1:44" x14ac:dyDescent="0.3">
      <c r="A572" s="30"/>
      <c r="B572" s="30">
        <f t="shared" si="272"/>
        <v>579</v>
      </c>
      <c r="C572" s="13">
        <f t="shared" si="273"/>
        <v>289500</v>
      </c>
      <c r="D572" s="13">
        <f t="shared" si="274"/>
        <v>3474000</v>
      </c>
      <c r="E572" s="13">
        <f>F572*基础参数!$B$18</f>
        <v>2316000</v>
      </c>
      <c r="F572" s="13">
        <f>F571+基础参数!$B$17</f>
        <v>5790000</v>
      </c>
      <c r="G572" s="13">
        <f>基础参数!$B$1</f>
        <v>60000</v>
      </c>
      <c r="H572" s="13">
        <f>基础参数!$B$2</f>
        <v>36000</v>
      </c>
      <c r="I572" s="13">
        <f>ROUND(IF(F572/12&gt;基础参数!$B$5,基础参数!$B$5,IF(F572/12&lt;基础参数!$B$4,基础参数!$B$4,F572/12)),2)</f>
        <v>21396</v>
      </c>
      <c r="J572" s="13">
        <f>I572*12*基础参数!$B$3</f>
        <v>32094</v>
      </c>
      <c r="K572" s="13">
        <f>ROUND(IF($F572/12&gt;基础参数!$B$12,基础参数!$B$12,IF($F572/12&lt;基础参数!$B$11,基础参数!$B$11,$F572/12)),2)</f>
        <v>21396</v>
      </c>
      <c r="L572" s="13">
        <f>K572*12*基础参数!$B$10</f>
        <v>17972.640000000003</v>
      </c>
      <c r="M572" s="12">
        <f t="shared" si="275"/>
        <v>3327933.36</v>
      </c>
      <c r="N572" s="13">
        <f t="shared" si="276"/>
        <v>2316000</v>
      </c>
      <c r="O572" s="13">
        <f t="shared" si="277"/>
        <v>1315650.01</v>
      </c>
      <c r="P572" s="13">
        <f t="shared" si="278"/>
        <v>1027040</v>
      </c>
      <c r="Q572" s="17">
        <f t="shared" si="279"/>
        <v>2342690.0099999998</v>
      </c>
      <c r="R572" s="13">
        <f t="shared" si="280"/>
        <v>4983933.3600000003</v>
      </c>
      <c r="S572" s="18">
        <f t="shared" si="281"/>
        <v>660000</v>
      </c>
      <c r="T572" s="13">
        <f t="shared" si="282"/>
        <v>2060850.01</v>
      </c>
      <c r="U572" s="13">
        <f t="shared" si="283"/>
        <v>193590</v>
      </c>
      <c r="V572" s="19">
        <f t="shared" si="284"/>
        <v>2254440.0099999998</v>
      </c>
      <c r="W572" s="13">
        <f t="shared" si="285"/>
        <v>88250</v>
      </c>
      <c r="X572" s="13">
        <f t="shared" si="286"/>
        <v>103410</v>
      </c>
      <c r="Y572" s="13">
        <f t="shared" si="287"/>
        <v>5643933.3600000003</v>
      </c>
      <c r="Z572" s="22">
        <f t="shared" si="288"/>
        <v>2357850.0099999998</v>
      </c>
      <c r="AA572" s="13"/>
      <c r="AB572" s="13">
        <f t="shared" si="289"/>
        <v>5223933.3600000003</v>
      </c>
      <c r="AC572" s="13">
        <f t="shared" si="290"/>
        <v>420000</v>
      </c>
      <c r="AD572" s="13">
        <f t="shared" si="291"/>
        <v>2168850.0099999998</v>
      </c>
      <c r="AE572" s="13">
        <f t="shared" si="292"/>
        <v>102340</v>
      </c>
      <c r="AF572" s="13">
        <f t="shared" si="293"/>
        <v>2271190.0099999998</v>
      </c>
      <c r="AG572" s="23">
        <f t="shared" si="294"/>
        <v>16750</v>
      </c>
      <c r="AH572" s="13">
        <f t="shared" si="295"/>
        <v>-71500</v>
      </c>
      <c r="AI572" s="13">
        <f t="shared" si="296"/>
        <v>4191433.3600000003</v>
      </c>
      <c r="AJ572" s="13">
        <f t="shared" si="297"/>
        <v>4983933.3600000003</v>
      </c>
      <c r="AK572" s="13">
        <f t="shared" si="298"/>
        <v>660000</v>
      </c>
      <c r="AL572" s="13">
        <f t="shared" si="299"/>
        <v>2060850.01</v>
      </c>
      <c r="AM572" s="13">
        <f t="shared" si="300"/>
        <v>193590</v>
      </c>
      <c r="AN572" s="13">
        <f t="shared" si="301"/>
        <v>2254440.0099999998</v>
      </c>
      <c r="AO572" s="23">
        <f t="shared" si="302"/>
        <v>0</v>
      </c>
      <c r="AP572" s="13">
        <f t="shared" si="303"/>
        <v>-88250</v>
      </c>
      <c r="AQ572" s="13">
        <f t="shared" si="304"/>
        <v>0</v>
      </c>
      <c r="AR572" s="3" t="str">
        <f t="shared" si="305"/>
        <v>Ok</v>
      </c>
    </row>
    <row r="573" spans="1:44" x14ac:dyDescent="0.3">
      <c r="A573" s="30"/>
      <c r="B573" s="30">
        <f t="shared" si="272"/>
        <v>580</v>
      </c>
      <c r="C573" s="13">
        <f t="shared" si="273"/>
        <v>290000</v>
      </c>
      <c r="D573" s="13">
        <f t="shared" si="274"/>
        <v>3480000</v>
      </c>
      <c r="E573" s="13">
        <f>F573*基础参数!$B$18</f>
        <v>2320000</v>
      </c>
      <c r="F573" s="13">
        <f>F572+基础参数!$B$17</f>
        <v>5800000</v>
      </c>
      <c r="G573" s="13">
        <f>基础参数!$B$1</f>
        <v>60000</v>
      </c>
      <c r="H573" s="13">
        <f>基础参数!$B$2</f>
        <v>36000</v>
      </c>
      <c r="I573" s="13">
        <f>ROUND(IF(F573/12&gt;基础参数!$B$5,基础参数!$B$5,IF(F573/12&lt;基础参数!$B$4,基础参数!$B$4,F573/12)),2)</f>
        <v>21396</v>
      </c>
      <c r="J573" s="13">
        <f>I573*12*基础参数!$B$3</f>
        <v>32094</v>
      </c>
      <c r="K573" s="13">
        <f>ROUND(IF($F573/12&gt;基础参数!$B$12,基础参数!$B$12,IF($F573/12&lt;基础参数!$B$11,基础参数!$B$11,$F573/12)),2)</f>
        <v>21396</v>
      </c>
      <c r="L573" s="13">
        <f>K573*12*基础参数!$B$10</f>
        <v>17972.640000000003</v>
      </c>
      <c r="M573" s="12">
        <f t="shared" si="275"/>
        <v>3333933.36</v>
      </c>
      <c r="N573" s="13">
        <f t="shared" si="276"/>
        <v>2320000</v>
      </c>
      <c r="O573" s="13">
        <f t="shared" si="277"/>
        <v>1318350.01</v>
      </c>
      <c r="P573" s="13">
        <f t="shared" si="278"/>
        <v>1028840</v>
      </c>
      <c r="Q573" s="17">
        <f t="shared" si="279"/>
        <v>2347190.0099999998</v>
      </c>
      <c r="R573" s="13">
        <f t="shared" si="280"/>
        <v>4993933.3600000003</v>
      </c>
      <c r="S573" s="18">
        <f t="shared" si="281"/>
        <v>660000</v>
      </c>
      <c r="T573" s="13">
        <f t="shared" si="282"/>
        <v>2065350.01</v>
      </c>
      <c r="U573" s="13">
        <f t="shared" si="283"/>
        <v>193590</v>
      </c>
      <c r="V573" s="19">
        <f t="shared" si="284"/>
        <v>2258940.0099999998</v>
      </c>
      <c r="W573" s="13">
        <f t="shared" si="285"/>
        <v>88250</v>
      </c>
      <c r="X573" s="13">
        <f t="shared" si="286"/>
        <v>103410</v>
      </c>
      <c r="Y573" s="13">
        <f t="shared" si="287"/>
        <v>5653933.3600000003</v>
      </c>
      <c r="Z573" s="22">
        <f t="shared" si="288"/>
        <v>2362350.0099999998</v>
      </c>
      <c r="AA573" s="13"/>
      <c r="AB573" s="13">
        <f t="shared" si="289"/>
        <v>5233933.3600000003</v>
      </c>
      <c r="AC573" s="13">
        <f t="shared" si="290"/>
        <v>420000</v>
      </c>
      <c r="AD573" s="13">
        <f t="shared" si="291"/>
        <v>2173350.0099999998</v>
      </c>
      <c r="AE573" s="13">
        <f t="shared" si="292"/>
        <v>102340</v>
      </c>
      <c r="AF573" s="13">
        <f t="shared" si="293"/>
        <v>2275690.0099999998</v>
      </c>
      <c r="AG573" s="23">
        <f t="shared" si="294"/>
        <v>16750</v>
      </c>
      <c r="AH573" s="13">
        <f t="shared" si="295"/>
        <v>-71500</v>
      </c>
      <c r="AI573" s="13">
        <f t="shared" si="296"/>
        <v>4201433.3600000003</v>
      </c>
      <c r="AJ573" s="13">
        <f t="shared" si="297"/>
        <v>4993933.3600000003</v>
      </c>
      <c r="AK573" s="13">
        <f t="shared" si="298"/>
        <v>660000</v>
      </c>
      <c r="AL573" s="13">
        <f t="shared" si="299"/>
        <v>2065350.01</v>
      </c>
      <c r="AM573" s="13">
        <f t="shared" si="300"/>
        <v>193590</v>
      </c>
      <c r="AN573" s="13">
        <f t="shared" si="301"/>
        <v>2258940.0099999998</v>
      </c>
      <c r="AO573" s="23">
        <f t="shared" si="302"/>
        <v>0</v>
      </c>
      <c r="AP573" s="13">
        <f t="shared" si="303"/>
        <v>-88250</v>
      </c>
      <c r="AQ573" s="13">
        <f t="shared" si="304"/>
        <v>0</v>
      </c>
      <c r="AR573" s="3" t="str">
        <f t="shared" si="305"/>
        <v>Ok</v>
      </c>
    </row>
    <row r="574" spans="1:44" x14ac:dyDescent="0.3">
      <c r="A574" s="30"/>
      <c r="B574" s="30">
        <f t="shared" si="272"/>
        <v>581</v>
      </c>
      <c r="C574" s="13">
        <f t="shared" si="273"/>
        <v>290500</v>
      </c>
      <c r="D574" s="13">
        <f t="shared" si="274"/>
        <v>3486000</v>
      </c>
      <c r="E574" s="13">
        <f>F574*基础参数!$B$18</f>
        <v>2324000</v>
      </c>
      <c r="F574" s="13">
        <f>F573+基础参数!$B$17</f>
        <v>5810000</v>
      </c>
      <c r="G574" s="13">
        <f>基础参数!$B$1</f>
        <v>60000</v>
      </c>
      <c r="H574" s="13">
        <f>基础参数!$B$2</f>
        <v>36000</v>
      </c>
      <c r="I574" s="13">
        <f>ROUND(IF(F574/12&gt;基础参数!$B$5,基础参数!$B$5,IF(F574/12&lt;基础参数!$B$4,基础参数!$B$4,F574/12)),2)</f>
        <v>21396</v>
      </c>
      <c r="J574" s="13">
        <f>I574*12*基础参数!$B$3</f>
        <v>32094</v>
      </c>
      <c r="K574" s="13">
        <f>ROUND(IF($F574/12&gt;基础参数!$B$12,基础参数!$B$12,IF($F574/12&lt;基础参数!$B$11,基础参数!$B$11,$F574/12)),2)</f>
        <v>21396</v>
      </c>
      <c r="L574" s="13">
        <f>K574*12*基础参数!$B$10</f>
        <v>17972.640000000003</v>
      </c>
      <c r="M574" s="12">
        <f t="shared" si="275"/>
        <v>3339933.36</v>
      </c>
      <c r="N574" s="13">
        <f t="shared" si="276"/>
        <v>2324000</v>
      </c>
      <c r="O574" s="13">
        <f t="shared" si="277"/>
        <v>1321050.01</v>
      </c>
      <c r="P574" s="13">
        <f t="shared" si="278"/>
        <v>1030640</v>
      </c>
      <c r="Q574" s="17">
        <f t="shared" si="279"/>
        <v>2351690.0099999998</v>
      </c>
      <c r="R574" s="13">
        <f t="shared" si="280"/>
        <v>5003933.3600000003</v>
      </c>
      <c r="S574" s="18">
        <f t="shared" si="281"/>
        <v>660000</v>
      </c>
      <c r="T574" s="13">
        <f t="shared" si="282"/>
        <v>2069850.01</v>
      </c>
      <c r="U574" s="13">
        <f t="shared" si="283"/>
        <v>193590</v>
      </c>
      <c r="V574" s="19">
        <f t="shared" si="284"/>
        <v>2263440.0099999998</v>
      </c>
      <c r="W574" s="13">
        <f t="shared" si="285"/>
        <v>88250</v>
      </c>
      <c r="X574" s="13">
        <f t="shared" si="286"/>
        <v>103410</v>
      </c>
      <c r="Y574" s="13">
        <f t="shared" si="287"/>
        <v>5663933.3600000003</v>
      </c>
      <c r="Z574" s="22">
        <f t="shared" si="288"/>
        <v>2366850.0099999998</v>
      </c>
      <c r="AA574" s="13"/>
      <c r="AB574" s="13">
        <f t="shared" si="289"/>
        <v>5243933.3600000003</v>
      </c>
      <c r="AC574" s="13">
        <f t="shared" si="290"/>
        <v>420000</v>
      </c>
      <c r="AD574" s="13">
        <f t="shared" si="291"/>
        <v>2177850.0099999998</v>
      </c>
      <c r="AE574" s="13">
        <f t="shared" si="292"/>
        <v>102340</v>
      </c>
      <c r="AF574" s="13">
        <f t="shared" si="293"/>
        <v>2280190.0099999998</v>
      </c>
      <c r="AG574" s="23">
        <f t="shared" si="294"/>
        <v>16750</v>
      </c>
      <c r="AH574" s="13">
        <f t="shared" si="295"/>
        <v>-71500</v>
      </c>
      <c r="AI574" s="13">
        <f t="shared" si="296"/>
        <v>4211433.3600000003</v>
      </c>
      <c r="AJ574" s="13">
        <f t="shared" si="297"/>
        <v>5003933.3600000003</v>
      </c>
      <c r="AK574" s="13">
        <f t="shared" si="298"/>
        <v>660000</v>
      </c>
      <c r="AL574" s="13">
        <f t="shared" si="299"/>
        <v>2069850.01</v>
      </c>
      <c r="AM574" s="13">
        <f t="shared" si="300"/>
        <v>193590</v>
      </c>
      <c r="AN574" s="13">
        <f t="shared" si="301"/>
        <v>2263440.0099999998</v>
      </c>
      <c r="AO574" s="23">
        <f t="shared" si="302"/>
        <v>0</v>
      </c>
      <c r="AP574" s="13">
        <f t="shared" si="303"/>
        <v>-88250</v>
      </c>
      <c r="AQ574" s="13">
        <f t="shared" si="304"/>
        <v>0</v>
      </c>
      <c r="AR574" s="3" t="str">
        <f t="shared" si="305"/>
        <v>Ok</v>
      </c>
    </row>
    <row r="575" spans="1:44" x14ac:dyDescent="0.3">
      <c r="A575" s="30"/>
      <c r="B575" s="30">
        <f t="shared" si="272"/>
        <v>582</v>
      </c>
      <c r="C575" s="13">
        <f t="shared" si="273"/>
        <v>291000</v>
      </c>
      <c r="D575" s="13">
        <f t="shared" si="274"/>
        <v>3492000</v>
      </c>
      <c r="E575" s="13">
        <f>F575*基础参数!$B$18</f>
        <v>2328000</v>
      </c>
      <c r="F575" s="13">
        <f>F574+基础参数!$B$17</f>
        <v>5820000</v>
      </c>
      <c r="G575" s="13">
        <f>基础参数!$B$1</f>
        <v>60000</v>
      </c>
      <c r="H575" s="13">
        <f>基础参数!$B$2</f>
        <v>36000</v>
      </c>
      <c r="I575" s="13">
        <f>ROUND(IF(F575/12&gt;基础参数!$B$5,基础参数!$B$5,IF(F575/12&lt;基础参数!$B$4,基础参数!$B$4,F575/12)),2)</f>
        <v>21396</v>
      </c>
      <c r="J575" s="13">
        <f>I575*12*基础参数!$B$3</f>
        <v>32094</v>
      </c>
      <c r="K575" s="13">
        <f>ROUND(IF($F575/12&gt;基础参数!$B$12,基础参数!$B$12,IF($F575/12&lt;基础参数!$B$11,基础参数!$B$11,$F575/12)),2)</f>
        <v>21396</v>
      </c>
      <c r="L575" s="13">
        <f>K575*12*基础参数!$B$10</f>
        <v>17972.640000000003</v>
      </c>
      <c r="M575" s="12">
        <f t="shared" si="275"/>
        <v>3345933.36</v>
      </c>
      <c r="N575" s="13">
        <f t="shared" si="276"/>
        <v>2328000</v>
      </c>
      <c r="O575" s="13">
        <f t="shared" si="277"/>
        <v>1323750.01</v>
      </c>
      <c r="P575" s="13">
        <f t="shared" si="278"/>
        <v>1032440</v>
      </c>
      <c r="Q575" s="17">
        <f t="shared" si="279"/>
        <v>2356190.0099999998</v>
      </c>
      <c r="R575" s="13">
        <f t="shared" si="280"/>
        <v>5013933.3600000003</v>
      </c>
      <c r="S575" s="18">
        <f t="shared" si="281"/>
        <v>660000</v>
      </c>
      <c r="T575" s="13">
        <f t="shared" si="282"/>
        <v>2074350.01</v>
      </c>
      <c r="U575" s="13">
        <f t="shared" si="283"/>
        <v>193590</v>
      </c>
      <c r="V575" s="19">
        <f t="shared" si="284"/>
        <v>2267940.0099999998</v>
      </c>
      <c r="W575" s="13">
        <f t="shared" si="285"/>
        <v>88250</v>
      </c>
      <c r="X575" s="13">
        <f t="shared" si="286"/>
        <v>103410</v>
      </c>
      <c r="Y575" s="13">
        <f t="shared" si="287"/>
        <v>5673933.3600000003</v>
      </c>
      <c r="Z575" s="22">
        <f t="shared" si="288"/>
        <v>2371350.0099999998</v>
      </c>
      <c r="AA575" s="13"/>
      <c r="AB575" s="13">
        <f t="shared" si="289"/>
        <v>5253933.3600000003</v>
      </c>
      <c r="AC575" s="13">
        <f t="shared" si="290"/>
        <v>420000</v>
      </c>
      <c r="AD575" s="13">
        <f t="shared" si="291"/>
        <v>2182350.0099999998</v>
      </c>
      <c r="AE575" s="13">
        <f t="shared" si="292"/>
        <v>102340</v>
      </c>
      <c r="AF575" s="13">
        <f t="shared" si="293"/>
        <v>2284690.0099999998</v>
      </c>
      <c r="AG575" s="23">
        <f t="shared" si="294"/>
        <v>16750</v>
      </c>
      <c r="AH575" s="13">
        <f t="shared" si="295"/>
        <v>-71500</v>
      </c>
      <c r="AI575" s="13">
        <f t="shared" si="296"/>
        <v>4221433.3600000003</v>
      </c>
      <c r="AJ575" s="13">
        <f t="shared" si="297"/>
        <v>5013933.3600000003</v>
      </c>
      <c r="AK575" s="13">
        <f t="shared" si="298"/>
        <v>660000</v>
      </c>
      <c r="AL575" s="13">
        <f t="shared" si="299"/>
        <v>2074350.01</v>
      </c>
      <c r="AM575" s="13">
        <f t="shared" si="300"/>
        <v>193590</v>
      </c>
      <c r="AN575" s="13">
        <f t="shared" si="301"/>
        <v>2267940.0099999998</v>
      </c>
      <c r="AO575" s="23">
        <f t="shared" si="302"/>
        <v>0</v>
      </c>
      <c r="AP575" s="13">
        <f t="shared" si="303"/>
        <v>-88250</v>
      </c>
      <c r="AQ575" s="13">
        <f t="shared" si="304"/>
        <v>0</v>
      </c>
      <c r="AR575" s="3" t="str">
        <f t="shared" si="305"/>
        <v>Ok</v>
      </c>
    </row>
    <row r="576" spans="1:44" x14ac:dyDescent="0.3">
      <c r="A576" s="30"/>
      <c r="B576" s="30">
        <f t="shared" si="272"/>
        <v>583</v>
      </c>
      <c r="C576" s="13">
        <f t="shared" si="273"/>
        <v>291500</v>
      </c>
      <c r="D576" s="13">
        <f t="shared" si="274"/>
        <v>3498000</v>
      </c>
      <c r="E576" s="13">
        <f>F576*基础参数!$B$18</f>
        <v>2332000</v>
      </c>
      <c r="F576" s="13">
        <f>F575+基础参数!$B$17</f>
        <v>5830000</v>
      </c>
      <c r="G576" s="13">
        <f>基础参数!$B$1</f>
        <v>60000</v>
      </c>
      <c r="H576" s="13">
        <f>基础参数!$B$2</f>
        <v>36000</v>
      </c>
      <c r="I576" s="13">
        <f>ROUND(IF(F576/12&gt;基础参数!$B$5,基础参数!$B$5,IF(F576/12&lt;基础参数!$B$4,基础参数!$B$4,F576/12)),2)</f>
        <v>21396</v>
      </c>
      <c r="J576" s="13">
        <f>I576*12*基础参数!$B$3</f>
        <v>32094</v>
      </c>
      <c r="K576" s="13">
        <f>ROUND(IF($F576/12&gt;基础参数!$B$12,基础参数!$B$12,IF($F576/12&lt;基础参数!$B$11,基础参数!$B$11,$F576/12)),2)</f>
        <v>21396</v>
      </c>
      <c r="L576" s="13">
        <f>K576*12*基础参数!$B$10</f>
        <v>17972.640000000003</v>
      </c>
      <c r="M576" s="12">
        <f t="shared" si="275"/>
        <v>3351933.36</v>
      </c>
      <c r="N576" s="13">
        <f t="shared" si="276"/>
        <v>2332000</v>
      </c>
      <c r="O576" s="13">
        <f t="shared" si="277"/>
        <v>1326450.01</v>
      </c>
      <c r="P576" s="13">
        <f t="shared" si="278"/>
        <v>1034240</v>
      </c>
      <c r="Q576" s="17">
        <f t="shared" si="279"/>
        <v>2360690.0099999998</v>
      </c>
      <c r="R576" s="13">
        <f t="shared" si="280"/>
        <v>5023933.3600000003</v>
      </c>
      <c r="S576" s="18">
        <f t="shared" si="281"/>
        <v>660000</v>
      </c>
      <c r="T576" s="13">
        <f t="shared" si="282"/>
        <v>2078850.01</v>
      </c>
      <c r="U576" s="13">
        <f t="shared" si="283"/>
        <v>193590</v>
      </c>
      <c r="V576" s="19">
        <f t="shared" si="284"/>
        <v>2272440.0099999998</v>
      </c>
      <c r="W576" s="13">
        <f t="shared" si="285"/>
        <v>88250</v>
      </c>
      <c r="X576" s="13">
        <f t="shared" si="286"/>
        <v>103410</v>
      </c>
      <c r="Y576" s="13">
        <f t="shared" si="287"/>
        <v>5683933.3600000003</v>
      </c>
      <c r="Z576" s="22">
        <f t="shared" si="288"/>
        <v>2375850.0099999998</v>
      </c>
      <c r="AA576" s="13"/>
      <c r="AB576" s="13">
        <f t="shared" si="289"/>
        <v>5263933.3600000003</v>
      </c>
      <c r="AC576" s="13">
        <f t="shared" si="290"/>
        <v>420000</v>
      </c>
      <c r="AD576" s="13">
        <f t="shared" si="291"/>
        <v>2186850.0099999998</v>
      </c>
      <c r="AE576" s="13">
        <f t="shared" si="292"/>
        <v>102340</v>
      </c>
      <c r="AF576" s="13">
        <f t="shared" si="293"/>
        <v>2289190.0099999998</v>
      </c>
      <c r="AG576" s="23">
        <f t="shared" si="294"/>
        <v>16750</v>
      </c>
      <c r="AH576" s="13">
        <f t="shared" si="295"/>
        <v>-71500</v>
      </c>
      <c r="AI576" s="13">
        <f t="shared" si="296"/>
        <v>4231433.3600000003</v>
      </c>
      <c r="AJ576" s="13">
        <f t="shared" si="297"/>
        <v>5023933.3600000003</v>
      </c>
      <c r="AK576" s="13">
        <f t="shared" si="298"/>
        <v>660000</v>
      </c>
      <c r="AL576" s="13">
        <f t="shared" si="299"/>
        <v>2078850.01</v>
      </c>
      <c r="AM576" s="13">
        <f t="shared" si="300"/>
        <v>193590</v>
      </c>
      <c r="AN576" s="13">
        <f t="shared" si="301"/>
        <v>2272440.0099999998</v>
      </c>
      <c r="AO576" s="23">
        <f t="shared" si="302"/>
        <v>0</v>
      </c>
      <c r="AP576" s="13">
        <f t="shared" si="303"/>
        <v>-88250</v>
      </c>
      <c r="AQ576" s="13">
        <f t="shared" si="304"/>
        <v>0</v>
      </c>
      <c r="AR576" s="3" t="str">
        <f t="shared" si="305"/>
        <v>Ok</v>
      </c>
    </row>
    <row r="577" spans="1:44" x14ac:dyDescent="0.3">
      <c r="A577" s="30"/>
      <c r="B577" s="30">
        <f t="shared" si="272"/>
        <v>584</v>
      </c>
      <c r="C577" s="13">
        <f t="shared" si="273"/>
        <v>292000</v>
      </c>
      <c r="D577" s="13">
        <f t="shared" si="274"/>
        <v>3504000</v>
      </c>
      <c r="E577" s="13">
        <f>F577*基础参数!$B$18</f>
        <v>2336000</v>
      </c>
      <c r="F577" s="13">
        <f>F576+基础参数!$B$17</f>
        <v>5840000</v>
      </c>
      <c r="G577" s="13">
        <f>基础参数!$B$1</f>
        <v>60000</v>
      </c>
      <c r="H577" s="13">
        <f>基础参数!$B$2</f>
        <v>36000</v>
      </c>
      <c r="I577" s="13">
        <f>ROUND(IF(F577/12&gt;基础参数!$B$5,基础参数!$B$5,IF(F577/12&lt;基础参数!$B$4,基础参数!$B$4,F577/12)),2)</f>
        <v>21396</v>
      </c>
      <c r="J577" s="13">
        <f>I577*12*基础参数!$B$3</f>
        <v>32094</v>
      </c>
      <c r="K577" s="13">
        <f>ROUND(IF($F577/12&gt;基础参数!$B$12,基础参数!$B$12,IF($F577/12&lt;基础参数!$B$11,基础参数!$B$11,$F577/12)),2)</f>
        <v>21396</v>
      </c>
      <c r="L577" s="13">
        <f>K577*12*基础参数!$B$10</f>
        <v>17972.640000000003</v>
      </c>
      <c r="M577" s="12">
        <f t="shared" si="275"/>
        <v>3357933.36</v>
      </c>
      <c r="N577" s="13">
        <f t="shared" si="276"/>
        <v>2336000</v>
      </c>
      <c r="O577" s="13">
        <f t="shared" si="277"/>
        <v>1329150.01</v>
      </c>
      <c r="P577" s="13">
        <f t="shared" si="278"/>
        <v>1036040</v>
      </c>
      <c r="Q577" s="17">
        <f t="shared" si="279"/>
        <v>2365190.0099999998</v>
      </c>
      <c r="R577" s="13">
        <f t="shared" si="280"/>
        <v>5033933.3600000003</v>
      </c>
      <c r="S577" s="18">
        <f t="shared" si="281"/>
        <v>660000</v>
      </c>
      <c r="T577" s="13">
        <f t="shared" si="282"/>
        <v>2083350.01</v>
      </c>
      <c r="U577" s="13">
        <f t="shared" si="283"/>
        <v>193590</v>
      </c>
      <c r="V577" s="19">
        <f t="shared" si="284"/>
        <v>2276940.0099999998</v>
      </c>
      <c r="W577" s="13">
        <f t="shared" si="285"/>
        <v>88250</v>
      </c>
      <c r="X577" s="13">
        <f t="shared" si="286"/>
        <v>103410</v>
      </c>
      <c r="Y577" s="13">
        <f t="shared" si="287"/>
        <v>5693933.3600000003</v>
      </c>
      <c r="Z577" s="22">
        <f t="shared" si="288"/>
        <v>2380350.0099999998</v>
      </c>
      <c r="AA577" s="13"/>
      <c r="AB577" s="13">
        <f t="shared" si="289"/>
        <v>5273933.3600000003</v>
      </c>
      <c r="AC577" s="13">
        <f t="shared" si="290"/>
        <v>420000</v>
      </c>
      <c r="AD577" s="13">
        <f t="shared" si="291"/>
        <v>2191350.0099999998</v>
      </c>
      <c r="AE577" s="13">
        <f t="shared" si="292"/>
        <v>102340</v>
      </c>
      <c r="AF577" s="13">
        <f t="shared" si="293"/>
        <v>2293690.0099999998</v>
      </c>
      <c r="AG577" s="23">
        <f t="shared" si="294"/>
        <v>16750</v>
      </c>
      <c r="AH577" s="13">
        <f t="shared" si="295"/>
        <v>-71500</v>
      </c>
      <c r="AI577" s="13">
        <f t="shared" si="296"/>
        <v>4241433.3600000003</v>
      </c>
      <c r="AJ577" s="13">
        <f t="shared" si="297"/>
        <v>5033933.3600000003</v>
      </c>
      <c r="AK577" s="13">
        <f t="shared" si="298"/>
        <v>660000</v>
      </c>
      <c r="AL577" s="13">
        <f t="shared" si="299"/>
        <v>2083350.01</v>
      </c>
      <c r="AM577" s="13">
        <f t="shared" si="300"/>
        <v>193590</v>
      </c>
      <c r="AN577" s="13">
        <f t="shared" si="301"/>
        <v>2276940.0099999998</v>
      </c>
      <c r="AO577" s="23">
        <f t="shared" si="302"/>
        <v>0</v>
      </c>
      <c r="AP577" s="13">
        <f t="shared" si="303"/>
        <v>-88250</v>
      </c>
      <c r="AQ577" s="13">
        <f t="shared" si="304"/>
        <v>0</v>
      </c>
      <c r="AR577" s="3" t="str">
        <f t="shared" si="305"/>
        <v>Ok</v>
      </c>
    </row>
    <row r="578" spans="1:44" x14ac:dyDescent="0.3">
      <c r="A578" s="30"/>
      <c r="B578" s="30">
        <f t="shared" si="272"/>
        <v>585</v>
      </c>
      <c r="C578" s="13">
        <f t="shared" si="273"/>
        <v>292500</v>
      </c>
      <c r="D578" s="13">
        <f t="shared" si="274"/>
        <v>3510000</v>
      </c>
      <c r="E578" s="13">
        <f>F578*基础参数!$B$18</f>
        <v>2340000</v>
      </c>
      <c r="F578" s="13">
        <f>F577+基础参数!$B$17</f>
        <v>5850000</v>
      </c>
      <c r="G578" s="13">
        <f>基础参数!$B$1</f>
        <v>60000</v>
      </c>
      <c r="H578" s="13">
        <f>基础参数!$B$2</f>
        <v>36000</v>
      </c>
      <c r="I578" s="13">
        <f>ROUND(IF(F578/12&gt;基础参数!$B$5,基础参数!$B$5,IF(F578/12&lt;基础参数!$B$4,基础参数!$B$4,F578/12)),2)</f>
        <v>21396</v>
      </c>
      <c r="J578" s="13">
        <f>I578*12*基础参数!$B$3</f>
        <v>32094</v>
      </c>
      <c r="K578" s="13">
        <f>ROUND(IF($F578/12&gt;基础参数!$B$12,基础参数!$B$12,IF($F578/12&lt;基础参数!$B$11,基础参数!$B$11,$F578/12)),2)</f>
        <v>21396</v>
      </c>
      <c r="L578" s="13">
        <f>K578*12*基础参数!$B$10</f>
        <v>17972.640000000003</v>
      </c>
      <c r="M578" s="12">
        <f t="shared" si="275"/>
        <v>3363933.36</v>
      </c>
      <c r="N578" s="13">
        <f t="shared" si="276"/>
        <v>2340000</v>
      </c>
      <c r="O578" s="13">
        <f t="shared" si="277"/>
        <v>1331850.01</v>
      </c>
      <c r="P578" s="13">
        <f t="shared" si="278"/>
        <v>1037840</v>
      </c>
      <c r="Q578" s="17">
        <f t="shared" si="279"/>
        <v>2369690.0099999998</v>
      </c>
      <c r="R578" s="13">
        <f t="shared" si="280"/>
        <v>5043933.3600000003</v>
      </c>
      <c r="S578" s="18">
        <f t="shared" si="281"/>
        <v>660000</v>
      </c>
      <c r="T578" s="13">
        <f t="shared" si="282"/>
        <v>2087850.01</v>
      </c>
      <c r="U578" s="13">
        <f t="shared" si="283"/>
        <v>193590</v>
      </c>
      <c r="V578" s="19">
        <f t="shared" si="284"/>
        <v>2281440.0099999998</v>
      </c>
      <c r="W578" s="13">
        <f t="shared" si="285"/>
        <v>88250</v>
      </c>
      <c r="X578" s="13">
        <f t="shared" si="286"/>
        <v>103410</v>
      </c>
      <c r="Y578" s="13">
        <f t="shared" si="287"/>
        <v>5703933.3600000003</v>
      </c>
      <c r="Z578" s="22">
        <f t="shared" si="288"/>
        <v>2384850.0099999998</v>
      </c>
      <c r="AA578" s="13"/>
      <c r="AB578" s="13">
        <f t="shared" si="289"/>
        <v>5283933.3600000003</v>
      </c>
      <c r="AC578" s="13">
        <f t="shared" si="290"/>
        <v>420000</v>
      </c>
      <c r="AD578" s="13">
        <f t="shared" si="291"/>
        <v>2195850.0099999998</v>
      </c>
      <c r="AE578" s="13">
        <f t="shared" si="292"/>
        <v>102340</v>
      </c>
      <c r="AF578" s="13">
        <f t="shared" si="293"/>
        <v>2298190.0099999998</v>
      </c>
      <c r="AG578" s="23">
        <f t="shared" si="294"/>
        <v>16750</v>
      </c>
      <c r="AH578" s="13">
        <f t="shared" si="295"/>
        <v>-71500</v>
      </c>
      <c r="AI578" s="13">
        <f t="shared" si="296"/>
        <v>4251433.3600000003</v>
      </c>
      <c r="AJ578" s="13">
        <f t="shared" si="297"/>
        <v>5043933.3600000003</v>
      </c>
      <c r="AK578" s="13">
        <f t="shared" si="298"/>
        <v>660000</v>
      </c>
      <c r="AL578" s="13">
        <f t="shared" si="299"/>
        <v>2087850.01</v>
      </c>
      <c r="AM578" s="13">
        <f t="shared" si="300"/>
        <v>193590</v>
      </c>
      <c r="AN578" s="13">
        <f t="shared" si="301"/>
        <v>2281440.0099999998</v>
      </c>
      <c r="AO578" s="23">
        <f t="shared" si="302"/>
        <v>0</v>
      </c>
      <c r="AP578" s="13">
        <f t="shared" si="303"/>
        <v>-88250</v>
      </c>
      <c r="AQ578" s="13">
        <f t="shared" si="304"/>
        <v>0</v>
      </c>
      <c r="AR578" s="3" t="str">
        <f t="shared" si="305"/>
        <v>Ok</v>
      </c>
    </row>
    <row r="579" spans="1:44" x14ac:dyDescent="0.3">
      <c r="A579" s="30"/>
      <c r="B579" s="30">
        <f t="shared" ref="B579:B602" si="306">F579/10000</f>
        <v>586</v>
      </c>
      <c r="C579" s="13">
        <f t="shared" si="273"/>
        <v>293000</v>
      </c>
      <c r="D579" s="13">
        <f t="shared" si="274"/>
        <v>3516000</v>
      </c>
      <c r="E579" s="13">
        <f>F579*基础参数!$B$18</f>
        <v>2344000</v>
      </c>
      <c r="F579" s="13">
        <f>F578+基础参数!$B$17</f>
        <v>5860000</v>
      </c>
      <c r="G579" s="13">
        <f>基础参数!$B$1</f>
        <v>60000</v>
      </c>
      <c r="H579" s="13">
        <f>基础参数!$B$2</f>
        <v>36000</v>
      </c>
      <c r="I579" s="13">
        <f>ROUND(IF(F579/12&gt;基础参数!$B$5,基础参数!$B$5,IF(F579/12&lt;基础参数!$B$4,基础参数!$B$4,F579/12)),2)</f>
        <v>21396</v>
      </c>
      <c r="J579" s="13">
        <f>I579*12*基础参数!$B$3</f>
        <v>32094</v>
      </c>
      <c r="K579" s="13">
        <f>ROUND(IF($F579/12&gt;基础参数!$B$12,基础参数!$B$12,IF($F579/12&lt;基础参数!$B$11,基础参数!$B$11,$F579/12)),2)</f>
        <v>21396</v>
      </c>
      <c r="L579" s="13">
        <f>K579*12*基础参数!$B$10</f>
        <v>17972.640000000003</v>
      </c>
      <c r="M579" s="12">
        <f t="shared" si="275"/>
        <v>3369933.36</v>
      </c>
      <c r="N579" s="13">
        <f t="shared" si="276"/>
        <v>2344000</v>
      </c>
      <c r="O579" s="13">
        <f t="shared" si="277"/>
        <v>1334550.01</v>
      </c>
      <c r="P579" s="13">
        <f t="shared" si="278"/>
        <v>1039640</v>
      </c>
      <c r="Q579" s="17">
        <f t="shared" si="279"/>
        <v>2374190.0099999998</v>
      </c>
      <c r="R579" s="13">
        <f t="shared" si="280"/>
        <v>5053933.3600000003</v>
      </c>
      <c r="S579" s="18">
        <f t="shared" si="281"/>
        <v>660000</v>
      </c>
      <c r="T579" s="13">
        <f t="shared" si="282"/>
        <v>2092350.01</v>
      </c>
      <c r="U579" s="13">
        <f t="shared" si="283"/>
        <v>193590</v>
      </c>
      <c r="V579" s="19">
        <f t="shared" si="284"/>
        <v>2285940.0099999998</v>
      </c>
      <c r="W579" s="13">
        <f t="shared" si="285"/>
        <v>88250</v>
      </c>
      <c r="X579" s="13">
        <f t="shared" si="286"/>
        <v>103410</v>
      </c>
      <c r="Y579" s="13">
        <f t="shared" si="287"/>
        <v>5713933.3600000003</v>
      </c>
      <c r="Z579" s="22">
        <f t="shared" si="288"/>
        <v>2389350.0099999998</v>
      </c>
      <c r="AA579" s="13"/>
      <c r="AB579" s="13">
        <f t="shared" si="289"/>
        <v>5293933.3600000003</v>
      </c>
      <c r="AC579" s="13">
        <f t="shared" si="290"/>
        <v>420000</v>
      </c>
      <c r="AD579" s="13">
        <f t="shared" si="291"/>
        <v>2200350.0099999998</v>
      </c>
      <c r="AE579" s="13">
        <f t="shared" si="292"/>
        <v>102340</v>
      </c>
      <c r="AF579" s="13">
        <f t="shared" si="293"/>
        <v>2302690.0099999998</v>
      </c>
      <c r="AG579" s="23">
        <f t="shared" si="294"/>
        <v>16750</v>
      </c>
      <c r="AH579" s="13">
        <f t="shared" si="295"/>
        <v>-71500</v>
      </c>
      <c r="AI579" s="13">
        <f t="shared" si="296"/>
        <v>4261433.3600000003</v>
      </c>
      <c r="AJ579" s="13">
        <f t="shared" si="297"/>
        <v>5053933.3600000003</v>
      </c>
      <c r="AK579" s="13">
        <f t="shared" si="298"/>
        <v>660000</v>
      </c>
      <c r="AL579" s="13">
        <f t="shared" si="299"/>
        <v>2092350.01</v>
      </c>
      <c r="AM579" s="13">
        <f t="shared" si="300"/>
        <v>193590</v>
      </c>
      <c r="AN579" s="13">
        <f t="shared" si="301"/>
        <v>2285940.0099999998</v>
      </c>
      <c r="AO579" s="23">
        <f t="shared" si="302"/>
        <v>0</v>
      </c>
      <c r="AP579" s="13">
        <f t="shared" si="303"/>
        <v>-88250</v>
      </c>
      <c r="AQ579" s="13">
        <f t="shared" si="304"/>
        <v>0</v>
      </c>
      <c r="AR579" s="3" t="str">
        <f t="shared" si="305"/>
        <v>Ok</v>
      </c>
    </row>
    <row r="580" spans="1:44" x14ac:dyDescent="0.3">
      <c r="A580" s="30"/>
      <c r="B580" s="30">
        <f t="shared" si="306"/>
        <v>587</v>
      </c>
      <c r="C580" s="13">
        <f t="shared" ref="C580:C602" si="307">ROUND(D580/12,2)</f>
        <v>293500</v>
      </c>
      <c r="D580" s="13">
        <f t="shared" ref="D580:D602" si="308">F580-E580</f>
        <v>3522000</v>
      </c>
      <c r="E580" s="13">
        <f>F580*基础参数!$B$18</f>
        <v>2348000</v>
      </c>
      <c r="F580" s="13">
        <f>F579+基础参数!$B$17</f>
        <v>5870000</v>
      </c>
      <c r="G580" s="13">
        <f>基础参数!$B$1</f>
        <v>60000</v>
      </c>
      <c r="H580" s="13">
        <f>基础参数!$B$2</f>
        <v>36000</v>
      </c>
      <c r="I580" s="13">
        <f>ROUND(IF(F580/12&gt;基础参数!$B$5,基础参数!$B$5,IF(F580/12&lt;基础参数!$B$4,基础参数!$B$4,F580/12)),2)</f>
        <v>21396</v>
      </c>
      <c r="J580" s="13">
        <f>I580*12*基础参数!$B$3</f>
        <v>32094</v>
      </c>
      <c r="K580" s="13">
        <f>ROUND(IF($F580/12&gt;基础参数!$B$12,基础参数!$B$12,IF($F580/12&lt;基础参数!$B$11,基础参数!$B$11,$F580/12)),2)</f>
        <v>21396</v>
      </c>
      <c r="L580" s="13">
        <f>K580*12*基础参数!$B$10</f>
        <v>17972.640000000003</v>
      </c>
      <c r="M580" s="12">
        <f t="shared" ref="M580:M602" si="309">IF(D580-G580-H580-J580-L580&gt;0,D580-G580-H580-J580-L580,0)</f>
        <v>3375933.36</v>
      </c>
      <c r="N580" s="13">
        <f t="shared" ref="N580:N602" si="310">E580</f>
        <v>2348000</v>
      </c>
      <c r="O580" s="13">
        <f t="shared" ref="O580:O602" si="311">ROUND(IF(M580&gt;36000,IF(M580&gt;144000,IF(M580&gt;300000,IF(M580&gt;420000,IF(M580&gt;660000,IF(M580&gt;960000,IF(M580&gt;960000.0001,(M580*0.45-181920)),(M580*0.35-85920)),(M580*0.3-52920)),(M580*0.25-31920)),(M580*0.2-16920)),(M580*0.1-2520)),(M580*0.03)),2)</f>
        <v>1337250.01</v>
      </c>
      <c r="P580" s="13">
        <f t="shared" ref="P580:P602" si="312">ROUND(IF(N580/12&gt;3000,IF(N580/12&gt;12000,IF(N580/12&gt;25000,IF(N580/12&gt;35000,IF(N580/12&gt;55000,IF(N580/12&gt;80000,IF(N580/12&gt;80000.0001,(N580*0.45-15160)),(N580*0.35-7160)),(N580*0.3-4410)),(N580*0.25-2660)),(N580*0.2-1410)),(N580*0.1-210)),(N580*0.03)),2)</f>
        <v>1041440</v>
      </c>
      <c r="Q580" s="17">
        <f t="shared" ref="Q580:Q602" si="313">O580+P580</f>
        <v>2378690.0099999998</v>
      </c>
      <c r="R580" s="13">
        <f t="shared" ref="R580:R602" si="314">Y580-S580</f>
        <v>5063933.3600000003</v>
      </c>
      <c r="S580" s="18">
        <f t="shared" ref="S580:S602" si="315">IF(Y580&gt;1452500,660000,IF(Y580&gt;1277500,420000,IF(Y580&gt;672000,300000,IF(Y580&gt;203100,144000,IF(Y580&gt;36000,36000,0)))))</f>
        <v>660000</v>
      </c>
      <c r="T580" s="13">
        <f t="shared" ref="T580:T602" si="316">ROUND(IF(R580&gt;36000,IF(R580&gt;144000,IF(R580&gt;300000,IF(R580&gt;420000,IF(R580&gt;660000,IF(R580&gt;960000,IF(R580&gt;960000.0001,(R580*0.45-181920)),(R580*0.35-85920)),(R580*0.3-52920)),(R580*0.25-31920)),(R580*0.2-16920)),(R580*0.1-2520)),(R580*0.03)),2)</f>
        <v>2096850.01</v>
      </c>
      <c r="U580" s="13">
        <f t="shared" ref="U580:U602" si="317">ROUND(IF(S580/12&gt;3000,IF(S580/12&gt;12000,IF(S580/12&gt;25000,IF(S580/12&gt;35000,IF(S580/12&gt;55000,IF(S580/12&gt;80000,IF(S580/12&gt;80000.0001,(S580*0.45-15160)),(S580*0.35-7160)),(S580*0.3-4410)),(S580*0.25-2660)),(S580*0.2-1410)),(S580*0.1-210)),(S580*0.03)),2)</f>
        <v>193590</v>
      </c>
      <c r="V580" s="19">
        <f t="shared" ref="V580:V602" si="318">T580+U580</f>
        <v>2290440.0099999998</v>
      </c>
      <c r="W580" s="13">
        <f t="shared" ref="W580:W602" si="319">Q580-V580</f>
        <v>88250</v>
      </c>
      <c r="X580" s="13">
        <f t="shared" ref="X580:X602" si="320">Z580-V580</f>
        <v>103410</v>
      </c>
      <c r="Y580" s="13">
        <f t="shared" ref="Y580:Y602" si="321">IF(F580-G580-H580-J580-L580&gt;0,F580-G580-H580-J580-L580,0)</f>
        <v>5723933.3600000003</v>
      </c>
      <c r="Z580" s="22">
        <f t="shared" ref="Z580:Z602" si="322">ROUND(IF(Y580&gt;36000,IF(Y580&gt;144000,IF(Y580&gt;300000,IF(Y580&gt;420000,IF(Y580&gt;660000,IF(Y580&gt;960000,IF(Y580&gt;960000.0001,(Y580*0.45-181920)),(Y580*0.35-85920)),(Y580*0.3-52920)),(Y580*0.25-31920)),(Y580*0.2-16920)),(Y580*0.1-2520)),(Y580*0.03)),2)</f>
        <v>2393850.0099999998</v>
      </c>
      <c r="AA580" s="13"/>
      <c r="AB580" s="13">
        <f t="shared" ref="AB580:AB602" si="323">Y580-AC580</f>
        <v>5303933.3600000003</v>
      </c>
      <c r="AC580" s="13">
        <f t="shared" ref="AC580:AC602" si="324">IF($S580=0,0,IF($S580=36000,0,IF($S580=144000,36000,IF($S580=300000,144000,IF($S580=420000,300000,IF($S580=660000,420000))))))</f>
        <v>420000</v>
      </c>
      <c r="AD580" s="13">
        <f t="shared" ref="AD580:AD602" si="325">ROUND(IF(AB580&gt;36000,IF(AB580&gt;144000,IF(AB580&gt;300000,IF(AB580&gt;420000,IF(AB580&gt;660000,IF(AB580&gt;960000,IF(AB580&gt;960000.0001,(AB580*0.45-181920)),(AB580*0.35-85920)),(AB580*0.3-52920)),(AB580*0.25-31920)),(AB580*0.2-16920)),(AB580*0.1-2520)),(AB580*0.03)),2)</f>
        <v>2204850.0099999998</v>
      </c>
      <c r="AE580" s="13">
        <f t="shared" ref="AE580:AE602" si="326">ROUND(IF(AC580/12&gt;3000,IF(AC580/12&gt;12000,IF(AC580/12&gt;25000,IF(AC580/12&gt;35000,IF(AC580/12&gt;55000,IF(AC580/12&gt;80000,IF(AC580/12&gt;80000.0001,(AC580*0.45-15160)),(AC580*0.35-7160)),(AC580*0.3-4410)),(AC580*0.25-2660)),(AC580*0.2-1410)),(AC580*0.1-210)),(AC580*0.03)),2)</f>
        <v>102340</v>
      </c>
      <c r="AF580" s="13">
        <f t="shared" ref="AF580:AF602" si="327">AD580+AE580</f>
        <v>2307190.0099999998</v>
      </c>
      <c r="AG580" s="23">
        <f t="shared" ref="AG580:AG602" si="328">AF580-$V580</f>
        <v>16750</v>
      </c>
      <c r="AH580" s="13">
        <f t="shared" ref="AH580:AH602" si="329">AF580-$Q580</f>
        <v>-71500</v>
      </c>
      <c r="AI580" s="13">
        <f t="shared" ref="AI580:AI602" si="330">IF($S580=0,0,IF($S580=36000,Y580-36000,IF($S580=144000,Y580-203100,IF($S580=300000,Y580-672000,IF($S580=420000,Y580-1277500,IF($S580=660000,Y580-1452500))))))</f>
        <v>4271433.3600000003</v>
      </c>
      <c r="AJ580" s="13">
        <f t="shared" ref="AJ580:AJ602" si="331">IF(AK580&gt;Y580,0,Y580-AK580)</f>
        <v>5063933.3600000003</v>
      </c>
      <c r="AK580" s="13">
        <f t="shared" ref="AK580:AK602" si="332">IF($S580=0,36000,IF($S580=36000,144000,IF($S580=144000,300000,IF($S580=300000,420000,IF($S580=420000,660000,IF($S580=660000,660000))))))</f>
        <v>660000</v>
      </c>
      <c r="AL580" s="13">
        <f t="shared" ref="AL580:AL602" si="333">IF(AK580&gt;Y580,0,ROUND(IF(AJ580&gt;36000,IF(AJ580&gt;144000,IF(AJ580&gt;300000,IF(AJ580&gt;420000,IF(AJ580&gt;660000,IF(AJ580&gt;960000,IF(AJ580&gt;960000.0001,(AJ580*0.45-181920)),(AJ580*0.35-85920)),(AJ580*0.3-52920)),(AJ580*0.25-31920)),(AJ580*0.2-16920)),(AJ580*0.1-2520)),(AJ580*0.03)),2))</f>
        <v>2096850.01</v>
      </c>
      <c r="AM580" s="13">
        <f t="shared" ref="AM580:AM602" si="334">IF(AK580&gt;Y580,0,ROUND(IF(AK580/12&gt;3000,IF(AK580/12&gt;12000,IF(AK580/12&gt;25000,IF(AK580/12&gt;35000,IF(AK580/12&gt;55000,IF(AK580/12&gt;80000,IF(AK580/12&gt;80000.0001,(AK580*0.45-15160)),(AK580*0.35-7160)),(AK580*0.3-4410)),(AK580*0.25-2660)),(AK580*0.2-1410)),(AK580*0.1-210)),(AK580*0.03)),2))</f>
        <v>193590</v>
      </c>
      <c r="AN580" s="13">
        <f t="shared" ref="AN580:AN602" si="335">AL580+AM580</f>
        <v>2290440.0099999998</v>
      </c>
      <c r="AO580" s="23">
        <f t="shared" ref="AO580:AO602" si="336">IF(AK580&gt;Y580,0,AN580-$V580)</f>
        <v>0</v>
      </c>
      <c r="AP580" s="13">
        <f t="shared" ref="AP580:AP602" si="337">IF(AK580&gt;Y580,0,AN580-$Q580)</f>
        <v>-88250</v>
      </c>
      <c r="AQ580" s="13">
        <f t="shared" ref="AQ580:AQ602" si="338">IF(AK580&gt;Y580,0,IF($S580=0,Y580-36000,IF($S580=36000,Y580-203100,IF($S580=144000,Y580-672000,IF($S580=300000,Y580-1277500,IF($S580=420000,Y580-1452500,IF($S580=660000,0)))))))</f>
        <v>0</v>
      </c>
      <c r="AR580" s="3" t="str">
        <f t="shared" ref="AR580:AR602" si="339">IF(AK580&gt;Y580,"高选假设不成立","Ok")</f>
        <v>Ok</v>
      </c>
    </row>
    <row r="581" spans="1:44" x14ac:dyDescent="0.3">
      <c r="A581" s="30"/>
      <c r="B581" s="30">
        <f t="shared" si="306"/>
        <v>588</v>
      </c>
      <c r="C581" s="13">
        <f t="shared" si="307"/>
        <v>294000</v>
      </c>
      <c r="D581" s="13">
        <f t="shared" si="308"/>
        <v>3528000</v>
      </c>
      <c r="E581" s="13">
        <f>F581*基础参数!$B$18</f>
        <v>2352000</v>
      </c>
      <c r="F581" s="13">
        <f>F580+基础参数!$B$17</f>
        <v>5880000</v>
      </c>
      <c r="G581" s="13">
        <f>基础参数!$B$1</f>
        <v>60000</v>
      </c>
      <c r="H581" s="13">
        <f>基础参数!$B$2</f>
        <v>36000</v>
      </c>
      <c r="I581" s="13">
        <f>ROUND(IF(F581/12&gt;基础参数!$B$5,基础参数!$B$5,IF(F581/12&lt;基础参数!$B$4,基础参数!$B$4,F581/12)),2)</f>
        <v>21396</v>
      </c>
      <c r="J581" s="13">
        <f>I581*12*基础参数!$B$3</f>
        <v>32094</v>
      </c>
      <c r="K581" s="13">
        <f>ROUND(IF($F581/12&gt;基础参数!$B$12,基础参数!$B$12,IF($F581/12&lt;基础参数!$B$11,基础参数!$B$11,$F581/12)),2)</f>
        <v>21396</v>
      </c>
      <c r="L581" s="13">
        <f>K581*12*基础参数!$B$10</f>
        <v>17972.640000000003</v>
      </c>
      <c r="M581" s="12">
        <f t="shared" si="309"/>
        <v>3381933.36</v>
      </c>
      <c r="N581" s="13">
        <f t="shared" si="310"/>
        <v>2352000</v>
      </c>
      <c r="O581" s="13">
        <f t="shared" si="311"/>
        <v>1339950.01</v>
      </c>
      <c r="P581" s="13">
        <f t="shared" si="312"/>
        <v>1043240</v>
      </c>
      <c r="Q581" s="17">
        <f t="shared" si="313"/>
        <v>2383190.0099999998</v>
      </c>
      <c r="R581" s="13">
        <f t="shared" si="314"/>
        <v>5073933.3600000003</v>
      </c>
      <c r="S581" s="18">
        <f t="shared" si="315"/>
        <v>660000</v>
      </c>
      <c r="T581" s="13">
        <f t="shared" si="316"/>
        <v>2101350.0099999998</v>
      </c>
      <c r="U581" s="13">
        <f t="shared" si="317"/>
        <v>193590</v>
      </c>
      <c r="V581" s="19">
        <f t="shared" si="318"/>
        <v>2294940.0099999998</v>
      </c>
      <c r="W581" s="13">
        <f t="shared" si="319"/>
        <v>88250</v>
      </c>
      <c r="X581" s="13">
        <f t="shared" si="320"/>
        <v>103410</v>
      </c>
      <c r="Y581" s="13">
        <f t="shared" si="321"/>
        <v>5733933.3600000003</v>
      </c>
      <c r="Z581" s="22">
        <f t="shared" si="322"/>
        <v>2398350.0099999998</v>
      </c>
      <c r="AA581" s="13"/>
      <c r="AB581" s="13">
        <f t="shared" si="323"/>
        <v>5313933.3600000003</v>
      </c>
      <c r="AC581" s="13">
        <f t="shared" si="324"/>
        <v>420000</v>
      </c>
      <c r="AD581" s="13">
        <f t="shared" si="325"/>
        <v>2209350.0099999998</v>
      </c>
      <c r="AE581" s="13">
        <f t="shared" si="326"/>
        <v>102340</v>
      </c>
      <c r="AF581" s="13">
        <f t="shared" si="327"/>
        <v>2311690.0099999998</v>
      </c>
      <c r="AG581" s="23">
        <f t="shared" si="328"/>
        <v>16750</v>
      </c>
      <c r="AH581" s="13">
        <f t="shared" si="329"/>
        <v>-71500</v>
      </c>
      <c r="AI581" s="13">
        <f t="shared" si="330"/>
        <v>4281433.3600000003</v>
      </c>
      <c r="AJ581" s="13">
        <f t="shared" si="331"/>
        <v>5073933.3600000003</v>
      </c>
      <c r="AK581" s="13">
        <f t="shared" si="332"/>
        <v>660000</v>
      </c>
      <c r="AL581" s="13">
        <f t="shared" si="333"/>
        <v>2101350.0099999998</v>
      </c>
      <c r="AM581" s="13">
        <f t="shared" si="334"/>
        <v>193590</v>
      </c>
      <c r="AN581" s="13">
        <f t="shared" si="335"/>
        <v>2294940.0099999998</v>
      </c>
      <c r="AO581" s="23">
        <f t="shared" si="336"/>
        <v>0</v>
      </c>
      <c r="AP581" s="13">
        <f t="shared" si="337"/>
        <v>-88250</v>
      </c>
      <c r="AQ581" s="13">
        <f t="shared" si="338"/>
        <v>0</v>
      </c>
      <c r="AR581" s="3" t="str">
        <f t="shared" si="339"/>
        <v>Ok</v>
      </c>
    </row>
    <row r="582" spans="1:44" x14ac:dyDescent="0.3">
      <c r="A582" s="30"/>
      <c r="B582" s="30">
        <f t="shared" si="306"/>
        <v>589</v>
      </c>
      <c r="C582" s="13">
        <f t="shared" si="307"/>
        <v>294500</v>
      </c>
      <c r="D582" s="13">
        <f t="shared" si="308"/>
        <v>3534000</v>
      </c>
      <c r="E582" s="13">
        <f>F582*基础参数!$B$18</f>
        <v>2356000</v>
      </c>
      <c r="F582" s="13">
        <f>F581+基础参数!$B$17</f>
        <v>5890000</v>
      </c>
      <c r="G582" s="13">
        <f>基础参数!$B$1</f>
        <v>60000</v>
      </c>
      <c r="H582" s="13">
        <f>基础参数!$B$2</f>
        <v>36000</v>
      </c>
      <c r="I582" s="13">
        <f>ROUND(IF(F582/12&gt;基础参数!$B$5,基础参数!$B$5,IF(F582/12&lt;基础参数!$B$4,基础参数!$B$4,F582/12)),2)</f>
        <v>21396</v>
      </c>
      <c r="J582" s="13">
        <f>I582*12*基础参数!$B$3</f>
        <v>32094</v>
      </c>
      <c r="K582" s="13">
        <f>ROUND(IF($F582/12&gt;基础参数!$B$12,基础参数!$B$12,IF($F582/12&lt;基础参数!$B$11,基础参数!$B$11,$F582/12)),2)</f>
        <v>21396</v>
      </c>
      <c r="L582" s="13">
        <f>K582*12*基础参数!$B$10</f>
        <v>17972.640000000003</v>
      </c>
      <c r="M582" s="12">
        <f t="shared" si="309"/>
        <v>3387933.36</v>
      </c>
      <c r="N582" s="13">
        <f t="shared" si="310"/>
        <v>2356000</v>
      </c>
      <c r="O582" s="13">
        <f t="shared" si="311"/>
        <v>1342650.01</v>
      </c>
      <c r="P582" s="13">
        <f t="shared" si="312"/>
        <v>1045040</v>
      </c>
      <c r="Q582" s="17">
        <f t="shared" si="313"/>
        <v>2387690.0099999998</v>
      </c>
      <c r="R582" s="13">
        <f t="shared" si="314"/>
        <v>5083933.3600000003</v>
      </c>
      <c r="S582" s="18">
        <f t="shared" si="315"/>
        <v>660000</v>
      </c>
      <c r="T582" s="13">
        <f t="shared" si="316"/>
        <v>2105850.0099999998</v>
      </c>
      <c r="U582" s="13">
        <f t="shared" si="317"/>
        <v>193590</v>
      </c>
      <c r="V582" s="19">
        <f t="shared" si="318"/>
        <v>2299440.0099999998</v>
      </c>
      <c r="W582" s="13">
        <f t="shared" si="319"/>
        <v>88250</v>
      </c>
      <c r="X582" s="13">
        <f t="shared" si="320"/>
        <v>103410</v>
      </c>
      <c r="Y582" s="13">
        <f t="shared" si="321"/>
        <v>5743933.3600000003</v>
      </c>
      <c r="Z582" s="22">
        <f t="shared" si="322"/>
        <v>2402850.0099999998</v>
      </c>
      <c r="AA582" s="13"/>
      <c r="AB582" s="13">
        <f t="shared" si="323"/>
        <v>5323933.3600000003</v>
      </c>
      <c r="AC582" s="13">
        <f t="shared" si="324"/>
        <v>420000</v>
      </c>
      <c r="AD582" s="13">
        <f t="shared" si="325"/>
        <v>2213850.0099999998</v>
      </c>
      <c r="AE582" s="13">
        <f t="shared" si="326"/>
        <v>102340</v>
      </c>
      <c r="AF582" s="13">
        <f t="shared" si="327"/>
        <v>2316190.0099999998</v>
      </c>
      <c r="AG582" s="23">
        <f t="shared" si="328"/>
        <v>16750</v>
      </c>
      <c r="AH582" s="13">
        <f t="shared" si="329"/>
        <v>-71500</v>
      </c>
      <c r="AI582" s="13">
        <f t="shared" si="330"/>
        <v>4291433.3600000003</v>
      </c>
      <c r="AJ582" s="13">
        <f t="shared" si="331"/>
        <v>5083933.3600000003</v>
      </c>
      <c r="AK582" s="13">
        <f t="shared" si="332"/>
        <v>660000</v>
      </c>
      <c r="AL582" s="13">
        <f t="shared" si="333"/>
        <v>2105850.0099999998</v>
      </c>
      <c r="AM582" s="13">
        <f t="shared" si="334"/>
        <v>193590</v>
      </c>
      <c r="AN582" s="13">
        <f t="shared" si="335"/>
        <v>2299440.0099999998</v>
      </c>
      <c r="AO582" s="23">
        <f t="shared" si="336"/>
        <v>0</v>
      </c>
      <c r="AP582" s="13">
        <f t="shared" si="337"/>
        <v>-88250</v>
      </c>
      <c r="AQ582" s="13">
        <f t="shared" si="338"/>
        <v>0</v>
      </c>
      <c r="AR582" s="3" t="str">
        <f t="shared" si="339"/>
        <v>Ok</v>
      </c>
    </row>
    <row r="583" spans="1:44" x14ac:dyDescent="0.3">
      <c r="A583" s="30"/>
      <c r="B583" s="30">
        <f t="shared" si="306"/>
        <v>590</v>
      </c>
      <c r="C583" s="13">
        <f t="shared" si="307"/>
        <v>295000</v>
      </c>
      <c r="D583" s="13">
        <f t="shared" si="308"/>
        <v>3540000</v>
      </c>
      <c r="E583" s="13">
        <f>F583*基础参数!$B$18</f>
        <v>2360000</v>
      </c>
      <c r="F583" s="13">
        <f>F582+基础参数!$B$17</f>
        <v>5900000</v>
      </c>
      <c r="G583" s="13">
        <f>基础参数!$B$1</f>
        <v>60000</v>
      </c>
      <c r="H583" s="13">
        <f>基础参数!$B$2</f>
        <v>36000</v>
      </c>
      <c r="I583" s="13">
        <f>ROUND(IF(F583/12&gt;基础参数!$B$5,基础参数!$B$5,IF(F583/12&lt;基础参数!$B$4,基础参数!$B$4,F583/12)),2)</f>
        <v>21396</v>
      </c>
      <c r="J583" s="13">
        <f>I583*12*基础参数!$B$3</f>
        <v>32094</v>
      </c>
      <c r="K583" s="13">
        <f>ROUND(IF($F583/12&gt;基础参数!$B$12,基础参数!$B$12,IF($F583/12&lt;基础参数!$B$11,基础参数!$B$11,$F583/12)),2)</f>
        <v>21396</v>
      </c>
      <c r="L583" s="13">
        <f>K583*12*基础参数!$B$10</f>
        <v>17972.640000000003</v>
      </c>
      <c r="M583" s="12">
        <f t="shared" si="309"/>
        <v>3393933.36</v>
      </c>
      <c r="N583" s="13">
        <f t="shared" si="310"/>
        <v>2360000</v>
      </c>
      <c r="O583" s="13">
        <f t="shared" si="311"/>
        <v>1345350.01</v>
      </c>
      <c r="P583" s="13">
        <f t="shared" si="312"/>
        <v>1046840</v>
      </c>
      <c r="Q583" s="17">
        <f t="shared" si="313"/>
        <v>2392190.0099999998</v>
      </c>
      <c r="R583" s="13">
        <f t="shared" si="314"/>
        <v>5093933.3600000003</v>
      </c>
      <c r="S583" s="18">
        <f t="shared" si="315"/>
        <v>660000</v>
      </c>
      <c r="T583" s="13">
        <f t="shared" si="316"/>
        <v>2110350.0099999998</v>
      </c>
      <c r="U583" s="13">
        <f t="shared" si="317"/>
        <v>193590</v>
      </c>
      <c r="V583" s="19">
        <f t="shared" si="318"/>
        <v>2303940.0099999998</v>
      </c>
      <c r="W583" s="13">
        <f t="shared" si="319"/>
        <v>88250</v>
      </c>
      <c r="X583" s="13">
        <f t="shared" si="320"/>
        <v>103410</v>
      </c>
      <c r="Y583" s="13">
        <f t="shared" si="321"/>
        <v>5753933.3600000003</v>
      </c>
      <c r="Z583" s="22">
        <f t="shared" si="322"/>
        <v>2407350.0099999998</v>
      </c>
      <c r="AA583" s="13"/>
      <c r="AB583" s="13">
        <f t="shared" si="323"/>
        <v>5333933.3600000003</v>
      </c>
      <c r="AC583" s="13">
        <f t="shared" si="324"/>
        <v>420000</v>
      </c>
      <c r="AD583" s="13">
        <f t="shared" si="325"/>
        <v>2218350.0099999998</v>
      </c>
      <c r="AE583" s="13">
        <f t="shared" si="326"/>
        <v>102340</v>
      </c>
      <c r="AF583" s="13">
        <f t="shared" si="327"/>
        <v>2320690.0099999998</v>
      </c>
      <c r="AG583" s="23">
        <f t="shared" si="328"/>
        <v>16750</v>
      </c>
      <c r="AH583" s="13">
        <f t="shared" si="329"/>
        <v>-71500</v>
      </c>
      <c r="AI583" s="13">
        <f t="shared" si="330"/>
        <v>4301433.3600000003</v>
      </c>
      <c r="AJ583" s="13">
        <f t="shared" si="331"/>
        <v>5093933.3600000003</v>
      </c>
      <c r="AK583" s="13">
        <f t="shared" si="332"/>
        <v>660000</v>
      </c>
      <c r="AL583" s="13">
        <f t="shared" si="333"/>
        <v>2110350.0099999998</v>
      </c>
      <c r="AM583" s="13">
        <f t="shared" si="334"/>
        <v>193590</v>
      </c>
      <c r="AN583" s="13">
        <f t="shared" si="335"/>
        <v>2303940.0099999998</v>
      </c>
      <c r="AO583" s="23">
        <f t="shared" si="336"/>
        <v>0</v>
      </c>
      <c r="AP583" s="13">
        <f t="shared" si="337"/>
        <v>-88250</v>
      </c>
      <c r="AQ583" s="13">
        <f t="shared" si="338"/>
        <v>0</v>
      </c>
      <c r="AR583" s="3" t="str">
        <f t="shared" si="339"/>
        <v>Ok</v>
      </c>
    </row>
    <row r="584" spans="1:44" x14ac:dyDescent="0.3">
      <c r="A584" s="30"/>
      <c r="B584" s="30">
        <f t="shared" si="306"/>
        <v>591</v>
      </c>
      <c r="C584" s="13">
        <f t="shared" si="307"/>
        <v>295500</v>
      </c>
      <c r="D584" s="13">
        <f t="shared" si="308"/>
        <v>3546000</v>
      </c>
      <c r="E584" s="13">
        <f>F584*基础参数!$B$18</f>
        <v>2364000</v>
      </c>
      <c r="F584" s="13">
        <f>F583+基础参数!$B$17</f>
        <v>5910000</v>
      </c>
      <c r="G584" s="13">
        <f>基础参数!$B$1</f>
        <v>60000</v>
      </c>
      <c r="H584" s="13">
        <f>基础参数!$B$2</f>
        <v>36000</v>
      </c>
      <c r="I584" s="13">
        <f>ROUND(IF(F584/12&gt;基础参数!$B$5,基础参数!$B$5,IF(F584/12&lt;基础参数!$B$4,基础参数!$B$4,F584/12)),2)</f>
        <v>21396</v>
      </c>
      <c r="J584" s="13">
        <f>I584*12*基础参数!$B$3</f>
        <v>32094</v>
      </c>
      <c r="K584" s="13">
        <f>ROUND(IF($F584/12&gt;基础参数!$B$12,基础参数!$B$12,IF($F584/12&lt;基础参数!$B$11,基础参数!$B$11,$F584/12)),2)</f>
        <v>21396</v>
      </c>
      <c r="L584" s="13">
        <f>K584*12*基础参数!$B$10</f>
        <v>17972.640000000003</v>
      </c>
      <c r="M584" s="12">
        <f t="shared" si="309"/>
        <v>3399933.36</v>
      </c>
      <c r="N584" s="13">
        <f t="shared" si="310"/>
        <v>2364000</v>
      </c>
      <c r="O584" s="13">
        <f t="shared" si="311"/>
        <v>1348050.01</v>
      </c>
      <c r="P584" s="13">
        <f t="shared" si="312"/>
        <v>1048640</v>
      </c>
      <c r="Q584" s="17">
        <f t="shared" si="313"/>
        <v>2396690.0099999998</v>
      </c>
      <c r="R584" s="13">
        <f t="shared" si="314"/>
        <v>5103933.3600000003</v>
      </c>
      <c r="S584" s="18">
        <f t="shared" si="315"/>
        <v>660000</v>
      </c>
      <c r="T584" s="13">
        <f t="shared" si="316"/>
        <v>2114850.0099999998</v>
      </c>
      <c r="U584" s="13">
        <f t="shared" si="317"/>
        <v>193590</v>
      </c>
      <c r="V584" s="19">
        <f t="shared" si="318"/>
        <v>2308440.0099999998</v>
      </c>
      <c r="W584" s="13">
        <f t="shared" si="319"/>
        <v>88250</v>
      </c>
      <c r="X584" s="13">
        <f t="shared" si="320"/>
        <v>103410</v>
      </c>
      <c r="Y584" s="13">
        <f t="shared" si="321"/>
        <v>5763933.3600000003</v>
      </c>
      <c r="Z584" s="22">
        <f t="shared" si="322"/>
        <v>2411850.0099999998</v>
      </c>
      <c r="AA584" s="13"/>
      <c r="AB584" s="13">
        <f t="shared" si="323"/>
        <v>5343933.3600000003</v>
      </c>
      <c r="AC584" s="13">
        <f t="shared" si="324"/>
        <v>420000</v>
      </c>
      <c r="AD584" s="13">
        <f t="shared" si="325"/>
        <v>2222850.0099999998</v>
      </c>
      <c r="AE584" s="13">
        <f t="shared" si="326"/>
        <v>102340</v>
      </c>
      <c r="AF584" s="13">
        <f t="shared" si="327"/>
        <v>2325190.0099999998</v>
      </c>
      <c r="AG584" s="23">
        <f t="shared" si="328"/>
        <v>16750</v>
      </c>
      <c r="AH584" s="13">
        <f t="shared" si="329"/>
        <v>-71500</v>
      </c>
      <c r="AI584" s="13">
        <f t="shared" si="330"/>
        <v>4311433.3600000003</v>
      </c>
      <c r="AJ584" s="13">
        <f t="shared" si="331"/>
        <v>5103933.3600000003</v>
      </c>
      <c r="AK584" s="13">
        <f t="shared" si="332"/>
        <v>660000</v>
      </c>
      <c r="AL584" s="13">
        <f t="shared" si="333"/>
        <v>2114850.0099999998</v>
      </c>
      <c r="AM584" s="13">
        <f t="shared" si="334"/>
        <v>193590</v>
      </c>
      <c r="AN584" s="13">
        <f t="shared" si="335"/>
        <v>2308440.0099999998</v>
      </c>
      <c r="AO584" s="23">
        <f t="shared" si="336"/>
        <v>0</v>
      </c>
      <c r="AP584" s="13">
        <f t="shared" si="337"/>
        <v>-88250</v>
      </c>
      <c r="AQ584" s="13">
        <f t="shared" si="338"/>
        <v>0</v>
      </c>
      <c r="AR584" s="3" t="str">
        <f t="shared" si="339"/>
        <v>Ok</v>
      </c>
    </row>
    <row r="585" spans="1:44" x14ac:dyDescent="0.3">
      <c r="A585" s="30"/>
      <c r="B585" s="30">
        <f t="shared" si="306"/>
        <v>592</v>
      </c>
      <c r="C585" s="13">
        <f t="shared" si="307"/>
        <v>296000</v>
      </c>
      <c r="D585" s="13">
        <f t="shared" si="308"/>
        <v>3552000</v>
      </c>
      <c r="E585" s="13">
        <f>F585*基础参数!$B$18</f>
        <v>2368000</v>
      </c>
      <c r="F585" s="13">
        <f>F584+基础参数!$B$17</f>
        <v>5920000</v>
      </c>
      <c r="G585" s="13">
        <f>基础参数!$B$1</f>
        <v>60000</v>
      </c>
      <c r="H585" s="13">
        <f>基础参数!$B$2</f>
        <v>36000</v>
      </c>
      <c r="I585" s="13">
        <f>ROUND(IF(F585/12&gt;基础参数!$B$5,基础参数!$B$5,IF(F585/12&lt;基础参数!$B$4,基础参数!$B$4,F585/12)),2)</f>
        <v>21396</v>
      </c>
      <c r="J585" s="13">
        <f>I585*12*基础参数!$B$3</f>
        <v>32094</v>
      </c>
      <c r="K585" s="13">
        <f>ROUND(IF($F585/12&gt;基础参数!$B$12,基础参数!$B$12,IF($F585/12&lt;基础参数!$B$11,基础参数!$B$11,$F585/12)),2)</f>
        <v>21396</v>
      </c>
      <c r="L585" s="13">
        <f>K585*12*基础参数!$B$10</f>
        <v>17972.640000000003</v>
      </c>
      <c r="M585" s="12">
        <f t="shared" si="309"/>
        <v>3405933.36</v>
      </c>
      <c r="N585" s="13">
        <f t="shared" si="310"/>
        <v>2368000</v>
      </c>
      <c r="O585" s="13">
        <f t="shared" si="311"/>
        <v>1350750.01</v>
      </c>
      <c r="P585" s="13">
        <f t="shared" si="312"/>
        <v>1050440</v>
      </c>
      <c r="Q585" s="17">
        <f t="shared" si="313"/>
        <v>2401190.0099999998</v>
      </c>
      <c r="R585" s="13">
        <f t="shared" si="314"/>
        <v>5113933.3600000003</v>
      </c>
      <c r="S585" s="18">
        <f t="shared" si="315"/>
        <v>660000</v>
      </c>
      <c r="T585" s="13">
        <f t="shared" si="316"/>
        <v>2119350.0099999998</v>
      </c>
      <c r="U585" s="13">
        <f t="shared" si="317"/>
        <v>193590</v>
      </c>
      <c r="V585" s="19">
        <f t="shared" si="318"/>
        <v>2312940.0099999998</v>
      </c>
      <c r="W585" s="13">
        <f t="shared" si="319"/>
        <v>88250</v>
      </c>
      <c r="X585" s="13">
        <f t="shared" si="320"/>
        <v>103410</v>
      </c>
      <c r="Y585" s="13">
        <f t="shared" si="321"/>
        <v>5773933.3600000003</v>
      </c>
      <c r="Z585" s="22">
        <f t="shared" si="322"/>
        <v>2416350.0099999998</v>
      </c>
      <c r="AA585" s="13"/>
      <c r="AB585" s="13">
        <f t="shared" si="323"/>
        <v>5353933.3600000003</v>
      </c>
      <c r="AC585" s="13">
        <f t="shared" si="324"/>
        <v>420000</v>
      </c>
      <c r="AD585" s="13">
        <f t="shared" si="325"/>
        <v>2227350.0099999998</v>
      </c>
      <c r="AE585" s="13">
        <f t="shared" si="326"/>
        <v>102340</v>
      </c>
      <c r="AF585" s="13">
        <f t="shared" si="327"/>
        <v>2329690.0099999998</v>
      </c>
      <c r="AG585" s="23">
        <f t="shared" si="328"/>
        <v>16750</v>
      </c>
      <c r="AH585" s="13">
        <f t="shared" si="329"/>
        <v>-71500</v>
      </c>
      <c r="AI585" s="13">
        <f t="shared" si="330"/>
        <v>4321433.3600000003</v>
      </c>
      <c r="AJ585" s="13">
        <f t="shared" si="331"/>
        <v>5113933.3600000003</v>
      </c>
      <c r="AK585" s="13">
        <f t="shared" si="332"/>
        <v>660000</v>
      </c>
      <c r="AL585" s="13">
        <f t="shared" si="333"/>
        <v>2119350.0099999998</v>
      </c>
      <c r="AM585" s="13">
        <f t="shared" si="334"/>
        <v>193590</v>
      </c>
      <c r="AN585" s="13">
        <f t="shared" si="335"/>
        <v>2312940.0099999998</v>
      </c>
      <c r="AO585" s="23">
        <f t="shared" si="336"/>
        <v>0</v>
      </c>
      <c r="AP585" s="13">
        <f t="shared" si="337"/>
        <v>-88250</v>
      </c>
      <c r="AQ585" s="13">
        <f t="shared" si="338"/>
        <v>0</v>
      </c>
      <c r="AR585" s="3" t="str">
        <f t="shared" si="339"/>
        <v>Ok</v>
      </c>
    </row>
    <row r="586" spans="1:44" x14ac:dyDescent="0.3">
      <c r="A586" s="30"/>
      <c r="B586" s="30">
        <f t="shared" si="306"/>
        <v>593</v>
      </c>
      <c r="C586" s="13">
        <f t="shared" si="307"/>
        <v>296500</v>
      </c>
      <c r="D586" s="13">
        <f t="shared" si="308"/>
        <v>3558000</v>
      </c>
      <c r="E586" s="13">
        <f>F586*基础参数!$B$18</f>
        <v>2372000</v>
      </c>
      <c r="F586" s="13">
        <f>F585+基础参数!$B$17</f>
        <v>5930000</v>
      </c>
      <c r="G586" s="13">
        <f>基础参数!$B$1</f>
        <v>60000</v>
      </c>
      <c r="H586" s="13">
        <f>基础参数!$B$2</f>
        <v>36000</v>
      </c>
      <c r="I586" s="13">
        <f>ROUND(IF(F586/12&gt;基础参数!$B$5,基础参数!$B$5,IF(F586/12&lt;基础参数!$B$4,基础参数!$B$4,F586/12)),2)</f>
        <v>21396</v>
      </c>
      <c r="J586" s="13">
        <f>I586*12*基础参数!$B$3</f>
        <v>32094</v>
      </c>
      <c r="K586" s="13">
        <f>ROUND(IF($F586/12&gt;基础参数!$B$12,基础参数!$B$12,IF($F586/12&lt;基础参数!$B$11,基础参数!$B$11,$F586/12)),2)</f>
        <v>21396</v>
      </c>
      <c r="L586" s="13">
        <f>K586*12*基础参数!$B$10</f>
        <v>17972.640000000003</v>
      </c>
      <c r="M586" s="12">
        <f t="shared" si="309"/>
        <v>3411933.36</v>
      </c>
      <c r="N586" s="13">
        <f t="shared" si="310"/>
        <v>2372000</v>
      </c>
      <c r="O586" s="13">
        <f t="shared" si="311"/>
        <v>1353450.01</v>
      </c>
      <c r="P586" s="13">
        <f t="shared" si="312"/>
        <v>1052240</v>
      </c>
      <c r="Q586" s="17">
        <f t="shared" si="313"/>
        <v>2405690.0099999998</v>
      </c>
      <c r="R586" s="13">
        <f t="shared" si="314"/>
        <v>5123933.3600000003</v>
      </c>
      <c r="S586" s="18">
        <f t="shared" si="315"/>
        <v>660000</v>
      </c>
      <c r="T586" s="13">
        <f t="shared" si="316"/>
        <v>2123850.0099999998</v>
      </c>
      <c r="U586" s="13">
        <f t="shared" si="317"/>
        <v>193590</v>
      </c>
      <c r="V586" s="19">
        <f t="shared" si="318"/>
        <v>2317440.0099999998</v>
      </c>
      <c r="W586" s="13">
        <f t="shared" si="319"/>
        <v>88250</v>
      </c>
      <c r="X586" s="13">
        <f t="shared" si="320"/>
        <v>103410</v>
      </c>
      <c r="Y586" s="13">
        <f t="shared" si="321"/>
        <v>5783933.3600000003</v>
      </c>
      <c r="Z586" s="22">
        <f t="shared" si="322"/>
        <v>2420850.0099999998</v>
      </c>
      <c r="AA586" s="13"/>
      <c r="AB586" s="13">
        <f t="shared" si="323"/>
        <v>5363933.3600000003</v>
      </c>
      <c r="AC586" s="13">
        <f t="shared" si="324"/>
        <v>420000</v>
      </c>
      <c r="AD586" s="13">
        <f t="shared" si="325"/>
        <v>2231850.0099999998</v>
      </c>
      <c r="AE586" s="13">
        <f t="shared" si="326"/>
        <v>102340</v>
      </c>
      <c r="AF586" s="13">
        <f t="shared" si="327"/>
        <v>2334190.0099999998</v>
      </c>
      <c r="AG586" s="23">
        <f t="shared" si="328"/>
        <v>16750</v>
      </c>
      <c r="AH586" s="13">
        <f t="shared" si="329"/>
        <v>-71500</v>
      </c>
      <c r="AI586" s="13">
        <f t="shared" si="330"/>
        <v>4331433.3600000003</v>
      </c>
      <c r="AJ586" s="13">
        <f t="shared" si="331"/>
        <v>5123933.3600000003</v>
      </c>
      <c r="AK586" s="13">
        <f t="shared" si="332"/>
        <v>660000</v>
      </c>
      <c r="AL586" s="13">
        <f t="shared" si="333"/>
        <v>2123850.0099999998</v>
      </c>
      <c r="AM586" s="13">
        <f t="shared" si="334"/>
        <v>193590</v>
      </c>
      <c r="AN586" s="13">
        <f t="shared" si="335"/>
        <v>2317440.0099999998</v>
      </c>
      <c r="AO586" s="23">
        <f t="shared" si="336"/>
        <v>0</v>
      </c>
      <c r="AP586" s="13">
        <f t="shared" si="337"/>
        <v>-88250</v>
      </c>
      <c r="AQ586" s="13">
        <f t="shared" si="338"/>
        <v>0</v>
      </c>
      <c r="AR586" s="3" t="str">
        <f t="shared" si="339"/>
        <v>Ok</v>
      </c>
    </row>
    <row r="587" spans="1:44" x14ac:dyDescent="0.3">
      <c r="A587" s="30"/>
      <c r="B587" s="30">
        <f t="shared" si="306"/>
        <v>594</v>
      </c>
      <c r="C587" s="13">
        <f t="shared" si="307"/>
        <v>297000</v>
      </c>
      <c r="D587" s="13">
        <f t="shared" si="308"/>
        <v>3564000</v>
      </c>
      <c r="E587" s="13">
        <f>F587*基础参数!$B$18</f>
        <v>2376000</v>
      </c>
      <c r="F587" s="13">
        <f>F586+基础参数!$B$17</f>
        <v>5940000</v>
      </c>
      <c r="G587" s="13">
        <f>基础参数!$B$1</f>
        <v>60000</v>
      </c>
      <c r="H587" s="13">
        <f>基础参数!$B$2</f>
        <v>36000</v>
      </c>
      <c r="I587" s="13">
        <f>ROUND(IF(F587/12&gt;基础参数!$B$5,基础参数!$B$5,IF(F587/12&lt;基础参数!$B$4,基础参数!$B$4,F587/12)),2)</f>
        <v>21396</v>
      </c>
      <c r="J587" s="13">
        <f>I587*12*基础参数!$B$3</f>
        <v>32094</v>
      </c>
      <c r="K587" s="13">
        <f>ROUND(IF($F587/12&gt;基础参数!$B$12,基础参数!$B$12,IF($F587/12&lt;基础参数!$B$11,基础参数!$B$11,$F587/12)),2)</f>
        <v>21396</v>
      </c>
      <c r="L587" s="13">
        <f>K587*12*基础参数!$B$10</f>
        <v>17972.640000000003</v>
      </c>
      <c r="M587" s="12">
        <f t="shared" si="309"/>
        <v>3417933.36</v>
      </c>
      <c r="N587" s="13">
        <f t="shared" si="310"/>
        <v>2376000</v>
      </c>
      <c r="O587" s="13">
        <f t="shared" si="311"/>
        <v>1356150.01</v>
      </c>
      <c r="P587" s="13">
        <f t="shared" si="312"/>
        <v>1054040</v>
      </c>
      <c r="Q587" s="17">
        <f t="shared" si="313"/>
        <v>2410190.0099999998</v>
      </c>
      <c r="R587" s="13">
        <f t="shared" si="314"/>
        <v>5133933.3600000003</v>
      </c>
      <c r="S587" s="18">
        <f t="shared" si="315"/>
        <v>660000</v>
      </c>
      <c r="T587" s="13">
        <f t="shared" si="316"/>
        <v>2128350.0099999998</v>
      </c>
      <c r="U587" s="13">
        <f t="shared" si="317"/>
        <v>193590</v>
      </c>
      <c r="V587" s="19">
        <f t="shared" si="318"/>
        <v>2321940.0099999998</v>
      </c>
      <c r="W587" s="13">
        <f t="shared" si="319"/>
        <v>88250</v>
      </c>
      <c r="X587" s="13">
        <f t="shared" si="320"/>
        <v>103410</v>
      </c>
      <c r="Y587" s="13">
        <f t="shared" si="321"/>
        <v>5793933.3600000003</v>
      </c>
      <c r="Z587" s="22">
        <f t="shared" si="322"/>
        <v>2425350.0099999998</v>
      </c>
      <c r="AA587" s="13"/>
      <c r="AB587" s="13">
        <f t="shared" si="323"/>
        <v>5373933.3600000003</v>
      </c>
      <c r="AC587" s="13">
        <f t="shared" si="324"/>
        <v>420000</v>
      </c>
      <c r="AD587" s="13">
        <f t="shared" si="325"/>
        <v>2236350.0099999998</v>
      </c>
      <c r="AE587" s="13">
        <f t="shared" si="326"/>
        <v>102340</v>
      </c>
      <c r="AF587" s="13">
        <f t="shared" si="327"/>
        <v>2338690.0099999998</v>
      </c>
      <c r="AG587" s="23">
        <f t="shared" si="328"/>
        <v>16750</v>
      </c>
      <c r="AH587" s="13">
        <f t="shared" si="329"/>
        <v>-71500</v>
      </c>
      <c r="AI587" s="13">
        <f t="shared" si="330"/>
        <v>4341433.3600000003</v>
      </c>
      <c r="AJ587" s="13">
        <f t="shared" si="331"/>
        <v>5133933.3600000003</v>
      </c>
      <c r="AK587" s="13">
        <f t="shared" si="332"/>
        <v>660000</v>
      </c>
      <c r="AL587" s="13">
        <f t="shared" si="333"/>
        <v>2128350.0099999998</v>
      </c>
      <c r="AM587" s="13">
        <f t="shared" si="334"/>
        <v>193590</v>
      </c>
      <c r="AN587" s="13">
        <f t="shared" si="335"/>
        <v>2321940.0099999998</v>
      </c>
      <c r="AO587" s="23">
        <f t="shared" si="336"/>
        <v>0</v>
      </c>
      <c r="AP587" s="13">
        <f t="shared" si="337"/>
        <v>-88250</v>
      </c>
      <c r="AQ587" s="13">
        <f t="shared" si="338"/>
        <v>0</v>
      </c>
      <c r="AR587" s="3" t="str">
        <f t="shared" si="339"/>
        <v>Ok</v>
      </c>
    </row>
    <row r="588" spans="1:44" x14ac:dyDescent="0.3">
      <c r="A588" s="30"/>
      <c r="B588" s="30">
        <f t="shared" si="306"/>
        <v>595</v>
      </c>
      <c r="C588" s="13">
        <f t="shared" si="307"/>
        <v>297500</v>
      </c>
      <c r="D588" s="13">
        <f t="shared" si="308"/>
        <v>3570000</v>
      </c>
      <c r="E588" s="13">
        <f>F588*基础参数!$B$18</f>
        <v>2380000</v>
      </c>
      <c r="F588" s="13">
        <f>F587+基础参数!$B$17</f>
        <v>5950000</v>
      </c>
      <c r="G588" s="13">
        <f>基础参数!$B$1</f>
        <v>60000</v>
      </c>
      <c r="H588" s="13">
        <f>基础参数!$B$2</f>
        <v>36000</v>
      </c>
      <c r="I588" s="13">
        <f>ROUND(IF(F588/12&gt;基础参数!$B$5,基础参数!$B$5,IF(F588/12&lt;基础参数!$B$4,基础参数!$B$4,F588/12)),2)</f>
        <v>21396</v>
      </c>
      <c r="J588" s="13">
        <f>I588*12*基础参数!$B$3</f>
        <v>32094</v>
      </c>
      <c r="K588" s="13">
        <f>ROUND(IF($F588/12&gt;基础参数!$B$12,基础参数!$B$12,IF($F588/12&lt;基础参数!$B$11,基础参数!$B$11,$F588/12)),2)</f>
        <v>21396</v>
      </c>
      <c r="L588" s="13">
        <f>K588*12*基础参数!$B$10</f>
        <v>17972.640000000003</v>
      </c>
      <c r="M588" s="12">
        <f t="shared" si="309"/>
        <v>3423933.36</v>
      </c>
      <c r="N588" s="13">
        <f t="shared" si="310"/>
        <v>2380000</v>
      </c>
      <c r="O588" s="13">
        <f t="shared" si="311"/>
        <v>1358850.01</v>
      </c>
      <c r="P588" s="13">
        <f t="shared" si="312"/>
        <v>1055840</v>
      </c>
      <c r="Q588" s="17">
        <f t="shared" si="313"/>
        <v>2414690.0099999998</v>
      </c>
      <c r="R588" s="13">
        <f t="shared" si="314"/>
        <v>5143933.3600000003</v>
      </c>
      <c r="S588" s="18">
        <f t="shared" si="315"/>
        <v>660000</v>
      </c>
      <c r="T588" s="13">
        <f t="shared" si="316"/>
        <v>2132850.0099999998</v>
      </c>
      <c r="U588" s="13">
        <f t="shared" si="317"/>
        <v>193590</v>
      </c>
      <c r="V588" s="19">
        <f t="shared" si="318"/>
        <v>2326440.0099999998</v>
      </c>
      <c r="W588" s="13">
        <f t="shared" si="319"/>
        <v>88250</v>
      </c>
      <c r="X588" s="13">
        <f t="shared" si="320"/>
        <v>103410</v>
      </c>
      <c r="Y588" s="13">
        <f t="shared" si="321"/>
        <v>5803933.3600000003</v>
      </c>
      <c r="Z588" s="22">
        <f t="shared" si="322"/>
        <v>2429850.0099999998</v>
      </c>
      <c r="AA588" s="13"/>
      <c r="AB588" s="13">
        <f t="shared" si="323"/>
        <v>5383933.3600000003</v>
      </c>
      <c r="AC588" s="13">
        <f t="shared" si="324"/>
        <v>420000</v>
      </c>
      <c r="AD588" s="13">
        <f t="shared" si="325"/>
        <v>2240850.0099999998</v>
      </c>
      <c r="AE588" s="13">
        <f t="shared" si="326"/>
        <v>102340</v>
      </c>
      <c r="AF588" s="13">
        <f t="shared" si="327"/>
        <v>2343190.0099999998</v>
      </c>
      <c r="AG588" s="23">
        <f t="shared" si="328"/>
        <v>16750</v>
      </c>
      <c r="AH588" s="13">
        <f t="shared" si="329"/>
        <v>-71500</v>
      </c>
      <c r="AI588" s="13">
        <f t="shared" si="330"/>
        <v>4351433.3600000003</v>
      </c>
      <c r="AJ588" s="13">
        <f t="shared" si="331"/>
        <v>5143933.3600000003</v>
      </c>
      <c r="AK588" s="13">
        <f t="shared" si="332"/>
        <v>660000</v>
      </c>
      <c r="AL588" s="13">
        <f t="shared" si="333"/>
        <v>2132850.0099999998</v>
      </c>
      <c r="AM588" s="13">
        <f t="shared" si="334"/>
        <v>193590</v>
      </c>
      <c r="AN588" s="13">
        <f t="shared" si="335"/>
        <v>2326440.0099999998</v>
      </c>
      <c r="AO588" s="23">
        <f t="shared" si="336"/>
        <v>0</v>
      </c>
      <c r="AP588" s="13">
        <f t="shared" si="337"/>
        <v>-88250</v>
      </c>
      <c r="AQ588" s="13">
        <f t="shared" si="338"/>
        <v>0</v>
      </c>
      <c r="AR588" s="3" t="str">
        <f t="shared" si="339"/>
        <v>Ok</v>
      </c>
    </row>
    <row r="589" spans="1:44" x14ac:dyDescent="0.3">
      <c r="A589" s="30"/>
      <c r="B589" s="30">
        <f t="shared" si="306"/>
        <v>596</v>
      </c>
      <c r="C589" s="13">
        <f t="shared" si="307"/>
        <v>298000</v>
      </c>
      <c r="D589" s="13">
        <f t="shared" si="308"/>
        <v>3576000</v>
      </c>
      <c r="E589" s="13">
        <f>F589*基础参数!$B$18</f>
        <v>2384000</v>
      </c>
      <c r="F589" s="13">
        <f>F588+基础参数!$B$17</f>
        <v>5960000</v>
      </c>
      <c r="G589" s="13">
        <f>基础参数!$B$1</f>
        <v>60000</v>
      </c>
      <c r="H589" s="13">
        <f>基础参数!$B$2</f>
        <v>36000</v>
      </c>
      <c r="I589" s="13">
        <f>ROUND(IF(F589/12&gt;基础参数!$B$5,基础参数!$B$5,IF(F589/12&lt;基础参数!$B$4,基础参数!$B$4,F589/12)),2)</f>
        <v>21396</v>
      </c>
      <c r="J589" s="13">
        <f>I589*12*基础参数!$B$3</f>
        <v>32094</v>
      </c>
      <c r="K589" s="13">
        <f>ROUND(IF($F589/12&gt;基础参数!$B$12,基础参数!$B$12,IF($F589/12&lt;基础参数!$B$11,基础参数!$B$11,$F589/12)),2)</f>
        <v>21396</v>
      </c>
      <c r="L589" s="13">
        <f>K589*12*基础参数!$B$10</f>
        <v>17972.640000000003</v>
      </c>
      <c r="M589" s="12">
        <f t="shared" si="309"/>
        <v>3429933.36</v>
      </c>
      <c r="N589" s="13">
        <f t="shared" si="310"/>
        <v>2384000</v>
      </c>
      <c r="O589" s="13">
        <f t="shared" si="311"/>
        <v>1361550.01</v>
      </c>
      <c r="P589" s="13">
        <f t="shared" si="312"/>
        <v>1057640</v>
      </c>
      <c r="Q589" s="17">
        <f t="shared" si="313"/>
        <v>2419190.0099999998</v>
      </c>
      <c r="R589" s="13">
        <f t="shared" si="314"/>
        <v>5153933.3600000003</v>
      </c>
      <c r="S589" s="18">
        <f t="shared" si="315"/>
        <v>660000</v>
      </c>
      <c r="T589" s="13">
        <f t="shared" si="316"/>
        <v>2137350.0099999998</v>
      </c>
      <c r="U589" s="13">
        <f t="shared" si="317"/>
        <v>193590</v>
      </c>
      <c r="V589" s="19">
        <f t="shared" si="318"/>
        <v>2330940.0099999998</v>
      </c>
      <c r="W589" s="13">
        <f t="shared" si="319"/>
        <v>88250</v>
      </c>
      <c r="X589" s="13">
        <f t="shared" si="320"/>
        <v>103410</v>
      </c>
      <c r="Y589" s="13">
        <f t="shared" si="321"/>
        <v>5813933.3600000003</v>
      </c>
      <c r="Z589" s="22">
        <f t="shared" si="322"/>
        <v>2434350.0099999998</v>
      </c>
      <c r="AA589" s="13"/>
      <c r="AB589" s="13">
        <f t="shared" si="323"/>
        <v>5393933.3600000003</v>
      </c>
      <c r="AC589" s="13">
        <f t="shared" si="324"/>
        <v>420000</v>
      </c>
      <c r="AD589" s="13">
        <f t="shared" si="325"/>
        <v>2245350.0099999998</v>
      </c>
      <c r="AE589" s="13">
        <f t="shared" si="326"/>
        <v>102340</v>
      </c>
      <c r="AF589" s="13">
        <f t="shared" si="327"/>
        <v>2347690.0099999998</v>
      </c>
      <c r="AG589" s="23">
        <f t="shared" si="328"/>
        <v>16750</v>
      </c>
      <c r="AH589" s="13">
        <f t="shared" si="329"/>
        <v>-71500</v>
      </c>
      <c r="AI589" s="13">
        <f t="shared" si="330"/>
        <v>4361433.3600000003</v>
      </c>
      <c r="AJ589" s="13">
        <f t="shared" si="331"/>
        <v>5153933.3600000003</v>
      </c>
      <c r="AK589" s="13">
        <f t="shared" si="332"/>
        <v>660000</v>
      </c>
      <c r="AL589" s="13">
        <f t="shared" si="333"/>
        <v>2137350.0099999998</v>
      </c>
      <c r="AM589" s="13">
        <f t="shared" si="334"/>
        <v>193590</v>
      </c>
      <c r="AN589" s="13">
        <f t="shared" si="335"/>
        <v>2330940.0099999998</v>
      </c>
      <c r="AO589" s="23">
        <f t="shared" si="336"/>
        <v>0</v>
      </c>
      <c r="AP589" s="13">
        <f t="shared" si="337"/>
        <v>-88250</v>
      </c>
      <c r="AQ589" s="13">
        <f t="shared" si="338"/>
        <v>0</v>
      </c>
      <c r="AR589" s="3" t="str">
        <f t="shared" si="339"/>
        <v>Ok</v>
      </c>
    </row>
    <row r="590" spans="1:44" x14ac:dyDescent="0.3">
      <c r="A590" s="30"/>
      <c r="B590" s="30">
        <f t="shared" si="306"/>
        <v>597</v>
      </c>
      <c r="C590" s="13">
        <f t="shared" si="307"/>
        <v>298500</v>
      </c>
      <c r="D590" s="13">
        <f t="shared" si="308"/>
        <v>3582000</v>
      </c>
      <c r="E590" s="13">
        <f>F590*基础参数!$B$18</f>
        <v>2388000</v>
      </c>
      <c r="F590" s="13">
        <f>F589+基础参数!$B$17</f>
        <v>5970000</v>
      </c>
      <c r="G590" s="13">
        <f>基础参数!$B$1</f>
        <v>60000</v>
      </c>
      <c r="H590" s="13">
        <f>基础参数!$B$2</f>
        <v>36000</v>
      </c>
      <c r="I590" s="13">
        <f>ROUND(IF(F590/12&gt;基础参数!$B$5,基础参数!$B$5,IF(F590/12&lt;基础参数!$B$4,基础参数!$B$4,F590/12)),2)</f>
        <v>21396</v>
      </c>
      <c r="J590" s="13">
        <f>I590*12*基础参数!$B$3</f>
        <v>32094</v>
      </c>
      <c r="K590" s="13">
        <f>ROUND(IF($F590/12&gt;基础参数!$B$12,基础参数!$B$12,IF($F590/12&lt;基础参数!$B$11,基础参数!$B$11,$F590/12)),2)</f>
        <v>21396</v>
      </c>
      <c r="L590" s="13">
        <f>K590*12*基础参数!$B$10</f>
        <v>17972.640000000003</v>
      </c>
      <c r="M590" s="12">
        <f t="shared" si="309"/>
        <v>3435933.36</v>
      </c>
      <c r="N590" s="13">
        <f t="shared" si="310"/>
        <v>2388000</v>
      </c>
      <c r="O590" s="13">
        <f t="shared" si="311"/>
        <v>1364250.01</v>
      </c>
      <c r="P590" s="13">
        <f t="shared" si="312"/>
        <v>1059440</v>
      </c>
      <c r="Q590" s="17">
        <f t="shared" si="313"/>
        <v>2423690.0099999998</v>
      </c>
      <c r="R590" s="13">
        <f t="shared" si="314"/>
        <v>5163933.3600000003</v>
      </c>
      <c r="S590" s="18">
        <f t="shared" si="315"/>
        <v>660000</v>
      </c>
      <c r="T590" s="13">
        <f t="shared" si="316"/>
        <v>2141850.0099999998</v>
      </c>
      <c r="U590" s="13">
        <f t="shared" si="317"/>
        <v>193590</v>
      </c>
      <c r="V590" s="19">
        <f t="shared" si="318"/>
        <v>2335440.0099999998</v>
      </c>
      <c r="W590" s="13">
        <f t="shared" si="319"/>
        <v>88250</v>
      </c>
      <c r="X590" s="13">
        <f t="shared" si="320"/>
        <v>103410</v>
      </c>
      <c r="Y590" s="13">
        <f t="shared" si="321"/>
        <v>5823933.3600000003</v>
      </c>
      <c r="Z590" s="22">
        <f t="shared" si="322"/>
        <v>2438850.0099999998</v>
      </c>
      <c r="AA590" s="13"/>
      <c r="AB590" s="13">
        <f t="shared" si="323"/>
        <v>5403933.3600000003</v>
      </c>
      <c r="AC590" s="13">
        <f t="shared" si="324"/>
        <v>420000</v>
      </c>
      <c r="AD590" s="13">
        <f t="shared" si="325"/>
        <v>2249850.0099999998</v>
      </c>
      <c r="AE590" s="13">
        <f t="shared" si="326"/>
        <v>102340</v>
      </c>
      <c r="AF590" s="13">
        <f t="shared" si="327"/>
        <v>2352190.0099999998</v>
      </c>
      <c r="AG590" s="23">
        <f t="shared" si="328"/>
        <v>16750</v>
      </c>
      <c r="AH590" s="13">
        <f t="shared" si="329"/>
        <v>-71500</v>
      </c>
      <c r="AI590" s="13">
        <f t="shared" si="330"/>
        <v>4371433.3600000003</v>
      </c>
      <c r="AJ590" s="13">
        <f t="shared" si="331"/>
        <v>5163933.3600000003</v>
      </c>
      <c r="AK590" s="13">
        <f t="shared" si="332"/>
        <v>660000</v>
      </c>
      <c r="AL590" s="13">
        <f t="shared" si="333"/>
        <v>2141850.0099999998</v>
      </c>
      <c r="AM590" s="13">
        <f t="shared" si="334"/>
        <v>193590</v>
      </c>
      <c r="AN590" s="13">
        <f t="shared" si="335"/>
        <v>2335440.0099999998</v>
      </c>
      <c r="AO590" s="23">
        <f t="shared" si="336"/>
        <v>0</v>
      </c>
      <c r="AP590" s="13">
        <f t="shared" si="337"/>
        <v>-88250</v>
      </c>
      <c r="AQ590" s="13">
        <f t="shared" si="338"/>
        <v>0</v>
      </c>
      <c r="AR590" s="3" t="str">
        <f t="shared" si="339"/>
        <v>Ok</v>
      </c>
    </row>
    <row r="591" spans="1:44" x14ac:dyDescent="0.3">
      <c r="A591" s="30"/>
      <c r="B591" s="30">
        <f t="shared" si="306"/>
        <v>598</v>
      </c>
      <c r="C591" s="13">
        <f t="shared" si="307"/>
        <v>299000</v>
      </c>
      <c r="D591" s="13">
        <f t="shared" si="308"/>
        <v>3588000</v>
      </c>
      <c r="E591" s="13">
        <f>F591*基础参数!$B$18</f>
        <v>2392000</v>
      </c>
      <c r="F591" s="13">
        <f>F590+基础参数!$B$17</f>
        <v>5980000</v>
      </c>
      <c r="G591" s="13">
        <f>基础参数!$B$1</f>
        <v>60000</v>
      </c>
      <c r="H591" s="13">
        <f>基础参数!$B$2</f>
        <v>36000</v>
      </c>
      <c r="I591" s="13">
        <f>ROUND(IF(F591/12&gt;基础参数!$B$5,基础参数!$B$5,IF(F591/12&lt;基础参数!$B$4,基础参数!$B$4,F591/12)),2)</f>
        <v>21396</v>
      </c>
      <c r="J591" s="13">
        <f>I591*12*基础参数!$B$3</f>
        <v>32094</v>
      </c>
      <c r="K591" s="13">
        <f>ROUND(IF($F591/12&gt;基础参数!$B$12,基础参数!$B$12,IF($F591/12&lt;基础参数!$B$11,基础参数!$B$11,$F591/12)),2)</f>
        <v>21396</v>
      </c>
      <c r="L591" s="13">
        <f>K591*12*基础参数!$B$10</f>
        <v>17972.640000000003</v>
      </c>
      <c r="M591" s="12">
        <f t="shared" si="309"/>
        <v>3441933.36</v>
      </c>
      <c r="N591" s="13">
        <f t="shared" si="310"/>
        <v>2392000</v>
      </c>
      <c r="O591" s="13">
        <f t="shared" si="311"/>
        <v>1366950.01</v>
      </c>
      <c r="P591" s="13">
        <f t="shared" si="312"/>
        <v>1061240</v>
      </c>
      <c r="Q591" s="17">
        <f t="shared" si="313"/>
        <v>2428190.0099999998</v>
      </c>
      <c r="R591" s="13">
        <f t="shared" si="314"/>
        <v>5173933.3600000003</v>
      </c>
      <c r="S591" s="18">
        <f t="shared" si="315"/>
        <v>660000</v>
      </c>
      <c r="T591" s="13">
        <f t="shared" si="316"/>
        <v>2146350.0099999998</v>
      </c>
      <c r="U591" s="13">
        <f t="shared" si="317"/>
        <v>193590</v>
      </c>
      <c r="V591" s="19">
        <f t="shared" si="318"/>
        <v>2339940.0099999998</v>
      </c>
      <c r="W591" s="13">
        <f t="shared" si="319"/>
        <v>88250</v>
      </c>
      <c r="X591" s="13">
        <f t="shared" si="320"/>
        <v>103410</v>
      </c>
      <c r="Y591" s="13">
        <f t="shared" si="321"/>
        <v>5833933.3600000003</v>
      </c>
      <c r="Z591" s="22">
        <f t="shared" si="322"/>
        <v>2443350.0099999998</v>
      </c>
      <c r="AA591" s="13"/>
      <c r="AB591" s="13">
        <f t="shared" si="323"/>
        <v>5413933.3600000003</v>
      </c>
      <c r="AC591" s="13">
        <f t="shared" si="324"/>
        <v>420000</v>
      </c>
      <c r="AD591" s="13">
        <f t="shared" si="325"/>
        <v>2254350.0099999998</v>
      </c>
      <c r="AE591" s="13">
        <f t="shared" si="326"/>
        <v>102340</v>
      </c>
      <c r="AF591" s="13">
        <f t="shared" si="327"/>
        <v>2356690.0099999998</v>
      </c>
      <c r="AG591" s="23">
        <f t="shared" si="328"/>
        <v>16750</v>
      </c>
      <c r="AH591" s="13">
        <f t="shared" si="329"/>
        <v>-71500</v>
      </c>
      <c r="AI591" s="13">
        <f t="shared" si="330"/>
        <v>4381433.3600000003</v>
      </c>
      <c r="AJ591" s="13">
        <f t="shared" si="331"/>
        <v>5173933.3600000003</v>
      </c>
      <c r="AK591" s="13">
        <f t="shared" si="332"/>
        <v>660000</v>
      </c>
      <c r="AL591" s="13">
        <f t="shared" si="333"/>
        <v>2146350.0099999998</v>
      </c>
      <c r="AM591" s="13">
        <f t="shared" si="334"/>
        <v>193590</v>
      </c>
      <c r="AN591" s="13">
        <f t="shared" si="335"/>
        <v>2339940.0099999998</v>
      </c>
      <c r="AO591" s="23">
        <f t="shared" si="336"/>
        <v>0</v>
      </c>
      <c r="AP591" s="13">
        <f t="shared" si="337"/>
        <v>-88250</v>
      </c>
      <c r="AQ591" s="13">
        <f t="shared" si="338"/>
        <v>0</v>
      </c>
      <c r="AR591" s="3" t="str">
        <f t="shared" si="339"/>
        <v>Ok</v>
      </c>
    </row>
    <row r="592" spans="1:44" x14ac:dyDescent="0.3">
      <c r="A592" s="30"/>
      <c r="B592" s="30">
        <f t="shared" si="306"/>
        <v>599</v>
      </c>
      <c r="C592" s="13">
        <f t="shared" si="307"/>
        <v>299500</v>
      </c>
      <c r="D592" s="13">
        <f t="shared" si="308"/>
        <v>3594000</v>
      </c>
      <c r="E592" s="13">
        <f>F592*基础参数!$B$18</f>
        <v>2396000</v>
      </c>
      <c r="F592" s="13">
        <f>F591+基础参数!$B$17</f>
        <v>5990000</v>
      </c>
      <c r="G592" s="13">
        <f>基础参数!$B$1</f>
        <v>60000</v>
      </c>
      <c r="H592" s="13">
        <f>基础参数!$B$2</f>
        <v>36000</v>
      </c>
      <c r="I592" s="13">
        <f>ROUND(IF(F592/12&gt;基础参数!$B$5,基础参数!$B$5,IF(F592/12&lt;基础参数!$B$4,基础参数!$B$4,F592/12)),2)</f>
        <v>21396</v>
      </c>
      <c r="J592" s="13">
        <f>I592*12*基础参数!$B$3</f>
        <v>32094</v>
      </c>
      <c r="K592" s="13">
        <f>ROUND(IF($F592/12&gt;基础参数!$B$12,基础参数!$B$12,IF($F592/12&lt;基础参数!$B$11,基础参数!$B$11,$F592/12)),2)</f>
        <v>21396</v>
      </c>
      <c r="L592" s="13">
        <f>K592*12*基础参数!$B$10</f>
        <v>17972.640000000003</v>
      </c>
      <c r="M592" s="12">
        <f t="shared" si="309"/>
        <v>3447933.36</v>
      </c>
      <c r="N592" s="13">
        <f t="shared" si="310"/>
        <v>2396000</v>
      </c>
      <c r="O592" s="13">
        <f t="shared" si="311"/>
        <v>1369650.01</v>
      </c>
      <c r="P592" s="13">
        <f t="shared" si="312"/>
        <v>1063040</v>
      </c>
      <c r="Q592" s="17">
        <f t="shared" si="313"/>
        <v>2432690.0099999998</v>
      </c>
      <c r="R592" s="13">
        <f t="shared" si="314"/>
        <v>5183933.3600000003</v>
      </c>
      <c r="S592" s="18">
        <f t="shared" si="315"/>
        <v>660000</v>
      </c>
      <c r="T592" s="13">
        <f t="shared" si="316"/>
        <v>2150850.0099999998</v>
      </c>
      <c r="U592" s="13">
        <f t="shared" si="317"/>
        <v>193590</v>
      </c>
      <c r="V592" s="19">
        <f t="shared" si="318"/>
        <v>2344440.0099999998</v>
      </c>
      <c r="W592" s="13">
        <f t="shared" si="319"/>
        <v>88250</v>
      </c>
      <c r="X592" s="13">
        <f t="shared" si="320"/>
        <v>103410</v>
      </c>
      <c r="Y592" s="13">
        <f t="shared" si="321"/>
        <v>5843933.3600000003</v>
      </c>
      <c r="Z592" s="22">
        <f t="shared" si="322"/>
        <v>2447850.0099999998</v>
      </c>
      <c r="AA592" s="13"/>
      <c r="AB592" s="13">
        <f t="shared" si="323"/>
        <v>5423933.3600000003</v>
      </c>
      <c r="AC592" s="13">
        <f t="shared" si="324"/>
        <v>420000</v>
      </c>
      <c r="AD592" s="13">
        <f t="shared" si="325"/>
        <v>2258850.0099999998</v>
      </c>
      <c r="AE592" s="13">
        <f t="shared" si="326"/>
        <v>102340</v>
      </c>
      <c r="AF592" s="13">
        <f t="shared" si="327"/>
        <v>2361190.0099999998</v>
      </c>
      <c r="AG592" s="23">
        <f t="shared" si="328"/>
        <v>16750</v>
      </c>
      <c r="AH592" s="13">
        <f t="shared" si="329"/>
        <v>-71500</v>
      </c>
      <c r="AI592" s="13">
        <f t="shared" si="330"/>
        <v>4391433.3600000003</v>
      </c>
      <c r="AJ592" s="13">
        <f t="shared" si="331"/>
        <v>5183933.3600000003</v>
      </c>
      <c r="AK592" s="13">
        <f t="shared" si="332"/>
        <v>660000</v>
      </c>
      <c r="AL592" s="13">
        <f t="shared" si="333"/>
        <v>2150850.0099999998</v>
      </c>
      <c r="AM592" s="13">
        <f t="shared" si="334"/>
        <v>193590</v>
      </c>
      <c r="AN592" s="13">
        <f t="shared" si="335"/>
        <v>2344440.0099999998</v>
      </c>
      <c r="AO592" s="23">
        <f t="shared" si="336"/>
        <v>0</v>
      </c>
      <c r="AP592" s="13">
        <f t="shared" si="337"/>
        <v>-88250</v>
      </c>
      <c r="AQ592" s="13">
        <f t="shared" si="338"/>
        <v>0</v>
      </c>
      <c r="AR592" s="3" t="str">
        <f t="shared" si="339"/>
        <v>Ok</v>
      </c>
    </row>
    <row r="593" spans="1:44" x14ac:dyDescent="0.3">
      <c r="A593" s="30"/>
      <c r="B593" s="30">
        <f t="shared" si="306"/>
        <v>600</v>
      </c>
      <c r="C593" s="13">
        <f t="shared" si="307"/>
        <v>300000</v>
      </c>
      <c r="D593" s="13">
        <f t="shared" si="308"/>
        <v>3600000</v>
      </c>
      <c r="E593" s="13">
        <f>F593*基础参数!$B$18</f>
        <v>2400000</v>
      </c>
      <c r="F593" s="13">
        <f>F592+基础参数!$B$17</f>
        <v>6000000</v>
      </c>
      <c r="G593" s="13">
        <f>基础参数!$B$1</f>
        <v>60000</v>
      </c>
      <c r="H593" s="13">
        <f>基础参数!$B$2</f>
        <v>36000</v>
      </c>
      <c r="I593" s="13">
        <f>ROUND(IF(F593/12&gt;基础参数!$B$5,基础参数!$B$5,IF(F593/12&lt;基础参数!$B$4,基础参数!$B$4,F593/12)),2)</f>
        <v>21396</v>
      </c>
      <c r="J593" s="13">
        <f>I593*12*基础参数!$B$3</f>
        <v>32094</v>
      </c>
      <c r="K593" s="13">
        <f>ROUND(IF($F593/12&gt;基础参数!$B$12,基础参数!$B$12,IF($F593/12&lt;基础参数!$B$11,基础参数!$B$11,$F593/12)),2)</f>
        <v>21396</v>
      </c>
      <c r="L593" s="13">
        <f>K593*12*基础参数!$B$10</f>
        <v>17972.640000000003</v>
      </c>
      <c r="M593" s="12">
        <f t="shared" si="309"/>
        <v>3453933.36</v>
      </c>
      <c r="N593" s="13">
        <f t="shared" si="310"/>
        <v>2400000</v>
      </c>
      <c r="O593" s="13">
        <f t="shared" si="311"/>
        <v>1372350.01</v>
      </c>
      <c r="P593" s="13">
        <f t="shared" si="312"/>
        <v>1064840</v>
      </c>
      <c r="Q593" s="17">
        <f t="shared" si="313"/>
        <v>2437190.0099999998</v>
      </c>
      <c r="R593" s="13">
        <f t="shared" si="314"/>
        <v>5193933.3600000003</v>
      </c>
      <c r="S593" s="18">
        <f t="shared" si="315"/>
        <v>660000</v>
      </c>
      <c r="T593" s="13">
        <f t="shared" si="316"/>
        <v>2155350.0099999998</v>
      </c>
      <c r="U593" s="13">
        <f t="shared" si="317"/>
        <v>193590</v>
      </c>
      <c r="V593" s="19">
        <f t="shared" si="318"/>
        <v>2348940.0099999998</v>
      </c>
      <c r="W593" s="13">
        <f t="shared" si="319"/>
        <v>88250</v>
      </c>
      <c r="X593" s="13">
        <f t="shared" si="320"/>
        <v>103410</v>
      </c>
      <c r="Y593" s="13">
        <f t="shared" si="321"/>
        <v>5853933.3600000003</v>
      </c>
      <c r="Z593" s="22">
        <f t="shared" si="322"/>
        <v>2452350.0099999998</v>
      </c>
      <c r="AA593" s="13"/>
      <c r="AB593" s="13">
        <f t="shared" si="323"/>
        <v>5433933.3600000003</v>
      </c>
      <c r="AC593" s="13">
        <f t="shared" si="324"/>
        <v>420000</v>
      </c>
      <c r="AD593" s="13">
        <f t="shared" si="325"/>
        <v>2263350.0099999998</v>
      </c>
      <c r="AE593" s="13">
        <f t="shared" si="326"/>
        <v>102340</v>
      </c>
      <c r="AF593" s="13">
        <f t="shared" si="327"/>
        <v>2365690.0099999998</v>
      </c>
      <c r="AG593" s="23">
        <f t="shared" si="328"/>
        <v>16750</v>
      </c>
      <c r="AH593" s="13">
        <f t="shared" si="329"/>
        <v>-71500</v>
      </c>
      <c r="AI593" s="13">
        <f t="shared" si="330"/>
        <v>4401433.3600000003</v>
      </c>
      <c r="AJ593" s="13">
        <f t="shared" si="331"/>
        <v>5193933.3600000003</v>
      </c>
      <c r="AK593" s="13">
        <f t="shared" si="332"/>
        <v>660000</v>
      </c>
      <c r="AL593" s="13">
        <f t="shared" si="333"/>
        <v>2155350.0099999998</v>
      </c>
      <c r="AM593" s="13">
        <f t="shared" si="334"/>
        <v>193590</v>
      </c>
      <c r="AN593" s="13">
        <f t="shared" si="335"/>
        <v>2348940.0099999998</v>
      </c>
      <c r="AO593" s="23">
        <f t="shared" si="336"/>
        <v>0</v>
      </c>
      <c r="AP593" s="13">
        <f t="shared" si="337"/>
        <v>-88250</v>
      </c>
      <c r="AQ593" s="13">
        <f t="shared" si="338"/>
        <v>0</v>
      </c>
      <c r="AR593" s="3" t="str">
        <f t="shared" si="339"/>
        <v>Ok</v>
      </c>
    </row>
    <row r="594" spans="1:44" x14ac:dyDescent="0.3">
      <c r="A594" s="30"/>
      <c r="B594" s="30">
        <f t="shared" si="306"/>
        <v>601</v>
      </c>
      <c r="C594" s="13">
        <f t="shared" si="307"/>
        <v>300500</v>
      </c>
      <c r="D594" s="13">
        <f t="shared" si="308"/>
        <v>3606000</v>
      </c>
      <c r="E594" s="13">
        <f>F594*基础参数!$B$18</f>
        <v>2404000</v>
      </c>
      <c r="F594" s="13">
        <f>F593+基础参数!$B$17</f>
        <v>6010000</v>
      </c>
      <c r="G594" s="13">
        <f>基础参数!$B$1</f>
        <v>60000</v>
      </c>
      <c r="H594" s="13">
        <f>基础参数!$B$2</f>
        <v>36000</v>
      </c>
      <c r="I594" s="13">
        <f>ROUND(IF(F594/12&gt;基础参数!$B$5,基础参数!$B$5,IF(F594/12&lt;基础参数!$B$4,基础参数!$B$4,F594/12)),2)</f>
        <v>21396</v>
      </c>
      <c r="J594" s="13">
        <f>I594*12*基础参数!$B$3</f>
        <v>32094</v>
      </c>
      <c r="K594" s="13">
        <f>ROUND(IF($F594/12&gt;基础参数!$B$12,基础参数!$B$12,IF($F594/12&lt;基础参数!$B$11,基础参数!$B$11,$F594/12)),2)</f>
        <v>21396</v>
      </c>
      <c r="L594" s="13">
        <f>K594*12*基础参数!$B$10</f>
        <v>17972.640000000003</v>
      </c>
      <c r="M594" s="12">
        <f t="shared" si="309"/>
        <v>3459933.36</v>
      </c>
      <c r="N594" s="13">
        <f t="shared" si="310"/>
        <v>2404000</v>
      </c>
      <c r="O594" s="13">
        <f t="shared" si="311"/>
        <v>1375050.01</v>
      </c>
      <c r="P594" s="13">
        <f t="shared" si="312"/>
        <v>1066640</v>
      </c>
      <c r="Q594" s="17">
        <f t="shared" si="313"/>
        <v>2441690.0099999998</v>
      </c>
      <c r="R594" s="13">
        <f t="shared" si="314"/>
        <v>5203933.3600000003</v>
      </c>
      <c r="S594" s="18">
        <f t="shared" si="315"/>
        <v>660000</v>
      </c>
      <c r="T594" s="13">
        <f t="shared" si="316"/>
        <v>2159850.0099999998</v>
      </c>
      <c r="U594" s="13">
        <f t="shared" si="317"/>
        <v>193590</v>
      </c>
      <c r="V594" s="19">
        <f t="shared" si="318"/>
        <v>2353440.0099999998</v>
      </c>
      <c r="W594" s="13">
        <f t="shared" si="319"/>
        <v>88250</v>
      </c>
      <c r="X594" s="13">
        <f t="shared" si="320"/>
        <v>103410</v>
      </c>
      <c r="Y594" s="13">
        <f t="shared" si="321"/>
        <v>5863933.3600000003</v>
      </c>
      <c r="Z594" s="22">
        <f t="shared" si="322"/>
        <v>2456850.0099999998</v>
      </c>
      <c r="AA594" s="13"/>
      <c r="AB594" s="13">
        <f t="shared" si="323"/>
        <v>5443933.3600000003</v>
      </c>
      <c r="AC594" s="13">
        <f t="shared" si="324"/>
        <v>420000</v>
      </c>
      <c r="AD594" s="13">
        <f t="shared" si="325"/>
        <v>2267850.0099999998</v>
      </c>
      <c r="AE594" s="13">
        <f t="shared" si="326"/>
        <v>102340</v>
      </c>
      <c r="AF594" s="13">
        <f t="shared" si="327"/>
        <v>2370190.0099999998</v>
      </c>
      <c r="AG594" s="23">
        <f t="shared" si="328"/>
        <v>16750</v>
      </c>
      <c r="AH594" s="13">
        <f t="shared" si="329"/>
        <v>-71500</v>
      </c>
      <c r="AI594" s="13">
        <f t="shared" si="330"/>
        <v>4411433.3600000003</v>
      </c>
      <c r="AJ594" s="13">
        <f t="shared" si="331"/>
        <v>5203933.3600000003</v>
      </c>
      <c r="AK594" s="13">
        <f t="shared" si="332"/>
        <v>660000</v>
      </c>
      <c r="AL594" s="13">
        <f t="shared" si="333"/>
        <v>2159850.0099999998</v>
      </c>
      <c r="AM594" s="13">
        <f t="shared" si="334"/>
        <v>193590</v>
      </c>
      <c r="AN594" s="13">
        <f t="shared" si="335"/>
        <v>2353440.0099999998</v>
      </c>
      <c r="AO594" s="23">
        <f t="shared" si="336"/>
        <v>0</v>
      </c>
      <c r="AP594" s="13">
        <f t="shared" si="337"/>
        <v>-88250</v>
      </c>
      <c r="AQ594" s="13">
        <f t="shared" si="338"/>
        <v>0</v>
      </c>
      <c r="AR594" s="3" t="str">
        <f t="shared" si="339"/>
        <v>Ok</v>
      </c>
    </row>
    <row r="595" spans="1:44" x14ac:dyDescent="0.3">
      <c r="A595" s="30"/>
      <c r="B595" s="30">
        <f t="shared" si="306"/>
        <v>602</v>
      </c>
      <c r="C595" s="13">
        <f t="shared" si="307"/>
        <v>301000</v>
      </c>
      <c r="D595" s="13">
        <f t="shared" si="308"/>
        <v>3612000</v>
      </c>
      <c r="E595" s="13">
        <f>F595*基础参数!$B$18</f>
        <v>2408000</v>
      </c>
      <c r="F595" s="13">
        <f>F594+基础参数!$B$17</f>
        <v>6020000</v>
      </c>
      <c r="G595" s="13">
        <f>基础参数!$B$1</f>
        <v>60000</v>
      </c>
      <c r="H595" s="13">
        <f>基础参数!$B$2</f>
        <v>36000</v>
      </c>
      <c r="I595" s="13">
        <f>ROUND(IF(F595/12&gt;基础参数!$B$5,基础参数!$B$5,IF(F595/12&lt;基础参数!$B$4,基础参数!$B$4,F595/12)),2)</f>
        <v>21396</v>
      </c>
      <c r="J595" s="13">
        <f>I595*12*基础参数!$B$3</f>
        <v>32094</v>
      </c>
      <c r="K595" s="13">
        <f>ROUND(IF($F595/12&gt;基础参数!$B$12,基础参数!$B$12,IF($F595/12&lt;基础参数!$B$11,基础参数!$B$11,$F595/12)),2)</f>
        <v>21396</v>
      </c>
      <c r="L595" s="13">
        <f>K595*12*基础参数!$B$10</f>
        <v>17972.640000000003</v>
      </c>
      <c r="M595" s="12">
        <f t="shared" si="309"/>
        <v>3465933.36</v>
      </c>
      <c r="N595" s="13">
        <f t="shared" si="310"/>
        <v>2408000</v>
      </c>
      <c r="O595" s="13">
        <f t="shared" si="311"/>
        <v>1377750.01</v>
      </c>
      <c r="P595" s="13">
        <f t="shared" si="312"/>
        <v>1068440</v>
      </c>
      <c r="Q595" s="17">
        <f t="shared" si="313"/>
        <v>2446190.0099999998</v>
      </c>
      <c r="R595" s="13">
        <f t="shared" si="314"/>
        <v>5213933.3600000003</v>
      </c>
      <c r="S595" s="18">
        <f t="shared" si="315"/>
        <v>660000</v>
      </c>
      <c r="T595" s="13">
        <f t="shared" si="316"/>
        <v>2164350.0099999998</v>
      </c>
      <c r="U595" s="13">
        <f t="shared" si="317"/>
        <v>193590</v>
      </c>
      <c r="V595" s="19">
        <f t="shared" si="318"/>
        <v>2357940.0099999998</v>
      </c>
      <c r="W595" s="13">
        <f t="shared" si="319"/>
        <v>88250</v>
      </c>
      <c r="X595" s="13">
        <f t="shared" si="320"/>
        <v>103410</v>
      </c>
      <c r="Y595" s="13">
        <f t="shared" si="321"/>
        <v>5873933.3600000003</v>
      </c>
      <c r="Z595" s="22">
        <f t="shared" si="322"/>
        <v>2461350.0099999998</v>
      </c>
      <c r="AA595" s="13"/>
      <c r="AB595" s="13">
        <f t="shared" si="323"/>
        <v>5453933.3600000003</v>
      </c>
      <c r="AC595" s="13">
        <f t="shared" si="324"/>
        <v>420000</v>
      </c>
      <c r="AD595" s="13">
        <f t="shared" si="325"/>
        <v>2272350.0099999998</v>
      </c>
      <c r="AE595" s="13">
        <f t="shared" si="326"/>
        <v>102340</v>
      </c>
      <c r="AF595" s="13">
        <f t="shared" si="327"/>
        <v>2374690.0099999998</v>
      </c>
      <c r="AG595" s="23">
        <f t="shared" si="328"/>
        <v>16750</v>
      </c>
      <c r="AH595" s="13">
        <f t="shared" si="329"/>
        <v>-71500</v>
      </c>
      <c r="AI595" s="13">
        <f t="shared" si="330"/>
        <v>4421433.3600000003</v>
      </c>
      <c r="AJ595" s="13">
        <f t="shared" si="331"/>
        <v>5213933.3600000003</v>
      </c>
      <c r="AK595" s="13">
        <f t="shared" si="332"/>
        <v>660000</v>
      </c>
      <c r="AL595" s="13">
        <f t="shared" si="333"/>
        <v>2164350.0099999998</v>
      </c>
      <c r="AM595" s="13">
        <f t="shared" si="334"/>
        <v>193590</v>
      </c>
      <c r="AN595" s="13">
        <f t="shared" si="335"/>
        <v>2357940.0099999998</v>
      </c>
      <c r="AO595" s="23">
        <f t="shared" si="336"/>
        <v>0</v>
      </c>
      <c r="AP595" s="13">
        <f t="shared" si="337"/>
        <v>-88250</v>
      </c>
      <c r="AQ595" s="13">
        <f t="shared" si="338"/>
        <v>0</v>
      </c>
      <c r="AR595" s="3" t="str">
        <f t="shared" si="339"/>
        <v>Ok</v>
      </c>
    </row>
    <row r="596" spans="1:44" x14ac:dyDescent="0.3">
      <c r="A596" s="30"/>
      <c r="B596" s="30">
        <f t="shared" si="306"/>
        <v>603</v>
      </c>
      <c r="C596" s="13">
        <f t="shared" si="307"/>
        <v>301500</v>
      </c>
      <c r="D596" s="13">
        <f t="shared" si="308"/>
        <v>3618000</v>
      </c>
      <c r="E596" s="13">
        <f>F596*基础参数!$B$18</f>
        <v>2412000</v>
      </c>
      <c r="F596" s="13">
        <f>F595+基础参数!$B$17</f>
        <v>6030000</v>
      </c>
      <c r="G596" s="13">
        <f>基础参数!$B$1</f>
        <v>60000</v>
      </c>
      <c r="H596" s="13">
        <f>基础参数!$B$2</f>
        <v>36000</v>
      </c>
      <c r="I596" s="13">
        <f>ROUND(IF(F596/12&gt;基础参数!$B$5,基础参数!$B$5,IF(F596/12&lt;基础参数!$B$4,基础参数!$B$4,F596/12)),2)</f>
        <v>21396</v>
      </c>
      <c r="J596" s="13">
        <f>I596*12*基础参数!$B$3</f>
        <v>32094</v>
      </c>
      <c r="K596" s="13">
        <f>ROUND(IF($F596/12&gt;基础参数!$B$12,基础参数!$B$12,IF($F596/12&lt;基础参数!$B$11,基础参数!$B$11,$F596/12)),2)</f>
        <v>21396</v>
      </c>
      <c r="L596" s="13">
        <f>K596*12*基础参数!$B$10</f>
        <v>17972.640000000003</v>
      </c>
      <c r="M596" s="12">
        <f t="shared" si="309"/>
        <v>3471933.36</v>
      </c>
      <c r="N596" s="13">
        <f t="shared" si="310"/>
        <v>2412000</v>
      </c>
      <c r="O596" s="13">
        <f t="shared" si="311"/>
        <v>1380450.01</v>
      </c>
      <c r="P596" s="13">
        <f t="shared" si="312"/>
        <v>1070240</v>
      </c>
      <c r="Q596" s="17">
        <f t="shared" si="313"/>
        <v>2450690.0099999998</v>
      </c>
      <c r="R596" s="13">
        <f t="shared" si="314"/>
        <v>5223933.3600000003</v>
      </c>
      <c r="S596" s="18">
        <f t="shared" si="315"/>
        <v>660000</v>
      </c>
      <c r="T596" s="13">
        <f t="shared" si="316"/>
        <v>2168850.0099999998</v>
      </c>
      <c r="U596" s="13">
        <f t="shared" si="317"/>
        <v>193590</v>
      </c>
      <c r="V596" s="19">
        <f t="shared" si="318"/>
        <v>2362440.0099999998</v>
      </c>
      <c r="W596" s="13">
        <f t="shared" si="319"/>
        <v>88250</v>
      </c>
      <c r="X596" s="13">
        <f t="shared" si="320"/>
        <v>103410</v>
      </c>
      <c r="Y596" s="13">
        <f t="shared" si="321"/>
        <v>5883933.3600000003</v>
      </c>
      <c r="Z596" s="22">
        <f t="shared" si="322"/>
        <v>2465850.0099999998</v>
      </c>
      <c r="AA596" s="13"/>
      <c r="AB596" s="13">
        <f t="shared" si="323"/>
        <v>5463933.3600000003</v>
      </c>
      <c r="AC596" s="13">
        <f t="shared" si="324"/>
        <v>420000</v>
      </c>
      <c r="AD596" s="13">
        <f t="shared" si="325"/>
        <v>2276850.0099999998</v>
      </c>
      <c r="AE596" s="13">
        <f t="shared" si="326"/>
        <v>102340</v>
      </c>
      <c r="AF596" s="13">
        <f t="shared" si="327"/>
        <v>2379190.0099999998</v>
      </c>
      <c r="AG596" s="23">
        <f t="shared" si="328"/>
        <v>16750</v>
      </c>
      <c r="AH596" s="13">
        <f t="shared" si="329"/>
        <v>-71500</v>
      </c>
      <c r="AI596" s="13">
        <f t="shared" si="330"/>
        <v>4431433.3600000003</v>
      </c>
      <c r="AJ596" s="13">
        <f t="shared" si="331"/>
        <v>5223933.3600000003</v>
      </c>
      <c r="AK596" s="13">
        <f t="shared" si="332"/>
        <v>660000</v>
      </c>
      <c r="AL596" s="13">
        <f t="shared" si="333"/>
        <v>2168850.0099999998</v>
      </c>
      <c r="AM596" s="13">
        <f t="shared" si="334"/>
        <v>193590</v>
      </c>
      <c r="AN596" s="13">
        <f t="shared" si="335"/>
        <v>2362440.0099999998</v>
      </c>
      <c r="AO596" s="23">
        <f t="shared" si="336"/>
        <v>0</v>
      </c>
      <c r="AP596" s="13">
        <f t="shared" si="337"/>
        <v>-88250</v>
      </c>
      <c r="AQ596" s="13">
        <f t="shared" si="338"/>
        <v>0</v>
      </c>
      <c r="AR596" s="3" t="str">
        <f t="shared" si="339"/>
        <v>Ok</v>
      </c>
    </row>
    <row r="597" spans="1:44" x14ac:dyDescent="0.3">
      <c r="A597" s="30"/>
      <c r="B597" s="30">
        <f t="shared" si="306"/>
        <v>604</v>
      </c>
      <c r="C597" s="13">
        <f t="shared" si="307"/>
        <v>302000</v>
      </c>
      <c r="D597" s="13">
        <f t="shared" si="308"/>
        <v>3624000</v>
      </c>
      <c r="E597" s="13">
        <f>F597*基础参数!$B$18</f>
        <v>2416000</v>
      </c>
      <c r="F597" s="13">
        <f>F596+基础参数!$B$17</f>
        <v>6040000</v>
      </c>
      <c r="G597" s="13">
        <f>基础参数!$B$1</f>
        <v>60000</v>
      </c>
      <c r="H597" s="13">
        <f>基础参数!$B$2</f>
        <v>36000</v>
      </c>
      <c r="I597" s="13">
        <f>ROUND(IF(F597/12&gt;基础参数!$B$5,基础参数!$B$5,IF(F597/12&lt;基础参数!$B$4,基础参数!$B$4,F597/12)),2)</f>
        <v>21396</v>
      </c>
      <c r="J597" s="13">
        <f>I597*12*基础参数!$B$3</f>
        <v>32094</v>
      </c>
      <c r="K597" s="13">
        <f>ROUND(IF($F597/12&gt;基础参数!$B$12,基础参数!$B$12,IF($F597/12&lt;基础参数!$B$11,基础参数!$B$11,$F597/12)),2)</f>
        <v>21396</v>
      </c>
      <c r="L597" s="13">
        <f>K597*12*基础参数!$B$10</f>
        <v>17972.640000000003</v>
      </c>
      <c r="M597" s="12">
        <f t="shared" si="309"/>
        <v>3477933.36</v>
      </c>
      <c r="N597" s="13">
        <f t="shared" si="310"/>
        <v>2416000</v>
      </c>
      <c r="O597" s="13">
        <f t="shared" si="311"/>
        <v>1383150.01</v>
      </c>
      <c r="P597" s="13">
        <f t="shared" si="312"/>
        <v>1072040</v>
      </c>
      <c r="Q597" s="17">
        <f t="shared" si="313"/>
        <v>2455190.0099999998</v>
      </c>
      <c r="R597" s="13">
        <f t="shared" si="314"/>
        <v>5233933.3600000003</v>
      </c>
      <c r="S597" s="18">
        <f t="shared" si="315"/>
        <v>660000</v>
      </c>
      <c r="T597" s="13">
        <f t="shared" si="316"/>
        <v>2173350.0099999998</v>
      </c>
      <c r="U597" s="13">
        <f t="shared" si="317"/>
        <v>193590</v>
      </c>
      <c r="V597" s="19">
        <f t="shared" si="318"/>
        <v>2366940.0099999998</v>
      </c>
      <c r="W597" s="13">
        <f t="shared" si="319"/>
        <v>88250</v>
      </c>
      <c r="X597" s="13">
        <f t="shared" si="320"/>
        <v>103410</v>
      </c>
      <c r="Y597" s="13">
        <f t="shared" si="321"/>
        <v>5893933.3600000003</v>
      </c>
      <c r="Z597" s="22">
        <f t="shared" si="322"/>
        <v>2470350.0099999998</v>
      </c>
      <c r="AA597" s="13"/>
      <c r="AB597" s="13">
        <f t="shared" si="323"/>
        <v>5473933.3600000003</v>
      </c>
      <c r="AC597" s="13">
        <f t="shared" si="324"/>
        <v>420000</v>
      </c>
      <c r="AD597" s="13">
        <f t="shared" si="325"/>
        <v>2281350.0099999998</v>
      </c>
      <c r="AE597" s="13">
        <f t="shared" si="326"/>
        <v>102340</v>
      </c>
      <c r="AF597" s="13">
        <f t="shared" si="327"/>
        <v>2383690.0099999998</v>
      </c>
      <c r="AG597" s="23">
        <f t="shared" si="328"/>
        <v>16750</v>
      </c>
      <c r="AH597" s="13">
        <f t="shared" si="329"/>
        <v>-71500</v>
      </c>
      <c r="AI597" s="13">
        <f t="shared" si="330"/>
        <v>4441433.3600000003</v>
      </c>
      <c r="AJ597" s="13">
        <f t="shared" si="331"/>
        <v>5233933.3600000003</v>
      </c>
      <c r="AK597" s="13">
        <f t="shared" si="332"/>
        <v>660000</v>
      </c>
      <c r="AL597" s="13">
        <f t="shared" si="333"/>
        <v>2173350.0099999998</v>
      </c>
      <c r="AM597" s="13">
        <f t="shared" si="334"/>
        <v>193590</v>
      </c>
      <c r="AN597" s="13">
        <f t="shared" si="335"/>
        <v>2366940.0099999998</v>
      </c>
      <c r="AO597" s="23">
        <f t="shared" si="336"/>
        <v>0</v>
      </c>
      <c r="AP597" s="13">
        <f t="shared" si="337"/>
        <v>-88250</v>
      </c>
      <c r="AQ597" s="13">
        <f t="shared" si="338"/>
        <v>0</v>
      </c>
      <c r="AR597" s="3" t="str">
        <f t="shared" si="339"/>
        <v>Ok</v>
      </c>
    </row>
    <row r="598" spans="1:44" x14ac:dyDescent="0.3">
      <c r="A598" s="30"/>
      <c r="B598" s="30">
        <f t="shared" si="306"/>
        <v>605</v>
      </c>
      <c r="C598" s="13">
        <f t="shared" si="307"/>
        <v>302500</v>
      </c>
      <c r="D598" s="13">
        <f t="shared" si="308"/>
        <v>3630000</v>
      </c>
      <c r="E598" s="13">
        <f>F598*基础参数!$B$18</f>
        <v>2420000</v>
      </c>
      <c r="F598" s="13">
        <f>F597+基础参数!$B$17</f>
        <v>6050000</v>
      </c>
      <c r="G598" s="13">
        <f>基础参数!$B$1</f>
        <v>60000</v>
      </c>
      <c r="H598" s="13">
        <f>基础参数!$B$2</f>
        <v>36000</v>
      </c>
      <c r="I598" s="13">
        <f>ROUND(IF(F598/12&gt;基础参数!$B$5,基础参数!$B$5,IF(F598/12&lt;基础参数!$B$4,基础参数!$B$4,F598/12)),2)</f>
        <v>21396</v>
      </c>
      <c r="J598" s="13">
        <f>I598*12*基础参数!$B$3</f>
        <v>32094</v>
      </c>
      <c r="K598" s="13">
        <f>ROUND(IF($F598/12&gt;基础参数!$B$12,基础参数!$B$12,IF($F598/12&lt;基础参数!$B$11,基础参数!$B$11,$F598/12)),2)</f>
        <v>21396</v>
      </c>
      <c r="L598" s="13">
        <f>K598*12*基础参数!$B$10</f>
        <v>17972.640000000003</v>
      </c>
      <c r="M598" s="12">
        <f t="shared" si="309"/>
        <v>3483933.36</v>
      </c>
      <c r="N598" s="13">
        <f t="shared" si="310"/>
        <v>2420000</v>
      </c>
      <c r="O598" s="13">
        <f t="shared" si="311"/>
        <v>1385850.01</v>
      </c>
      <c r="P598" s="13">
        <f t="shared" si="312"/>
        <v>1073840</v>
      </c>
      <c r="Q598" s="17">
        <f t="shared" si="313"/>
        <v>2459690.0099999998</v>
      </c>
      <c r="R598" s="13">
        <f t="shared" si="314"/>
        <v>5243933.3600000003</v>
      </c>
      <c r="S598" s="18">
        <f t="shared" si="315"/>
        <v>660000</v>
      </c>
      <c r="T598" s="13">
        <f t="shared" si="316"/>
        <v>2177850.0099999998</v>
      </c>
      <c r="U598" s="13">
        <f t="shared" si="317"/>
        <v>193590</v>
      </c>
      <c r="V598" s="19">
        <f t="shared" si="318"/>
        <v>2371440.0099999998</v>
      </c>
      <c r="W598" s="13">
        <f t="shared" si="319"/>
        <v>88250</v>
      </c>
      <c r="X598" s="13">
        <f t="shared" si="320"/>
        <v>103410</v>
      </c>
      <c r="Y598" s="13">
        <f t="shared" si="321"/>
        <v>5903933.3600000003</v>
      </c>
      <c r="Z598" s="22">
        <f t="shared" si="322"/>
        <v>2474850.0099999998</v>
      </c>
      <c r="AA598" s="13"/>
      <c r="AB598" s="13">
        <f t="shared" si="323"/>
        <v>5483933.3600000003</v>
      </c>
      <c r="AC598" s="13">
        <f t="shared" si="324"/>
        <v>420000</v>
      </c>
      <c r="AD598" s="13">
        <f t="shared" si="325"/>
        <v>2285850.0099999998</v>
      </c>
      <c r="AE598" s="13">
        <f t="shared" si="326"/>
        <v>102340</v>
      </c>
      <c r="AF598" s="13">
        <f t="shared" si="327"/>
        <v>2388190.0099999998</v>
      </c>
      <c r="AG598" s="23">
        <f t="shared" si="328"/>
        <v>16750</v>
      </c>
      <c r="AH598" s="13">
        <f t="shared" si="329"/>
        <v>-71500</v>
      </c>
      <c r="AI598" s="13">
        <f t="shared" si="330"/>
        <v>4451433.3600000003</v>
      </c>
      <c r="AJ598" s="13">
        <f t="shared" si="331"/>
        <v>5243933.3600000003</v>
      </c>
      <c r="AK598" s="13">
        <f t="shared" si="332"/>
        <v>660000</v>
      </c>
      <c r="AL598" s="13">
        <f t="shared" si="333"/>
        <v>2177850.0099999998</v>
      </c>
      <c r="AM598" s="13">
        <f t="shared" si="334"/>
        <v>193590</v>
      </c>
      <c r="AN598" s="13">
        <f t="shared" si="335"/>
        <v>2371440.0099999998</v>
      </c>
      <c r="AO598" s="23">
        <f t="shared" si="336"/>
        <v>0</v>
      </c>
      <c r="AP598" s="13">
        <f t="shared" si="337"/>
        <v>-88250</v>
      </c>
      <c r="AQ598" s="13">
        <f t="shared" si="338"/>
        <v>0</v>
      </c>
      <c r="AR598" s="3" t="str">
        <f t="shared" si="339"/>
        <v>Ok</v>
      </c>
    </row>
    <row r="599" spans="1:44" x14ac:dyDescent="0.3">
      <c r="A599" s="30"/>
      <c r="B599" s="30">
        <f t="shared" si="306"/>
        <v>606</v>
      </c>
      <c r="C599" s="13">
        <f t="shared" si="307"/>
        <v>303000</v>
      </c>
      <c r="D599" s="13">
        <f t="shared" si="308"/>
        <v>3636000</v>
      </c>
      <c r="E599" s="13">
        <f>F599*基础参数!$B$18</f>
        <v>2424000</v>
      </c>
      <c r="F599" s="13">
        <f>F598+基础参数!$B$17</f>
        <v>6060000</v>
      </c>
      <c r="G599" s="13">
        <f>基础参数!$B$1</f>
        <v>60000</v>
      </c>
      <c r="H599" s="13">
        <f>基础参数!$B$2</f>
        <v>36000</v>
      </c>
      <c r="I599" s="13">
        <f>ROUND(IF(F599/12&gt;基础参数!$B$5,基础参数!$B$5,IF(F599/12&lt;基础参数!$B$4,基础参数!$B$4,F599/12)),2)</f>
        <v>21396</v>
      </c>
      <c r="J599" s="13">
        <f>I599*12*基础参数!$B$3</f>
        <v>32094</v>
      </c>
      <c r="K599" s="13">
        <f>ROUND(IF($F599/12&gt;基础参数!$B$12,基础参数!$B$12,IF($F599/12&lt;基础参数!$B$11,基础参数!$B$11,$F599/12)),2)</f>
        <v>21396</v>
      </c>
      <c r="L599" s="13">
        <f>K599*12*基础参数!$B$10</f>
        <v>17972.640000000003</v>
      </c>
      <c r="M599" s="12">
        <f t="shared" si="309"/>
        <v>3489933.36</v>
      </c>
      <c r="N599" s="13">
        <f t="shared" si="310"/>
        <v>2424000</v>
      </c>
      <c r="O599" s="13">
        <f t="shared" si="311"/>
        <v>1388550.01</v>
      </c>
      <c r="P599" s="13">
        <f t="shared" si="312"/>
        <v>1075640</v>
      </c>
      <c r="Q599" s="17">
        <f t="shared" si="313"/>
        <v>2464190.0099999998</v>
      </c>
      <c r="R599" s="13">
        <f t="shared" si="314"/>
        <v>5253933.3600000003</v>
      </c>
      <c r="S599" s="18">
        <f t="shared" si="315"/>
        <v>660000</v>
      </c>
      <c r="T599" s="13">
        <f t="shared" si="316"/>
        <v>2182350.0099999998</v>
      </c>
      <c r="U599" s="13">
        <f t="shared" si="317"/>
        <v>193590</v>
      </c>
      <c r="V599" s="19">
        <f t="shared" si="318"/>
        <v>2375940.0099999998</v>
      </c>
      <c r="W599" s="13">
        <f t="shared" si="319"/>
        <v>88250</v>
      </c>
      <c r="X599" s="13">
        <f t="shared" si="320"/>
        <v>103410</v>
      </c>
      <c r="Y599" s="13">
        <f t="shared" si="321"/>
        <v>5913933.3600000003</v>
      </c>
      <c r="Z599" s="22">
        <f t="shared" si="322"/>
        <v>2479350.0099999998</v>
      </c>
      <c r="AA599" s="13"/>
      <c r="AB599" s="13">
        <f t="shared" si="323"/>
        <v>5493933.3600000003</v>
      </c>
      <c r="AC599" s="13">
        <f t="shared" si="324"/>
        <v>420000</v>
      </c>
      <c r="AD599" s="13">
        <f t="shared" si="325"/>
        <v>2290350.0099999998</v>
      </c>
      <c r="AE599" s="13">
        <f t="shared" si="326"/>
        <v>102340</v>
      </c>
      <c r="AF599" s="13">
        <f t="shared" si="327"/>
        <v>2392690.0099999998</v>
      </c>
      <c r="AG599" s="23">
        <f t="shared" si="328"/>
        <v>16750</v>
      </c>
      <c r="AH599" s="13">
        <f t="shared" si="329"/>
        <v>-71500</v>
      </c>
      <c r="AI599" s="13">
        <f t="shared" si="330"/>
        <v>4461433.3600000003</v>
      </c>
      <c r="AJ599" s="13">
        <f t="shared" si="331"/>
        <v>5253933.3600000003</v>
      </c>
      <c r="AK599" s="13">
        <f t="shared" si="332"/>
        <v>660000</v>
      </c>
      <c r="AL599" s="13">
        <f t="shared" si="333"/>
        <v>2182350.0099999998</v>
      </c>
      <c r="AM599" s="13">
        <f t="shared" si="334"/>
        <v>193590</v>
      </c>
      <c r="AN599" s="13">
        <f t="shared" si="335"/>
        <v>2375940.0099999998</v>
      </c>
      <c r="AO599" s="23">
        <f t="shared" si="336"/>
        <v>0</v>
      </c>
      <c r="AP599" s="13">
        <f t="shared" si="337"/>
        <v>-88250</v>
      </c>
      <c r="AQ599" s="13">
        <f t="shared" si="338"/>
        <v>0</v>
      </c>
      <c r="AR599" s="3" t="str">
        <f t="shared" si="339"/>
        <v>Ok</v>
      </c>
    </row>
    <row r="600" spans="1:44" x14ac:dyDescent="0.3">
      <c r="A600" s="30"/>
      <c r="B600" s="30">
        <f t="shared" si="306"/>
        <v>607</v>
      </c>
      <c r="C600" s="13">
        <f t="shared" si="307"/>
        <v>303500</v>
      </c>
      <c r="D600" s="13">
        <f t="shared" si="308"/>
        <v>3642000</v>
      </c>
      <c r="E600" s="13">
        <f>F600*基础参数!$B$18</f>
        <v>2428000</v>
      </c>
      <c r="F600" s="13">
        <f>F599+基础参数!$B$17</f>
        <v>6070000</v>
      </c>
      <c r="G600" s="13">
        <f>基础参数!$B$1</f>
        <v>60000</v>
      </c>
      <c r="H600" s="13">
        <f>基础参数!$B$2</f>
        <v>36000</v>
      </c>
      <c r="I600" s="13">
        <f>ROUND(IF(F600/12&gt;基础参数!$B$5,基础参数!$B$5,IF(F600/12&lt;基础参数!$B$4,基础参数!$B$4,F600/12)),2)</f>
        <v>21396</v>
      </c>
      <c r="J600" s="13">
        <f>I600*12*基础参数!$B$3</f>
        <v>32094</v>
      </c>
      <c r="K600" s="13">
        <f>ROUND(IF($F600/12&gt;基础参数!$B$12,基础参数!$B$12,IF($F600/12&lt;基础参数!$B$11,基础参数!$B$11,$F600/12)),2)</f>
        <v>21396</v>
      </c>
      <c r="L600" s="13">
        <f>K600*12*基础参数!$B$10</f>
        <v>17972.640000000003</v>
      </c>
      <c r="M600" s="12">
        <f t="shared" si="309"/>
        <v>3495933.36</v>
      </c>
      <c r="N600" s="13">
        <f t="shared" si="310"/>
        <v>2428000</v>
      </c>
      <c r="O600" s="13">
        <f t="shared" si="311"/>
        <v>1391250.01</v>
      </c>
      <c r="P600" s="13">
        <f t="shared" si="312"/>
        <v>1077440</v>
      </c>
      <c r="Q600" s="17">
        <f t="shared" si="313"/>
        <v>2468690.0099999998</v>
      </c>
      <c r="R600" s="13">
        <f t="shared" si="314"/>
        <v>5263933.3600000003</v>
      </c>
      <c r="S600" s="18">
        <f t="shared" si="315"/>
        <v>660000</v>
      </c>
      <c r="T600" s="13">
        <f t="shared" si="316"/>
        <v>2186850.0099999998</v>
      </c>
      <c r="U600" s="13">
        <f t="shared" si="317"/>
        <v>193590</v>
      </c>
      <c r="V600" s="19">
        <f t="shared" si="318"/>
        <v>2380440.0099999998</v>
      </c>
      <c r="W600" s="13">
        <f t="shared" si="319"/>
        <v>88250</v>
      </c>
      <c r="X600" s="13">
        <f t="shared" si="320"/>
        <v>103410</v>
      </c>
      <c r="Y600" s="13">
        <f t="shared" si="321"/>
        <v>5923933.3600000003</v>
      </c>
      <c r="Z600" s="22">
        <f t="shared" si="322"/>
        <v>2483850.0099999998</v>
      </c>
      <c r="AA600" s="13"/>
      <c r="AB600" s="13">
        <f t="shared" si="323"/>
        <v>5503933.3600000003</v>
      </c>
      <c r="AC600" s="13">
        <f t="shared" si="324"/>
        <v>420000</v>
      </c>
      <c r="AD600" s="13">
        <f t="shared" si="325"/>
        <v>2294850.0099999998</v>
      </c>
      <c r="AE600" s="13">
        <f t="shared" si="326"/>
        <v>102340</v>
      </c>
      <c r="AF600" s="13">
        <f t="shared" si="327"/>
        <v>2397190.0099999998</v>
      </c>
      <c r="AG600" s="23">
        <f t="shared" si="328"/>
        <v>16750</v>
      </c>
      <c r="AH600" s="13">
        <f t="shared" si="329"/>
        <v>-71500</v>
      </c>
      <c r="AI600" s="13">
        <f t="shared" si="330"/>
        <v>4471433.3600000003</v>
      </c>
      <c r="AJ600" s="13">
        <f t="shared" si="331"/>
        <v>5263933.3600000003</v>
      </c>
      <c r="AK600" s="13">
        <f t="shared" si="332"/>
        <v>660000</v>
      </c>
      <c r="AL600" s="13">
        <f t="shared" si="333"/>
        <v>2186850.0099999998</v>
      </c>
      <c r="AM600" s="13">
        <f t="shared" si="334"/>
        <v>193590</v>
      </c>
      <c r="AN600" s="13">
        <f t="shared" si="335"/>
        <v>2380440.0099999998</v>
      </c>
      <c r="AO600" s="23">
        <f t="shared" si="336"/>
        <v>0</v>
      </c>
      <c r="AP600" s="13">
        <f t="shared" si="337"/>
        <v>-88250</v>
      </c>
      <c r="AQ600" s="13">
        <f t="shared" si="338"/>
        <v>0</v>
      </c>
      <c r="AR600" s="3" t="str">
        <f t="shared" si="339"/>
        <v>Ok</v>
      </c>
    </row>
    <row r="601" spans="1:44" x14ac:dyDescent="0.3">
      <c r="A601" s="30"/>
      <c r="B601" s="30">
        <f t="shared" si="306"/>
        <v>608</v>
      </c>
      <c r="C601" s="13">
        <f t="shared" si="307"/>
        <v>304000</v>
      </c>
      <c r="D601" s="13">
        <f t="shared" si="308"/>
        <v>3648000</v>
      </c>
      <c r="E601" s="13">
        <f>F601*基础参数!$B$18</f>
        <v>2432000</v>
      </c>
      <c r="F601" s="13">
        <f>F600+基础参数!$B$17</f>
        <v>6080000</v>
      </c>
      <c r="G601" s="13">
        <f>基础参数!$B$1</f>
        <v>60000</v>
      </c>
      <c r="H601" s="13">
        <f>基础参数!$B$2</f>
        <v>36000</v>
      </c>
      <c r="I601" s="13">
        <f>ROUND(IF(F601/12&gt;基础参数!$B$5,基础参数!$B$5,IF(F601/12&lt;基础参数!$B$4,基础参数!$B$4,F601/12)),2)</f>
        <v>21396</v>
      </c>
      <c r="J601" s="13">
        <f>I601*12*基础参数!$B$3</f>
        <v>32094</v>
      </c>
      <c r="K601" s="13">
        <f>ROUND(IF($F601/12&gt;基础参数!$B$12,基础参数!$B$12,IF($F601/12&lt;基础参数!$B$11,基础参数!$B$11,$F601/12)),2)</f>
        <v>21396</v>
      </c>
      <c r="L601" s="13">
        <f>K601*12*基础参数!$B$10</f>
        <v>17972.640000000003</v>
      </c>
      <c r="M601" s="12">
        <f t="shared" si="309"/>
        <v>3501933.36</v>
      </c>
      <c r="N601" s="13">
        <f t="shared" si="310"/>
        <v>2432000</v>
      </c>
      <c r="O601" s="13">
        <f t="shared" si="311"/>
        <v>1393950.01</v>
      </c>
      <c r="P601" s="13">
        <f t="shared" si="312"/>
        <v>1079240</v>
      </c>
      <c r="Q601" s="17">
        <f t="shared" si="313"/>
        <v>2473190.0099999998</v>
      </c>
      <c r="R601" s="13">
        <f t="shared" si="314"/>
        <v>5273933.3600000003</v>
      </c>
      <c r="S601" s="18">
        <f t="shared" si="315"/>
        <v>660000</v>
      </c>
      <c r="T601" s="13">
        <f t="shared" si="316"/>
        <v>2191350.0099999998</v>
      </c>
      <c r="U601" s="13">
        <f t="shared" si="317"/>
        <v>193590</v>
      </c>
      <c r="V601" s="19">
        <f t="shared" si="318"/>
        <v>2384940.0099999998</v>
      </c>
      <c r="W601" s="13">
        <f t="shared" si="319"/>
        <v>88250</v>
      </c>
      <c r="X601" s="13">
        <f t="shared" si="320"/>
        <v>103410</v>
      </c>
      <c r="Y601" s="13">
        <f t="shared" si="321"/>
        <v>5933933.3600000003</v>
      </c>
      <c r="Z601" s="22">
        <f t="shared" si="322"/>
        <v>2488350.0099999998</v>
      </c>
      <c r="AA601" s="13"/>
      <c r="AB601" s="13">
        <f t="shared" si="323"/>
        <v>5513933.3600000003</v>
      </c>
      <c r="AC601" s="13">
        <f t="shared" si="324"/>
        <v>420000</v>
      </c>
      <c r="AD601" s="13">
        <f t="shared" si="325"/>
        <v>2299350.0099999998</v>
      </c>
      <c r="AE601" s="13">
        <f t="shared" si="326"/>
        <v>102340</v>
      </c>
      <c r="AF601" s="13">
        <f t="shared" si="327"/>
        <v>2401690.0099999998</v>
      </c>
      <c r="AG601" s="23">
        <f t="shared" si="328"/>
        <v>16750</v>
      </c>
      <c r="AH601" s="13">
        <f t="shared" si="329"/>
        <v>-71500</v>
      </c>
      <c r="AI601" s="13">
        <f t="shared" si="330"/>
        <v>4481433.3600000003</v>
      </c>
      <c r="AJ601" s="13">
        <f t="shared" si="331"/>
        <v>5273933.3600000003</v>
      </c>
      <c r="AK601" s="13">
        <f t="shared" si="332"/>
        <v>660000</v>
      </c>
      <c r="AL601" s="13">
        <f t="shared" si="333"/>
        <v>2191350.0099999998</v>
      </c>
      <c r="AM601" s="13">
        <f t="shared" si="334"/>
        <v>193590</v>
      </c>
      <c r="AN601" s="13">
        <f t="shared" si="335"/>
        <v>2384940.0099999998</v>
      </c>
      <c r="AO601" s="23">
        <f t="shared" si="336"/>
        <v>0</v>
      </c>
      <c r="AP601" s="13">
        <f t="shared" si="337"/>
        <v>-88250</v>
      </c>
      <c r="AQ601" s="13">
        <f t="shared" si="338"/>
        <v>0</v>
      </c>
      <c r="AR601" s="3" t="str">
        <f t="shared" si="339"/>
        <v>Ok</v>
      </c>
    </row>
    <row r="602" spans="1:44" x14ac:dyDescent="0.3">
      <c r="A602" s="30"/>
      <c r="B602" s="30">
        <f t="shared" si="306"/>
        <v>609</v>
      </c>
      <c r="C602" s="13">
        <f t="shared" si="307"/>
        <v>304500</v>
      </c>
      <c r="D602" s="13">
        <f t="shared" si="308"/>
        <v>3654000</v>
      </c>
      <c r="E602" s="13">
        <f>F602*基础参数!$B$18</f>
        <v>2436000</v>
      </c>
      <c r="F602" s="13">
        <f>F601+基础参数!$B$17</f>
        <v>6090000</v>
      </c>
      <c r="G602" s="13">
        <f>基础参数!$B$1</f>
        <v>60000</v>
      </c>
      <c r="H602" s="13">
        <f>基础参数!$B$2</f>
        <v>36000</v>
      </c>
      <c r="I602" s="13">
        <f>ROUND(IF(F602/12&gt;基础参数!$B$5,基础参数!$B$5,IF(F602/12&lt;基础参数!$B$4,基础参数!$B$4,F602/12)),2)</f>
        <v>21396</v>
      </c>
      <c r="J602" s="13">
        <f>I602*12*基础参数!$B$3</f>
        <v>32094</v>
      </c>
      <c r="K602" s="13">
        <f>ROUND(IF($F602/12&gt;基础参数!$B$12,基础参数!$B$12,IF($F602/12&lt;基础参数!$B$11,基础参数!$B$11,$F602/12)),2)</f>
        <v>21396</v>
      </c>
      <c r="L602" s="13">
        <f>K602*12*基础参数!$B$10</f>
        <v>17972.640000000003</v>
      </c>
      <c r="M602" s="12">
        <f t="shared" si="309"/>
        <v>3507933.36</v>
      </c>
      <c r="N602" s="13">
        <f t="shared" si="310"/>
        <v>2436000</v>
      </c>
      <c r="O602" s="13">
        <f t="shared" si="311"/>
        <v>1396650.01</v>
      </c>
      <c r="P602" s="13">
        <f t="shared" si="312"/>
        <v>1081040</v>
      </c>
      <c r="Q602" s="17">
        <f t="shared" si="313"/>
        <v>2477690.0099999998</v>
      </c>
      <c r="R602" s="13">
        <f t="shared" si="314"/>
        <v>5283933.3600000003</v>
      </c>
      <c r="S602" s="18">
        <f t="shared" si="315"/>
        <v>660000</v>
      </c>
      <c r="T602" s="13">
        <f t="shared" si="316"/>
        <v>2195850.0099999998</v>
      </c>
      <c r="U602" s="13">
        <f t="shared" si="317"/>
        <v>193590</v>
      </c>
      <c r="V602" s="19">
        <f t="shared" si="318"/>
        <v>2389440.0099999998</v>
      </c>
      <c r="W602" s="13">
        <f t="shared" si="319"/>
        <v>88250</v>
      </c>
      <c r="X602" s="13">
        <f t="shared" si="320"/>
        <v>103410</v>
      </c>
      <c r="Y602" s="13">
        <f t="shared" si="321"/>
        <v>5943933.3600000003</v>
      </c>
      <c r="Z602" s="22">
        <f t="shared" si="322"/>
        <v>2492850.0099999998</v>
      </c>
      <c r="AA602" s="13"/>
      <c r="AB602" s="13">
        <f t="shared" si="323"/>
        <v>5523933.3600000003</v>
      </c>
      <c r="AC602" s="13">
        <f t="shared" si="324"/>
        <v>420000</v>
      </c>
      <c r="AD602" s="13">
        <f t="shared" si="325"/>
        <v>2303850.0099999998</v>
      </c>
      <c r="AE602" s="13">
        <f t="shared" si="326"/>
        <v>102340</v>
      </c>
      <c r="AF602" s="13">
        <f t="shared" si="327"/>
        <v>2406190.0099999998</v>
      </c>
      <c r="AG602" s="23">
        <f t="shared" si="328"/>
        <v>16750</v>
      </c>
      <c r="AH602" s="13">
        <f t="shared" si="329"/>
        <v>-71500</v>
      </c>
      <c r="AI602" s="13">
        <f t="shared" si="330"/>
        <v>4491433.3600000003</v>
      </c>
      <c r="AJ602" s="13">
        <f t="shared" si="331"/>
        <v>5283933.3600000003</v>
      </c>
      <c r="AK602" s="13">
        <f t="shared" si="332"/>
        <v>660000</v>
      </c>
      <c r="AL602" s="13">
        <f t="shared" si="333"/>
        <v>2195850.0099999998</v>
      </c>
      <c r="AM602" s="13">
        <f t="shared" si="334"/>
        <v>193590</v>
      </c>
      <c r="AN602" s="13">
        <f t="shared" si="335"/>
        <v>2389440.0099999998</v>
      </c>
      <c r="AO602" s="23">
        <f t="shared" si="336"/>
        <v>0</v>
      </c>
      <c r="AP602" s="13">
        <f t="shared" si="337"/>
        <v>-88250</v>
      </c>
      <c r="AQ602" s="13">
        <f t="shared" si="338"/>
        <v>0</v>
      </c>
      <c r="AR602" s="3" t="str">
        <f t="shared" si="339"/>
        <v>Ok</v>
      </c>
    </row>
    <row r="603" spans="1:44" x14ac:dyDescent="0.3">
      <c r="N603" s="28"/>
      <c r="P603" s="29"/>
      <c r="X603" s="28"/>
      <c r="Z603" s="28">
        <f>Q602-Z602</f>
        <v>-15160</v>
      </c>
    </row>
  </sheetData>
  <sheetProtection formatCells="0" formatColumns="0" formatRows="0" insertColumns="0" insertRows="0"/>
  <mergeCells count="7">
    <mergeCell ref="AB1:AI1"/>
    <mergeCell ref="AJ1:AQ1"/>
    <mergeCell ref="C1:G1"/>
    <mergeCell ref="H1:I1"/>
    <mergeCell ref="M1:Q1"/>
    <mergeCell ref="R1:X1"/>
    <mergeCell ref="Y1:Z1"/>
  </mergeCells>
  <phoneticPr fontId="1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使用说明</vt:lpstr>
      <vt:lpstr>薪酬区间</vt:lpstr>
      <vt:lpstr>基础参数</vt:lpstr>
      <vt:lpstr>年终奖最优求解</vt:lpstr>
      <vt:lpstr>年终奖实测</vt:lpstr>
      <vt:lpstr>模拟表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马军生;财税闲谈</dc:creator>
  <cp:keywords>财税闲谈 公众号</cp:keywords>
  <cp:lastModifiedBy>马军生</cp:lastModifiedBy>
  <dcterms:created xsi:type="dcterms:W3CDTF">2019-01-04T00:50:00Z</dcterms:created>
  <dcterms:modified xsi:type="dcterms:W3CDTF">2019-02-02T13:19:20Z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24</vt:lpwstr>
  </property>
  <property fmtid="{D5CDD505-2E9C-101B-9397-08002B2CF9AE}" pid="3" name="KSOProductBuildVer">
    <vt:lpwstr>2052-10.1.0.7697</vt:lpwstr>
  </property>
</Properties>
</file>