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enia/Dropbox/Mussel Lab/Thesis Project/R Code/Files/"/>
    </mc:Choice>
  </mc:AlternateContent>
  <xr:revisionPtr revIDLastSave="0" documentId="13_ncr:1_{001A6C14-09E9-A841-A7A3-D157924977B8}" xr6:coauthVersionLast="47" xr6:coauthVersionMax="47" xr10:uidLastSave="{00000000-0000-0000-0000-000000000000}"/>
  <bookViews>
    <workbookView xWindow="160" yWindow="660" windowWidth="28480" windowHeight="16100" activeTab="3" xr2:uid="{D9F30A2D-6EC0-4E49-B1DE-14E12CF492C3}"/>
  </bookViews>
  <sheets>
    <sheet name="gloch_12h_data" sheetId="1" r:id="rId1"/>
    <sheet name="gloch_12h_perc" sheetId="4" r:id="rId2"/>
    <sheet name="gloch_24h_data" sheetId="2" r:id="rId3"/>
    <sheet name="gloch_24_perc" sheetId="5" r:id="rId4"/>
    <sheet name="juv_96h_data" sheetId="3" r:id="rId5"/>
    <sheet name="juv_96_perc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18" i="4"/>
  <c r="B17" i="4"/>
  <c r="E7" i="4" s="1"/>
  <c r="B16" i="4"/>
  <c r="B15" i="4"/>
  <c r="B14" i="4"/>
  <c r="B13" i="4"/>
  <c r="B12" i="4"/>
  <c r="E5" i="4" s="1"/>
  <c r="B11" i="4"/>
  <c r="B10" i="4"/>
  <c r="B9" i="4"/>
  <c r="E4" i="4" s="1"/>
  <c r="B8" i="4"/>
  <c r="B7" i="4"/>
  <c r="E6" i="4"/>
  <c r="B6" i="4"/>
  <c r="B5" i="4"/>
  <c r="E3" i="4" s="1"/>
  <c r="B4" i="4"/>
  <c r="B3" i="4"/>
  <c r="B2" i="4"/>
  <c r="E2" i="4" l="1"/>
  <c r="H2" i="4"/>
  <c r="H3" i="4"/>
  <c r="J2" i="4" l="1"/>
  <c r="J4" i="4"/>
  <c r="J3" i="4"/>
  <c r="B28" i="6" l="1"/>
  <c r="B27" i="6"/>
  <c r="B26" i="6"/>
  <c r="B25" i="6"/>
  <c r="B24" i="6"/>
  <c r="B23" i="6"/>
  <c r="E9" i="6" s="1"/>
  <c r="B22" i="6"/>
  <c r="B21" i="6"/>
  <c r="B20" i="6"/>
  <c r="B19" i="6"/>
  <c r="B18" i="6"/>
  <c r="E7" i="6" s="1"/>
  <c r="B17" i="6"/>
  <c r="B16" i="6"/>
  <c r="B15" i="6"/>
  <c r="B14" i="6"/>
  <c r="E6" i="6" s="1"/>
  <c r="B13" i="6"/>
  <c r="B12" i="6"/>
  <c r="B11" i="6"/>
  <c r="B10" i="6"/>
  <c r="B9" i="6"/>
  <c r="B8" i="6"/>
  <c r="B7" i="6"/>
  <c r="B6" i="6"/>
  <c r="B5" i="6"/>
  <c r="B4" i="6"/>
  <c r="B3" i="6"/>
  <c r="B2" i="6"/>
  <c r="B19" i="5"/>
  <c r="B18" i="5"/>
  <c r="B17" i="5"/>
  <c r="E7" i="5" s="1"/>
  <c r="B16" i="5"/>
  <c r="E6" i="5" s="1"/>
  <c r="B15" i="5"/>
  <c r="B14" i="5"/>
  <c r="B13" i="5"/>
  <c r="E5" i="5" s="1"/>
  <c r="B12" i="5"/>
  <c r="B11" i="5"/>
  <c r="B10" i="5"/>
  <c r="B9" i="5"/>
  <c r="B8" i="5"/>
  <c r="E4" i="5" s="1"/>
  <c r="B7" i="5"/>
  <c r="E3" i="5" s="1"/>
  <c r="B6" i="5"/>
  <c r="B5" i="5"/>
  <c r="B4" i="5"/>
  <c r="B3" i="5"/>
  <c r="B2" i="5"/>
  <c r="E4" i="6" l="1"/>
  <c r="E2" i="6"/>
  <c r="H2" i="6" s="1"/>
  <c r="E5" i="6"/>
  <c r="E10" i="6"/>
  <c r="E2" i="5"/>
  <c r="H3" i="5" s="1"/>
  <c r="E3" i="6"/>
  <c r="E8" i="6"/>
  <c r="H3" i="6"/>
  <c r="H2" i="5" l="1"/>
  <c r="J3" i="6"/>
  <c r="J2" i="6"/>
  <c r="J4" i="6"/>
  <c r="J2" i="5"/>
  <c r="J4" i="5"/>
  <c r="J3" i="5"/>
  <c r="E28" i="3" l="1"/>
  <c r="F28" i="3" s="1"/>
  <c r="G28" i="3" s="1"/>
  <c r="E27" i="3"/>
  <c r="F27" i="3" s="1"/>
  <c r="G27" i="3" s="1"/>
  <c r="E26" i="3"/>
  <c r="F26" i="3" s="1"/>
  <c r="G26" i="3" s="1"/>
  <c r="E25" i="3"/>
  <c r="F25" i="3" s="1"/>
  <c r="G25" i="3" s="1"/>
  <c r="E24" i="3"/>
  <c r="F24" i="3" s="1"/>
  <c r="G24" i="3" s="1"/>
  <c r="E23" i="3"/>
  <c r="F23" i="3" s="1"/>
  <c r="G23" i="3" s="1"/>
  <c r="E22" i="3"/>
  <c r="F22" i="3" s="1"/>
  <c r="G22" i="3" s="1"/>
  <c r="E21" i="3"/>
  <c r="F21" i="3" s="1"/>
  <c r="G21" i="3" s="1"/>
  <c r="E20" i="3"/>
  <c r="F20" i="3" s="1"/>
  <c r="G20" i="3" s="1"/>
  <c r="E19" i="3"/>
  <c r="F19" i="3" s="1"/>
  <c r="G19" i="3" s="1"/>
  <c r="E18" i="3"/>
  <c r="F18" i="3" s="1"/>
  <c r="G18" i="3" s="1"/>
  <c r="E17" i="3"/>
  <c r="F17" i="3" s="1"/>
  <c r="G17" i="3" s="1"/>
  <c r="E16" i="3"/>
  <c r="F16" i="3" s="1"/>
  <c r="G16" i="3" s="1"/>
  <c r="E15" i="3"/>
  <c r="F15" i="3" s="1"/>
  <c r="G15" i="3" s="1"/>
  <c r="E14" i="3"/>
  <c r="F14" i="3" s="1"/>
  <c r="G14" i="3" s="1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E4" i="3"/>
  <c r="F4" i="3" s="1"/>
  <c r="G4" i="3" s="1"/>
  <c r="E3" i="3"/>
  <c r="F3" i="3" s="1"/>
  <c r="G3" i="3" s="1"/>
  <c r="F2" i="3"/>
  <c r="G2" i="3" s="1"/>
  <c r="E2" i="3"/>
  <c r="F19" i="2" l="1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F5" i="2"/>
  <c r="G5" i="2" s="1"/>
  <c r="H5" i="2" s="1"/>
  <c r="I5" i="2" s="1"/>
  <c r="I4" i="2"/>
  <c r="F4" i="2"/>
  <c r="G4" i="2" s="1"/>
  <c r="I3" i="2"/>
  <c r="F3" i="2"/>
  <c r="G3" i="2" s="1"/>
  <c r="I2" i="2"/>
  <c r="F2" i="2"/>
  <c r="G2" i="2" s="1"/>
  <c r="E2" i="1" l="1"/>
  <c r="F2" i="1" s="1"/>
  <c r="H2" i="1"/>
  <c r="E3" i="1"/>
  <c r="F3" i="1"/>
  <c r="H3" i="1"/>
  <c r="E4" i="1"/>
  <c r="F4" i="1"/>
  <c r="H4" i="1"/>
  <c r="E5" i="1"/>
  <c r="F5" i="1" s="1"/>
  <c r="G5" i="1" s="1"/>
  <c r="H5" i="1" s="1"/>
  <c r="E6" i="1"/>
  <c r="F6" i="1"/>
  <c r="G6" i="1"/>
  <c r="H6" i="1" s="1"/>
  <c r="E7" i="1"/>
  <c r="F7" i="1" s="1"/>
  <c r="G7" i="1" s="1"/>
  <c r="H7" i="1" s="1"/>
  <c r="E8" i="1"/>
  <c r="F8" i="1"/>
  <c r="G8" i="1"/>
  <c r="H8" i="1" s="1"/>
  <c r="E9" i="1"/>
  <c r="F9" i="1"/>
  <c r="G9" i="1" s="1"/>
  <c r="H9" i="1" s="1"/>
  <c r="E10" i="1"/>
  <c r="F10" i="1"/>
  <c r="G10" i="1"/>
  <c r="H10" i="1" s="1"/>
  <c r="E11" i="1"/>
  <c r="F11" i="1"/>
  <c r="G11" i="1"/>
  <c r="H11" i="1" s="1"/>
  <c r="E12" i="1"/>
  <c r="F12" i="1"/>
  <c r="G12" i="1"/>
  <c r="H12" i="1" s="1"/>
  <c r="E13" i="1"/>
  <c r="F13" i="1"/>
  <c r="G13" i="1"/>
  <c r="H13" i="1"/>
  <c r="E14" i="1"/>
  <c r="F14" i="1" s="1"/>
  <c r="G14" i="1" s="1"/>
  <c r="H14" i="1" s="1"/>
  <c r="E15" i="1"/>
  <c r="F15" i="1"/>
  <c r="G15" i="1"/>
  <c r="H15" i="1"/>
  <c r="E16" i="1"/>
  <c r="F16" i="1" s="1"/>
  <c r="G16" i="1" s="1"/>
  <c r="H16" i="1" s="1"/>
  <c r="E17" i="1"/>
  <c r="F17" i="1"/>
  <c r="G17" i="1"/>
  <c r="H17" i="1"/>
  <c r="E18" i="1"/>
  <c r="F18" i="1"/>
  <c r="G18" i="1" s="1"/>
  <c r="H18" i="1" s="1"/>
  <c r="E19" i="1"/>
  <c r="F19" i="1"/>
  <c r="G19" i="1"/>
  <c r="H19" i="1"/>
</calcChain>
</file>

<file path=xl/sharedStrings.xml><?xml version="1.0" encoding="utf-8"?>
<sst xmlns="http://schemas.openxmlformats.org/spreadsheetml/2006/main" count="114" uniqueCount="23">
  <si>
    <t>rep</t>
  </si>
  <si>
    <t>open</t>
  </si>
  <si>
    <t>closed</t>
  </si>
  <si>
    <t>salt.open</t>
  </si>
  <si>
    <t>n</t>
  </si>
  <si>
    <t>Uncorrect_viability</t>
  </si>
  <si>
    <t>corrected_viability</t>
  </si>
  <si>
    <t>Proportion_dead</t>
  </si>
  <si>
    <t>A</t>
  </si>
  <si>
    <t>B</t>
  </si>
  <si>
    <t>C</t>
  </si>
  <si>
    <t>conc</t>
  </si>
  <si>
    <t>Conc</t>
  </si>
  <si>
    <t>Average</t>
  </si>
  <si>
    <t>Range</t>
  </si>
  <si>
    <t>Percentile</t>
  </si>
  <si>
    <t>min</t>
  </si>
  <si>
    <t>max</t>
  </si>
  <si>
    <t>alive</t>
  </si>
  <si>
    <t>dead</t>
  </si>
  <si>
    <t>total</t>
  </si>
  <si>
    <t>survival</t>
  </si>
  <si>
    <t>New_percentile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</si>
</sst>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enia/Dropbox/Mussel%20Lab/Thesis%20Project/R%20Code/Files/popenaias_black_4_sal_12h.xlsx" TargetMode="External"/><Relationship Id="rId1" Type="http://schemas.openxmlformats.org/officeDocument/2006/relationships/externalLinkPath" Target="popenaias_black_4_sal_12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enia/Dropbox/Mussel%20Lab/Thesis%20Project/R%20Code/Files/popenaias_black_4_sal_24h.xlsx" TargetMode="External"/><Relationship Id="rId1" Type="http://schemas.openxmlformats.org/officeDocument/2006/relationships/externalLinkPath" Target="popenaias_black_4_sal_24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enia/Dropbox/Mussel%20Lab/Thesis%20Project/R%20Code/Files/popenaias_black_5_sal_96h.xlsx" TargetMode="External"/><Relationship Id="rId1" Type="http://schemas.openxmlformats.org/officeDocument/2006/relationships/externalLinkPath" Target="popenaias_black_5_sal_96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enaias_black_4_sal_12h"/>
      <sheetName val="percentiles_mortality"/>
      <sheetName val="percentiles_viability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0</v>
          </cell>
        </row>
        <row r="5">
          <cell r="I5">
            <v>9.7560975609756073E-2</v>
          </cell>
        </row>
        <row r="6">
          <cell r="I6">
            <v>0.17554105118515972</v>
          </cell>
        </row>
        <row r="7">
          <cell r="I7">
            <v>0.15164369034994696</v>
          </cell>
        </row>
        <row r="8">
          <cell r="I8">
            <v>0.53806356245380638</v>
          </cell>
        </row>
        <row r="9">
          <cell r="I9">
            <v>0.62627852084972457</v>
          </cell>
        </row>
        <row r="10">
          <cell r="I10">
            <v>0.60179193628670979</v>
          </cell>
        </row>
        <row r="11">
          <cell r="I11">
            <v>0.61489088575096273</v>
          </cell>
        </row>
        <row r="12">
          <cell r="I12">
            <v>0.48371016556880897</v>
          </cell>
        </row>
        <row r="13">
          <cell r="I13">
            <v>0.57690393230462922</v>
          </cell>
        </row>
        <row r="14">
          <cell r="I14">
            <v>0.86598767086571971</v>
          </cell>
        </row>
        <row r="15">
          <cell r="I15">
            <v>1</v>
          </cell>
        </row>
        <row r="16">
          <cell r="I16">
            <v>0.90497307570478303</v>
          </cell>
        </row>
        <row r="17">
          <cell r="I17">
            <v>0.86598767086571971</v>
          </cell>
        </row>
        <row r="18">
          <cell r="I18">
            <v>0.94051160023795355</v>
          </cell>
        </row>
        <row r="19">
          <cell r="I19">
            <v>0.88913525498891355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enaias_black_4_sal_24h"/>
      <sheetName val="percentiles_mortality"/>
      <sheetName val="percentiles_viability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0</v>
          </cell>
        </row>
        <row r="5">
          <cell r="I5">
            <v>0.14634146341463417</v>
          </cell>
        </row>
        <row r="6">
          <cell r="I6">
            <v>0.14079822616407978</v>
          </cell>
        </row>
        <row r="7">
          <cell r="I7">
            <v>0.17917448405253267</v>
          </cell>
        </row>
        <row r="8">
          <cell r="I8">
            <v>0.63221060782036398</v>
          </cell>
        </row>
        <row r="9">
          <cell r="I9">
            <v>0.70255800118976797</v>
          </cell>
        </row>
        <row r="10">
          <cell r="I10">
            <v>0.76009596161535387</v>
          </cell>
        </row>
        <row r="11">
          <cell r="I11">
            <v>0.85127900059488404</v>
          </cell>
        </row>
        <row r="12">
          <cell r="I12">
            <v>0.7670594683474925</v>
          </cell>
        </row>
        <row r="13">
          <cell r="I13">
            <v>0.92682926829268297</v>
          </cell>
        </row>
        <row r="14">
          <cell r="I14">
            <v>1</v>
          </cell>
        </row>
        <row r="15">
          <cell r="I15">
            <v>0.93692178301093354</v>
          </cell>
        </row>
        <row r="16">
          <cell r="I16">
            <v>0.96704021094264991</v>
          </cell>
        </row>
        <row r="17">
          <cell r="I17">
            <v>0.92533598805375805</v>
          </cell>
        </row>
        <row r="18">
          <cell r="I18">
            <v>0.92533598805375805</v>
          </cell>
        </row>
        <row r="19">
          <cell r="I19">
            <v>0.90966576332429994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enaias_black_5_sal_96h"/>
      <sheetName val="percentiles_mortality"/>
      <sheetName val="percentiles_viability"/>
    </sheetNames>
    <sheetDataSet>
      <sheetData sheetId="0">
        <row r="2">
          <cell r="G2">
            <v>0</v>
          </cell>
        </row>
        <row r="3">
          <cell r="G3">
            <v>0</v>
          </cell>
        </row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9.9999999999999978E-2</v>
          </cell>
        </row>
        <row r="15">
          <cell r="G15">
            <v>0.125</v>
          </cell>
        </row>
        <row r="16">
          <cell r="G16">
            <v>0.18181818181818177</v>
          </cell>
        </row>
        <row r="17">
          <cell r="G17">
            <v>0.19999999999999996</v>
          </cell>
        </row>
        <row r="18">
          <cell r="G18">
            <v>0.30000000000000004</v>
          </cell>
        </row>
        <row r="19">
          <cell r="G19">
            <v>0.11111111111111116</v>
          </cell>
        </row>
        <row r="20">
          <cell r="G20">
            <v>1</v>
          </cell>
        </row>
        <row r="21">
          <cell r="G21">
            <v>0.88888888888888884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9746-55F0-BC4D-B9E6-14BC3A46AC09}">
  <dimension ref="A1:H19"/>
  <sheetViews>
    <sheetView workbookViewId="0">
      <selection activeCell="I14" sqref="I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99</v>
      </c>
      <c r="C2">
        <v>23</v>
      </c>
      <c r="D2">
        <v>9</v>
      </c>
      <c r="E2">
        <f t="shared" ref="E2:E19" si="0">B2+C2</f>
        <v>122</v>
      </c>
      <c r="F2">
        <f t="shared" ref="F2:F19" si="1">(B2-D2)/E2</f>
        <v>0.73770491803278693</v>
      </c>
      <c r="G2">
        <v>1</v>
      </c>
      <c r="H2">
        <f t="shared" ref="H2:H19" si="2">1-G2</f>
        <v>0</v>
      </c>
    </row>
    <row r="3" spans="1:8" x14ac:dyDescent="0.2">
      <c r="A3" t="s">
        <v>9</v>
      </c>
      <c r="B3">
        <v>187</v>
      </c>
      <c r="C3">
        <v>32</v>
      </c>
      <c r="D3">
        <v>17</v>
      </c>
      <c r="E3">
        <f t="shared" si="0"/>
        <v>219</v>
      </c>
      <c r="F3">
        <f t="shared" si="1"/>
        <v>0.77625570776255703</v>
      </c>
      <c r="G3">
        <v>1</v>
      </c>
      <c r="H3">
        <f t="shared" si="2"/>
        <v>0</v>
      </c>
    </row>
    <row r="4" spans="1:8" x14ac:dyDescent="0.2">
      <c r="A4" t="s">
        <v>10</v>
      </c>
      <c r="B4">
        <v>92</v>
      </c>
      <c r="C4">
        <v>31</v>
      </c>
      <c r="D4">
        <v>8</v>
      </c>
      <c r="E4">
        <f t="shared" si="0"/>
        <v>123</v>
      </c>
      <c r="F4">
        <f t="shared" si="1"/>
        <v>0.68292682926829273</v>
      </c>
      <c r="G4">
        <v>1</v>
      </c>
      <c r="H4">
        <f t="shared" si="2"/>
        <v>0</v>
      </c>
    </row>
    <row r="5" spans="1:8" x14ac:dyDescent="0.2">
      <c r="A5" t="s">
        <v>8</v>
      </c>
      <c r="B5">
        <v>47</v>
      </c>
      <c r="C5">
        <v>53</v>
      </c>
      <c r="D5">
        <v>10</v>
      </c>
      <c r="E5">
        <f t="shared" si="0"/>
        <v>100</v>
      </c>
      <c r="F5">
        <f t="shared" si="1"/>
        <v>0.37</v>
      </c>
      <c r="G5">
        <f t="shared" ref="G5:G19" si="3">F5/0.41</f>
        <v>0.90243902439024393</v>
      </c>
      <c r="H5">
        <f t="shared" si="2"/>
        <v>9.7560975609756073E-2</v>
      </c>
    </row>
    <row r="6" spans="1:8" x14ac:dyDescent="0.2">
      <c r="A6" t="s">
        <v>9</v>
      </c>
      <c r="B6">
        <v>30</v>
      </c>
      <c r="C6">
        <v>41</v>
      </c>
      <c r="D6">
        <v>6</v>
      </c>
      <c r="E6">
        <f t="shared" si="0"/>
        <v>71</v>
      </c>
      <c r="F6">
        <f t="shared" si="1"/>
        <v>0.3380281690140845</v>
      </c>
      <c r="G6">
        <f t="shared" si="3"/>
        <v>0.82445894881484028</v>
      </c>
      <c r="H6">
        <f t="shared" si="2"/>
        <v>0.17554105118515972</v>
      </c>
    </row>
    <row r="7" spans="1:8" x14ac:dyDescent="0.2">
      <c r="A7" t="s">
        <v>10</v>
      </c>
      <c r="B7">
        <v>33</v>
      </c>
      <c r="C7">
        <v>36</v>
      </c>
      <c r="D7">
        <v>9</v>
      </c>
      <c r="E7">
        <f t="shared" si="0"/>
        <v>69</v>
      </c>
      <c r="F7">
        <f t="shared" si="1"/>
        <v>0.34782608695652173</v>
      </c>
      <c r="G7">
        <f t="shared" si="3"/>
        <v>0.84835630965005304</v>
      </c>
      <c r="H7">
        <f t="shared" si="2"/>
        <v>0.15164369034994696</v>
      </c>
    </row>
    <row r="8" spans="1:8" x14ac:dyDescent="0.2">
      <c r="A8" t="s">
        <v>8</v>
      </c>
      <c r="B8">
        <v>45</v>
      </c>
      <c r="C8">
        <v>87</v>
      </c>
      <c r="D8">
        <v>20</v>
      </c>
      <c r="E8">
        <f t="shared" si="0"/>
        <v>132</v>
      </c>
      <c r="F8">
        <f t="shared" si="1"/>
        <v>0.18939393939393939</v>
      </c>
      <c r="G8">
        <f t="shared" si="3"/>
        <v>0.46193643754619368</v>
      </c>
      <c r="H8">
        <f t="shared" si="2"/>
        <v>0.53806356245380638</v>
      </c>
    </row>
    <row r="9" spans="1:8" x14ac:dyDescent="0.2">
      <c r="A9" t="s">
        <v>9</v>
      </c>
      <c r="B9">
        <v>44</v>
      </c>
      <c r="C9">
        <v>80</v>
      </c>
      <c r="D9">
        <v>25</v>
      </c>
      <c r="E9">
        <f t="shared" si="0"/>
        <v>124</v>
      </c>
      <c r="F9">
        <f t="shared" si="1"/>
        <v>0.15322580645161291</v>
      </c>
      <c r="G9">
        <f t="shared" si="3"/>
        <v>0.37372147915027543</v>
      </c>
      <c r="H9">
        <f t="shared" si="2"/>
        <v>0.62627852084972457</v>
      </c>
    </row>
    <row r="10" spans="1:8" x14ac:dyDescent="0.2">
      <c r="A10" t="s">
        <v>10</v>
      </c>
      <c r="B10">
        <v>16</v>
      </c>
      <c r="C10">
        <v>33</v>
      </c>
      <c r="D10">
        <v>8</v>
      </c>
      <c r="E10">
        <f t="shared" si="0"/>
        <v>49</v>
      </c>
      <c r="F10">
        <f t="shared" si="1"/>
        <v>0.16326530612244897</v>
      </c>
      <c r="G10">
        <f t="shared" si="3"/>
        <v>0.39820806371329021</v>
      </c>
      <c r="H10">
        <f t="shared" si="2"/>
        <v>0.60179193628670979</v>
      </c>
    </row>
    <row r="11" spans="1:8" x14ac:dyDescent="0.2">
      <c r="A11" t="s">
        <v>8</v>
      </c>
      <c r="B11">
        <v>62</v>
      </c>
      <c r="C11">
        <v>90</v>
      </c>
      <c r="D11">
        <v>38</v>
      </c>
      <c r="E11">
        <f t="shared" si="0"/>
        <v>152</v>
      </c>
      <c r="F11">
        <f t="shared" si="1"/>
        <v>0.15789473684210525</v>
      </c>
      <c r="G11">
        <f t="shared" si="3"/>
        <v>0.38510911424903721</v>
      </c>
      <c r="H11">
        <f t="shared" si="2"/>
        <v>0.61489088575096273</v>
      </c>
    </row>
    <row r="12" spans="1:8" x14ac:dyDescent="0.2">
      <c r="A12" t="s">
        <v>9</v>
      </c>
      <c r="B12">
        <v>58</v>
      </c>
      <c r="C12">
        <v>79</v>
      </c>
      <c r="D12">
        <v>29</v>
      </c>
      <c r="E12">
        <f t="shared" si="0"/>
        <v>137</v>
      </c>
      <c r="F12">
        <f t="shared" si="1"/>
        <v>0.21167883211678831</v>
      </c>
      <c r="G12">
        <f t="shared" si="3"/>
        <v>0.51628983443119103</v>
      </c>
      <c r="H12">
        <f t="shared" si="2"/>
        <v>0.48371016556880897</v>
      </c>
    </row>
    <row r="13" spans="1:8" x14ac:dyDescent="0.2">
      <c r="A13" t="s">
        <v>10</v>
      </c>
      <c r="B13">
        <v>35</v>
      </c>
      <c r="C13">
        <v>63</v>
      </c>
      <c r="D13">
        <v>18</v>
      </c>
      <c r="E13">
        <f t="shared" si="0"/>
        <v>98</v>
      </c>
      <c r="F13">
        <f t="shared" si="1"/>
        <v>0.17346938775510204</v>
      </c>
      <c r="G13">
        <f t="shared" si="3"/>
        <v>0.42309606769537084</v>
      </c>
      <c r="H13">
        <f t="shared" si="2"/>
        <v>0.57690393230462922</v>
      </c>
    </row>
    <row r="14" spans="1:8" x14ac:dyDescent="0.2">
      <c r="A14" t="s">
        <v>8</v>
      </c>
      <c r="B14">
        <v>25</v>
      </c>
      <c r="C14">
        <v>66</v>
      </c>
      <c r="D14">
        <v>20</v>
      </c>
      <c r="E14">
        <f t="shared" si="0"/>
        <v>91</v>
      </c>
      <c r="F14">
        <f t="shared" si="1"/>
        <v>5.4945054945054944E-2</v>
      </c>
      <c r="G14">
        <f t="shared" si="3"/>
        <v>0.13401232913428035</v>
      </c>
      <c r="H14">
        <f t="shared" si="2"/>
        <v>0.86598767086571971</v>
      </c>
    </row>
    <row r="15" spans="1:8" x14ac:dyDescent="0.2">
      <c r="A15" t="s">
        <v>9</v>
      </c>
      <c r="B15">
        <v>24</v>
      </c>
      <c r="C15">
        <v>83</v>
      </c>
      <c r="D15">
        <v>24</v>
      </c>
      <c r="E15">
        <f t="shared" si="0"/>
        <v>107</v>
      </c>
      <c r="F15">
        <f t="shared" si="1"/>
        <v>0</v>
      </c>
      <c r="G15">
        <f t="shared" si="3"/>
        <v>0</v>
      </c>
      <c r="H15">
        <f t="shared" si="2"/>
        <v>1</v>
      </c>
    </row>
    <row r="16" spans="1:8" x14ac:dyDescent="0.2">
      <c r="A16" t="s">
        <v>10</v>
      </c>
      <c r="B16">
        <v>18</v>
      </c>
      <c r="C16">
        <v>59</v>
      </c>
      <c r="D16">
        <v>15</v>
      </c>
      <c r="E16">
        <f t="shared" si="0"/>
        <v>77</v>
      </c>
      <c r="F16">
        <f t="shared" si="1"/>
        <v>3.896103896103896E-2</v>
      </c>
      <c r="G16">
        <f t="shared" si="3"/>
        <v>9.5026924295216988E-2</v>
      </c>
      <c r="H16">
        <f t="shared" si="2"/>
        <v>0.90497307570478303</v>
      </c>
    </row>
    <row r="17" spans="1:8" x14ac:dyDescent="0.2">
      <c r="A17" t="s">
        <v>8</v>
      </c>
      <c r="B17">
        <v>24</v>
      </c>
      <c r="C17">
        <v>67</v>
      </c>
      <c r="D17">
        <v>19</v>
      </c>
      <c r="E17">
        <f t="shared" si="0"/>
        <v>91</v>
      </c>
      <c r="F17">
        <f t="shared" si="1"/>
        <v>5.4945054945054944E-2</v>
      </c>
      <c r="G17">
        <f t="shared" si="3"/>
        <v>0.13401232913428035</v>
      </c>
      <c r="H17">
        <f t="shared" si="2"/>
        <v>0.86598767086571971</v>
      </c>
    </row>
    <row r="18" spans="1:8" x14ac:dyDescent="0.2">
      <c r="A18" t="s">
        <v>9</v>
      </c>
      <c r="B18">
        <v>31</v>
      </c>
      <c r="C18">
        <v>51</v>
      </c>
      <c r="D18">
        <v>29</v>
      </c>
      <c r="E18">
        <f t="shared" si="0"/>
        <v>82</v>
      </c>
      <c r="F18">
        <f t="shared" si="1"/>
        <v>2.4390243902439025E-2</v>
      </c>
      <c r="G18">
        <f t="shared" si="3"/>
        <v>5.9488399762046409E-2</v>
      </c>
      <c r="H18">
        <f t="shared" si="2"/>
        <v>0.94051160023795355</v>
      </c>
    </row>
    <row r="19" spans="1:8" x14ac:dyDescent="0.2">
      <c r="A19" t="s">
        <v>10</v>
      </c>
      <c r="B19">
        <v>23</v>
      </c>
      <c r="C19">
        <v>43</v>
      </c>
      <c r="D19">
        <v>20</v>
      </c>
      <c r="E19">
        <f t="shared" si="0"/>
        <v>66</v>
      </c>
      <c r="F19">
        <f t="shared" si="1"/>
        <v>4.5454545454545456E-2</v>
      </c>
      <c r="G19">
        <f t="shared" si="3"/>
        <v>0.11086474501108648</v>
      </c>
      <c r="H19">
        <f t="shared" si="2"/>
        <v>0.88913525498891355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5EB8-90E0-1640-B14B-B08D4BB3BA4F}">
  <dimension ref="A1:J19"/>
  <sheetViews>
    <sheetView workbookViewId="0">
      <selection activeCell="F9" sqref="F9"/>
    </sheetView>
  </sheetViews>
  <sheetFormatPr baseColWidth="10" defaultRowHeight="16" x14ac:dyDescent="0.2"/>
  <sheetData>
    <row r="1" spans="1:10" x14ac:dyDescent="0.2">
      <c r="A1" t="s">
        <v>11</v>
      </c>
      <c r="B1" t="s">
        <v>7</v>
      </c>
      <c r="D1" t="s">
        <v>12</v>
      </c>
      <c r="E1" t="s">
        <v>13</v>
      </c>
      <c r="H1" t="s">
        <v>14</v>
      </c>
      <c r="I1" t="s">
        <v>15</v>
      </c>
      <c r="J1" t="s">
        <v>22</v>
      </c>
    </row>
    <row r="2" spans="1:10" x14ac:dyDescent="0.2">
      <c r="A2">
        <v>1</v>
      </c>
      <c r="B2">
        <f>[1]popenaias_black_4_sal_12h!I2</f>
        <v>0</v>
      </c>
      <c r="D2">
        <v>1</v>
      </c>
      <c r="E2">
        <f>AVERAGE(B2:B4)</f>
        <v>0</v>
      </c>
      <c r="G2" t="s">
        <v>16</v>
      </c>
      <c r="H2">
        <f>MIN(E2:E7)</f>
        <v>0</v>
      </c>
      <c r="I2">
        <v>5</v>
      </c>
      <c r="J2" s="2">
        <f>_xlfn.PERCENTILE.INC(H2:H3,0.05)</f>
        <v>4.618267910950842E-2</v>
      </c>
    </row>
    <row r="3" spans="1:10" x14ac:dyDescent="0.2">
      <c r="A3">
        <v>1</v>
      </c>
      <c r="B3">
        <f>[1]popenaias_black_4_sal_12h!I3</f>
        <v>0</v>
      </c>
      <c r="D3">
        <v>2</v>
      </c>
      <c r="E3">
        <f>AVERAGE(B5:B7)</f>
        <v>0.14158190571495424</v>
      </c>
      <c r="G3" t="s">
        <v>17</v>
      </c>
      <c r="H3">
        <f>MAX(E2:E7)</f>
        <v>0.92365358219016758</v>
      </c>
      <c r="I3">
        <v>10</v>
      </c>
      <c r="J3" s="2">
        <f>_xlfn.PERCENTILE.INC(H2:H3,0.1)</f>
        <v>9.2365358219016841E-2</v>
      </c>
    </row>
    <row r="4" spans="1:10" x14ac:dyDescent="0.2">
      <c r="A4">
        <v>1</v>
      </c>
      <c r="B4">
        <f>[1]popenaias_black_4_sal_12h!I4</f>
        <v>0</v>
      </c>
      <c r="D4">
        <v>3</v>
      </c>
      <c r="E4">
        <f>AVERAGE(B8:B10)</f>
        <v>0.58871133986341351</v>
      </c>
      <c r="I4">
        <v>50</v>
      </c>
      <c r="J4" s="2">
        <f>_xlfn.PERCENTILE.INC(H2:H3,0.5)</f>
        <v>0.46182679109508379</v>
      </c>
    </row>
    <row r="5" spans="1:10" x14ac:dyDescent="0.2">
      <c r="A5">
        <v>2</v>
      </c>
      <c r="B5">
        <f>[1]popenaias_black_4_sal_12h!I5</f>
        <v>9.7560975609756073E-2</v>
      </c>
      <c r="D5">
        <v>4</v>
      </c>
      <c r="E5">
        <f>AVERAGE(B11:B13)</f>
        <v>0.5585016612081336</v>
      </c>
    </row>
    <row r="6" spans="1:10" x14ac:dyDescent="0.2">
      <c r="A6">
        <v>2</v>
      </c>
      <c r="B6">
        <f>[1]popenaias_black_4_sal_12h!I6</f>
        <v>0.17554105118515972</v>
      </c>
      <c r="D6">
        <v>5</v>
      </c>
      <c r="E6">
        <f>AVERAGE(B14:B16)</f>
        <v>0.92365358219016758</v>
      </c>
    </row>
    <row r="7" spans="1:10" x14ac:dyDescent="0.2">
      <c r="A7">
        <v>2</v>
      </c>
      <c r="B7">
        <f>[1]popenaias_black_4_sal_12h!I7</f>
        <v>0.15164369034994696</v>
      </c>
      <c r="D7">
        <v>6</v>
      </c>
      <c r="E7">
        <f>AVERAGE(B17:B19)</f>
        <v>0.89854484203086227</v>
      </c>
    </row>
    <row r="8" spans="1:10" x14ac:dyDescent="0.2">
      <c r="A8">
        <v>3</v>
      </c>
      <c r="B8">
        <f>[1]popenaias_black_4_sal_12h!I8</f>
        <v>0.53806356245380638</v>
      </c>
    </row>
    <row r="9" spans="1:10" x14ac:dyDescent="0.2">
      <c r="A9">
        <v>3</v>
      </c>
      <c r="B9">
        <f>[1]popenaias_black_4_sal_12h!I9</f>
        <v>0.62627852084972457</v>
      </c>
    </row>
    <row r="10" spans="1:10" x14ac:dyDescent="0.2">
      <c r="A10">
        <v>3</v>
      </c>
      <c r="B10">
        <f>[1]popenaias_black_4_sal_12h!I10</f>
        <v>0.60179193628670979</v>
      </c>
    </row>
    <row r="11" spans="1:10" x14ac:dyDescent="0.2">
      <c r="A11">
        <v>4</v>
      </c>
      <c r="B11">
        <f>[1]popenaias_black_4_sal_12h!I11</f>
        <v>0.61489088575096273</v>
      </c>
    </row>
    <row r="12" spans="1:10" x14ac:dyDescent="0.2">
      <c r="A12">
        <v>4</v>
      </c>
      <c r="B12">
        <f>[1]popenaias_black_4_sal_12h!I12</f>
        <v>0.48371016556880897</v>
      </c>
    </row>
    <row r="13" spans="1:10" x14ac:dyDescent="0.2">
      <c r="A13">
        <v>4</v>
      </c>
      <c r="B13">
        <f>[1]popenaias_black_4_sal_12h!I13</f>
        <v>0.57690393230462922</v>
      </c>
    </row>
    <row r="14" spans="1:10" x14ac:dyDescent="0.2">
      <c r="A14">
        <v>5</v>
      </c>
      <c r="B14">
        <f>[1]popenaias_black_4_sal_12h!I14</f>
        <v>0.86598767086571971</v>
      </c>
    </row>
    <row r="15" spans="1:10" x14ac:dyDescent="0.2">
      <c r="A15">
        <v>5</v>
      </c>
      <c r="B15">
        <f>[1]popenaias_black_4_sal_12h!I15</f>
        <v>1</v>
      </c>
    </row>
    <row r="16" spans="1:10" x14ac:dyDescent="0.2">
      <c r="A16">
        <v>5</v>
      </c>
      <c r="B16">
        <f>[1]popenaias_black_4_sal_12h!I16</f>
        <v>0.90497307570478303</v>
      </c>
    </row>
    <row r="17" spans="1:2" x14ac:dyDescent="0.2">
      <c r="A17">
        <v>6</v>
      </c>
      <c r="B17">
        <f>[1]popenaias_black_4_sal_12h!I17</f>
        <v>0.86598767086571971</v>
      </c>
    </row>
    <row r="18" spans="1:2" x14ac:dyDescent="0.2">
      <c r="A18">
        <v>6</v>
      </c>
      <c r="B18">
        <f>[1]popenaias_black_4_sal_12h!I18</f>
        <v>0.94051160023795355</v>
      </c>
    </row>
    <row r="19" spans="1:2" x14ac:dyDescent="0.2">
      <c r="A19">
        <v>6</v>
      </c>
      <c r="B19">
        <f>[1]popenaias_black_4_sal_12h!I19</f>
        <v>0.88913525498891355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9C4B-C6AE-2F42-86AB-66C05499CEE9}">
  <dimension ref="A1:I19"/>
  <sheetViews>
    <sheetView workbookViewId="0">
      <selection activeCell="H4" sqref="A1:I19"/>
    </sheetView>
  </sheetViews>
  <sheetFormatPr baseColWidth="10" defaultRowHeight="16" x14ac:dyDescent="0.2"/>
  <sheetData>
    <row r="1" spans="1:9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8</v>
      </c>
      <c r="C2">
        <v>68</v>
      </c>
      <c r="D2">
        <v>23</v>
      </c>
      <c r="E2">
        <v>13</v>
      </c>
      <c r="F2">
        <f>C2+D2</f>
        <v>91</v>
      </c>
      <c r="G2">
        <f>(C2-E2)/F2</f>
        <v>0.60439560439560436</v>
      </c>
      <c r="H2">
        <v>1</v>
      </c>
      <c r="I2">
        <f>1-H2</f>
        <v>0</v>
      </c>
    </row>
    <row r="3" spans="1:9" x14ac:dyDescent="0.2">
      <c r="A3">
        <v>1</v>
      </c>
      <c r="B3" t="s">
        <v>9</v>
      </c>
      <c r="C3">
        <v>77</v>
      </c>
      <c r="D3">
        <v>22</v>
      </c>
      <c r="E3">
        <v>24</v>
      </c>
      <c r="F3">
        <f>C3+D3</f>
        <v>99</v>
      </c>
      <c r="G3">
        <f>(C3-E3)/F3</f>
        <v>0.53535353535353536</v>
      </c>
      <c r="H3">
        <v>1</v>
      </c>
      <c r="I3">
        <f t="shared" ref="I3:I19" si="0">1-H3</f>
        <v>0</v>
      </c>
    </row>
    <row r="4" spans="1:9" x14ac:dyDescent="0.2">
      <c r="A4">
        <v>1</v>
      </c>
      <c r="B4" t="s">
        <v>10</v>
      </c>
      <c r="C4">
        <v>136</v>
      </c>
      <c r="D4">
        <v>28</v>
      </c>
      <c r="E4">
        <v>26</v>
      </c>
      <c r="F4">
        <f t="shared" ref="F4:F19" si="1">C4+D4</f>
        <v>164</v>
      </c>
      <c r="G4">
        <f t="shared" ref="G4:G19" si="2">(C4-E4)/F4</f>
        <v>0.67073170731707321</v>
      </c>
      <c r="H4">
        <v>1</v>
      </c>
      <c r="I4">
        <f t="shared" si="0"/>
        <v>0</v>
      </c>
    </row>
    <row r="5" spans="1:9" x14ac:dyDescent="0.2">
      <c r="A5">
        <v>2</v>
      </c>
      <c r="B5" t="s">
        <v>8</v>
      </c>
      <c r="C5">
        <v>49</v>
      </c>
      <c r="D5">
        <v>51</v>
      </c>
      <c r="E5">
        <v>14</v>
      </c>
      <c r="F5">
        <f t="shared" si="1"/>
        <v>100</v>
      </c>
      <c r="G5">
        <f t="shared" si="2"/>
        <v>0.35</v>
      </c>
      <c r="H5">
        <f t="shared" ref="H5:H19" si="3">G5/0.41</f>
        <v>0.85365853658536583</v>
      </c>
      <c r="I5">
        <f t="shared" si="0"/>
        <v>0.14634146341463417</v>
      </c>
    </row>
    <row r="6" spans="1:9" x14ac:dyDescent="0.2">
      <c r="A6">
        <v>2</v>
      </c>
      <c r="B6" t="s">
        <v>9</v>
      </c>
      <c r="C6">
        <v>50</v>
      </c>
      <c r="D6">
        <v>38</v>
      </c>
      <c r="E6">
        <v>19</v>
      </c>
      <c r="F6">
        <f t="shared" si="1"/>
        <v>88</v>
      </c>
      <c r="G6">
        <f t="shared" si="2"/>
        <v>0.35227272727272729</v>
      </c>
      <c r="H6">
        <f t="shared" si="3"/>
        <v>0.85920177383592022</v>
      </c>
      <c r="I6">
        <f t="shared" si="0"/>
        <v>0.14079822616407978</v>
      </c>
    </row>
    <row r="7" spans="1:9" x14ac:dyDescent="0.2">
      <c r="A7">
        <v>2</v>
      </c>
      <c r="B7" t="s">
        <v>10</v>
      </c>
      <c r="C7">
        <v>60</v>
      </c>
      <c r="D7">
        <v>44</v>
      </c>
      <c r="E7">
        <v>25</v>
      </c>
      <c r="F7">
        <f t="shared" si="1"/>
        <v>104</v>
      </c>
      <c r="G7">
        <f t="shared" si="2"/>
        <v>0.33653846153846156</v>
      </c>
      <c r="H7">
        <f t="shared" si="3"/>
        <v>0.82082551594746733</v>
      </c>
      <c r="I7">
        <f t="shared" si="0"/>
        <v>0.17917448405253267</v>
      </c>
    </row>
    <row r="8" spans="1:9" x14ac:dyDescent="0.2">
      <c r="A8">
        <v>3</v>
      </c>
      <c r="B8" t="s">
        <v>8</v>
      </c>
      <c r="C8">
        <v>42</v>
      </c>
      <c r="D8">
        <v>84</v>
      </c>
      <c r="E8">
        <v>23</v>
      </c>
      <c r="F8">
        <f t="shared" si="1"/>
        <v>126</v>
      </c>
      <c r="G8">
        <f t="shared" si="2"/>
        <v>0.15079365079365079</v>
      </c>
      <c r="H8">
        <f t="shared" si="3"/>
        <v>0.36778939217963608</v>
      </c>
      <c r="I8">
        <f t="shared" si="0"/>
        <v>0.63221060782036398</v>
      </c>
    </row>
    <row r="9" spans="1:9" x14ac:dyDescent="0.2">
      <c r="A9">
        <v>3</v>
      </c>
      <c r="B9" t="s">
        <v>9</v>
      </c>
      <c r="C9">
        <v>48</v>
      </c>
      <c r="D9">
        <v>75</v>
      </c>
      <c r="E9">
        <v>33</v>
      </c>
      <c r="F9">
        <f t="shared" si="1"/>
        <v>123</v>
      </c>
      <c r="G9">
        <f t="shared" si="2"/>
        <v>0.12195121951219512</v>
      </c>
      <c r="H9">
        <f t="shared" si="3"/>
        <v>0.29744199881023203</v>
      </c>
      <c r="I9">
        <f t="shared" si="0"/>
        <v>0.70255800118976797</v>
      </c>
    </row>
    <row r="10" spans="1:9" x14ac:dyDescent="0.2">
      <c r="A10">
        <v>3</v>
      </c>
      <c r="B10" t="s">
        <v>10</v>
      </c>
      <c r="C10">
        <v>26</v>
      </c>
      <c r="D10">
        <v>35</v>
      </c>
      <c r="E10">
        <v>20</v>
      </c>
      <c r="F10">
        <f t="shared" si="1"/>
        <v>61</v>
      </c>
      <c r="G10">
        <f t="shared" si="2"/>
        <v>9.8360655737704916E-2</v>
      </c>
      <c r="H10">
        <f t="shared" si="3"/>
        <v>0.23990403838464616</v>
      </c>
      <c r="I10">
        <f t="shared" si="0"/>
        <v>0.76009596161535387</v>
      </c>
    </row>
    <row r="11" spans="1:9" x14ac:dyDescent="0.2">
      <c r="A11">
        <v>4</v>
      </c>
      <c r="B11" t="s">
        <v>8</v>
      </c>
      <c r="C11">
        <v>69</v>
      </c>
      <c r="D11">
        <v>95</v>
      </c>
      <c r="E11">
        <v>59</v>
      </c>
      <c r="F11">
        <f t="shared" si="1"/>
        <v>164</v>
      </c>
      <c r="G11">
        <f t="shared" si="2"/>
        <v>6.097560975609756E-2</v>
      </c>
      <c r="H11">
        <f t="shared" si="3"/>
        <v>0.14872099940511602</v>
      </c>
      <c r="I11">
        <f t="shared" si="0"/>
        <v>0.85127900059488404</v>
      </c>
    </row>
    <row r="12" spans="1:9" x14ac:dyDescent="0.2">
      <c r="A12">
        <v>4</v>
      </c>
      <c r="B12" t="s">
        <v>9</v>
      </c>
      <c r="C12">
        <v>72</v>
      </c>
      <c r="D12">
        <v>106</v>
      </c>
      <c r="E12">
        <v>55</v>
      </c>
      <c r="F12">
        <f t="shared" si="1"/>
        <v>178</v>
      </c>
      <c r="G12">
        <f t="shared" si="2"/>
        <v>9.5505617977528087E-2</v>
      </c>
      <c r="H12">
        <f t="shared" si="3"/>
        <v>0.23294053165250755</v>
      </c>
      <c r="I12">
        <f t="shared" si="0"/>
        <v>0.7670594683474925</v>
      </c>
    </row>
    <row r="13" spans="1:9" x14ac:dyDescent="0.2">
      <c r="A13">
        <v>4</v>
      </c>
      <c r="B13" t="s">
        <v>10</v>
      </c>
      <c r="C13">
        <v>54</v>
      </c>
      <c r="D13">
        <v>46</v>
      </c>
      <c r="E13">
        <v>51</v>
      </c>
      <c r="F13">
        <f t="shared" si="1"/>
        <v>100</v>
      </c>
      <c r="G13">
        <f t="shared" si="2"/>
        <v>0.03</v>
      </c>
      <c r="H13">
        <f t="shared" si="3"/>
        <v>7.3170731707317069E-2</v>
      </c>
      <c r="I13">
        <f t="shared" si="0"/>
        <v>0.92682926829268297</v>
      </c>
    </row>
    <row r="14" spans="1:9" x14ac:dyDescent="0.2">
      <c r="A14">
        <v>5</v>
      </c>
      <c r="B14" t="s">
        <v>8</v>
      </c>
      <c r="C14">
        <v>48</v>
      </c>
      <c r="D14">
        <v>33</v>
      </c>
      <c r="E14">
        <v>48</v>
      </c>
      <c r="F14">
        <f t="shared" si="1"/>
        <v>81</v>
      </c>
      <c r="G14">
        <f t="shared" si="2"/>
        <v>0</v>
      </c>
      <c r="H14">
        <f t="shared" si="3"/>
        <v>0</v>
      </c>
      <c r="I14">
        <f t="shared" si="0"/>
        <v>1</v>
      </c>
    </row>
    <row r="15" spans="1:9" x14ac:dyDescent="0.2">
      <c r="A15">
        <v>5</v>
      </c>
      <c r="B15" t="s">
        <v>9</v>
      </c>
      <c r="C15">
        <v>70</v>
      </c>
      <c r="D15">
        <v>46</v>
      </c>
      <c r="E15">
        <v>67</v>
      </c>
      <c r="F15">
        <f t="shared" si="1"/>
        <v>116</v>
      </c>
      <c r="G15">
        <f t="shared" si="2"/>
        <v>2.5862068965517241E-2</v>
      </c>
      <c r="H15">
        <f t="shared" si="3"/>
        <v>6.3078216989066446E-2</v>
      </c>
      <c r="I15">
        <f t="shared" si="0"/>
        <v>0.93692178301093354</v>
      </c>
    </row>
    <row r="16" spans="1:9" x14ac:dyDescent="0.2">
      <c r="A16">
        <v>5</v>
      </c>
      <c r="B16" t="s">
        <v>10</v>
      </c>
      <c r="C16">
        <v>43</v>
      </c>
      <c r="D16">
        <v>31</v>
      </c>
      <c r="E16">
        <v>42</v>
      </c>
      <c r="F16">
        <f t="shared" si="1"/>
        <v>74</v>
      </c>
      <c r="G16">
        <f t="shared" si="2"/>
        <v>1.3513513513513514E-2</v>
      </c>
      <c r="H16">
        <f t="shared" si="3"/>
        <v>3.2959789057350038E-2</v>
      </c>
      <c r="I16">
        <f t="shared" si="0"/>
        <v>0.96704021094264991</v>
      </c>
    </row>
    <row r="17" spans="1:9" x14ac:dyDescent="0.2">
      <c r="A17">
        <v>6</v>
      </c>
      <c r="B17" t="s">
        <v>8</v>
      </c>
      <c r="C17">
        <v>71</v>
      </c>
      <c r="D17">
        <v>27</v>
      </c>
      <c r="E17">
        <v>68</v>
      </c>
      <c r="F17">
        <f t="shared" si="1"/>
        <v>98</v>
      </c>
      <c r="G17">
        <f t="shared" si="2"/>
        <v>3.0612244897959183E-2</v>
      </c>
      <c r="H17">
        <f t="shared" si="3"/>
        <v>7.4664011946241921E-2</v>
      </c>
      <c r="I17">
        <f t="shared" si="0"/>
        <v>0.92533598805375805</v>
      </c>
    </row>
    <row r="18" spans="1:9" x14ac:dyDescent="0.2">
      <c r="A18">
        <v>6</v>
      </c>
      <c r="B18" t="s">
        <v>9</v>
      </c>
      <c r="C18">
        <v>72</v>
      </c>
      <c r="D18">
        <v>26</v>
      </c>
      <c r="E18">
        <v>69</v>
      </c>
      <c r="F18">
        <f t="shared" si="1"/>
        <v>98</v>
      </c>
      <c r="G18">
        <f t="shared" si="2"/>
        <v>3.0612244897959183E-2</v>
      </c>
      <c r="H18">
        <f t="shared" si="3"/>
        <v>7.4664011946241921E-2</v>
      </c>
      <c r="I18">
        <f t="shared" si="0"/>
        <v>0.92533598805375805</v>
      </c>
    </row>
    <row r="19" spans="1:9" x14ac:dyDescent="0.2">
      <c r="A19">
        <v>6</v>
      </c>
      <c r="B19" t="s">
        <v>10</v>
      </c>
      <c r="C19">
        <v>85</v>
      </c>
      <c r="D19">
        <v>23</v>
      </c>
      <c r="E19">
        <v>81</v>
      </c>
      <c r="F19">
        <f t="shared" si="1"/>
        <v>108</v>
      </c>
      <c r="G19">
        <f t="shared" si="2"/>
        <v>3.7037037037037035E-2</v>
      </c>
      <c r="H19">
        <f t="shared" si="3"/>
        <v>9.0334236675700091E-2</v>
      </c>
      <c r="I19">
        <f t="shared" si="0"/>
        <v>0.90966576332429994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5B04-6BA7-3F42-A18B-8285D765048C}">
  <dimension ref="A1:J19"/>
  <sheetViews>
    <sheetView tabSelected="1" workbookViewId="0">
      <selection activeCell="E11" sqref="E11"/>
    </sheetView>
  </sheetViews>
  <sheetFormatPr baseColWidth="10" defaultRowHeight="16" x14ac:dyDescent="0.2"/>
  <sheetData>
    <row r="1" spans="1:10" x14ac:dyDescent="0.2">
      <c r="A1" t="s">
        <v>11</v>
      </c>
      <c r="B1" t="s">
        <v>7</v>
      </c>
      <c r="D1" t="s">
        <v>12</v>
      </c>
      <c r="E1" t="s">
        <v>13</v>
      </c>
      <c r="H1" t="s">
        <v>14</v>
      </c>
      <c r="I1" t="s">
        <v>15</v>
      </c>
      <c r="J1" t="s">
        <v>22</v>
      </c>
    </row>
    <row r="2" spans="1:10" x14ac:dyDescent="0.2">
      <c r="A2">
        <v>1</v>
      </c>
      <c r="B2">
        <f>[2]popenaias_black_4_sal_24h!I2</f>
        <v>0</v>
      </c>
      <c r="D2">
        <v>1</v>
      </c>
      <c r="E2">
        <f>AVERAGE(B2:B4)</f>
        <v>0</v>
      </c>
      <c r="G2" t="s">
        <v>16</v>
      </c>
      <c r="H2">
        <f>MIN(E2:E7)</f>
        <v>0</v>
      </c>
      <c r="I2">
        <v>5</v>
      </c>
      <c r="J2" s="2">
        <f>_xlfn.PERCENTILE.INC(H2:H3,0.05)</f>
        <v>4.8399366565893095E-2</v>
      </c>
    </row>
    <row r="3" spans="1:10" x14ac:dyDescent="0.2">
      <c r="A3">
        <v>1</v>
      </c>
      <c r="B3">
        <f>[2]popenaias_black_4_sal_24h!I3</f>
        <v>0</v>
      </c>
      <c r="D3">
        <v>2</v>
      </c>
      <c r="E3">
        <f>AVERAGE(B5:B7)</f>
        <v>0.1554380578770822</v>
      </c>
      <c r="G3" t="s">
        <v>17</v>
      </c>
      <c r="H3">
        <f>MAX(E2:E7)</f>
        <v>0.96798733131786108</v>
      </c>
      <c r="I3">
        <v>10</v>
      </c>
      <c r="J3" s="2">
        <f>_xlfn.PERCENTILE.INC(H2:H3,0.1)</f>
        <v>9.6798733131786191E-2</v>
      </c>
    </row>
    <row r="4" spans="1:10" x14ac:dyDescent="0.2">
      <c r="A4">
        <v>1</v>
      </c>
      <c r="B4">
        <f>[2]popenaias_black_4_sal_24h!I4</f>
        <v>0</v>
      </c>
      <c r="D4">
        <v>3</v>
      </c>
      <c r="E4">
        <f>AVERAGE(B8:B10)</f>
        <v>0.69828819020849531</v>
      </c>
      <c r="I4">
        <v>50</v>
      </c>
      <c r="J4" s="2">
        <f>_xlfn.PERCENTILE.INC(H2:H3,0.5)</f>
        <v>0.48399366565893054</v>
      </c>
    </row>
    <row r="5" spans="1:10" x14ac:dyDescent="0.2">
      <c r="A5">
        <v>2</v>
      </c>
      <c r="B5">
        <f>[2]popenaias_black_4_sal_24h!I5</f>
        <v>0.14634146341463417</v>
      </c>
      <c r="D5">
        <v>4</v>
      </c>
      <c r="E5">
        <f>AVERAGE(B11:B13)</f>
        <v>0.84838924574501984</v>
      </c>
    </row>
    <row r="6" spans="1:10" x14ac:dyDescent="0.2">
      <c r="A6">
        <v>2</v>
      </c>
      <c r="B6">
        <f>[2]popenaias_black_4_sal_24h!I6</f>
        <v>0.14079822616407978</v>
      </c>
      <c r="D6">
        <v>5</v>
      </c>
      <c r="E6">
        <f>AVERAGE(B14:B16)</f>
        <v>0.96798733131786108</v>
      </c>
    </row>
    <row r="7" spans="1:10" x14ac:dyDescent="0.2">
      <c r="A7">
        <v>2</v>
      </c>
      <c r="B7">
        <f>[2]popenaias_black_4_sal_24h!I7</f>
        <v>0.17917448405253267</v>
      </c>
      <c r="D7">
        <v>6</v>
      </c>
      <c r="E7">
        <f>AVERAGE(B17:B19)</f>
        <v>0.92011257981060535</v>
      </c>
    </row>
    <row r="8" spans="1:10" x14ac:dyDescent="0.2">
      <c r="A8">
        <v>3</v>
      </c>
      <c r="B8">
        <f>[2]popenaias_black_4_sal_24h!I8</f>
        <v>0.63221060782036398</v>
      </c>
    </row>
    <row r="9" spans="1:10" x14ac:dyDescent="0.2">
      <c r="A9">
        <v>3</v>
      </c>
      <c r="B9">
        <f>[2]popenaias_black_4_sal_24h!I9</f>
        <v>0.70255800118976797</v>
      </c>
    </row>
    <row r="10" spans="1:10" x14ac:dyDescent="0.2">
      <c r="A10">
        <v>3</v>
      </c>
      <c r="B10">
        <f>[2]popenaias_black_4_sal_24h!I10</f>
        <v>0.76009596161535387</v>
      </c>
    </row>
    <row r="11" spans="1:10" x14ac:dyDescent="0.2">
      <c r="A11">
        <v>4</v>
      </c>
      <c r="B11">
        <f>[2]popenaias_black_4_sal_24h!I11</f>
        <v>0.85127900059488404</v>
      </c>
    </row>
    <row r="12" spans="1:10" x14ac:dyDescent="0.2">
      <c r="A12">
        <v>4</v>
      </c>
      <c r="B12">
        <f>[2]popenaias_black_4_sal_24h!I12</f>
        <v>0.7670594683474925</v>
      </c>
    </row>
    <row r="13" spans="1:10" x14ac:dyDescent="0.2">
      <c r="A13">
        <v>4</v>
      </c>
      <c r="B13">
        <f>[2]popenaias_black_4_sal_24h!I13</f>
        <v>0.92682926829268297</v>
      </c>
    </row>
    <row r="14" spans="1:10" x14ac:dyDescent="0.2">
      <c r="A14">
        <v>5</v>
      </c>
      <c r="B14">
        <f>[2]popenaias_black_4_sal_24h!I14</f>
        <v>1</v>
      </c>
    </row>
    <row r="15" spans="1:10" x14ac:dyDescent="0.2">
      <c r="A15">
        <v>5</v>
      </c>
      <c r="B15">
        <f>[2]popenaias_black_4_sal_24h!I15</f>
        <v>0.93692178301093354</v>
      </c>
    </row>
    <row r="16" spans="1:10" x14ac:dyDescent="0.2">
      <c r="A16">
        <v>5</v>
      </c>
      <c r="B16">
        <f>[2]popenaias_black_4_sal_24h!I16</f>
        <v>0.96704021094264991</v>
      </c>
    </row>
    <row r="17" spans="1:2" x14ac:dyDescent="0.2">
      <c r="A17">
        <v>6</v>
      </c>
      <c r="B17">
        <f>[2]popenaias_black_4_sal_24h!I17</f>
        <v>0.92533598805375805</v>
      </c>
    </row>
    <row r="18" spans="1:2" x14ac:dyDescent="0.2">
      <c r="A18">
        <v>6</v>
      </c>
      <c r="B18">
        <f>[2]popenaias_black_4_sal_24h!I18</f>
        <v>0.92533598805375805</v>
      </c>
    </row>
    <row r="19" spans="1:2" x14ac:dyDescent="0.2">
      <c r="A19">
        <v>6</v>
      </c>
      <c r="B19">
        <f>[2]popenaias_black_4_sal_24h!I19</f>
        <v>0.90966576332429994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694E-B931-E846-8A0B-E215F63DC8D1}">
  <dimension ref="A1:G28"/>
  <sheetViews>
    <sheetView workbookViewId="0">
      <selection activeCell="H23" sqref="H23"/>
    </sheetView>
  </sheetViews>
  <sheetFormatPr baseColWidth="10" defaultRowHeight="16" x14ac:dyDescent="0.2"/>
  <sheetData>
    <row r="1" spans="1:7" x14ac:dyDescent="0.2">
      <c r="A1" s="1" t="s">
        <v>11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s="1" t="s">
        <v>7</v>
      </c>
    </row>
    <row r="2" spans="1:7" x14ac:dyDescent="0.2">
      <c r="A2">
        <v>1</v>
      </c>
      <c r="B2" t="s">
        <v>8</v>
      </c>
      <c r="C2">
        <v>10</v>
      </c>
      <c r="D2">
        <v>0</v>
      </c>
      <c r="E2">
        <f t="shared" ref="E2:E28" si="0">C2+D2</f>
        <v>10</v>
      </c>
      <c r="F2">
        <f t="shared" ref="F2:F28" si="1">C2/E2</f>
        <v>1</v>
      </c>
      <c r="G2">
        <f>1-F2</f>
        <v>0</v>
      </c>
    </row>
    <row r="3" spans="1:7" x14ac:dyDescent="0.2">
      <c r="A3">
        <v>1</v>
      </c>
      <c r="B3" t="s">
        <v>9</v>
      </c>
      <c r="C3">
        <v>9</v>
      </c>
      <c r="D3">
        <v>0</v>
      </c>
      <c r="E3">
        <f t="shared" si="0"/>
        <v>9</v>
      </c>
      <c r="F3">
        <f t="shared" si="1"/>
        <v>1</v>
      </c>
      <c r="G3">
        <f t="shared" ref="G3:G28" si="2">1-F3</f>
        <v>0</v>
      </c>
    </row>
    <row r="4" spans="1:7" x14ac:dyDescent="0.2">
      <c r="A4">
        <v>1</v>
      </c>
      <c r="B4" t="s">
        <v>10</v>
      </c>
      <c r="C4">
        <v>11</v>
      </c>
      <c r="D4">
        <v>0</v>
      </c>
      <c r="E4">
        <f t="shared" si="0"/>
        <v>11</v>
      </c>
      <c r="F4">
        <f t="shared" si="1"/>
        <v>1</v>
      </c>
      <c r="G4">
        <f t="shared" si="2"/>
        <v>0</v>
      </c>
    </row>
    <row r="5" spans="1:7" x14ac:dyDescent="0.2">
      <c r="A5">
        <v>2</v>
      </c>
      <c r="B5" t="s">
        <v>8</v>
      </c>
      <c r="C5">
        <v>9</v>
      </c>
      <c r="D5">
        <v>0</v>
      </c>
      <c r="E5">
        <f t="shared" si="0"/>
        <v>9</v>
      </c>
      <c r="F5">
        <f t="shared" si="1"/>
        <v>1</v>
      </c>
      <c r="G5">
        <f t="shared" si="2"/>
        <v>0</v>
      </c>
    </row>
    <row r="6" spans="1:7" x14ac:dyDescent="0.2">
      <c r="A6">
        <v>2</v>
      </c>
      <c r="B6" t="s">
        <v>9</v>
      </c>
      <c r="C6">
        <v>9</v>
      </c>
      <c r="D6">
        <v>0</v>
      </c>
      <c r="E6">
        <f t="shared" si="0"/>
        <v>9</v>
      </c>
      <c r="F6">
        <f t="shared" si="1"/>
        <v>1</v>
      </c>
      <c r="G6">
        <f t="shared" si="2"/>
        <v>0</v>
      </c>
    </row>
    <row r="7" spans="1:7" x14ac:dyDescent="0.2">
      <c r="A7">
        <v>2</v>
      </c>
      <c r="B7" t="s">
        <v>10</v>
      </c>
      <c r="C7">
        <v>9</v>
      </c>
      <c r="D7">
        <v>0</v>
      </c>
      <c r="E7">
        <f t="shared" si="0"/>
        <v>9</v>
      </c>
      <c r="F7">
        <f t="shared" si="1"/>
        <v>1</v>
      </c>
      <c r="G7">
        <f t="shared" si="2"/>
        <v>0</v>
      </c>
    </row>
    <row r="8" spans="1:7" x14ac:dyDescent="0.2">
      <c r="A8">
        <v>3</v>
      </c>
      <c r="B8" t="s">
        <v>8</v>
      </c>
      <c r="C8">
        <v>8</v>
      </c>
      <c r="D8">
        <v>0</v>
      </c>
      <c r="E8">
        <f t="shared" si="0"/>
        <v>8</v>
      </c>
      <c r="F8">
        <f t="shared" si="1"/>
        <v>1</v>
      </c>
      <c r="G8">
        <f t="shared" si="2"/>
        <v>0</v>
      </c>
    </row>
    <row r="9" spans="1:7" x14ac:dyDescent="0.2">
      <c r="A9">
        <v>3</v>
      </c>
      <c r="B9" t="s">
        <v>9</v>
      </c>
      <c r="C9">
        <v>10</v>
      </c>
      <c r="D9">
        <v>0</v>
      </c>
      <c r="E9">
        <f t="shared" si="0"/>
        <v>10</v>
      </c>
      <c r="F9">
        <f t="shared" si="1"/>
        <v>1</v>
      </c>
      <c r="G9">
        <f t="shared" si="2"/>
        <v>0</v>
      </c>
    </row>
    <row r="10" spans="1:7" x14ac:dyDescent="0.2">
      <c r="A10">
        <v>3</v>
      </c>
      <c r="B10" t="s">
        <v>10</v>
      </c>
      <c r="C10">
        <v>10</v>
      </c>
      <c r="D10">
        <v>0</v>
      </c>
      <c r="E10">
        <f t="shared" si="0"/>
        <v>10</v>
      </c>
      <c r="F10">
        <f t="shared" si="1"/>
        <v>1</v>
      </c>
      <c r="G10">
        <f t="shared" si="2"/>
        <v>0</v>
      </c>
    </row>
    <row r="11" spans="1:7" x14ac:dyDescent="0.2">
      <c r="A11">
        <v>4</v>
      </c>
      <c r="B11" t="s">
        <v>8</v>
      </c>
      <c r="C11">
        <v>10</v>
      </c>
      <c r="D11">
        <v>0</v>
      </c>
      <c r="E11">
        <f t="shared" si="0"/>
        <v>10</v>
      </c>
      <c r="F11">
        <f t="shared" si="1"/>
        <v>1</v>
      </c>
      <c r="G11">
        <f t="shared" si="2"/>
        <v>0</v>
      </c>
    </row>
    <row r="12" spans="1:7" x14ac:dyDescent="0.2">
      <c r="A12">
        <v>4</v>
      </c>
      <c r="B12" t="s">
        <v>9</v>
      </c>
      <c r="C12">
        <v>11</v>
      </c>
      <c r="D12">
        <v>0</v>
      </c>
      <c r="E12">
        <f t="shared" si="0"/>
        <v>11</v>
      </c>
      <c r="F12">
        <f t="shared" si="1"/>
        <v>1</v>
      </c>
      <c r="G12">
        <f t="shared" si="2"/>
        <v>0</v>
      </c>
    </row>
    <row r="13" spans="1:7" x14ac:dyDescent="0.2">
      <c r="A13">
        <v>4</v>
      </c>
      <c r="B13" t="s">
        <v>10</v>
      </c>
      <c r="C13">
        <v>11</v>
      </c>
      <c r="D13">
        <v>0</v>
      </c>
      <c r="E13">
        <f t="shared" si="0"/>
        <v>11</v>
      </c>
      <c r="F13">
        <f t="shared" si="1"/>
        <v>1</v>
      </c>
      <c r="G13">
        <f t="shared" si="2"/>
        <v>0</v>
      </c>
    </row>
    <row r="14" spans="1:7" x14ac:dyDescent="0.2">
      <c r="A14">
        <v>5</v>
      </c>
      <c r="B14" t="s">
        <v>8</v>
      </c>
      <c r="C14">
        <v>9</v>
      </c>
      <c r="D14">
        <v>1</v>
      </c>
      <c r="E14">
        <f t="shared" si="0"/>
        <v>10</v>
      </c>
      <c r="F14">
        <f t="shared" si="1"/>
        <v>0.9</v>
      </c>
      <c r="G14">
        <f t="shared" si="2"/>
        <v>9.9999999999999978E-2</v>
      </c>
    </row>
    <row r="15" spans="1:7" x14ac:dyDescent="0.2">
      <c r="A15">
        <v>5</v>
      </c>
      <c r="B15" t="s">
        <v>9</v>
      </c>
      <c r="C15">
        <v>7</v>
      </c>
      <c r="D15">
        <v>1</v>
      </c>
      <c r="E15">
        <f t="shared" si="0"/>
        <v>8</v>
      </c>
      <c r="F15">
        <f t="shared" si="1"/>
        <v>0.875</v>
      </c>
      <c r="G15">
        <f t="shared" si="2"/>
        <v>0.125</v>
      </c>
    </row>
    <row r="16" spans="1:7" x14ac:dyDescent="0.2">
      <c r="A16">
        <v>5</v>
      </c>
      <c r="B16" t="s">
        <v>10</v>
      </c>
      <c r="C16">
        <v>9</v>
      </c>
      <c r="D16">
        <v>2</v>
      </c>
      <c r="E16">
        <f t="shared" si="0"/>
        <v>11</v>
      </c>
      <c r="F16">
        <f t="shared" si="1"/>
        <v>0.81818181818181823</v>
      </c>
      <c r="G16">
        <f t="shared" si="2"/>
        <v>0.18181818181818177</v>
      </c>
    </row>
    <row r="17" spans="1:7" x14ac:dyDescent="0.2">
      <c r="A17">
        <v>6</v>
      </c>
      <c r="B17" t="s">
        <v>8</v>
      </c>
      <c r="C17">
        <v>8</v>
      </c>
      <c r="D17">
        <v>2</v>
      </c>
      <c r="E17">
        <f t="shared" si="0"/>
        <v>10</v>
      </c>
      <c r="F17">
        <f t="shared" si="1"/>
        <v>0.8</v>
      </c>
      <c r="G17">
        <f t="shared" si="2"/>
        <v>0.19999999999999996</v>
      </c>
    </row>
    <row r="18" spans="1:7" x14ac:dyDescent="0.2">
      <c r="A18">
        <v>6</v>
      </c>
      <c r="B18" t="s">
        <v>9</v>
      </c>
      <c r="C18">
        <v>7</v>
      </c>
      <c r="D18">
        <v>3</v>
      </c>
      <c r="E18">
        <f t="shared" si="0"/>
        <v>10</v>
      </c>
      <c r="F18">
        <f t="shared" si="1"/>
        <v>0.7</v>
      </c>
      <c r="G18">
        <f t="shared" si="2"/>
        <v>0.30000000000000004</v>
      </c>
    </row>
    <row r="19" spans="1:7" x14ac:dyDescent="0.2">
      <c r="A19">
        <v>6</v>
      </c>
      <c r="B19" t="s">
        <v>10</v>
      </c>
      <c r="C19">
        <v>8</v>
      </c>
      <c r="D19">
        <v>1</v>
      </c>
      <c r="E19">
        <f t="shared" si="0"/>
        <v>9</v>
      </c>
      <c r="F19">
        <f t="shared" si="1"/>
        <v>0.88888888888888884</v>
      </c>
      <c r="G19">
        <f t="shared" si="2"/>
        <v>0.11111111111111116</v>
      </c>
    </row>
    <row r="20" spans="1:7" x14ac:dyDescent="0.2">
      <c r="A20">
        <v>7</v>
      </c>
      <c r="B20" t="s">
        <v>8</v>
      </c>
      <c r="C20">
        <v>0</v>
      </c>
      <c r="D20">
        <v>10</v>
      </c>
      <c r="E20">
        <f t="shared" si="0"/>
        <v>10</v>
      </c>
      <c r="F20">
        <f t="shared" si="1"/>
        <v>0</v>
      </c>
      <c r="G20">
        <f t="shared" si="2"/>
        <v>1</v>
      </c>
    </row>
    <row r="21" spans="1:7" x14ac:dyDescent="0.2">
      <c r="A21">
        <v>7</v>
      </c>
      <c r="B21" t="s">
        <v>9</v>
      </c>
      <c r="C21">
        <v>1</v>
      </c>
      <c r="D21">
        <v>8</v>
      </c>
      <c r="E21">
        <f t="shared" si="0"/>
        <v>9</v>
      </c>
      <c r="F21">
        <f t="shared" si="1"/>
        <v>0.1111111111111111</v>
      </c>
      <c r="G21">
        <f t="shared" si="2"/>
        <v>0.88888888888888884</v>
      </c>
    </row>
    <row r="22" spans="1:7" x14ac:dyDescent="0.2">
      <c r="A22">
        <v>7</v>
      </c>
      <c r="B22" t="s">
        <v>10</v>
      </c>
      <c r="C22">
        <v>0</v>
      </c>
      <c r="D22">
        <v>9</v>
      </c>
      <c r="E22">
        <f t="shared" si="0"/>
        <v>9</v>
      </c>
      <c r="F22">
        <f t="shared" si="1"/>
        <v>0</v>
      </c>
      <c r="G22">
        <f t="shared" si="2"/>
        <v>1</v>
      </c>
    </row>
    <row r="23" spans="1:7" x14ac:dyDescent="0.2">
      <c r="A23">
        <v>8</v>
      </c>
      <c r="B23" t="s">
        <v>8</v>
      </c>
      <c r="C23">
        <v>0</v>
      </c>
      <c r="D23">
        <v>10</v>
      </c>
      <c r="E23">
        <f t="shared" si="0"/>
        <v>10</v>
      </c>
      <c r="F23">
        <f t="shared" si="1"/>
        <v>0</v>
      </c>
      <c r="G23">
        <f t="shared" si="2"/>
        <v>1</v>
      </c>
    </row>
    <row r="24" spans="1:7" x14ac:dyDescent="0.2">
      <c r="A24">
        <v>8</v>
      </c>
      <c r="B24" t="s">
        <v>9</v>
      </c>
      <c r="C24">
        <v>0</v>
      </c>
      <c r="D24">
        <v>10</v>
      </c>
      <c r="E24">
        <f t="shared" si="0"/>
        <v>10</v>
      </c>
      <c r="F24">
        <f t="shared" si="1"/>
        <v>0</v>
      </c>
      <c r="G24">
        <f t="shared" si="2"/>
        <v>1</v>
      </c>
    </row>
    <row r="25" spans="1:7" x14ac:dyDescent="0.2">
      <c r="A25">
        <v>8</v>
      </c>
      <c r="B25" t="s">
        <v>10</v>
      </c>
      <c r="C25">
        <v>0</v>
      </c>
      <c r="D25">
        <v>10</v>
      </c>
      <c r="E25">
        <f t="shared" si="0"/>
        <v>10</v>
      </c>
      <c r="F25">
        <f t="shared" si="1"/>
        <v>0</v>
      </c>
      <c r="G25">
        <f t="shared" si="2"/>
        <v>1</v>
      </c>
    </row>
    <row r="26" spans="1:7" x14ac:dyDescent="0.2">
      <c r="A26">
        <v>9</v>
      </c>
      <c r="B26" t="s">
        <v>8</v>
      </c>
      <c r="C26">
        <v>0</v>
      </c>
      <c r="D26">
        <v>10</v>
      </c>
      <c r="E26">
        <f t="shared" si="0"/>
        <v>10</v>
      </c>
      <c r="F26">
        <f t="shared" si="1"/>
        <v>0</v>
      </c>
      <c r="G26">
        <f t="shared" si="2"/>
        <v>1</v>
      </c>
    </row>
    <row r="27" spans="1:7" x14ac:dyDescent="0.2">
      <c r="A27">
        <v>9</v>
      </c>
      <c r="B27" t="s">
        <v>9</v>
      </c>
      <c r="C27">
        <v>0</v>
      </c>
      <c r="D27">
        <v>10</v>
      </c>
      <c r="E27">
        <f t="shared" si="0"/>
        <v>10</v>
      </c>
      <c r="F27">
        <f t="shared" si="1"/>
        <v>0</v>
      </c>
      <c r="G27">
        <f t="shared" si="2"/>
        <v>1</v>
      </c>
    </row>
    <row r="28" spans="1:7" x14ac:dyDescent="0.2">
      <c r="A28">
        <v>9</v>
      </c>
      <c r="B28" t="s">
        <v>10</v>
      </c>
      <c r="C28">
        <v>0</v>
      </c>
      <c r="D28">
        <v>12</v>
      </c>
      <c r="E28">
        <f t="shared" si="0"/>
        <v>12</v>
      </c>
      <c r="F28">
        <f t="shared" si="1"/>
        <v>0</v>
      </c>
      <c r="G28">
        <f t="shared" si="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9AA6-BB29-8142-A032-893757E500E6}">
  <dimension ref="A1:J28"/>
  <sheetViews>
    <sheetView workbookViewId="0">
      <selection activeCell="F8" sqref="F8"/>
    </sheetView>
  </sheetViews>
  <sheetFormatPr baseColWidth="10" defaultRowHeight="16" x14ac:dyDescent="0.2"/>
  <sheetData>
    <row r="1" spans="1:10" x14ac:dyDescent="0.2">
      <c r="A1" t="s">
        <v>11</v>
      </c>
      <c r="B1" t="s">
        <v>7</v>
      </c>
      <c r="D1" t="s">
        <v>12</v>
      </c>
      <c r="E1" t="s">
        <v>13</v>
      </c>
      <c r="H1" t="s">
        <v>14</v>
      </c>
      <c r="I1" t="s">
        <v>15</v>
      </c>
      <c r="J1" t="s">
        <v>22</v>
      </c>
    </row>
    <row r="2" spans="1:10" x14ac:dyDescent="0.2">
      <c r="A2">
        <v>1</v>
      </c>
      <c r="B2">
        <f>[3]popenaias_black_5_sal_96h!G2</f>
        <v>0</v>
      </c>
      <c r="D2">
        <v>1</v>
      </c>
      <c r="E2">
        <f>AVERAGE(B2:B4)</f>
        <v>0</v>
      </c>
      <c r="G2" t="s">
        <v>16</v>
      </c>
      <c r="H2">
        <f>MIN(E2:E10)</f>
        <v>0</v>
      </c>
      <c r="I2">
        <v>5</v>
      </c>
      <c r="J2" s="2">
        <f>_xlfn.PERCENTILE.INC(H2:H3,0.05)</f>
        <v>5.0000000000000044E-2</v>
      </c>
    </row>
    <row r="3" spans="1:10" x14ac:dyDescent="0.2">
      <c r="A3">
        <v>1</v>
      </c>
      <c r="B3">
        <f>[3]popenaias_black_5_sal_96h!G3</f>
        <v>0</v>
      </c>
      <c r="D3">
        <v>2</v>
      </c>
      <c r="E3">
        <f>AVERAGE(B5:B7)</f>
        <v>0</v>
      </c>
      <c r="G3" t="s">
        <v>17</v>
      </c>
      <c r="H3">
        <f>MAX(E2:E10)</f>
        <v>1</v>
      </c>
      <c r="I3">
        <v>10</v>
      </c>
      <c r="J3" s="2">
        <f>_xlfn.PERCENTILE.INC(H2:H3,0.1)</f>
        <v>0.10000000000000009</v>
      </c>
    </row>
    <row r="4" spans="1:10" x14ac:dyDescent="0.2">
      <c r="A4">
        <v>1</v>
      </c>
      <c r="B4">
        <f>[3]popenaias_black_5_sal_96h!G4</f>
        <v>0</v>
      </c>
      <c r="D4">
        <v>3</v>
      </c>
      <c r="E4">
        <f>AVERAGE(B8:B10)</f>
        <v>0</v>
      </c>
      <c r="I4">
        <v>50</v>
      </c>
      <c r="J4" s="2">
        <f>_xlfn.PERCENTILE.INC(H2:H3,0.5)</f>
        <v>0.5</v>
      </c>
    </row>
    <row r="5" spans="1:10" x14ac:dyDescent="0.2">
      <c r="A5">
        <v>2</v>
      </c>
      <c r="B5">
        <f>[3]popenaias_black_5_sal_96h!G5</f>
        <v>0</v>
      </c>
      <c r="D5">
        <v>4</v>
      </c>
      <c r="E5">
        <f>AVERAGE(B11:B13)</f>
        <v>0</v>
      </c>
    </row>
    <row r="6" spans="1:10" x14ac:dyDescent="0.2">
      <c r="A6">
        <v>2</v>
      </c>
      <c r="B6">
        <f>[3]popenaias_black_5_sal_96h!G6</f>
        <v>0</v>
      </c>
      <c r="D6">
        <v>5</v>
      </c>
      <c r="E6">
        <f>AVERAGE(B14:B16)</f>
        <v>0.13560606060606059</v>
      </c>
    </row>
    <row r="7" spans="1:10" x14ac:dyDescent="0.2">
      <c r="A7">
        <v>2</v>
      </c>
      <c r="B7">
        <f>[3]popenaias_black_5_sal_96h!G7</f>
        <v>0</v>
      </c>
      <c r="D7">
        <v>6</v>
      </c>
      <c r="E7">
        <f>AVERAGE(B17:B19)</f>
        <v>0.20370370370370372</v>
      </c>
    </row>
    <row r="8" spans="1:10" x14ac:dyDescent="0.2">
      <c r="A8">
        <v>3</v>
      </c>
      <c r="B8">
        <f>[3]popenaias_black_5_sal_96h!G8</f>
        <v>0</v>
      </c>
      <c r="D8">
        <v>7</v>
      </c>
      <c r="E8">
        <f>AVERAGE(B20:B22)</f>
        <v>0.96296296296296291</v>
      </c>
    </row>
    <row r="9" spans="1:10" x14ac:dyDescent="0.2">
      <c r="A9">
        <v>3</v>
      </c>
      <c r="B9">
        <f>[3]popenaias_black_5_sal_96h!G9</f>
        <v>0</v>
      </c>
      <c r="D9">
        <v>8</v>
      </c>
      <c r="E9">
        <f>AVERAGE(B23:B25)</f>
        <v>1</v>
      </c>
    </row>
    <row r="10" spans="1:10" x14ac:dyDescent="0.2">
      <c r="A10">
        <v>3</v>
      </c>
      <c r="B10">
        <f>[3]popenaias_black_5_sal_96h!G10</f>
        <v>0</v>
      </c>
      <c r="D10">
        <v>9</v>
      </c>
      <c r="E10">
        <f>AVERAGE(B26:B28)</f>
        <v>1</v>
      </c>
    </row>
    <row r="11" spans="1:10" x14ac:dyDescent="0.2">
      <c r="A11">
        <v>4</v>
      </c>
      <c r="B11">
        <f>[3]popenaias_black_5_sal_96h!G11</f>
        <v>0</v>
      </c>
    </row>
    <row r="12" spans="1:10" x14ac:dyDescent="0.2">
      <c r="A12">
        <v>4</v>
      </c>
      <c r="B12">
        <f>[3]popenaias_black_5_sal_96h!G12</f>
        <v>0</v>
      </c>
    </row>
    <row r="13" spans="1:10" x14ac:dyDescent="0.2">
      <c r="A13">
        <v>4</v>
      </c>
      <c r="B13">
        <f>[3]popenaias_black_5_sal_96h!G13</f>
        <v>0</v>
      </c>
    </row>
    <row r="14" spans="1:10" x14ac:dyDescent="0.2">
      <c r="A14">
        <v>5</v>
      </c>
      <c r="B14">
        <f>[3]popenaias_black_5_sal_96h!G14</f>
        <v>9.9999999999999978E-2</v>
      </c>
    </row>
    <row r="15" spans="1:10" x14ac:dyDescent="0.2">
      <c r="A15">
        <v>5</v>
      </c>
      <c r="B15">
        <f>[3]popenaias_black_5_sal_96h!G15</f>
        <v>0.125</v>
      </c>
    </row>
    <row r="16" spans="1:10" x14ac:dyDescent="0.2">
      <c r="A16">
        <v>5</v>
      </c>
      <c r="B16">
        <f>[3]popenaias_black_5_sal_96h!G16</f>
        <v>0.18181818181818177</v>
      </c>
    </row>
    <row r="17" spans="1:2" x14ac:dyDescent="0.2">
      <c r="A17">
        <v>6</v>
      </c>
      <c r="B17">
        <f>[3]popenaias_black_5_sal_96h!G17</f>
        <v>0.19999999999999996</v>
      </c>
    </row>
    <row r="18" spans="1:2" x14ac:dyDescent="0.2">
      <c r="A18">
        <v>6</v>
      </c>
      <c r="B18">
        <f>[3]popenaias_black_5_sal_96h!G18</f>
        <v>0.30000000000000004</v>
      </c>
    </row>
    <row r="19" spans="1:2" x14ac:dyDescent="0.2">
      <c r="A19">
        <v>6</v>
      </c>
      <c r="B19">
        <f>[3]popenaias_black_5_sal_96h!G19</f>
        <v>0.11111111111111116</v>
      </c>
    </row>
    <row r="20" spans="1:2" x14ac:dyDescent="0.2">
      <c r="A20">
        <v>7</v>
      </c>
      <c r="B20">
        <f>[3]popenaias_black_5_sal_96h!G20</f>
        <v>1</v>
      </c>
    </row>
    <row r="21" spans="1:2" x14ac:dyDescent="0.2">
      <c r="A21">
        <v>7</v>
      </c>
      <c r="B21">
        <f>[3]popenaias_black_5_sal_96h!G21</f>
        <v>0.88888888888888884</v>
      </c>
    </row>
    <row r="22" spans="1:2" x14ac:dyDescent="0.2">
      <c r="A22">
        <v>7</v>
      </c>
      <c r="B22">
        <f>[3]popenaias_black_5_sal_96h!G22</f>
        <v>1</v>
      </c>
    </row>
    <row r="23" spans="1:2" x14ac:dyDescent="0.2">
      <c r="A23">
        <v>8</v>
      </c>
      <c r="B23">
        <f>[3]popenaias_black_5_sal_96h!G23</f>
        <v>1</v>
      </c>
    </row>
    <row r="24" spans="1:2" x14ac:dyDescent="0.2">
      <c r="A24">
        <v>8</v>
      </c>
      <c r="B24">
        <f>[3]popenaias_black_5_sal_96h!G24</f>
        <v>1</v>
      </c>
    </row>
    <row r="25" spans="1:2" x14ac:dyDescent="0.2">
      <c r="A25">
        <v>8</v>
      </c>
      <c r="B25">
        <f>[3]popenaias_black_5_sal_96h!G25</f>
        <v>1</v>
      </c>
    </row>
    <row r="26" spans="1:2" x14ac:dyDescent="0.2">
      <c r="A26">
        <v>9</v>
      </c>
      <c r="B26">
        <f>[3]popenaias_black_5_sal_96h!G26</f>
        <v>1</v>
      </c>
    </row>
    <row r="27" spans="1:2" x14ac:dyDescent="0.2">
      <c r="A27">
        <v>9</v>
      </c>
      <c r="B27">
        <f>[3]popenaias_black_5_sal_96h!G27</f>
        <v>1</v>
      </c>
    </row>
    <row r="28" spans="1:2" x14ac:dyDescent="0.2">
      <c r="A28">
        <v>9</v>
      </c>
      <c r="B28">
        <f>[3]popenaias_black_5_sal_96h!G28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gloch_12h_data</vt:lpstr>
      <vt:lpstr>gloch_12h_perc</vt:lpstr>
      <vt:lpstr>gloch_24h_data</vt:lpstr>
      <vt:lpstr>gloch_24_perc</vt:lpstr>
      <vt:lpstr>juv_96h_data</vt:lpstr>
      <vt:lpstr>juv_96_perc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Rangaswami</dc:creator>
  <cp:lastModifiedBy>Xenia Rangaswami</cp:lastModifiedBy>
  <dcterms:created xsi:type="dcterms:W3CDTF">2025-07-27T20:07:33Z</dcterms:created>
  <dcterms:modified xsi:type="dcterms:W3CDTF">2025-07-27T21:56:35Z</dcterms:modified>
</cp:coreProperties>
</file>