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hD\Mpa\20160622 Mpa CP construct design\"/>
    </mc:Choice>
  </mc:AlternateContent>
  <bookViews>
    <workbookView xWindow="0" yWindow="0" windowWidth="13800" windowHeight="4788" firstSheet="13" activeTab="20"/>
  </bookViews>
  <sheets>
    <sheet name="primers" sheetId="36" r:id="rId1"/>
    <sheet name="exampleOverlapScoring" sheetId="60" r:id="rId2"/>
    <sheet name="160622" sheetId="29" r:id="rId3"/>
    <sheet name="new constructs" sheetId="31" r:id="rId4"/>
    <sheet name="Renato" sheetId="34" r:id="rId5"/>
    <sheet name="truncations" sheetId="41" r:id="rId6"/>
    <sheet name="tempPrimers" sheetId="105" r:id="rId7"/>
    <sheet name="20161130" sheetId="42" r:id="rId8"/>
    <sheet name="truncations (2)" sheetId="43" r:id="rId9"/>
    <sheet name="NewFragments" sheetId="116" r:id="rId10"/>
    <sheet name="NewPrimers" sheetId="115" r:id="rId11"/>
    <sheet name="Sg_Mpa_7" sheetId="114" r:id="rId12"/>
    <sheet name="Sg_Mpa_6a" sheetId="113" r:id="rId13"/>
    <sheet name="Sg_Mpa_6" sheetId="112" r:id="rId14"/>
    <sheet name="Sg_Mpa_C50" sheetId="111" r:id="rId15"/>
    <sheet name="Sg_Mpa_C38" sheetId="110" r:id="rId16"/>
    <sheet name="Sg_Mpa_C27" sheetId="109" r:id="rId17"/>
    <sheet name="Sg_Mpa_C14" sheetId="108" r:id="rId18"/>
    <sheet name="Sg_Mpa_C4" sheetId="107" r:id="rId19"/>
    <sheet name="Sg_Mpa_0" sheetId="106" r:id="rId20"/>
    <sheet name="CMC" sheetId="104" r:id="rId21"/>
  </sheets>
  <functionGroups builtInGroupCount="18"/>
  <externalReferences>
    <externalReference r:id="rId22"/>
    <externalReference r:id="rId23"/>
  </externalReferences>
  <definedNames>
    <definedName name="ADDPOST" localSheetId="7">#REF!</definedName>
    <definedName name="ADDPOST" localSheetId="3">#REF!</definedName>
    <definedName name="ADDPOST" localSheetId="0">'[1]DNA Fragments'!$M$7</definedName>
    <definedName name="ADDPOST" localSheetId="8">#REF!</definedName>
    <definedName name="ADDPOST">#REF!</definedName>
    <definedName name="ADDPRE" localSheetId="7">#REF!</definedName>
    <definedName name="ADDPRE" localSheetId="3">#REF!</definedName>
    <definedName name="ADDPRE" localSheetId="0">'[1]DNA Fragments'!$I$7</definedName>
    <definedName name="ADDPRE" localSheetId="8">#REF!</definedName>
    <definedName name="ADDPRE">#REF!</definedName>
    <definedName name="DNASEQ">[2]Constructs150929!$L$2</definedName>
    <definedName name="headPlasmids" localSheetId="7">#REF!</definedName>
    <definedName name="headPlasmids" localSheetId="3">#REF!</definedName>
    <definedName name="headPlasmids" localSheetId="0">[1]!tabPlasmids[#Headers]</definedName>
    <definedName name="headPlasmids" localSheetId="8">#REF!</definedName>
    <definedName name="headPlasmids">#REF!</definedName>
    <definedName name="HO" localSheetId="2">'160622'!#REF!</definedName>
    <definedName name="HO" localSheetId="7">#REF!</definedName>
    <definedName name="HO" localSheetId="3">#REF!</definedName>
    <definedName name="HO" localSheetId="0">#REF!</definedName>
    <definedName name="HO" localSheetId="8">#REF!</definedName>
    <definedName name="HO">#REF!</definedName>
    <definedName name="INPY" localSheetId="7">#REF!</definedName>
    <definedName name="INPY" localSheetId="3">#REF!</definedName>
    <definedName name="INPY" localSheetId="0">'[1]Mys constructs table'!$D$57</definedName>
    <definedName name="INPY" localSheetId="8">#REF!</definedName>
    <definedName name="INPY">#REF!</definedName>
    <definedName name="INSERT" localSheetId="7">#REF!</definedName>
    <definedName name="INSERT" localSheetId="8">#REF!</definedName>
    <definedName name="INSERT">#REF!</definedName>
    <definedName name="INSNAME" localSheetId="7">#REF!</definedName>
    <definedName name="INSNAME" localSheetId="8">#REF!</definedName>
    <definedName name="INSNAME">#REF!</definedName>
    <definedName name="MPA" localSheetId="7">#REF!</definedName>
    <definedName name="MPA" localSheetId="3">#REF!</definedName>
    <definedName name="MPA" localSheetId="0">[1]assembler!$H$36</definedName>
    <definedName name="MPA" localSheetId="8">#REF!</definedName>
    <definedName name="MPA">#REF!</definedName>
    <definedName name="MSE">'[2]new primers for fragments'!$B$14</definedName>
    <definedName name="PLS">'[2]150924 tag variants'!$P$1</definedName>
    <definedName name="PRIMTAB">primers!$A:$E</definedName>
    <definedName name="RESULT" localSheetId="2">'160622'!#REF!</definedName>
    <definedName name="RESULT">'[2]150310 Mys1a'!$I$17</definedName>
    <definedName name="SEQ" localSheetId="7">#REF!</definedName>
    <definedName name="SEQ" localSheetId="3">#REF!</definedName>
    <definedName name="SEQ" localSheetId="8">#REF!</definedName>
    <definedName name="SEQ">#REF!</definedName>
    <definedName name="SP" localSheetId="2">'160622'!$A$2</definedName>
    <definedName name="SP" localSheetId="7">#REF!</definedName>
    <definedName name="SP" localSheetId="3">#REF!</definedName>
    <definedName name="SP" localSheetId="0">#REF!</definedName>
    <definedName name="SP" localSheetId="8">#REF!</definedName>
    <definedName name="SP">#REF!</definedName>
    <definedName name="SS" localSheetId="2">'160622'!#REF!</definedName>
    <definedName name="SS" localSheetId="7">#REF!</definedName>
    <definedName name="SS" localSheetId="3">#REF!</definedName>
    <definedName name="SS" localSheetId="0">#REF!</definedName>
    <definedName name="SS" localSheetId="8">#REF!</definedName>
    <definedName name="SS">#REF!</definedName>
    <definedName name="SUBBY" localSheetId="7">#REF!</definedName>
    <definedName name="SUBBY" localSheetId="3">#REF!</definedName>
    <definedName name="SUBBY" localSheetId="0">#REF!</definedName>
    <definedName name="SUBBY" localSheetId="8">#REF!</definedName>
    <definedName name="SUBBY">#REF!</definedName>
    <definedName name="TAG" localSheetId="7">#REF!</definedName>
    <definedName name="TAG" localSheetId="3">#REF!</definedName>
    <definedName name="TAG" localSheetId="0">[1]assembler!$D$3</definedName>
    <definedName name="TAG" localSheetId="8">#REF!</definedName>
    <definedName name="TAG">#REF!</definedName>
    <definedName name="TEMPLATE" localSheetId="7">#REF!</definedName>
    <definedName name="TEMPLATE" localSheetId="8">#REF!</definedName>
    <definedName name="TEMPLATE">#REF!</definedName>
    <definedName name="TEMPNAME" localSheetId="7">#REF!</definedName>
    <definedName name="TEMPNAME" localSheetId="8">#REF!</definedName>
    <definedName name="TEMPNAME">#REF!</definedName>
    <definedName name="TER" localSheetId="7">#REF!</definedName>
    <definedName name="TER" localSheetId="3">#REF!</definedName>
    <definedName name="TER" localSheetId="0">[1]assembler!$E$2</definedName>
    <definedName name="TER" localSheetId="8">#REF!</definedName>
    <definedName name="TER">#REF!</definedName>
    <definedName name="TTT" localSheetId="7">#REF!</definedName>
    <definedName name="TTT" localSheetId="3">#REF!</definedName>
    <definedName name="TTT" localSheetId="8">#REF!</definedName>
    <definedName name="TTT">#REF!</definedName>
    <definedName name="VEC" localSheetId="7">#REF!</definedName>
    <definedName name="VEC" localSheetId="3">#REF!</definedName>
    <definedName name="VEC" localSheetId="0">[1]assembler!$G$36</definedName>
    <definedName name="VEC" localSheetId="8">#REF!</definedName>
    <definedName name="VEC">#REF!</definedName>
    <definedName name="VectorList" localSheetId="7">#REF!</definedName>
    <definedName name="VectorList" localSheetId="3">#REF!</definedName>
    <definedName name="VectorList" localSheetId="0">[1]vectors!$A$2:$A$1048576</definedName>
    <definedName name="VectorList" localSheetId="8">#REF!</definedName>
    <definedName name="VectorList">#REF!</definedName>
    <definedName name="VectorTable" localSheetId="7">#REF!</definedName>
    <definedName name="VectorTable" localSheetId="3">#REF!</definedName>
    <definedName name="VectorTable" localSheetId="0">[1]vectors!$1:$1048576</definedName>
    <definedName name="VectorTable" localSheetId="8">#REF!</definedName>
    <definedName name="VectorTable">#REF!</definedName>
    <definedName name="VS" localSheetId="2">'160622'!#REF!</definedName>
    <definedName name="VS">'[2]150310 Mys1a'!$D$2</definedName>
  </definedNames>
  <calcPr calcId="171027"/>
</workbook>
</file>

<file path=xl/calcChain.xml><?xml version="1.0" encoding="utf-8"?>
<calcChain xmlns="http://schemas.openxmlformats.org/spreadsheetml/2006/main">
  <c r="J46" i="43" l="1"/>
  <c r="J47" i="43"/>
  <c r="J48" i="43"/>
  <c r="J49" i="43"/>
  <c r="J45" i="43"/>
  <c r="H40" i="43" l="1"/>
  <c r="E47" i="43"/>
  <c r="E46" i="43"/>
  <c r="E48" i="43"/>
  <c r="E49" i="43"/>
  <c r="E50" i="43"/>
  <c r="E45" i="43"/>
  <c r="D46" i="43"/>
  <c r="D47" i="43"/>
  <c r="D48" i="43"/>
  <c r="D49" i="43"/>
  <c r="D50" i="43"/>
  <c r="D45" i="43"/>
  <c r="I3" i="60" l="1"/>
  <c r="P729" i="60"/>
  <c r="P728" i="60"/>
  <c r="P727" i="60"/>
  <c r="P726" i="60"/>
  <c r="P725" i="60"/>
  <c r="P724" i="60"/>
  <c r="P723" i="60"/>
  <c r="P722" i="60"/>
  <c r="P721" i="60"/>
  <c r="P720" i="60"/>
  <c r="P719" i="60"/>
  <c r="P718" i="60"/>
  <c r="P717" i="60"/>
  <c r="P716" i="60"/>
  <c r="P715" i="60"/>
  <c r="P714" i="60"/>
  <c r="P713" i="60"/>
  <c r="P712" i="60"/>
  <c r="P711" i="60"/>
  <c r="P710" i="60"/>
  <c r="P709" i="60"/>
  <c r="P708" i="60"/>
  <c r="P707" i="60"/>
  <c r="P706" i="60"/>
  <c r="P705" i="60"/>
  <c r="P704" i="60"/>
  <c r="P703" i="60"/>
  <c r="P702" i="60"/>
  <c r="P701" i="60"/>
  <c r="P700" i="60"/>
  <c r="P699" i="60"/>
  <c r="P698" i="60"/>
  <c r="P697" i="60"/>
  <c r="P696" i="60"/>
  <c r="P695" i="60"/>
  <c r="P694" i="60"/>
  <c r="P693" i="60"/>
  <c r="P692" i="60"/>
  <c r="P691" i="60"/>
  <c r="P690" i="60"/>
  <c r="P689" i="60"/>
  <c r="P688" i="60"/>
  <c r="P687" i="60"/>
  <c r="P686" i="60"/>
  <c r="P685" i="60"/>
  <c r="P684" i="60"/>
  <c r="P683" i="60"/>
  <c r="P682" i="60"/>
  <c r="P681" i="60"/>
  <c r="P680" i="60"/>
  <c r="P679" i="60"/>
  <c r="P678" i="60"/>
  <c r="P677" i="60"/>
  <c r="P676" i="60"/>
  <c r="P675" i="60"/>
  <c r="P674" i="60"/>
  <c r="P673" i="60"/>
  <c r="P672" i="60"/>
  <c r="P671" i="60"/>
  <c r="P670" i="60"/>
  <c r="P669" i="60"/>
  <c r="P668" i="60"/>
  <c r="P667" i="60"/>
  <c r="P666" i="60"/>
  <c r="P665" i="60"/>
  <c r="P664" i="60"/>
  <c r="P663" i="60"/>
  <c r="P662" i="60"/>
  <c r="P661" i="60"/>
  <c r="P660" i="60"/>
  <c r="P659" i="60"/>
  <c r="P658" i="60"/>
  <c r="P657" i="60"/>
  <c r="P656" i="60"/>
  <c r="P655" i="60"/>
  <c r="P654" i="60"/>
  <c r="P653" i="60"/>
  <c r="P652" i="60"/>
  <c r="P651" i="60"/>
  <c r="P650" i="60"/>
  <c r="P649" i="60"/>
  <c r="P648" i="60"/>
  <c r="P647" i="60"/>
  <c r="P646" i="60"/>
  <c r="P645" i="60"/>
  <c r="P644" i="60"/>
  <c r="P643" i="60"/>
  <c r="P642" i="60"/>
  <c r="P641" i="60"/>
  <c r="P640" i="60"/>
  <c r="P639" i="60"/>
  <c r="P638" i="60"/>
  <c r="P637" i="60"/>
  <c r="P636" i="60"/>
  <c r="P635" i="60"/>
  <c r="P634" i="60"/>
  <c r="P633" i="60"/>
  <c r="P632" i="60"/>
  <c r="P631" i="60"/>
  <c r="P630" i="60"/>
  <c r="P629" i="60"/>
  <c r="P628" i="60"/>
  <c r="P627" i="60"/>
  <c r="P626" i="60"/>
  <c r="P625" i="60"/>
  <c r="P624" i="60"/>
  <c r="P623" i="60"/>
  <c r="P622" i="60"/>
  <c r="P621" i="60"/>
  <c r="P620" i="60"/>
  <c r="P619" i="60"/>
  <c r="P618" i="60"/>
  <c r="P617" i="60"/>
  <c r="P616" i="60"/>
  <c r="P615" i="60"/>
  <c r="P614" i="60"/>
  <c r="P613" i="60"/>
  <c r="P612" i="60"/>
  <c r="P611" i="60"/>
  <c r="P610" i="60"/>
  <c r="P609" i="60"/>
  <c r="P608" i="60"/>
  <c r="P607" i="60"/>
  <c r="P606" i="60"/>
  <c r="P605" i="60"/>
  <c r="P604" i="60"/>
  <c r="P603" i="60"/>
  <c r="P602" i="60"/>
  <c r="P601" i="60"/>
  <c r="P600" i="60"/>
  <c r="P599" i="60"/>
  <c r="P598" i="60"/>
  <c r="P597" i="60"/>
  <c r="P596" i="60"/>
  <c r="P595" i="60"/>
  <c r="P594" i="60"/>
  <c r="P593" i="60"/>
  <c r="P592" i="60"/>
  <c r="P591" i="60"/>
  <c r="P590" i="60"/>
  <c r="P589" i="60"/>
  <c r="P588" i="60"/>
  <c r="P587" i="60"/>
  <c r="P586" i="60"/>
  <c r="P585" i="60"/>
  <c r="P584" i="60"/>
  <c r="P583" i="60"/>
  <c r="P582" i="60"/>
  <c r="P581" i="60"/>
  <c r="P580" i="60"/>
  <c r="P579" i="60"/>
  <c r="P578" i="60"/>
  <c r="P577" i="60"/>
  <c r="P576" i="60"/>
  <c r="P575" i="60"/>
  <c r="P574" i="60"/>
  <c r="P573" i="60"/>
  <c r="P572" i="60"/>
  <c r="P571" i="60"/>
  <c r="P570" i="60"/>
  <c r="P569" i="60"/>
  <c r="P568" i="60"/>
  <c r="P567" i="60"/>
  <c r="P566" i="60"/>
  <c r="P565" i="60"/>
  <c r="P564" i="60"/>
  <c r="P563" i="60"/>
  <c r="P562" i="60"/>
  <c r="P561" i="60"/>
  <c r="P560" i="60"/>
  <c r="P559" i="60"/>
  <c r="P558" i="60"/>
  <c r="P557" i="60"/>
  <c r="P556" i="60"/>
  <c r="P555" i="60"/>
  <c r="P554" i="60"/>
  <c r="P553" i="60"/>
  <c r="P552" i="60"/>
  <c r="P551" i="60"/>
  <c r="P550" i="60"/>
  <c r="P549" i="60"/>
  <c r="P548" i="60"/>
  <c r="P547" i="60"/>
  <c r="P546" i="60"/>
  <c r="P545" i="60"/>
  <c r="P544" i="60"/>
  <c r="P543" i="60"/>
  <c r="P542" i="60"/>
  <c r="P541" i="60"/>
  <c r="P540" i="60"/>
  <c r="P539" i="60"/>
  <c r="P538" i="60"/>
  <c r="P537" i="60"/>
  <c r="P536" i="60"/>
  <c r="P535" i="60"/>
  <c r="P534" i="60"/>
  <c r="P533" i="60"/>
  <c r="P532" i="60"/>
  <c r="P531" i="60"/>
  <c r="P530" i="60"/>
  <c r="P529" i="60"/>
  <c r="P528" i="60"/>
  <c r="P527" i="60"/>
  <c r="P526" i="60"/>
  <c r="P525" i="60"/>
  <c r="P524" i="60"/>
  <c r="P523" i="60"/>
  <c r="P522" i="60"/>
  <c r="P521" i="60"/>
  <c r="P520" i="60"/>
  <c r="P519" i="60"/>
  <c r="P518" i="60"/>
  <c r="P517" i="60"/>
  <c r="P516" i="60"/>
  <c r="P515" i="60"/>
  <c r="P514" i="60"/>
  <c r="P513" i="60"/>
  <c r="P512" i="60"/>
  <c r="P511" i="60"/>
  <c r="P510" i="60"/>
  <c r="P509" i="60"/>
  <c r="P508" i="60"/>
  <c r="P507" i="60"/>
  <c r="P506" i="60"/>
  <c r="P505" i="60"/>
  <c r="P504" i="60"/>
  <c r="P503" i="60"/>
  <c r="P502" i="60"/>
  <c r="P501" i="60"/>
  <c r="P500" i="60"/>
  <c r="P499" i="60"/>
  <c r="P498" i="60"/>
  <c r="P497" i="60"/>
  <c r="P496" i="60"/>
  <c r="P495" i="60"/>
  <c r="P494" i="60"/>
  <c r="P493" i="60"/>
  <c r="P492" i="60"/>
  <c r="P491" i="60"/>
  <c r="P490" i="60"/>
  <c r="P489" i="60"/>
  <c r="P488" i="60"/>
  <c r="P487" i="60"/>
  <c r="P486" i="60"/>
  <c r="P485" i="60"/>
  <c r="P484" i="60"/>
  <c r="P483" i="60"/>
  <c r="P482" i="60"/>
  <c r="P481" i="60"/>
  <c r="P480" i="60"/>
  <c r="P479" i="60"/>
  <c r="P478" i="60"/>
  <c r="P477" i="60"/>
  <c r="P476" i="60"/>
  <c r="P475" i="60"/>
  <c r="P474" i="60"/>
  <c r="P473" i="60"/>
  <c r="P472" i="60"/>
  <c r="P471" i="60"/>
  <c r="P470" i="60"/>
  <c r="P469" i="60"/>
  <c r="P468" i="60"/>
  <c r="P467" i="60"/>
  <c r="P466" i="60"/>
  <c r="P465" i="60"/>
  <c r="P464" i="60"/>
  <c r="P463" i="60"/>
  <c r="P462" i="60"/>
  <c r="P461" i="60"/>
  <c r="P460" i="60"/>
  <c r="P459" i="60"/>
  <c r="P458" i="60"/>
  <c r="P457" i="60"/>
  <c r="P456" i="60"/>
  <c r="P455" i="60"/>
  <c r="P454" i="60"/>
  <c r="P453" i="60"/>
  <c r="P452" i="60"/>
  <c r="P451" i="60"/>
  <c r="P450" i="60"/>
  <c r="P449" i="60"/>
  <c r="P448" i="60"/>
  <c r="P447" i="60"/>
  <c r="P446" i="60"/>
  <c r="P445" i="60"/>
  <c r="P444" i="60"/>
  <c r="P443" i="60"/>
  <c r="P442" i="60"/>
  <c r="P441" i="60"/>
  <c r="P440" i="60"/>
  <c r="P439" i="60"/>
  <c r="P438" i="60"/>
  <c r="P437" i="60"/>
  <c r="P436" i="60"/>
  <c r="P435" i="60"/>
  <c r="P434" i="60"/>
  <c r="P433" i="60"/>
  <c r="P432" i="60"/>
  <c r="P431" i="60"/>
  <c r="P430" i="60"/>
  <c r="P429" i="60"/>
  <c r="P428" i="60"/>
  <c r="P427" i="60"/>
  <c r="P426" i="60"/>
  <c r="P425" i="60"/>
  <c r="P424" i="60"/>
  <c r="P423" i="60"/>
  <c r="P422" i="60"/>
  <c r="P421" i="60"/>
  <c r="P420" i="60"/>
  <c r="P419" i="60"/>
  <c r="P418" i="60"/>
  <c r="P417" i="60"/>
  <c r="P416" i="60"/>
  <c r="P415" i="60"/>
  <c r="P414" i="60"/>
  <c r="P413" i="60"/>
  <c r="P412" i="60"/>
  <c r="P411" i="60"/>
  <c r="P410" i="60"/>
  <c r="P409" i="60"/>
  <c r="P408" i="60"/>
  <c r="P407" i="60"/>
  <c r="P406" i="60"/>
  <c r="P405" i="60"/>
  <c r="P404" i="60"/>
  <c r="P403" i="60"/>
  <c r="P402" i="60"/>
  <c r="P401" i="60"/>
  <c r="P400" i="60"/>
  <c r="P399" i="60"/>
  <c r="P398" i="60"/>
  <c r="P397" i="60"/>
  <c r="P396" i="60"/>
  <c r="P395" i="60"/>
  <c r="P394" i="60"/>
  <c r="P393" i="60"/>
  <c r="P392" i="60"/>
  <c r="P391" i="60"/>
  <c r="P390" i="60"/>
  <c r="P389" i="60"/>
  <c r="P388" i="60"/>
  <c r="P387" i="60"/>
  <c r="P386" i="60"/>
  <c r="P385" i="60"/>
  <c r="P384" i="60"/>
  <c r="P383" i="60"/>
  <c r="P382" i="60"/>
  <c r="P381" i="60"/>
  <c r="P380" i="60"/>
  <c r="P379" i="60"/>
  <c r="P378" i="60"/>
  <c r="P377" i="60"/>
  <c r="P376" i="60"/>
  <c r="P375" i="60"/>
  <c r="P374" i="60"/>
  <c r="P373" i="60"/>
  <c r="P372" i="60"/>
  <c r="P371" i="60"/>
  <c r="P370" i="60"/>
  <c r="P369" i="60"/>
  <c r="P368" i="60"/>
  <c r="P367" i="60"/>
  <c r="P366" i="60"/>
  <c r="P365" i="60"/>
  <c r="P364" i="60"/>
  <c r="P363" i="60"/>
  <c r="P362" i="60"/>
  <c r="P361" i="60"/>
  <c r="P360" i="60"/>
  <c r="P359" i="60"/>
  <c r="P358" i="60"/>
  <c r="P357" i="60"/>
  <c r="P356" i="60"/>
  <c r="P355" i="60"/>
  <c r="P354" i="60"/>
  <c r="P353" i="60"/>
  <c r="P352" i="60"/>
  <c r="P351" i="60"/>
  <c r="P350" i="60"/>
  <c r="P349" i="60"/>
  <c r="P348" i="60"/>
  <c r="P347" i="60"/>
  <c r="P346" i="60"/>
  <c r="P345" i="60"/>
  <c r="P344" i="60"/>
  <c r="P343" i="60"/>
  <c r="P342" i="60"/>
  <c r="P341" i="60"/>
  <c r="P340" i="60"/>
  <c r="P339" i="60"/>
  <c r="P338" i="60"/>
  <c r="P337" i="60"/>
  <c r="P336" i="60"/>
  <c r="P335" i="60"/>
  <c r="P334" i="60"/>
  <c r="P333" i="60"/>
  <c r="P332" i="60"/>
  <c r="P331" i="60"/>
  <c r="P330" i="60"/>
  <c r="P329" i="60"/>
  <c r="P328" i="60"/>
  <c r="P327" i="60"/>
  <c r="P326" i="60"/>
  <c r="P325" i="60"/>
  <c r="P324" i="60"/>
  <c r="P323" i="60"/>
  <c r="P322" i="60"/>
  <c r="P321" i="60"/>
  <c r="P320" i="60"/>
  <c r="P319" i="60"/>
  <c r="P318" i="60"/>
  <c r="P317" i="60"/>
  <c r="P316" i="60"/>
  <c r="P315" i="60"/>
  <c r="P314" i="60"/>
  <c r="P313" i="60"/>
  <c r="P312" i="60"/>
  <c r="P311" i="60"/>
  <c r="P310" i="60"/>
  <c r="P309" i="60"/>
  <c r="P308" i="60"/>
  <c r="P307" i="60"/>
  <c r="P306" i="60"/>
  <c r="P305" i="60"/>
  <c r="P304" i="60"/>
  <c r="P303" i="60"/>
  <c r="P302" i="60"/>
  <c r="P301" i="60"/>
  <c r="P300" i="60"/>
  <c r="P299" i="60"/>
  <c r="P298" i="60"/>
  <c r="P297" i="60"/>
  <c r="P296" i="60"/>
  <c r="P295" i="60"/>
  <c r="P294" i="60"/>
  <c r="P293" i="60"/>
  <c r="P292" i="60"/>
  <c r="P291" i="60"/>
  <c r="P290" i="60"/>
  <c r="P289" i="60"/>
  <c r="P288" i="60"/>
  <c r="P287" i="60"/>
  <c r="P286" i="60"/>
  <c r="P285" i="60"/>
  <c r="P284" i="60"/>
  <c r="P283" i="60"/>
  <c r="P282" i="60"/>
  <c r="P281" i="60"/>
  <c r="P280" i="60"/>
  <c r="P279" i="60"/>
  <c r="P278" i="60"/>
  <c r="P277" i="60"/>
  <c r="P276" i="60"/>
  <c r="P275" i="60"/>
  <c r="P274" i="60"/>
  <c r="P273" i="60"/>
  <c r="P272" i="60"/>
  <c r="P271" i="60"/>
  <c r="P270" i="60"/>
  <c r="P269" i="60"/>
  <c r="P268" i="60"/>
  <c r="P267" i="60"/>
  <c r="P266" i="60"/>
  <c r="P265" i="60"/>
  <c r="P264" i="60"/>
  <c r="P263" i="60"/>
  <c r="P262" i="60"/>
  <c r="P261" i="60"/>
  <c r="P260" i="60"/>
  <c r="P259" i="60"/>
  <c r="P258" i="60"/>
  <c r="P257" i="60"/>
  <c r="P256" i="60"/>
  <c r="P255" i="60"/>
  <c r="P254" i="60"/>
  <c r="P253" i="60"/>
  <c r="P252" i="60"/>
  <c r="P251" i="60"/>
  <c r="P250" i="60"/>
  <c r="P249" i="60"/>
  <c r="P248" i="60"/>
  <c r="P247" i="60"/>
  <c r="P246" i="60"/>
  <c r="P245" i="60"/>
  <c r="P244" i="60"/>
  <c r="P243" i="60"/>
  <c r="P242" i="60"/>
  <c r="P241" i="60"/>
  <c r="P240" i="60"/>
  <c r="P239" i="60"/>
  <c r="P238" i="60"/>
  <c r="P237" i="60"/>
  <c r="P236" i="60"/>
  <c r="P235" i="60"/>
  <c r="P234" i="60"/>
  <c r="P233" i="60"/>
  <c r="P232" i="60"/>
  <c r="P231" i="60"/>
  <c r="P230" i="60"/>
  <c r="P229" i="60"/>
  <c r="P228" i="60"/>
  <c r="P227" i="60"/>
  <c r="P226" i="60"/>
  <c r="P225" i="60"/>
  <c r="P224" i="60"/>
  <c r="P223" i="60"/>
  <c r="P222" i="60"/>
  <c r="P221" i="60"/>
  <c r="P220" i="60"/>
  <c r="P219" i="60"/>
  <c r="P218" i="60"/>
  <c r="P217" i="60"/>
  <c r="P216" i="60"/>
  <c r="P215" i="60"/>
  <c r="P214" i="60"/>
  <c r="P213" i="60"/>
  <c r="P212" i="60"/>
  <c r="P211" i="60"/>
  <c r="P210" i="60"/>
  <c r="P209" i="60"/>
  <c r="P208" i="60"/>
  <c r="P207" i="60"/>
  <c r="P206" i="60"/>
  <c r="P205" i="60"/>
  <c r="P204" i="60"/>
  <c r="P203" i="60"/>
  <c r="P202" i="60"/>
  <c r="P201" i="60"/>
  <c r="P200" i="60"/>
  <c r="P199" i="60"/>
  <c r="P198" i="60"/>
  <c r="P197" i="60"/>
  <c r="P196" i="60"/>
  <c r="P195" i="60"/>
  <c r="P194" i="60"/>
  <c r="P193" i="60"/>
  <c r="P192" i="60"/>
  <c r="P191" i="60"/>
  <c r="P190" i="60"/>
  <c r="P189" i="60"/>
  <c r="P188" i="60"/>
  <c r="P187" i="60"/>
  <c r="P186" i="60"/>
  <c r="P185" i="60"/>
  <c r="P184" i="60"/>
  <c r="P183" i="60"/>
  <c r="P182" i="60"/>
  <c r="P181" i="60"/>
  <c r="P180" i="60"/>
  <c r="P179" i="60"/>
  <c r="P178" i="60"/>
  <c r="P177" i="60"/>
  <c r="P176" i="60"/>
  <c r="P175" i="60"/>
  <c r="P174" i="60"/>
  <c r="P173" i="60"/>
  <c r="P172" i="60"/>
  <c r="P171" i="60"/>
  <c r="P170" i="60"/>
  <c r="P169" i="60"/>
  <c r="P168" i="60"/>
  <c r="P167" i="60"/>
  <c r="P166" i="60"/>
  <c r="P165" i="60"/>
  <c r="P164" i="60"/>
  <c r="P163" i="60"/>
  <c r="P162" i="60"/>
  <c r="P161" i="60"/>
  <c r="P160" i="60"/>
  <c r="P159" i="60"/>
  <c r="P158" i="60"/>
  <c r="P157" i="60"/>
  <c r="P156" i="60"/>
  <c r="P155" i="60"/>
  <c r="P154" i="60"/>
  <c r="P153" i="60"/>
  <c r="P152" i="60"/>
  <c r="P151" i="60"/>
  <c r="P150" i="60"/>
  <c r="P149" i="60"/>
  <c r="P148" i="60"/>
  <c r="P147" i="60"/>
  <c r="P146" i="60"/>
  <c r="P145" i="60"/>
  <c r="P144" i="60"/>
  <c r="P143" i="60"/>
  <c r="P142" i="60"/>
  <c r="P141" i="60"/>
  <c r="P140" i="60"/>
  <c r="P139" i="60"/>
  <c r="P138" i="60"/>
  <c r="P137" i="60"/>
  <c r="P136" i="60"/>
  <c r="P135" i="60"/>
  <c r="P134" i="60"/>
  <c r="P133" i="60"/>
  <c r="P132" i="60"/>
  <c r="P131" i="60"/>
  <c r="P130" i="60"/>
  <c r="P129" i="60"/>
  <c r="P128" i="60"/>
  <c r="P127" i="60"/>
  <c r="P126" i="60"/>
  <c r="P125" i="60"/>
  <c r="P124" i="60"/>
  <c r="P123" i="60"/>
  <c r="P122" i="60"/>
  <c r="P121" i="60"/>
  <c r="P120" i="60"/>
  <c r="P119" i="60"/>
  <c r="P118" i="60"/>
  <c r="P117" i="60"/>
  <c r="P116" i="60"/>
  <c r="P115" i="60"/>
  <c r="P114" i="60"/>
  <c r="P113" i="60"/>
  <c r="P112" i="60"/>
  <c r="P111" i="60"/>
  <c r="P110" i="60"/>
  <c r="P109" i="60"/>
  <c r="P108" i="60"/>
  <c r="P107" i="60"/>
  <c r="P106" i="60"/>
  <c r="P105" i="60"/>
  <c r="P104" i="60"/>
  <c r="P103" i="60"/>
  <c r="P102" i="60"/>
  <c r="P101" i="60"/>
  <c r="P100" i="60"/>
  <c r="P99" i="60"/>
  <c r="P98" i="60"/>
  <c r="P97" i="60"/>
  <c r="P96" i="60"/>
  <c r="P95" i="60"/>
  <c r="P94" i="60"/>
  <c r="P93" i="60"/>
  <c r="P92" i="60"/>
  <c r="P91" i="60"/>
  <c r="P90" i="60"/>
  <c r="P89" i="60"/>
  <c r="P88" i="60"/>
  <c r="P87" i="60"/>
  <c r="P86" i="60"/>
  <c r="P85" i="60"/>
  <c r="P84" i="60"/>
  <c r="P83" i="60"/>
  <c r="P82" i="60"/>
  <c r="P81" i="60"/>
  <c r="P80" i="60"/>
  <c r="P79" i="60"/>
  <c r="P78" i="60"/>
  <c r="P77" i="60"/>
  <c r="P76" i="60"/>
  <c r="P75" i="60"/>
  <c r="P74" i="60"/>
  <c r="P73" i="60"/>
  <c r="P72" i="60"/>
  <c r="P71" i="60"/>
  <c r="P70" i="60"/>
  <c r="P69" i="60"/>
  <c r="P68" i="60"/>
  <c r="P67" i="60"/>
  <c r="P66" i="60"/>
  <c r="P65" i="60"/>
  <c r="P64" i="60"/>
  <c r="P63" i="60"/>
  <c r="P62" i="60"/>
  <c r="P61" i="60"/>
  <c r="P60" i="60"/>
  <c r="P59" i="60"/>
  <c r="P58" i="60"/>
  <c r="P57" i="60"/>
  <c r="P56" i="60"/>
  <c r="P55" i="60"/>
  <c r="P54" i="60"/>
  <c r="P53" i="60"/>
  <c r="P52" i="60"/>
  <c r="P51" i="60"/>
  <c r="P50" i="60"/>
  <c r="P49" i="60"/>
  <c r="P48" i="60"/>
  <c r="P47" i="60"/>
  <c r="P46" i="60"/>
  <c r="P45" i="60"/>
  <c r="P44" i="60"/>
  <c r="P43" i="60"/>
  <c r="P42" i="60"/>
  <c r="P41" i="60"/>
  <c r="P40" i="60"/>
  <c r="P39" i="60"/>
  <c r="P38" i="60"/>
  <c r="P37" i="60"/>
  <c r="P36" i="60"/>
  <c r="P35" i="60"/>
  <c r="P34" i="60"/>
  <c r="P33" i="60"/>
  <c r="P32" i="60"/>
  <c r="P31" i="60"/>
  <c r="P30" i="60"/>
  <c r="P29" i="60"/>
  <c r="P28" i="60"/>
  <c r="P27" i="60"/>
  <c r="P26" i="60"/>
  <c r="P25" i="60"/>
  <c r="P24" i="60"/>
  <c r="P23" i="60"/>
  <c r="P22" i="60"/>
  <c r="P21" i="60"/>
  <c r="P20" i="60"/>
  <c r="P19" i="60"/>
  <c r="P18" i="60"/>
  <c r="P17" i="60"/>
  <c r="P16" i="60"/>
  <c r="P15" i="60"/>
  <c r="P14" i="60"/>
  <c r="P13" i="60"/>
  <c r="P12" i="60"/>
  <c r="P11" i="60"/>
  <c r="P10" i="60"/>
  <c r="P9" i="60"/>
  <c r="P8" i="60"/>
  <c r="P7" i="60"/>
  <c r="P6" i="60"/>
  <c r="P5" i="60"/>
  <c r="S27" i="60"/>
  <c r="R55" i="60"/>
  <c r="R70" i="60"/>
  <c r="T112" i="60"/>
  <c r="R119" i="60"/>
  <c r="R134" i="60"/>
  <c r="S155" i="60"/>
  <c r="R174" i="60"/>
  <c r="R178" i="60"/>
  <c r="S186" i="60"/>
  <c r="R197" i="60"/>
  <c r="R200" i="60"/>
  <c r="T207" i="60"/>
  <c r="R229" i="60"/>
  <c r="R232" i="60"/>
  <c r="S250" i="60"/>
  <c r="R261" i="60"/>
  <c r="T268" i="60"/>
  <c r="R278" i="60"/>
  <c r="T282" i="60"/>
  <c r="R285" i="60"/>
  <c r="R290" i="60"/>
  <c r="R292" i="60"/>
  <c r="T295" i="60"/>
  <c r="R301" i="60"/>
  <c r="S306" i="60"/>
  <c r="R308" i="60"/>
  <c r="R317" i="60"/>
  <c r="R324" i="60"/>
  <c r="T327" i="60"/>
  <c r="R333" i="60"/>
  <c r="S338" i="60"/>
  <c r="R340" i="60"/>
  <c r="R349" i="60"/>
  <c r="R356" i="60"/>
  <c r="T359" i="60"/>
  <c r="R365" i="60"/>
  <c r="S370" i="60"/>
  <c r="R372" i="60"/>
  <c r="R378" i="60"/>
  <c r="R385" i="60"/>
  <c r="R390" i="60"/>
  <c r="R392" i="60"/>
  <c r="R397" i="60"/>
  <c r="T398" i="60"/>
  <c r="R404" i="60"/>
  <c r="R405" i="60"/>
  <c r="S409" i="60"/>
  <c r="R412" i="60"/>
  <c r="R413" i="60"/>
  <c r="T414" i="60"/>
  <c r="R420" i="60"/>
  <c r="R421" i="60"/>
  <c r="S425" i="60"/>
  <c r="R428" i="60"/>
  <c r="R429" i="60"/>
  <c r="T430" i="60"/>
  <c r="R436" i="60"/>
  <c r="R437" i="60"/>
  <c r="S441" i="60"/>
  <c r="R444" i="60"/>
  <c r="R445" i="60"/>
  <c r="T446" i="60"/>
  <c r="R452" i="60"/>
  <c r="R453" i="60"/>
  <c r="S457" i="60"/>
  <c r="R460" i="60"/>
  <c r="R461" i="60"/>
  <c r="T462" i="60"/>
  <c r="R468" i="60"/>
  <c r="R469" i="60"/>
  <c r="S473" i="60"/>
  <c r="R476" i="60"/>
  <c r="R477" i="60"/>
  <c r="T478" i="60"/>
  <c r="R484" i="60"/>
  <c r="R485" i="60"/>
  <c r="S489" i="60"/>
  <c r="R492" i="60"/>
  <c r="R493" i="60"/>
  <c r="T494" i="60"/>
  <c r="R500" i="60"/>
  <c r="R501" i="60"/>
  <c r="S505" i="60"/>
  <c r="R508" i="60"/>
  <c r="R509" i="60"/>
  <c r="T510" i="60"/>
  <c r="R516" i="60"/>
  <c r="R517" i="60"/>
  <c r="S521" i="60"/>
  <c r="R524" i="60"/>
  <c r="R525" i="60"/>
  <c r="T526" i="60"/>
  <c r="R532" i="60"/>
  <c r="R533" i="60"/>
  <c r="S537" i="60"/>
  <c r="R540" i="60"/>
  <c r="R541" i="60"/>
  <c r="T542" i="60"/>
  <c r="R548" i="60"/>
  <c r="R549" i="60"/>
  <c r="S553" i="60"/>
  <c r="R556" i="60"/>
  <c r="R557" i="60"/>
  <c r="T558" i="60"/>
  <c r="R564" i="60"/>
  <c r="R565" i="60"/>
  <c r="S569" i="60"/>
  <c r="R572" i="60"/>
  <c r="R573" i="60"/>
  <c r="T574" i="60"/>
  <c r="R580" i="60"/>
  <c r="R581" i="60"/>
  <c r="S585" i="60"/>
  <c r="R588" i="60"/>
  <c r="R589" i="60"/>
  <c r="T590" i="60"/>
  <c r="R596" i="60"/>
  <c r="R597" i="60"/>
  <c r="S601" i="60"/>
  <c r="R604" i="60"/>
  <c r="R605" i="60"/>
  <c r="T606" i="60"/>
  <c r="R612" i="60"/>
  <c r="R613" i="60"/>
  <c r="S617" i="60"/>
  <c r="R620" i="60"/>
  <c r="R621" i="60"/>
  <c r="T622" i="60"/>
  <c r="R628" i="60"/>
  <c r="R629" i="60"/>
  <c r="S633" i="60"/>
  <c r="R636" i="60"/>
  <c r="R637" i="60"/>
  <c r="T638" i="60"/>
  <c r="R644" i="60"/>
  <c r="R645" i="60"/>
  <c r="S649" i="60"/>
  <c r="R652" i="60"/>
  <c r="R653" i="60"/>
  <c r="T654" i="60"/>
  <c r="R658" i="60"/>
  <c r="S659" i="60"/>
  <c r="R661" i="60"/>
  <c r="T662" i="60"/>
  <c r="R665" i="60"/>
  <c r="S666" i="60"/>
  <c r="R668" i="60"/>
  <c r="R670" i="60"/>
  <c r="R672" i="60"/>
  <c r="S673" i="60"/>
  <c r="R674" i="60"/>
  <c r="R677" i="60"/>
  <c r="T680" i="60"/>
  <c r="R681" i="60"/>
  <c r="R684" i="60"/>
  <c r="R686" i="60"/>
  <c r="T687" i="60"/>
  <c r="R688" i="60"/>
  <c r="R690" i="60"/>
  <c r="S691" i="60"/>
  <c r="R693" i="60"/>
  <c r="T694" i="60"/>
  <c r="R697" i="60"/>
  <c r="S698" i="60"/>
  <c r="R700" i="60"/>
  <c r="R702" i="60"/>
  <c r="R704" i="60"/>
  <c r="S705" i="60"/>
  <c r="R706" i="60"/>
  <c r="R709" i="60"/>
  <c r="T712" i="60"/>
  <c r="R713" i="60"/>
  <c r="R716" i="60"/>
  <c r="R718" i="60"/>
  <c r="T719" i="60"/>
  <c r="R720" i="60"/>
  <c r="R722" i="60"/>
  <c r="S723" i="60"/>
  <c r="R725" i="60"/>
  <c r="T726" i="60"/>
  <c r="R729" i="60"/>
  <c r="Q7" i="60"/>
  <c r="Q8" i="60"/>
  <c r="Q12" i="60"/>
  <c r="Q14" i="60"/>
  <c r="Q17" i="60"/>
  <c r="Q18" i="60"/>
  <c r="Q21" i="60"/>
  <c r="Q22" i="60"/>
  <c r="Q25" i="60"/>
  <c r="Q26" i="60"/>
  <c r="Q29" i="60"/>
  <c r="Q30" i="60"/>
  <c r="Q33" i="60"/>
  <c r="Q34" i="60"/>
  <c r="Q37" i="60"/>
  <c r="Q38" i="60"/>
  <c r="Q41" i="60"/>
  <c r="Q42" i="60"/>
  <c r="Q45" i="60"/>
  <c r="Q46" i="60"/>
  <c r="Q49" i="60"/>
  <c r="Q50" i="60"/>
  <c r="Q53" i="60"/>
  <c r="Q54" i="60"/>
  <c r="Q57" i="60"/>
  <c r="Q58" i="60"/>
  <c r="Q61" i="60"/>
  <c r="Q62" i="60"/>
  <c r="Q65" i="60"/>
  <c r="Q66" i="60"/>
  <c r="Q69" i="60"/>
  <c r="Q70" i="60"/>
  <c r="Q73" i="60"/>
  <c r="Q74" i="60"/>
  <c r="Q77" i="60"/>
  <c r="Q78" i="60"/>
  <c r="Q81" i="60"/>
  <c r="Q82" i="60"/>
  <c r="Q85" i="60"/>
  <c r="Q86" i="60"/>
  <c r="Q89" i="60"/>
  <c r="Q90" i="60"/>
  <c r="Q93" i="60"/>
  <c r="Q94" i="60"/>
  <c r="Q97" i="60"/>
  <c r="Q98" i="60"/>
  <c r="Q101" i="60"/>
  <c r="Q102" i="60"/>
  <c r="Q105" i="60"/>
  <c r="Q106" i="60"/>
  <c r="Q109" i="60"/>
  <c r="Q110" i="60"/>
  <c r="Q113" i="60"/>
  <c r="Q114" i="60"/>
  <c r="Q117" i="60"/>
  <c r="Q118" i="60"/>
  <c r="Q121" i="60"/>
  <c r="Q122" i="60"/>
  <c r="Q125" i="60"/>
  <c r="Q126" i="60"/>
  <c r="Q129" i="60"/>
  <c r="Q130" i="60"/>
  <c r="Q133" i="60"/>
  <c r="Q134" i="60"/>
  <c r="Q137" i="60"/>
  <c r="Q138" i="60"/>
  <c r="Q141" i="60"/>
  <c r="Q142" i="60"/>
  <c r="Q145" i="60"/>
  <c r="Q146" i="60"/>
  <c r="Q149" i="60"/>
  <c r="Q150" i="60"/>
  <c r="Q153" i="60"/>
  <c r="Q154" i="60"/>
  <c r="Q157" i="60"/>
  <c r="Q158" i="60"/>
  <c r="Q161" i="60"/>
  <c r="Q162" i="60"/>
  <c r="Q165" i="60"/>
  <c r="Q166" i="60"/>
  <c r="Q169" i="60"/>
  <c r="Q170" i="60"/>
  <c r="Q173" i="60"/>
  <c r="Q174" i="60"/>
  <c r="Q177" i="60"/>
  <c r="Q178" i="60"/>
  <c r="Q181" i="60"/>
  <c r="Q182" i="60"/>
  <c r="Q185" i="60"/>
  <c r="Q186" i="60"/>
  <c r="Q189" i="60"/>
  <c r="Q190" i="60"/>
  <c r="Q193" i="60"/>
  <c r="Q194" i="60"/>
  <c r="Q197" i="60"/>
  <c r="Q198" i="60"/>
  <c r="Q201" i="60"/>
  <c r="Q202" i="60"/>
  <c r="Q205" i="60"/>
  <c r="Q206" i="60"/>
  <c r="Q209" i="60"/>
  <c r="Q210" i="60"/>
  <c r="Q213" i="60"/>
  <c r="Q214" i="60"/>
  <c r="Q217" i="60"/>
  <c r="Q218" i="60"/>
  <c r="Q221" i="60"/>
  <c r="Q222" i="60"/>
  <c r="Q225" i="60"/>
  <c r="Q226" i="60"/>
  <c r="Q229" i="60"/>
  <c r="Q230" i="60"/>
  <c r="Q233" i="60"/>
  <c r="Q234" i="60"/>
  <c r="Q237" i="60"/>
  <c r="Q238" i="60"/>
  <c r="Q241" i="60"/>
  <c r="Q242" i="60"/>
  <c r="Q245" i="60"/>
  <c r="Q246" i="60"/>
  <c r="Q249" i="60"/>
  <c r="Q250" i="60"/>
  <c r="Q253" i="60"/>
  <c r="Q254" i="60"/>
  <c r="Q257" i="60"/>
  <c r="Q258" i="60"/>
  <c r="Q261" i="60"/>
  <c r="Q262" i="60"/>
  <c r="Q265" i="60"/>
  <c r="Q266" i="60"/>
  <c r="Q269" i="60"/>
  <c r="Q270" i="60"/>
  <c r="Q273" i="60"/>
  <c r="Q274" i="60"/>
  <c r="Q277" i="60"/>
  <c r="Q278" i="60"/>
  <c r="Q281" i="60"/>
  <c r="Q282" i="60"/>
  <c r="Q285" i="60"/>
  <c r="Q286" i="60"/>
  <c r="Q289" i="60"/>
  <c r="Q290" i="60"/>
  <c r="Q293" i="60"/>
  <c r="Q294" i="60"/>
  <c r="Q297" i="60"/>
  <c r="Q298" i="60"/>
  <c r="Q301" i="60"/>
  <c r="Q302" i="60"/>
  <c r="Q305" i="60"/>
  <c r="Q306" i="60"/>
  <c r="Q309" i="60"/>
  <c r="Q310" i="60"/>
  <c r="Q313" i="60"/>
  <c r="Q314" i="60"/>
  <c r="Q317" i="60"/>
  <c r="Q318" i="60"/>
  <c r="Q321" i="60"/>
  <c r="Q322" i="60"/>
  <c r="Q325" i="60"/>
  <c r="Q326" i="60"/>
  <c r="Q329" i="60"/>
  <c r="Q330" i="60"/>
  <c r="Q333" i="60"/>
  <c r="Q334" i="60"/>
  <c r="Q337" i="60"/>
  <c r="Q338" i="60"/>
  <c r="Q341" i="60"/>
  <c r="Q342" i="60"/>
  <c r="Q345" i="60"/>
  <c r="Q346" i="60"/>
  <c r="Q349" i="60"/>
  <c r="Q350" i="60"/>
  <c r="Q353" i="60"/>
  <c r="Q354" i="60"/>
  <c r="Q357" i="60"/>
  <c r="Q358" i="60"/>
  <c r="Q361" i="60"/>
  <c r="Q362" i="60"/>
  <c r="Q365" i="60"/>
  <c r="Q366" i="60"/>
  <c r="Q369" i="60"/>
  <c r="Q370" i="60"/>
  <c r="Q373" i="60"/>
  <c r="Q374" i="60"/>
  <c r="Q377" i="60"/>
  <c r="Q378" i="60"/>
  <c r="Q381" i="60"/>
  <c r="Q382" i="60"/>
  <c r="Q385" i="60"/>
  <c r="Q386" i="60"/>
  <c r="Q389" i="60"/>
  <c r="Q390" i="60"/>
  <c r="Q393" i="60"/>
  <c r="Q394" i="60"/>
  <c r="Q397" i="60"/>
  <c r="Q398" i="60"/>
  <c r="Q401" i="60"/>
  <c r="Q402" i="60"/>
  <c r="Q405" i="60"/>
  <c r="Q406" i="60"/>
  <c r="Q409" i="60"/>
  <c r="Q410" i="60"/>
  <c r="Q413" i="60"/>
  <c r="Q414" i="60"/>
  <c r="Q417" i="60"/>
  <c r="Q418" i="60"/>
  <c r="Q421" i="60"/>
  <c r="Q422" i="60"/>
  <c r="Q425" i="60"/>
  <c r="Q426" i="60"/>
  <c r="Q429" i="60"/>
  <c r="Q430" i="60"/>
  <c r="Q433" i="60"/>
  <c r="Q434" i="60"/>
  <c r="Q437" i="60"/>
  <c r="Q438" i="60"/>
  <c r="Q441" i="60"/>
  <c r="Q442" i="60"/>
  <c r="Q445" i="60"/>
  <c r="Q446" i="60"/>
  <c r="Q449" i="60"/>
  <c r="Q450" i="60"/>
  <c r="Q453" i="60"/>
  <c r="Q454" i="60"/>
  <c r="Q457" i="60"/>
  <c r="Q458" i="60"/>
  <c r="Q461" i="60"/>
  <c r="Q462" i="60"/>
  <c r="Q465" i="60"/>
  <c r="Q466" i="60"/>
  <c r="Q469" i="60"/>
  <c r="Q470" i="60"/>
  <c r="Q473" i="60"/>
  <c r="Q474" i="60"/>
  <c r="Q477" i="60"/>
  <c r="Q478" i="60"/>
  <c r="Q481" i="60"/>
  <c r="Q482" i="60"/>
  <c r="Q485" i="60"/>
  <c r="Q486" i="60"/>
  <c r="Q489" i="60"/>
  <c r="Q490" i="60"/>
  <c r="Q493" i="60"/>
  <c r="Q494" i="60"/>
  <c r="Q497" i="60"/>
  <c r="Q498" i="60"/>
  <c r="Q501" i="60"/>
  <c r="Q502" i="60"/>
  <c r="Q505" i="60"/>
  <c r="Q506" i="60"/>
  <c r="Q509" i="60"/>
  <c r="Q510" i="60"/>
  <c r="Q513" i="60"/>
  <c r="Q514" i="60"/>
  <c r="Q517" i="60"/>
  <c r="Q518" i="60"/>
  <c r="Q521" i="60"/>
  <c r="Q522" i="60"/>
  <c r="Q525" i="60"/>
  <c r="Q526" i="60"/>
  <c r="Q529" i="60"/>
  <c r="Q530" i="60"/>
  <c r="Q533" i="60"/>
  <c r="Q534" i="60"/>
  <c r="Q537" i="60"/>
  <c r="Q538" i="60"/>
  <c r="Q541" i="60"/>
  <c r="Q542" i="60"/>
  <c r="Q545" i="60"/>
  <c r="Q546" i="60"/>
  <c r="Q549" i="60"/>
  <c r="Q550" i="60"/>
  <c r="Q553" i="60"/>
  <c r="Q554" i="60"/>
  <c r="Q557" i="60"/>
  <c r="Q558" i="60"/>
  <c r="Q561" i="60"/>
  <c r="Q562" i="60"/>
  <c r="Q565" i="60"/>
  <c r="Q566" i="60"/>
  <c r="Q569" i="60"/>
  <c r="Q570" i="60"/>
  <c r="Q573" i="60"/>
  <c r="Q574" i="60"/>
  <c r="Q577" i="60"/>
  <c r="Q578" i="60"/>
  <c r="Q581" i="60"/>
  <c r="Q582" i="60"/>
  <c r="Q585" i="60"/>
  <c r="Q586" i="60"/>
  <c r="Q589" i="60"/>
  <c r="Q590" i="60"/>
  <c r="Q593" i="60"/>
  <c r="Q594" i="60"/>
  <c r="Q597" i="60"/>
  <c r="Q598" i="60"/>
  <c r="Q601" i="60"/>
  <c r="Q602" i="60"/>
  <c r="Q605" i="60"/>
  <c r="Q606" i="60"/>
  <c r="Q609" i="60"/>
  <c r="Q610" i="60"/>
  <c r="Q613" i="60"/>
  <c r="Q614" i="60"/>
  <c r="Q617" i="60"/>
  <c r="Q618" i="60"/>
  <c r="Q621" i="60"/>
  <c r="Q622" i="60"/>
  <c r="Q625" i="60"/>
  <c r="Q626" i="60"/>
  <c r="Q629" i="60"/>
  <c r="Q630" i="60"/>
  <c r="Q633" i="60"/>
  <c r="Q634" i="60"/>
  <c r="Q637" i="60"/>
  <c r="Q638" i="60"/>
  <c r="Q640" i="60"/>
  <c r="Q641" i="60"/>
  <c r="Q642" i="60"/>
  <c r="Q644" i="60"/>
  <c r="Q645" i="60"/>
  <c r="Q646" i="60"/>
  <c r="Q648" i="60"/>
  <c r="Q649" i="60"/>
  <c r="Q650" i="60"/>
  <c r="Q652" i="60"/>
  <c r="Q653" i="60"/>
  <c r="Q654" i="60"/>
  <c r="Q656" i="60"/>
  <c r="Q657" i="60"/>
  <c r="Q658" i="60"/>
  <c r="Q660" i="60"/>
  <c r="Q661" i="60"/>
  <c r="Q662" i="60"/>
  <c r="Q664" i="60"/>
  <c r="Q665" i="60"/>
  <c r="Q666" i="60"/>
  <c r="Q668" i="60"/>
  <c r="Q669" i="60"/>
  <c r="Q670" i="60"/>
  <c r="Q672" i="60"/>
  <c r="Q673" i="60"/>
  <c r="Q674" i="60"/>
  <c r="Q676" i="60"/>
  <c r="Q677" i="60"/>
  <c r="Q678" i="60"/>
  <c r="Q680" i="60"/>
  <c r="Q681" i="60"/>
  <c r="Q682" i="60"/>
  <c r="Q684" i="60"/>
  <c r="Q685" i="60"/>
  <c r="Q686" i="60"/>
  <c r="Q688" i="60"/>
  <c r="Q689" i="60"/>
  <c r="Q690" i="60"/>
  <c r="Q692" i="60"/>
  <c r="Q693" i="60"/>
  <c r="Q694" i="60"/>
  <c r="Q696" i="60"/>
  <c r="Q697" i="60"/>
  <c r="Q698" i="60"/>
  <c r="Q700" i="60"/>
  <c r="Q701" i="60"/>
  <c r="Q702" i="60"/>
  <c r="Q704" i="60"/>
  <c r="Q705" i="60"/>
  <c r="Q706" i="60"/>
  <c r="Q708" i="60"/>
  <c r="Q709" i="60"/>
  <c r="Q710" i="60"/>
  <c r="Q712" i="60"/>
  <c r="Q713" i="60"/>
  <c r="Q714" i="60"/>
  <c r="Q716" i="60"/>
  <c r="Q717" i="60"/>
  <c r="Q718" i="60"/>
  <c r="Q720" i="60"/>
  <c r="Q721" i="60"/>
  <c r="Q722" i="60"/>
  <c r="Q724" i="60"/>
  <c r="Q725" i="60"/>
  <c r="Q726" i="60"/>
  <c r="Q728" i="60"/>
  <c r="Q729" i="60"/>
  <c r="Q5" i="60"/>
  <c r="K3" i="60"/>
  <c r="L3" i="60"/>
  <c r="S10" i="60" s="1"/>
  <c r="M3" i="60"/>
  <c r="J3" i="60"/>
  <c r="N6" i="60"/>
  <c r="N7" i="60"/>
  <c r="N8" i="60"/>
  <c r="N3" i="60" s="1"/>
  <c r="N9" i="60"/>
  <c r="N10" i="60"/>
  <c r="N11" i="60"/>
  <c r="N12" i="60"/>
  <c r="N13" i="60"/>
  <c r="N14" i="60"/>
  <c r="N15" i="60"/>
  <c r="N16" i="60"/>
  <c r="N17" i="60"/>
  <c r="N18" i="60"/>
  <c r="N19" i="60"/>
  <c r="N20" i="60"/>
  <c r="N21" i="60"/>
  <c r="N22" i="60"/>
  <c r="N23" i="60"/>
  <c r="N24" i="60"/>
  <c r="N25" i="60"/>
  <c r="N26" i="60"/>
  <c r="N27" i="60"/>
  <c r="N28" i="60"/>
  <c r="N29" i="60"/>
  <c r="N30" i="60"/>
  <c r="N31" i="60"/>
  <c r="N32" i="60"/>
  <c r="N33" i="60"/>
  <c r="N34" i="60"/>
  <c r="N35" i="60"/>
  <c r="N36" i="60"/>
  <c r="N37" i="60"/>
  <c r="N38" i="60"/>
  <c r="N39" i="60"/>
  <c r="N40" i="60"/>
  <c r="N41" i="60"/>
  <c r="N42" i="60"/>
  <c r="N43" i="60"/>
  <c r="N44" i="60"/>
  <c r="N45" i="60"/>
  <c r="N46" i="60"/>
  <c r="N47" i="60"/>
  <c r="N48" i="60"/>
  <c r="N49" i="60"/>
  <c r="N50" i="60"/>
  <c r="N51" i="60"/>
  <c r="N52" i="60"/>
  <c r="N53" i="60"/>
  <c r="N54" i="60"/>
  <c r="N55" i="60"/>
  <c r="N56" i="60"/>
  <c r="N57" i="60"/>
  <c r="N58" i="60"/>
  <c r="N59" i="60"/>
  <c r="N60" i="60"/>
  <c r="N61" i="60"/>
  <c r="N62" i="60"/>
  <c r="N63" i="60"/>
  <c r="N64" i="60"/>
  <c r="N65" i="60"/>
  <c r="N66" i="60"/>
  <c r="N67" i="60"/>
  <c r="N68" i="60"/>
  <c r="N69" i="60"/>
  <c r="N70" i="60"/>
  <c r="N71" i="60"/>
  <c r="N72" i="60"/>
  <c r="N73" i="60"/>
  <c r="N74" i="60"/>
  <c r="N75" i="60"/>
  <c r="N76" i="60"/>
  <c r="N77" i="60"/>
  <c r="N78" i="60"/>
  <c r="N79" i="60"/>
  <c r="N80" i="60"/>
  <c r="N81" i="60"/>
  <c r="N82" i="60"/>
  <c r="N83" i="60"/>
  <c r="N84" i="60"/>
  <c r="N85" i="60"/>
  <c r="N86" i="60"/>
  <c r="N87" i="60"/>
  <c r="N88" i="60"/>
  <c r="N89" i="60"/>
  <c r="N90" i="60"/>
  <c r="N91" i="60"/>
  <c r="N92" i="60"/>
  <c r="N93" i="60"/>
  <c r="N94" i="60"/>
  <c r="N95" i="60"/>
  <c r="N96" i="60"/>
  <c r="N97" i="60"/>
  <c r="N98" i="60"/>
  <c r="N99" i="60"/>
  <c r="N100" i="60"/>
  <c r="N101" i="60"/>
  <c r="N102" i="60"/>
  <c r="N103" i="60"/>
  <c r="N104" i="60"/>
  <c r="N105" i="60"/>
  <c r="N106" i="60"/>
  <c r="N107" i="60"/>
  <c r="N108" i="60"/>
  <c r="N109" i="60"/>
  <c r="N110" i="60"/>
  <c r="N111" i="60"/>
  <c r="N112" i="60"/>
  <c r="N113" i="60"/>
  <c r="N114" i="60"/>
  <c r="N115" i="60"/>
  <c r="N116" i="60"/>
  <c r="N117" i="60"/>
  <c r="N118" i="60"/>
  <c r="N119" i="60"/>
  <c r="N120" i="60"/>
  <c r="N121" i="60"/>
  <c r="N122" i="60"/>
  <c r="N123" i="60"/>
  <c r="N124" i="60"/>
  <c r="N125" i="60"/>
  <c r="N126" i="60"/>
  <c r="N127" i="60"/>
  <c r="N128" i="60"/>
  <c r="N129" i="60"/>
  <c r="N130" i="60"/>
  <c r="N131" i="60"/>
  <c r="N132" i="60"/>
  <c r="N133" i="60"/>
  <c r="N134" i="60"/>
  <c r="N135" i="60"/>
  <c r="N136" i="60"/>
  <c r="N137" i="60"/>
  <c r="N138" i="60"/>
  <c r="N139" i="60"/>
  <c r="N140" i="60"/>
  <c r="N141" i="60"/>
  <c r="N142" i="60"/>
  <c r="N143" i="60"/>
  <c r="N144" i="60"/>
  <c r="N145" i="60"/>
  <c r="N146" i="60"/>
  <c r="N147" i="60"/>
  <c r="N148" i="60"/>
  <c r="N149" i="60"/>
  <c r="N150" i="60"/>
  <c r="N151" i="60"/>
  <c r="N152" i="60"/>
  <c r="N153" i="60"/>
  <c r="N154" i="60"/>
  <c r="N155" i="60"/>
  <c r="N156" i="60"/>
  <c r="N157" i="60"/>
  <c r="N158" i="60"/>
  <c r="N159" i="60"/>
  <c r="N160" i="60"/>
  <c r="N161" i="60"/>
  <c r="N162" i="60"/>
  <c r="N163" i="60"/>
  <c r="N164" i="60"/>
  <c r="N165" i="60"/>
  <c r="N166" i="60"/>
  <c r="N167" i="60"/>
  <c r="N168" i="60"/>
  <c r="N169" i="60"/>
  <c r="N170" i="60"/>
  <c r="N171" i="60"/>
  <c r="N172" i="60"/>
  <c r="N173" i="60"/>
  <c r="N174" i="60"/>
  <c r="N175" i="60"/>
  <c r="N176" i="60"/>
  <c r="N177" i="60"/>
  <c r="N178" i="60"/>
  <c r="N179" i="60"/>
  <c r="N180" i="60"/>
  <c r="N181" i="60"/>
  <c r="N182" i="60"/>
  <c r="N183" i="60"/>
  <c r="N184" i="60"/>
  <c r="N185" i="60"/>
  <c r="N186" i="60"/>
  <c r="N187" i="60"/>
  <c r="N188" i="60"/>
  <c r="N189" i="60"/>
  <c r="N190" i="60"/>
  <c r="N191" i="60"/>
  <c r="N192" i="60"/>
  <c r="N193" i="60"/>
  <c r="N194" i="60"/>
  <c r="N195" i="60"/>
  <c r="N196" i="60"/>
  <c r="N197" i="60"/>
  <c r="N198" i="60"/>
  <c r="N199" i="60"/>
  <c r="N200" i="60"/>
  <c r="N201" i="60"/>
  <c r="N202" i="60"/>
  <c r="N203" i="60"/>
  <c r="N204" i="60"/>
  <c r="N205" i="60"/>
  <c r="N206" i="60"/>
  <c r="N207" i="60"/>
  <c r="N208" i="60"/>
  <c r="N209" i="60"/>
  <c r="N210" i="60"/>
  <c r="N211" i="60"/>
  <c r="N212" i="60"/>
  <c r="N213" i="60"/>
  <c r="N214" i="60"/>
  <c r="N215" i="60"/>
  <c r="N216" i="60"/>
  <c r="N217" i="60"/>
  <c r="N218" i="60"/>
  <c r="N219" i="60"/>
  <c r="N220" i="60"/>
  <c r="N221" i="60"/>
  <c r="N222" i="60"/>
  <c r="N223" i="60"/>
  <c r="N224" i="60"/>
  <c r="N225" i="60"/>
  <c r="N226" i="60"/>
  <c r="N227" i="60"/>
  <c r="N228" i="60"/>
  <c r="N229" i="60"/>
  <c r="N230" i="60"/>
  <c r="N231" i="60"/>
  <c r="N232" i="60"/>
  <c r="N233" i="60"/>
  <c r="N234" i="60"/>
  <c r="N235" i="60"/>
  <c r="N236" i="60"/>
  <c r="N237" i="60"/>
  <c r="N238" i="60"/>
  <c r="N239" i="60"/>
  <c r="N240" i="60"/>
  <c r="N241" i="60"/>
  <c r="N242" i="60"/>
  <c r="N243" i="60"/>
  <c r="N244" i="60"/>
  <c r="N245" i="60"/>
  <c r="N246" i="60"/>
  <c r="N247" i="60"/>
  <c r="N248" i="60"/>
  <c r="N249" i="60"/>
  <c r="N250" i="60"/>
  <c r="N251" i="60"/>
  <c r="N252" i="60"/>
  <c r="N253" i="60"/>
  <c r="N254" i="60"/>
  <c r="N255" i="60"/>
  <c r="N256" i="60"/>
  <c r="N257" i="60"/>
  <c r="N258" i="60"/>
  <c r="N259" i="60"/>
  <c r="N260" i="60"/>
  <c r="N261" i="60"/>
  <c r="N262" i="60"/>
  <c r="N263" i="60"/>
  <c r="N264" i="60"/>
  <c r="N265" i="60"/>
  <c r="N266" i="60"/>
  <c r="N267" i="60"/>
  <c r="N268" i="60"/>
  <c r="N269" i="60"/>
  <c r="N270" i="60"/>
  <c r="N271" i="60"/>
  <c r="N272" i="60"/>
  <c r="N273" i="60"/>
  <c r="N274" i="60"/>
  <c r="N275" i="60"/>
  <c r="N276" i="60"/>
  <c r="N277" i="60"/>
  <c r="N278" i="60"/>
  <c r="N279" i="60"/>
  <c r="N280" i="60"/>
  <c r="N281" i="60"/>
  <c r="N282" i="60"/>
  <c r="N283" i="60"/>
  <c r="N284" i="60"/>
  <c r="N285" i="60"/>
  <c r="N286" i="60"/>
  <c r="N287" i="60"/>
  <c r="N288" i="60"/>
  <c r="N289" i="60"/>
  <c r="N290" i="60"/>
  <c r="N291" i="60"/>
  <c r="N292" i="60"/>
  <c r="N293" i="60"/>
  <c r="N294" i="60"/>
  <c r="N295" i="60"/>
  <c r="N296" i="60"/>
  <c r="N297" i="60"/>
  <c r="N298" i="60"/>
  <c r="N299" i="60"/>
  <c r="N300" i="60"/>
  <c r="N301" i="60"/>
  <c r="N302" i="60"/>
  <c r="N303" i="60"/>
  <c r="N304" i="60"/>
  <c r="N305" i="60"/>
  <c r="N306" i="60"/>
  <c r="N307" i="60"/>
  <c r="N308" i="60"/>
  <c r="N309" i="60"/>
  <c r="N310" i="60"/>
  <c r="N311" i="60"/>
  <c r="N312" i="60"/>
  <c r="N313" i="60"/>
  <c r="N314" i="60"/>
  <c r="N315" i="60"/>
  <c r="N316" i="60"/>
  <c r="N317" i="60"/>
  <c r="N318" i="60"/>
  <c r="N319" i="60"/>
  <c r="N320" i="60"/>
  <c r="N321" i="60"/>
  <c r="N322" i="60"/>
  <c r="N323" i="60"/>
  <c r="N324" i="60"/>
  <c r="N325" i="60"/>
  <c r="N326" i="60"/>
  <c r="N327" i="60"/>
  <c r="N328" i="60"/>
  <c r="N329" i="60"/>
  <c r="N330" i="60"/>
  <c r="N331" i="60"/>
  <c r="N332" i="60"/>
  <c r="N333" i="60"/>
  <c r="N334" i="60"/>
  <c r="N335" i="60"/>
  <c r="N336" i="60"/>
  <c r="N337" i="60"/>
  <c r="N338" i="60"/>
  <c r="N339" i="60"/>
  <c r="N340" i="60"/>
  <c r="N341" i="60"/>
  <c r="N342" i="60"/>
  <c r="N343" i="60"/>
  <c r="N344" i="60"/>
  <c r="N345" i="60"/>
  <c r="N346" i="60"/>
  <c r="N347" i="60"/>
  <c r="N348" i="60"/>
  <c r="N349" i="60"/>
  <c r="N350" i="60"/>
  <c r="N351" i="60"/>
  <c r="N352" i="60"/>
  <c r="N353" i="60"/>
  <c r="N354" i="60"/>
  <c r="N355" i="60"/>
  <c r="N356" i="60"/>
  <c r="N357" i="60"/>
  <c r="N358" i="60"/>
  <c r="N359" i="60"/>
  <c r="N360" i="60"/>
  <c r="N361" i="60"/>
  <c r="N362" i="60"/>
  <c r="N363" i="60"/>
  <c r="N364" i="60"/>
  <c r="N365" i="60"/>
  <c r="N366" i="60"/>
  <c r="N367" i="60"/>
  <c r="N368" i="60"/>
  <c r="N369" i="60"/>
  <c r="N370" i="60"/>
  <c r="N371" i="60"/>
  <c r="N372" i="60"/>
  <c r="N373" i="60"/>
  <c r="N374" i="60"/>
  <c r="N375" i="60"/>
  <c r="N376" i="60"/>
  <c r="N377" i="60"/>
  <c r="N378" i="60"/>
  <c r="N379" i="60"/>
  <c r="N380" i="60"/>
  <c r="N381" i="60"/>
  <c r="N382" i="60"/>
  <c r="N383" i="60"/>
  <c r="N384" i="60"/>
  <c r="N385" i="60"/>
  <c r="N386" i="60"/>
  <c r="N387" i="60"/>
  <c r="N388" i="60"/>
  <c r="N389" i="60"/>
  <c r="N390" i="60"/>
  <c r="N391" i="60"/>
  <c r="N392" i="60"/>
  <c r="U392" i="60" s="1"/>
  <c r="N393" i="60"/>
  <c r="N394" i="60"/>
  <c r="N395" i="60"/>
  <c r="N396" i="60"/>
  <c r="N397" i="60"/>
  <c r="N398" i="60"/>
  <c r="N399" i="60"/>
  <c r="N400" i="60"/>
  <c r="N401" i="60"/>
  <c r="N402" i="60"/>
  <c r="N403" i="60"/>
  <c r="N404" i="60"/>
  <c r="N405" i="60"/>
  <c r="N406" i="60"/>
  <c r="N407" i="60"/>
  <c r="N408" i="60"/>
  <c r="N409" i="60"/>
  <c r="N410" i="60"/>
  <c r="N411" i="60"/>
  <c r="N412" i="60"/>
  <c r="N413" i="60"/>
  <c r="N414" i="60"/>
  <c r="N415" i="60"/>
  <c r="N416" i="60"/>
  <c r="N417" i="60"/>
  <c r="N418" i="60"/>
  <c r="N419" i="60"/>
  <c r="N420" i="60"/>
  <c r="N421" i="60"/>
  <c r="N422" i="60"/>
  <c r="N423" i="60"/>
  <c r="N424" i="60"/>
  <c r="N425" i="60"/>
  <c r="N426" i="60"/>
  <c r="N427" i="60"/>
  <c r="N428" i="60"/>
  <c r="N429" i="60"/>
  <c r="N430" i="60"/>
  <c r="N431" i="60"/>
  <c r="N432" i="60"/>
  <c r="N433" i="60"/>
  <c r="N434" i="60"/>
  <c r="N435" i="60"/>
  <c r="N436" i="60"/>
  <c r="N437" i="60"/>
  <c r="N438" i="60"/>
  <c r="N439" i="60"/>
  <c r="N440" i="60"/>
  <c r="N441" i="60"/>
  <c r="N442" i="60"/>
  <c r="N443" i="60"/>
  <c r="N444" i="60"/>
  <c r="N445" i="60"/>
  <c r="N446" i="60"/>
  <c r="N447" i="60"/>
  <c r="N448" i="60"/>
  <c r="N449" i="60"/>
  <c r="N450" i="60"/>
  <c r="N451" i="60"/>
  <c r="N452" i="60"/>
  <c r="N453" i="60"/>
  <c r="N454" i="60"/>
  <c r="N455" i="60"/>
  <c r="N456" i="60"/>
  <c r="N457" i="60"/>
  <c r="N458" i="60"/>
  <c r="N459" i="60"/>
  <c r="N460" i="60"/>
  <c r="N461" i="60"/>
  <c r="N462" i="60"/>
  <c r="N463" i="60"/>
  <c r="N464" i="60"/>
  <c r="N465" i="60"/>
  <c r="N466" i="60"/>
  <c r="N467" i="60"/>
  <c r="N468" i="60"/>
  <c r="N469" i="60"/>
  <c r="N470" i="60"/>
  <c r="N471" i="60"/>
  <c r="N472" i="60"/>
  <c r="N473" i="60"/>
  <c r="N474" i="60"/>
  <c r="N475" i="60"/>
  <c r="N476" i="60"/>
  <c r="N477" i="60"/>
  <c r="N478" i="60"/>
  <c r="N479" i="60"/>
  <c r="N480" i="60"/>
  <c r="N481" i="60"/>
  <c r="N482" i="60"/>
  <c r="N483" i="60"/>
  <c r="N484" i="60"/>
  <c r="N485" i="60"/>
  <c r="N486" i="60"/>
  <c r="N487" i="60"/>
  <c r="N488" i="60"/>
  <c r="N489" i="60"/>
  <c r="N490" i="60"/>
  <c r="N491" i="60"/>
  <c r="N492" i="60"/>
  <c r="N493" i="60"/>
  <c r="N494" i="60"/>
  <c r="N495" i="60"/>
  <c r="N496" i="60"/>
  <c r="N497" i="60"/>
  <c r="N498" i="60"/>
  <c r="N499" i="60"/>
  <c r="N500" i="60"/>
  <c r="N501" i="60"/>
  <c r="N502" i="60"/>
  <c r="N503" i="60"/>
  <c r="N504" i="60"/>
  <c r="N505" i="60"/>
  <c r="N506" i="60"/>
  <c r="N507" i="60"/>
  <c r="N508" i="60"/>
  <c r="N509" i="60"/>
  <c r="N510" i="60"/>
  <c r="N511" i="60"/>
  <c r="N512" i="60"/>
  <c r="N513" i="60"/>
  <c r="N514" i="60"/>
  <c r="N515" i="60"/>
  <c r="N516" i="60"/>
  <c r="N517" i="60"/>
  <c r="N518" i="60"/>
  <c r="N519" i="60"/>
  <c r="N520" i="60"/>
  <c r="N521" i="60"/>
  <c r="N522" i="60"/>
  <c r="N523" i="60"/>
  <c r="N524" i="60"/>
  <c r="N525" i="60"/>
  <c r="N526" i="60"/>
  <c r="N527" i="60"/>
  <c r="N528" i="60"/>
  <c r="N529" i="60"/>
  <c r="N530" i="60"/>
  <c r="N531" i="60"/>
  <c r="N532" i="60"/>
  <c r="N533" i="60"/>
  <c r="N534" i="60"/>
  <c r="N535" i="60"/>
  <c r="N536" i="60"/>
  <c r="N537" i="60"/>
  <c r="N538" i="60"/>
  <c r="N539" i="60"/>
  <c r="N540" i="60"/>
  <c r="N541" i="60"/>
  <c r="N542" i="60"/>
  <c r="N543" i="60"/>
  <c r="N544" i="60"/>
  <c r="N545" i="60"/>
  <c r="N546" i="60"/>
  <c r="N547" i="60"/>
  <c r="N548" i="60"/>
  <c r="N549" i="60"/>
  <c r="N550" i="60"/>
  <c r="N551" i="60"/>
  <c r="N552" i="60"/>
  <c r="N553" i="60"/>
  <c r="N554" i="60"/>
  <c r="N555" i="60"/>
  <c r="N556" i="60"/>
  <c r="N557" i="60"/>
  <c r="N558" i="60"/>
  <c r="N559" i="60"/>
  <c r="N560" i="60"/>
  <c r="N561" i="60"/>
  <c r="N562" i="60"/>
  <c r="N563" i="60"/>
  <c r="N564" i="60"/>
  <c r="N565" i="60"/>
  <c r="N566" i="60"/>
  <c r="N567" i="60"/>
  <c r="N568" i="60"/>
  <c r="N569" i="60"/>
  <c r="N570" i="60"/>
  <c r="N571" i="60"/>
  <c r="N572" i="60"/>
  <c r="N573" i="60"/>
  <c r="N574" i="60"/>
  <c r="N575" i="60"/>
  <c r="N576" i="60"/>
  <c r="N577" i="60"/>
  <c r="N578" i="60"/>
  <c r="N579" i="60"/>
  <c r="N580" i="60"/>
  <c r="N581" i="60"/>
  <c r="N582" i="60"/>
  <c r="N583" i="60"/>
  <c r="N584" i="60"/>
  <c r="N585" i="60"/>
  <c r="N586" i="60"/>
  <c r="N587" i="60"/>
  <c r="N588" i="60"/>
  <c r="N589" i="60"/>
  <c r="N590" i="60"/>
  <c r="N591" i="60"/>
  <c r="N592" i="60"/>
  <c r="N593" i="60"/>
  <c r="N594" i="60"/>
  <c r="N595" i="60"/>
  <c r="N596" i="60"/>
  <c r="N597" i="60"/>
  <c r="N598" i="60"/>
  <c r="N599" i="60"/>
  <c r="N600" i="60"/>
  <c r="N601" i="60"/>
  <c r="N602" i="60"/>
  <c r="N603" i="60"/>
  <c r="N604" i="60"/>
  <c r="N605" i="60"/>
  <c r="N606" i="60"/>
  <c r="N607" i="60"/>
  <c r="N608" i="60"/>
  <c r="N609" i="60"/>
  <c r="N610" i="60"/>
  <c r="N611" i="60"/>
  <c r="N612" i="60"/>
  <c r="U612" i="60" s="1"/>
  <c r="N613" i="60"/>
  <c r="N614" i="60"/>
  <c r="N615" i="60"/>
  <c r="N616" i="60"/>
  <c r="N617" i="60"/>
  <c r="N618" i="60"/>
  <c r="N619" i="60"/>
  <c r="N620" i="60"/>
  <c r="N621" i="60"/>
  <c r="N622" i="60"/>
  <c r="N623" i="60"/>
  <c r="N624" i="60"/>
  <c r="N625" i="60"/>
  <c r="N626" i="60"/>
  <c r="N627" i="60"/>
  <c r="N628" i="60"/>
  <c r="N629" i="60"/>
  <c r="N630" i="60"/>
  <c r="N631" i="60"/>
  <c r="N632" i="60"/>
  <c r="N633" i="60"/>
  <c r="N634" i="60"/>
  <c r="N635" i="60"/>
  <c r="N636" i="60"/>
  <c r="N637" i="60"/>
  <c r="N638" i="60"/>
  <c r="N639" i="60"/>
  <c r="N640" i="60"/>
  <c r="N641" i="60"/>
  <c r="N642" i="60"/>
  <c r="N643" i="60"/>
  <c r="N644" i="60"/>
  <c r="N645" i="60"/>
  <c r="N646" i="60"/>
  <c r="N647" i="60"/>
  <c r="N648" i="60"/>
  <c r="N649" i="60"/>
  <c r="N650" i="60"/>
  <c r="N651" i="60"/>
  <c r="N652" i="60"/>
  <c r="N653" i="60"/>
  <c r="N654" i="60"/>
  <c r="N655" i="60"/>
  <c r="N656" i="60"/>
  <c r="N657" i="60"/>
  <c r="N658" i="60"/>
  <c r="N659" i="60"/>
  <c r="N660" i="60"/>
  <c r="N661" i="60"/>
  <c r="N662" i="60"/>
  <c r="N663" i="60"/>
  <c r="N664" i="60"/>
  <c r="N665" i="60"/>
  <c r="N666" i="60"/>
  <c r="N667" i="60"/>
  <c r="N668" i="60"/>
  <c r="N669" i="60"/>
  <c r="N670" i="60"/>
  <c r="N671" i="60"/>
  <c r="N672" i="60"/>
  <c r="N673" i="60"/>
  <c r="N674" i="60"/>
  <c r="N675" i="60"/>
  <c r="N676" i="60"/>
  <c r="N677" i="60"/>
  <c r="N678" i="60"/>
  <c r="N679" i="60"/>
  <c r="N680" i="60"/>
  <c r="N681" i="60"/>
  <c r="N682" i="60"/>
  <c r="N683" i="60"/>
  <c r="N684" i="60"/>
  <c r="N685" i="60"/>
  <c r="N686" i="60"/>
  <c r="N687" i="60"/>
  <c r="N688" i="60"/>
  <c r="N689" i="60"/>
  <c r="N690" i="60"/>
  <c r="N691" i="60"/>
  <c r="N692" i="60"/>
  <c r="N693" i="60"/>
  <c r="N694" i="60"/>
  <c r="N695" i="60"/>
  <c r="N696" i="60"/>
  <c r="N697" i="60"/>
  <c r="N698" i="60"/>
  <c r="N699" i="60"/>
  <c r="N700" i="60"/>
  <c r="N701" i="60"/>
  <c r="N702" i="60"/>
  <c r="N703" i="60"/>
  <c r="N704" i="60"/>
  <c r="N705" i="60"/>
  <c r="N706" i="60"/>
  <c r="N707" i="60"/>
  <c r="N708" i="60"/>
  <c r="N709" i="60"/>
  <c r="N710" i="60"/>
  <c r="N711" i="60"/>
  <c r="N712" i="60"/>
  <c r="N713" i="60"/>
  <c r="N714" i="60"/>
  <c r="N715" i="60"/>
  <c r="N716" i="60"/>
  <c r="N717" i="60"/>
  <c r="N718" i="60"/>
  <c r="N719" i="60"/>
  <c r="N720" i="60"/>
  <c r="U720" i="60" s="1"/>
  <c r="N721" i="60"/>
  <c r="N722" i="60"/>
  <c r="N723" i="60"/>
  <c r="N724" i="60"/>
  <c r="N725" i="60"/>
  <c r="N726" i="60"/>
  <c r="N727" i="60"/>
  <c r="N728" i="60"/>
  <c r="N729" i="60"/>
  <c r="N5" i="60"/>
  <c r="U651" i="60" l="1"/>
  <c r="U523" i="60"/>
  <c r="U724" i="60"/>
  <c r="U708" i="60"/>
  <c r="U704" i="60"/>
  <c r="U692" i="60"/>
  <c r="U680" i="60"/>
  <c r="U672" i="60"/>
  <c r="U664" i="60"/>
  <c r="U652" i="60"/>
  <c r="U640" i="60"/>
  <c r="U628" i="60"/>
  <c r="U616" i="60"/>
  <c r="U608" i="60"/>
  <c r="U600" i="60"/>
  <c r="U588" i="60"/>
  <c r="U580" i="60"/>
  <c r="U568" i="60"/>
  <c r="U560" i="60"/>
  <c r="U548" i="60"/>
  <c r="U536" i="60"/>
  <c r="U532" i="60"/>
  <c r="U520" i="60"/>
  <c r="U508" i="60"/>
  <c r="U500" i="60"/>
  <c r="U488" i="60"/>
  <c r="U480" i="60"/>
  <c r="U468" i="60"/>
  <c r="U452" i="60"/>
  <c r="U444" i="60"/>
  <c r="U436" i="60"/>
  <c r="U428" i="60"/>
  <c r="U420" i="60"/>
  <c r="U408" i="60"/>
  <c r="U404" i="60"/>
  <c r="U388" i="60"/>
  <c r="U376" i="60"/>
  <c r="U368" i="60"/>
  <c r="U356" i="60"/>
  <c r="U352" i="60"/>
  <c r="U340" i="60"/>
  <c r="U328" i="60"/>
  <c r="U316" i="60"/>
  <c r="U312" i="60"/>
  <c r="U300" i="60"/>
  <c r="U288" i="60"/>
  <c r="U276" i="60"/>
  <c r="U268" i="60"/>
  <c r="U260" i="60"/>
  <c r="U256" i="60"/>
  <c r="U244" i="60"/>
  <c r="U236" i="60"/>
  <c r="U228" i="60"/>
  <c r="U216" i="60"/>
  <c r="U208" i="60"/>
  <c r="U200" i="60"/>
  <c r="U188" i="60"/>
  <c r="U180" i="60"/>
  <c r="U172" i="60"/>
  <c r="U164" i="60"/>
  <c r="U156" i="60"/>
  <c r="U148" i="60"/>
  <c r="U140" i="60"/>
  <c r="U128" i="60"/>
  <c r="U124" i="60"/>
  <c r="U116" i="60"/>
  <c r="U112" i="60"/>
  <c r="U104" i="60"/>
  <c r="U100" i="60"/>
  <c r="U92" i="60"/>
  <c r="U84" i="60"/>
  <c r="U80" i="60"/>
  <c r="U76" i="60"/>
  <c r="U68" i="60"/>
  <c r="U64" i="60"/>
  <c r="U60" i="60"/>
  <c r="U52" i="60"/>
  <c r="U44" i="60"/>
  <c r="U40" i="60"/>
  <c r="U32" i="60"/>
  <c r="U28" i="60"/>
  <c r="U20" i="60"/>
  <c r="U16" i="60"/>
  <c r="U12" i="60"/>
  <c r="U723" i="60"/>
  <c r="U711" i="60"/>
  <c r="U707" i="60"/>
  <c r="U695" i="60"/>
  <c r="U683" i="60"/>
  <c r="U671" i="60"/>
  <c r="U667" i="60"/>
  <c r="U655" i="60"/>
  <c r="U643" i="60"/>
  <c r="U631" i="60"/>
  <c r="U623" i="60"/>
  <c r="U615" i="60"/>
  <c r="U603" i="60"/>
  <c r="U591" i="60"/>
  <c r="U579" i="60"/>
  <c r="U567" i="60"/>
  <c r="U555" i="60"/>
  <c r="U543" i="60"/>
  <c r="U531" i="60"/>
  <c r="U519" i="60"/>
  <c r="U511" i="60"/>
  <c r="U503" i="60"/>
  <c r="U495" i="60"/>
  <c r="U483" i="60"/>
  <c r="U475" i="60"/>
  <c r="U467" i="60"/>
  <c r="U455" i="60"/>
  <c r="U447" i="60"/>
  <c r="U439" i="60"/>
  <c r="U427" i="60"/>
  <c r="U423" i="60"/>
  <c r="U411" i="60"/>
  <c r="U399" i="60"/>
  <c r="U391" i="60"/>
  <c r="U375" i="60"/>
  <c r="U363" i="60"/>
  <c r="U351" i="60"/>
  <c r="U339" i="60"/>
  <c r="U327" i="60"/>
  <c r="U323" i="60"/>
  <c r="U311" i="60"/>
  <c r="U303" i="60"/>
  <c r="U291" i="60"/>
  <c r="U287" i="60"/>
  <c r="U275" i="60"/>
  <c r="U263" i="60"/>
  <c r="U259" i="60"/>
  <c r="U247" i="60"/>
  <c r="U243" i="60"/>
  <c r="U231" i="60"/>
  <c r="U219" i="60"/>
  <c r="U207" i="60"/>
  <c r="U195" i="60"/>
  <c r="U183" i="60"/>
  <c r="U171" i="60"/>
  <c r="U159" i="60"/>
  <c r="U131" i="60"/>
  <c r="T8" i="60"/>
  <c r="T12" i="60"/>
  <c r="T16" i="60"/>
  <c r="T5" i="60"/>
  <c r="T7" i="60"/>
  <c r="T14" i="60"/>
  <c r="T19" i="60"/>
  <c r="T23" i="60"/>
  <c r="T27" i="60"/>
  <c r="T31" i="60"/>
  <c r="T35" i="60"/>
  <c r="T39" i="60"/>
  <c r="T43" i="60"/>
  <c r="T47" i="60"/>
  <c r="T51" i="60"/>
  <c r="T55" i="60"/>
  <c r="T59" i="60"/>
  <c r="T63" i="60"/>
  <c r="T67" i="60"/>
  <c r="T71" i="60"/>
  <c r="T75" i="60"/>
  <c r="T79" i="60"/>
  <c r="T83" i="60"/>
  <c r="T87" i="60"/>
  <c r="T91" i="60"/>
  <c r="T95" i="60"/>
  <c r="T99" i="60"/>
  <c r="T103" i="60"/>
  <c r="T107" i="60"/>
  <c r="T111" i="60"/>
  <c r="T115" i="60"/>
  <c r="T119" i="60"/>
  <c r="T123" i="60"/>
  <c r="T127" i="60"/>
  <c r="T131" i="60"/>
  <c r="T135" i="60"/>
  <c r="T139" i="60"/>
  <c r="T143" i="60"/>
  <c r="T147" i="60"/>
  <c r="T151" i="60"/>
  <c r="T155" i="60"/>
  <c r="T159" i="60"/>
  <c r="T163" i="60"/>
  <c r="T167" i="60"/>
  <c r="T9" i="60"/>
  <c r="T11" i="60"/>
  <c r="T18" i="60"/>
  <c r="T22" i="60"/>
  <c r="T26" i="60"/>
  <c r="T30" i="60"/>
  <c r="T34" i="60"/>
  <c r="T38" i="60"/>
  <c r="T42" i="60"/>
  <c r="T46" i="60"/>
  <c r="T50" i="60"/>
  <c r="T54" i="60"/>
  <c r="T58" i="60"/>
  <c r="T62" i="60"/>
  <c r="T66" i="60"/>
  <c r="T70" i="60"/>
  <c r="T74" i="60"/>
  <c r="T78" i="60"/>
  <c r="T82" i="60"/>
  <c r="T86" i="60"/>
  <c r="T90" i="60"/>
  <c r="T94" i="60"/>
  <c r="T98" i="60"/>
  <c r="T102" i="60"/>
  <c r="T106" i="60"/>
  <c r="T110" i="60"/>
  <c r="T114" i="60"/>
  <c r="T118" i="60"/>
  <c r="T122" i="60"/>
  <c r="T126" i="60"/>
  <c r="T130" i="60"/>
  <c r="T134" i="60"/>
  <c r="T138" i="60"/>
  <c r="T142" i="60"/>
  <c r="T146" i="60"/>
  <c r="T150" i="60"/>
  <c r="T154" i="60"/>
  <c r="T158" i="60"/>
  <c r="T162" i="60"/>
  <c r="T166" i="60"/>
  <c r="T170" i="60"/>
  <c r="T174" i="60"/>
  <c r="T178" i="60"/>
  <c r="T15" i="60"/>
  <c r="T21" i="60"/>
  <c r="T29" i="60"/>
  <c r="T37" i="60"/>
  <c r="T45" i="60"/>
  <c r="T53" i="60"/>
  <c r="T61" i="60"/>
  <c r="T69" i="60"/>
  <c r="T77" i="60"/>
  <c r="T85" i="60"/>
  <c r="T93" i="60"/>
  <c r="T101" i="60"/>
  <c r="T109" i="60"/>
  <c r="T117" i="60"/>
  <c r="T125" i="60"/>
  <c r="T133" i="60"/>
  <c r="T141" i="60"/>
  <c r="T149" i="60"/>
  <c r="T157" i="60"/>
  <c r="T165" i="60"/>
  <c r="T171" i="60"/>
  <c r="T173" i="60"/>
  <c r="T180" i="60"/>
  <c r="T184" i="60"/>
  <c r="T188" i="60"/>
  <c r="T192" i="60"/>
  <c r="T196" i="60"/>
  <c r="T200" i="60"/>
  <c r="T204" i="60"/>
  <c r="T208" i="60"/>
  <c r="T212" i="60"/>
  <c r="T216" i="60"/>
  <c r="T220" i="60"/>
  <c r="T224" i="60"/>
  <c r="T228" i="60"/>
  <c r="T232" i="60"/>
  <c r="T236" i="60"/>
  <c r="T240" i="60"/>
  <c r="T244" i="60"/>
  <c r="T248" i="60"/>
  <c r="T252" i="60"/>
  <c r="T256" i="60"/>
  <c r="T260" i="60"/>
  <c r="T10" i="60"/>
  <c r="T17" i="60"/>
  <c r="T20" i="60"/>
  <c r="T28" i="60"/>
  <c r="T36" i="60"/>
  <c r="T44" i="60"/>
  <c r="T52" i="60"/>
  <c r="T60" i="60"/>
  <c r="T68" i="60"/>
  <c r="T76" i="60"/>
  <c r="T84" i="60"/>
  <c r="T92" i="60"/>
  <c r="T100" i="60"/>
  <c r="T108" i="60"/>
  <c r="T116" i="60"/>
  <c r="T124" i="60"/>
  <c r="T132" i="60"/>
  <c r="T140" i="60"/>
  <c r="T148" i="60"/>
  <c r="T156" i="60"/>
  <c r="T164" i="60"/>
  <c r="T169" i="60"/>
  <c r="T176" i="60"/>
  <c r="T181" i="60"/>
  <c r="T185" i="60"/>
  <c r="T189" i="60"/>
  <c r="T193" i="60"/>
  <c r="T197" i="60"/>
  <c r="T201" i="60"/>
  <c r="T205" i="60"/>
  <c r="T209" i="60"/>
  <c r="T213" i="60"/>
  <c r="T217" i="60"/>
  <c r="T221" i="60"/>
  <c r="T225" i="60"/>
  <c r="T229" i="60"/>
  <c r="T233" i="60"/>
  <c r="T237" i="60"/>
  <c r="T241" i="60"/>
  <c r="T245" i="60"/>
  <c r="T249" i="60"/>
  <c r="T253" i="60"/>
  <c r="T257" i="60"/>
  <c r="T261" i="60"/>
  <c r="T265" i="60"/>
  <c r="T269" i="60"/>
  <c r="T273" i="60"/>
  <c r="T277" i="60"/>
  <c r="T281" i="60"/>
  <c r="T285" i="60"/>
  <c r="T289" i="60"/>
  <c r="T24" i="60"/>
  <c r="T40" i="60"/>
  <c r="T56" i="60"/>
  <c r="T72" i="60"/>
  <c r="T88" i="60"/>
  <c r="T104" i="60"/>
  <c r="T120" i="60"/>
  <c r="T136" i="60"/>
  <c r="T152" i="60"/>
  <c r="T168" i="60"/>
  <c r="T175" i="60"/>
  <c r="T187" i="60"/>
  <c r="T195" i="60"/>
  <c r="T203" i="60"/>
  <c r="T211" i="60"/>
  <c r="T219" i="60"/>
  <c r="T227" i="60"/>
  <c r="T235" i="60"/>
  <c r="T243" i="60"/>
  <c r="T251" i="60"/>
  <c r="T259" i="60"/>
  <c r="T267" i="60"/>
  <c r="T274" i="60"/>
  <c r="T276" i="60"/>
  <c r="T283" i="60"/>
  <c r="T290" i="60"/>
  <c r="T293" i="60"/>
  <c r="T297" i="60"/>
  <c r="T301" i="60"/>
  <c r="T305" i="60"/>
  <c r="T309" i="60"/>
  <c r="T313" i="60"/>
  <c r="T317" i="60"/>
  <c r="T321" i="60"/>
  <c r="T325" i="60"/>
  <c r="T329" i="60"/>
  <c r="T333" i="60"/>
  <c r="T337" i="60"/>
  <c r="T341" i="60"/>
  <c r="T345" i="60"/>
  <c r="T349" i="60"/>
  <c r="T353" i="60"/>
  <c r="T357" i="60"/>
  <c r="T361" i="60"/>
  <c r="T365" i="60"/>
  <c r="T369" i="60"/>
  <c r="T373" i="60"/>
  <c r="T377" i="60"/>
  <c r="T381" i="60"/>
  <c r="T385" i="60"/>
  <c r="T389" i="60"/>
  <c r="T393" i="60"/>
  <c r="T6" i="60"/>
  <c r="T13" i="60"/>
  <c r="T25" i="60"/>
  <c r="T41" i="60"/>
  <c r="T57" i="60"/>
  <c r="T73" i="60"/>
  <c r="T89" i="60"/>
  <c r="T105" i="60"/>
  <c r="T121" i="60"/>
  <c r="T137" i="60"/>
  <c r="T153" i="60"/>
  <c r="T172" i="60"/>
  <c r="T179" i="60"/>
  <c r="T182" i="60"/>
  <c r="T190" i="60"/>
  <c r="T198" i="60"/>
  <c r="T206" i="60"/>
  <c r="T214" i="60"/>
  <c r="T222" i="60"/>
  <c r="T230" i="60"/>
  <c r="T238" i="60"/>
  <c r="T246" i="60"/>
  <c r="T254" i="60"/>
  <c r="T262" i="60"/>
  <c r="T264" i="60"/>
  <c r="T271" i="60"/>
  <c r="T278" i="60"/>
  <c r="T280" i="60"/>
  <c r="T287" i="60"/>
  <c r="T292" i="60"/>
  <c r="T296" i="60"/>
  <c r="T300" i="60"/>
  <c r="T304" i="60"/>
  <c r="T308" i="60"/>
  <c r="T312" i="60"/>
  <c r="T316" i="60"/>
  <c r="T320" i="60"/>
  <c r="T324" i="60"/>
  <c r="T328" i="60"/>
  <c r="T332" i="60"/>
  <c r="T336" i="60"/>
  <c r="T340" i="60"/>
  <c r="T344" i="60"/>
  <c r="T348" i="60"/>
  <c r="T352" i="60"/>
  <c r="T356" i="60"/>
  <c r="T360" i="60"/>
  <c r="T364" i="60"/>
  <c r="T368" i="60"/>
  <c r="T32" i="60"/>
  <c r="T64" i="60"/>
  <c r="T96" i="60"/>
  <c r="T128" i="60"/>
  <c r="T160" i="60"/>
  <c r="T177" i="60"/>
  <c r="T183" i="60"/>
  <c r="T199" i="60"/>
  <c r="T215" i="60"/>
  <c r="T231" i="60"/>
  <c r="T247" i="60"/>
  <c r="T266" i="60"/>
  <c r="T284" i="60"/>
  <c r="T291" i="60"/>
  <c r="T299" i="60"/>
  <c r="T307" i="60"/>
  <c r="T315" i="60"/>
  <c r="T323" i="60"/>
  <c r="T331" i="60"/>
  <c r="T339" i="60"/>
  <c r="T347" i="60"/>
  <c r="T355" i="60"/>
  <c r="T363" i="60"/>
  <c r="T371" i="60"/>
  <c r="T378" i="60"/>
  <c r="T380" i="60"/>
  <c r="T387" i="60"/>
  <c r="T394" i="60"/>
  <c r="T396" i="60"/>
  <c r="T400" i="60"/>
  <c r="T404" i="60"/>
  <c r="T408" i="60"/>
  <c r="T412" i="60"/>
  <c r="T416" i="60"/>
  <c r="T420" i="60"/>
  <c r="T424" i="60"/>
  <c r="T428" i="60"/>
  <c r="T432" i="60"/>
  <c r="T436" i="60"/>
  <c r="T440" i="60"/>
  <c r="T444" i="60"/>
  <c r="T448" i="60"/>
  <c r="T452" i="60"/>
  <c r="T456" i="60"/>
  <c r="T460" i="60"/>
  <c r="T464" i="60"/>
  <c r="T468" i="60"/>
  <c r="T472" i="60"/>
  <c r="T476" i="60"/>
  <c r="T480" i="60"/>
  <c r="T484" i="60"/>
  <c r="T488" i="60"/>
  <c r="T492" i="60"/>
  <c r="T496" i="60"/>
  <c r="T500" i="60"/>
  <c r="T504" i="60"/>
  <c r="T508" i="60"/>
  <c r="T512" i="60"/>
  <c r="T516" i="60"/>
  <c r="T520" i="60"/>
  <c r="T524" i="60"/>
  <c r="T528" i="60"/>
  <c r="T532" i="60"/>
  <c r="T536" i="60"/>
  <c r="T540" i="60"/>
  <c r="T544" i="60"/>
  <c r="T548" i="60"/>
  <c r="T552" i="60"/>
  <c r="T556" i="60"/>
  <c r="T560" i="60"/>
  <c r="T564" i="60"/>
  <c r="T568" i="60"/>
  <c r="T572" i="60"/>
  <c r="T576" i="60"/>
  <c r="T580" i="60"/>
  <c r="T584" i="60"/>
  <c r="T588" i="60"/>
  <c r="T592" i="60"/>
  <c r="T596" i="60"/>
  <c r="T600" i="60"/>
  <c r="T604" i="60"/>
  <c r="T608" i="60"/>
  <c r="T612" i="60"/>
  <c r="T616" i="60"/>
  <c r="T620" i="60"/>
  <c r="T624" i="60"/>
  <c r="T628" i="60"/>
  <c r="T632" i="60"/>
  <c r="T636" i="60"/>
  <c r="T640" i="60"/>
  <c r="T644" i="60"/>
  <c r="T648" i="60"/>
  <c r="T652" i="60"/>
  <c r="T656" i="60"/>
  <c r="T49" i="60"/>
  <c r="T81" i="60"/>
  <c r="T113" i="60"/>
  <c r="T145" i="60"/>
  <c r="T186" i="60"/>
  <c r="T202" i="60"/>
  <c r="T218" i="60"/>
  <c r="T234" i="60"/>
  <c r="T250" i="60"/>
  <c r="T272" i="60"/>
  <c r="T279" i="60"/>
  <c r="T286" i="60"/>
  <c r="T298" i="60"/>
  <c r="T306" i="60"/>
  <c r="T314" i="60"/>
  <c r="T322" i="60"/>
  <c r="T330" i="60"/>
  <c r="T338" i="60"/>
  <c r="T346" i="60"/>
  <c r="T354" i="60"/>
  <c r="T362" i="60"/>
  <c r="T370" i="60"/>
  <c r="T374" i="60"/>
  <c r="T376" i="60"/>
  <c r="T383" i="60"/>
  <c r="T390" i="60"/>
  <c r="T392" i="60"/>
  <c r="T397" i="60"/>
  <c r="T401" i="60"/>
  <c r="T405" i="60"/>
  <c r="T409" i="60"/>
  <c r="T413" i="60"/>
  <c r="T417" i="60"/>
  <c r="T421" i="60"/>
  <c r="T425" i="60"/>
  <c r="T429" i="60"/>
  <c r="T433" i="60"/>
  <c r="T437" i="60"/>
  <c r="T441" i="60"/>
  <c r="T445" i="60"/>
  <c r="T449" i="60"/>
  <c r="T453" i="60"/>
  <c r="T457" i="60"/>
  <c r="T461" i="60"/>
  <c r="T465" i="60"/>
  <c r="T469" i="60"/>
  <c r="T473" i="60"/>
  <c r="T477" i="60"/>
  <c r="T481" i="60"/>
  <c r="T485" i="60"/>
  <c r="T489" i="60"/>
  <c r="T493" i="60"/>
  <c r="T497" i="60"/>
  <c r="T501" i="60"/>
  <c r="T505" i="60"/>
  <c r="T509" i="60"/>
  <c r="T513" i="60"/>
  <c r="T517" i="60"/>
  <c r="T521" i="60"/>
  <c r="T525" i="60"/>
  <c r="T529" i="60"/>
  <c r="T533" i="60"/>
  <c r="T537" i="60"/>
  <c r="T541" i="60"/>
  <c r="T545" i="60"/>
  <c r="T549" i="60"/>
  <c r="T553" i="60"/>
  <c r="T557" i="60"/>
  <c r="T561" i="60"/>
  <c r="T565" i="60"/>
  <c r="T569" i="60"/>
  <c r="T573" i="60"/>
  <c r="T577" i="60"/>
  <c r="T581" i="60"/>
  <c r="T585" i="60"/>
  <c r="T589" i="60"/>
  <c r="T593" i="60"/>
  <c r="T597" i="60"/>
  <c r="T601" i="60"/>
  <c r="T605" i="60"/>
  <c r="T609" i="60"/>
  <c r="T613" i="60"/>
  <c r="T617" i="60"/>
  <c r="T621" i="60"/>
  <c r="T625" i="60"/>
  <c r="T629" i="60"/>
  <c r="T633" i="60"/>
  <c r="T637" i="60"/>
  <c r="T641" i="60"/>
  <c r="T645" i="60"/>
  <c r="T649" i="60"/>
  <c r="T653" i="60"/>
  <c r="T657" i="60"/>
  <c r="T661" i="60"/>
  <c r="T665" i="60"/>
  <c r="T669" i="60"/>
  <c r="T673" i="60"/>
  <c r="T677" i="60"/>
  <c r="T681" i="60"/>
  <c r="T685" i="60"/>
  <c r="T689" i="60"/>
  <c r="T693" i="60"/>
  <c r="T697" i="60"/>
  <c r="T701" i="60"/>
  <c r="T705" i="60"/>
  <c r="T709" i="60"/>
  <c r="T713" i="60"/>
  <c r="T717" i="60"/>
  <c r="T721" i="60"/>
  <c r="T725" i="60"/>
  <c r="T729" i="60"/>
  <c r="T65" i="60"/>
  <c r="T129" i="60"/>
  <c r="T194" i="60"/>
  <c r="T226" i="60"/>
  <c r="T258" i="60"/>
  <c r="T288" i="60"/>
  <c r="T294" i="60"/>
  <c r="T310" i="60"/>
  <c r="T326" i="60"/>
  <c r="T342" i="60"/>
  <c r="T358" i="60"/>
  <c r="T384" i="60"/>
  <c r="T391" i="60"/>
  <c r="T403" i="60"/>
  <c r="T411" i="60"/>
  <c r="T419" i="60"/>
  <c r="T427" i="60"/>
  <c r="T435" i="60"/>
  <c r="T443" i="60"/>
  <c r="T451" i="60"/>
  <c r="T459" i="60"/>
  <c r="T467" i="60"/>
  <c r="T475" i="60"/>
  <c r="T483" i="60"/>
  <c r="T491" i="60"/>
  <c r="T499" i="60"/>
  <c r="T507" i="60"/>
  <c r="T515" i="60"/>
  <c r="T523" i="60"/>
  <c r="T531" i="60"/>
  <c r="T539" i="60"/>
  <c r="T547" i="60"/>
  <c r="T555" i="60"/>
  <c r="T563" i="60"/>
  <c r="T571" i="60"/>
  <c r="T579" i="60"/>
  <c r="T587" i="60"/>
  <c r="T595" i="60"/>
  <c r="T603" i="60"/>
  <c r="T611" i="60"/>
  <c r="T619" i="60"/>
  <c r="T627" i="60"/>
  <c r="T635" i="60"/>
  <c r="T643" i="60"/>
  <c r="T651" i="60"/>
  <c r="T658" i="60"/>
  <c r="T660" i="60"/>
  <c r="T667" i="60"/>
  <c r="T674" i="60"/>
  <c r="T676" i="60"/>
  <c r="T683" i="60"/>
  <c r="T690" i="60"/>
  <c r="T692" i="60"/>
  <c r="T699" i="60"/>
  <c r="T706" i="60"/>
  <c r="T708" i="60"/>
  <c r="T715" i="60"/>
  <c r="T722" i="60"/>
  <c r="T724" i="60"/>
  <c r="T80" i="60"/>
  <c r="T144" i="60"/>
  <c r="T191" i="60"/>
  <c r="T223" i="60"/>
  <c r="T255" i="60"/>
  <c r="T303" i="60"/>
  <c r="T319" i="60"/>
  <c r="T335" i="60"/>
  <c r="T351" i="60"/>
  <c r="T367" i="60"/>
  <c r="T372" i="60"/>
  <c r="T379" i="60"/>
  <c r="T386" i="60"/>
  <c r="T402" i="60"/>
  <c r="T410" i="60"/>
  <c r="T418" i="60"/>
  <c r="T426" i="60"/>
  <c r="T434" i="60"/>
  <c r="T442" i="60"/>
  <c r="T450" i="60"/>
  <c r="T458" i="60"/>
  <c r="T466" i="60"/>
  <c r="T474" i="60"/>
  <c r="T482" i="60"/>
  <c r="T490" i="60"/>
  <c r="T498" i="60"/>
  <c r="T506" i="60"/>
  <c r="T514" i="60"/>
  <c r="T522" i="60"/>
  <c r="T530" i="60"/>
  <c r="T538" i="60"/>
  <c r="T546" i="60"/>
  <c r="T554" i="60"/>
  <c r="T562" i="60"/>
  <c r="T570" i="60"/>
  <c r="T578" i="60"/>
  <c r="T586" i="60"/>
  <c r="T594" i="60"/>
  <c r="T602" i="60"/>
  <c r="T610" i="60"/>
  <c r="T618" i="60"/>
  <c r="T626" i="60"/>
  <c r="T634" i="60"/>
  <c r="T642" i="60"/>
  <c r="T650" i="60"/>
  <c r="T663" i="60"/>
  <c r="T670" i="60"/>
  <c r="T672" i="60"/>
  <c r="T679" i="60"/>
  <c r="T686" i="60"/>
  <c r="T688" i="60"/>
  <c r="T695" i="60"/>
  <c r="T702" i="60"/>
  <c r="T704" i="60"/>
  <c r="T711" i="60"/>
  <c r="T718" i="60"/>
  <c r="T720" i="60"/>
  <c r="T727" i="60"/>
  <c r="U5" i="60"/>
  <c r="U726" i="60"/>
  <c r="U722" i="60"/>
  <c r="U718" i="60"/>
  <c r="U710" i="60"/>
  <c r="U706" i="60"/>
  <c r="U698" i="60"/>
  <c r="U694" i="60"/>
  <c r="U686" i="60"/>
  <c r="U682" i="60"/>
  <c r="U674" i="60"/>
  <c r="U670" i="60"/>
  <c r="U662" i="60"/>
  <c r="U658" i="60"/>
  <c r="U654" i="60"/>
  <c r="U646" i="60"/>
  <c r="U638" i="60"/>
  <c r="U634" i="60"/>
  <c r="U626" i="60"/>
  <c r="U618" i="60"/>
  <c r="U614" i="60"/>
  <c r="U606" i="60"/>
  <c r="U602" i="60"/>
  <c r="U594" i="60"/>
  <c r="U590" i="60"/>
  <c r="U582" i="60"/>
  <c r="U578" i="60"/>
  <c r="U570" i="60"/>
  <c r="U566" i="60"/>
  <c r="U554" i="60"/>
  <c r="U546" i="60"/>
  <c r="U542" i="60"/>
  <c r="U534" i="60"/>
  <c r="U530" i="60"/>
  <c r="U526" i="60"/>
  <c r="U518" i="60"/>
  <c r="U514" i="60"/>
  <c r="U506" i="60"/>
  <c r="U502" i="60"/>
  <c r="U494" i="60"/>
  <c r="U490" i="60"/>
  <c r="U486" i="60"/>
  <c r="U478" i="60"/>
  <c r="U474" i="60"/>
  <c r="U470" i="60"/>
  <c r="U466" i="60"/>
  <c r="U458" i="60"/>
  <c r="U454" i="60"/>
  <c r="U450" i="60"/>
  <c r="U446" i="60"/>
  <c r="U438" i="60"/>
  <c r="U434" i="60"/>
  <c r="U430" i="60"/>
  <c r="U426" i="60"/>
  <c r="U422" i="60"/>
  <c r="U414" i="60"/>
  <c r="U410" i="60"/>
  <c r="U406" i="60"/>
  <c r="U402" i="60"/>
  <c r="U394" i="60"/>
  <c r="U390" i="60"/>
  <c r="U382" i="60"/>
  <c r="U378" i="60"/>
  <c r="U370" i="60"/>
  <c r="U366" i="60"/>
  <c r="U358" i="60"/>
  <c r="U354" i="60"/>
  <c r="U346" i="60"/>
  <c r="U342" i="60"/>
  <c r="U334" i="60"/>
  <c r="U330" i="60"/>
  <c r="U322" i="60"/>
  <c r="U318" i="60"/>
  <c r="U314" i="60"/>
  <c r="U306" i="60"/>
  <c r="U302" i="60"/>
  <c r="U294" i="60"/>
  <c r="U290" i="60"/>
  <c r="U282" i="60"/>
  <c r="U278" i="60"/>
  <c r="U270" i="60"/>
  <c r="U266" i="60"/>
  <c r="U262" i="60"/>
  <c r="U254" i="60"/>
  <c r="U250" i="60"/>
  <c r="U242" i="60"/>
  <c r="U234" i="60"/>
  <c r="U230" i="60"/>
  <c r="U222" i="60"/>
  <c r="U218" i="60"/>
  <c r="U214" i="60"/>
  <c r="U206" i="60"/>
  <c r="U202" i="60"/>
  <c r="U198" i="60"/>
  <c r="U190" i="60"/>
  <c r="U186" i="60"/>
  <c r="U182" i="60"/>
  <c r="U178" i="60"/>
  <c r="U174" i="60"/>
  <c r="U166" i="60"/>
  <c r="U162" i="60"/>
  <c r="U158" i="60"/>
  <c r="U154" i="60"/>
  <c r="U150" i="60"/>
  <c r="U146" i="60"/>
  <c r="U142" i="60"/>
  <c r="U138" i="60"/>
  <c r="U134" i="60"/>
  <c r="U130" i="60"/>
  <c r="U122" i="60"/>
  <c r="U118" i="60"/>
  <c r="U114" i="60"/>
  <c r="U110" i="60"/>
  <c r="U106" i="60"/>
  <c r="U102" i="60"/>
  <c r="U98" i="60"/>
  <c r="U94" i="60"/>
  <c r="U90" i="60"/>
  <c r="U86" i="60"/>
  <c r="U82" i="60"/>
  <c r="U78" i="60"/>
  <c r="U74" i="60"/>
  <c r="U70" i="60"/>
  <c r="U66" i="60"/>
  <c r="U62" i="60"/>
  <c r="U58" i="60"/>
  <c r="U54" i="60"/>
  <c r="U50" i="60"/>
  <c r="U46" i="60"/>
  <c r="U42" i="60"/>
  <c r="U38" i="60"/>
  <c r="U34" i="60"/>
  <c r="U30" i="60"/>
  <c r="U26" i="60"/>
  <c r="U22" i="60"/>
  <c r="U18" i="60"/>
  <c r="U14" i="60"/>
  <c r="U10" i="60"/>
  <c r="U6" i="60"/>
  <c r="U729" i="60"/>
  <c r="U725" i="60"/>
  <c r="U721" i="60"/>
  <c r="U717" i="60"/>
  <c r="U713" i="60"/>
  <c r="U709" i="60"/>
  <c r="U705" i="60"/>
  <c r="U701" i="60"/>
  <c r="U697" i="60"/>
  <c r="U693" i="60"/>
  <c r="U689" i="60"/>
  <c r="U685" i="60"/>
  <c r="U681" i="60"/>
  <c r="U677" i="60"/>
  <c r="U673" i="60"/>
  <c r="U669" i="60"/>
  <c r="U665" i="60"/>
  <c r="U661" i="60"/>
  <c r="U657" i="60"/>
  <c r="U653" i="60"/>
  <c r="U649" i="60"/>
  <c r="U645" i="60"/>
  <c r="U641" i="60"/>
  <c r="U637" i="60"/>
  <c r="U633" i="60"/>
  <c r="U629" i="60"/>
  <c r="U625" i="60"/>
  <c r="U621" i="60"/>
  <c r="U617" i="60"/>
  <c r="U613" i="60"/>
  <c r="U609" i="60"/>
  <c r="U605" i="60"/>
  <c r="U601" i="60"/>
  <c r="U597" i="60"/>
  <c r="U593" i="60"/>
  <c r="U589" i="60"/>
  <c r="U585" i="60"/>
  <c r="U581" i="60"/>
  <c r="U577" i="60"/>
  <c r="U573" i="60"/>
  <c r="U569" i="60"/>
  <c r="U565" i="60"/>
  <c r="U561" i="60"/>
  <c r="U557" i="60"/>
  <c r="U553" i="60"/>
  <c r="U549" i="60"/>
  <c r="U545" i="60"/>
  <c r="U541" i="60"/>
  <c r="U537" i="60"/>
  <c r="U533" i="60"/>
  <c r="U529" i="60"/>
  <c r="U525" i="60"/>
  <c r="U521" i="60"/>
  <c r="U517" i="60"/>
  <c r="U513" i="60"/>
  <c r="U509" i="60"/>
  <c r="U505" i="60"/>
  <c r="U501" i="60"/>
  <c r="U497" i="60"/>
  <c r="U493" i="60"/>
  <c r="U489" i="60"/>
  <c r="U485" i="60"/>
  <c r="U481" i="60"/>
  <c r="U477" i="60"/>
  <c r="U473" i="60"/>
  <c r="U469" i="60"/>
  <c r="U465" i="60"/>
  <c r="U461" i="60"/>
  <c r="U457" i="60"/>
  <c r="U453" i="60"/>
  <c r="U449" i="60"/>
  <c r="U445" i="60"/>
  <c r="U441" i="60"/>
  <c r="U437" i="60"/>
  <c r="U433" i="60"/>
  <c r="U429" i="60"/>
  <c r="U425" i="60"/>
  <c r="U421" i="60"/>
  <c r="U417" i="60"/>
  <c r="U413" i="60"/>
  <c r="U409" i="60"/>
  <c r="U405" i="60"/>
  <c r="U401" i="60"/>
  <c r="U397" i="60"/>
  <c r="U393" i="60"/>
  <c r="U389" i="60"/>
  <c r="U385" i="60"/>
  <c r="U381" i="60"/>
  <c r="U377" i="60"/>
  <c r="U373" i="60"/>
  <c r="U369" i="60"/>
  <c r="U365" i="60"/>
  <c r="U361" i="60"/>
  <c r="U357" i="60"/>
  <c r="U353" i="60"/>
  <c r="U349" i="60"/>
  <c r="U345" i="60"/>
  <c r="U341" i="60"/>
  <c r="U337" i="60"/>
  <c r="U333" i="60"/>
  <c r="U329" i="60"/>
  <c r="U325" i="60"/>
  <c r="U321" i="60"/>
  <c r="U317" i="60"/>
  <c r="U313" i="60"/>
  <c r="U309" i="60"/>
  <c r="U305" i="60"/>
  <c r="U301" i="60"/>
  <c r="U297" i="60"/>
  <c r="U293" i="60"/>
  <c r="U289" i="60"/>
  <c r="U285" i="60"/>
  <c r="U281" i="60"/>
  <c r="U277" i="60"/>
  <c r="U273" i="60"/>
  <c r="U269" i="60"/>
  <c r="U265" i="60"/>
  <c r="U261" i="60"/>
  <c r="U257" i="60"/>
  <c r="U253" i="60"/>
  <c r="U249" i="60"/>
  <c r="U245" i="60"/>
  <c r="U241" i="60"/>
  <c r="U237" i="60"/>
  <c r="U233" i="60"/>
  <c r="U229" i="60"/>
  <c r="U225" i="60"/>
  <c r="U221" i="60"/>
  <c r="U217" i="60"/>
  <c r="U213" i="60"/>
  <c r="U209" i="60"/>
  <c r="U205" i="60"/>
  <c r="U201" i="60"/>
  <c r="U197" i="60"/>
  <c r="U193" i="60"/>
  <c r="U189" i="60"/>
  <c r="U185" i="60"/>
  <c r="U181" i="60"/>
  <c r="U177" i="60"/>
  <c r="U173" i="60"/>
  <c r="U169" i="60"/>
  <c r="U165" i="60"/>
  <c r="U161" i="60"/>
  <c r="U157" i="60"/>
  <c r="U153" i="60"/>
  <c r="U149" i="60"/>
  <c r="U145" i="60"/>
  <c r="U141" i="60"/>
  <c r="U137" i="60"/>
  <c r="U133" i="60"/>
  <c r="U129" i="60"/>
  <c r="U125" i="60"/>
  <c r="U121" i="60"/>
  <c r="U117" i="60"/>
  <c r="U113" i="60"/>
  <c r="U109" i="60"/>
  <c r="U105" i="60"/>
  <c r="U101" i="60"/>
  <c r="U97" i="60"/>
  <c r="U93" i="60"/>
  <c r="U89" i="60"/>
  <c r="U85" i="60"/>
  <c r="U81" i="60"/>
  <c r="U77" i="60"/>
  <c r="U73" i="60"/>
  <c r="U69" i="60"/>
  <c r="U65" i="60"/>
  <c r="U61" i="60"/>
  <c r="U57" i="60"/>
  <c r="U53" i="60"/>
  <c r="U49" i="60"/>
  <c r="U45" i="60"/>
  <c r="U41" i="60"/>
  <c r="U37" i="60"/>
  <c r="U33" i="60"/>
  <c r="U29" i="60"/>
  <c r="U25" i="60"/>
  <c r="U21" i="60"/>
  <c r="U17" i="60"/>
  <c r="U13" i="60"/>
  <c r="U9" i="60"/>
  <c r="S727" i="60"/>
  <c r="T723" i="60"/>
  <c r="T716" i="60"/>
  <c r="S709" i="60"/>
  <c r="S702" i="60"/>
  <c r="T698" i="60"/>
  <c r="S695" i="60"/>
  <c r="T691" i="60"/>
  <c r="T684" i="60"/>
  <c r="S677" i="60"/>
  <c r="S670" i="60"/>
  <c r="T666" i="60"/>
  <c r="S663" i="60"/>
  <c r="T659" i="60"/>
  <c r="T655" i="60"/>
  <c r="S650" i="60"/>
  <c r="T639" i="60"/>
  <c r="S634" i="60"/>
  <c r="T623" i="60"/>
  <c r="S618" i="60"/>
  <c r="T607" i="60"/>
  <c r="S602" i="60"/>
  <c r="T591" i="60"/>
  <c r="S586" i="60"/>
  <c r="T575" i="60"/>
  <c r="S570" i="60"/>
  <c r="T559" i="60"/>
  <c r="S554" i="60"/>
  <c r="T543" i="60"/>
  <c r="S538" i="60"/>
  <c r="T527" i="60"/>
  <c r="S522" i="60"/>
  <c r="T511" i="60"/>
  <c r="S506" i="60"/>
  <c r="T495" i="60"/>
  <c r="S490" i="60"/>
  <c r="T479" i="60"/>
  <c r="S474" i="60"/>
  <c r="T463" i="60"/>
  <c r="S458" i="60"/>
  <c r="T447" i="60"/>
  <c r="S442" i="60"/>
  <c r="T431" i="60"/>
  <c r="S426" i="60"/>
  <c r="T415" i="60"/>
  <c r="S410" i="60"/>
  <c r="T399" i="60"/>
  <c r="S393" i="60"/>
  <c r="S386" i="60"/>
  <c r="S379" i="60"/>
  <c r="S361" i="60"/>
  <c r="T350" i="60"/>
  <c r="S329" i="60"/>
  <c r="T318" i="60"/>
  <c r="S297" i="60"/>
  <c r="T270" i="60"/>
  <c r="S253" i="60"/>
  <c r="T210" i="60"/>
  <c r="S189" i="60"/>
  <c r="T161" i="60"/>
  <c r="S76" i="60"/>
  <c r="T33" i="60"/>
  <c r="U716" i="60"/>
  <c r="U700" i="60"/>
  <c r="U688" i="60"/>
  <c r="U676" i="60"/>
  <c r="U660" i="60"/>
  <c r="U648" i="60"/>
  <c r="U636" i="60"/>
  <c r="U624" i="60"/>
  <c r="U596" i="60"/>
  <c r="U584" i="60"/>
  <c r="U572" i="60"/>
  <c r="U556" i="60"/>
  <c r="U544" i="60"/>
  <c r="U524" i="60"/>
  <c r="U516" i="60"/>
  <c r="U504" i="60"/>
  <c r="U492" i="60"/>
  <c r="U476" i="60"/>
  <c r="U464" i="60"/>
  <c r="U460" i="60"/>
  <c r="U448" i="60"/>
  <c r="U432" i="60"/>
  <c r="U412" i="60"/>
  <c r="U400" i="60"/>
  <c r="U384" i="60"/>
  <c r="U372" i="60"/>
  <c r="U360" i="60"/>
  <c r="U344" i="60"/>
  <c r="U332" i="60"/>
  <c r="U320" i="60"/>
  <c r="U304" i="60"/>
  <c r="U292" i="60"/>
  <c r="U280" i="60"/>
  <c r="U264" i="60"/>
  <c r="U252" i="60"/>
  <c r="U240" i="60"/>
  <c r="U224" i="60"/>
  <c r="U212" i="60"/>
  <c r="U196" i="60"/>
  <c r="U184" i="60"/>
  <c r="U168" i="60"/>
  <c r="U152" i="60"/>
  <c r="U144" i="60"/>
  <c r="U132" i="60"/>
  <c r="U120" i="60"/>
  <c r="U108" i="60"/>
  <c r="U96" i="60"/>
  <c r="U88" i="60"/>
  <c r="U72" i="60"/>
  <c r="U56" i="60"/>
  <c r="U48" i="60"/>
  <c r="U36" i="60"/>
  <c r="U24" i="60"/>
  <c r="U8" i="60"/>
  <c r="U719" i="60"/>
  <c r="U703" i="60"/>
  <c r="U691" i="60"/>
  <c r="U679" i="60"/>
  <c r="U663" i="60"/>
  <c r="U639" i="60"/>
  <c r="U627" i="60"/>
  <c r="U611" i="60"/>
  <c r="U595" i="60"/>
  <c r="U583" i="60"/>
  <c r="U571" i="60"/>
  <c r="U559" i="60"/>
  <c r="U547" i="60"/>
  <c r="U535" i="60"/>
  <c r="U507" i="60"/>
  <c r="U491" i="60"/>
  <c r="U479" i="60"/>
  <c r="U463" i="60"/>
  <c r="U451" i="60"/>
  <c r="U431" i="60"/>
  <c r="U415" i="60"/>
  <c r="U403" i="60"/>
  <c r="U387" i="60"/>
  <c r="U383" i="60"/>
  <c r="U371" i="60"/>
  <c r="U359" i="60"/>
  <c r="U347" i="60"/>
  <c r="U331" i="60"/>
  <c r="U315" i="60"/>
  <c r="U299" i="60"/>
  <c r="U283" i="60"/>
  <c r="U267" i="60"/>
  <c r="U255" i="60"/>
  <c r="U239" i="60"/>
  <c r="U223" i="60"/>
  <c r="U215" i="60"/>
  <c r="U203" i="60"/>
  <c r="U187" i="60"/>
  <c r="U175" i="60"/>
  <c r="U163" i="60"/>
  <c r="U151" i="60"/>
  <c r="U143" i="60"/>
  <c r="U139" i="60"/>
  <c r="U123" i="60"/>
  <c r="U115" i="60"/>
  <c r="U107" i="60"/>
  <c r="U99" i="60"/>
  <c r="U91" i="60"/>
  <c r="U83" i="60"/>
  <c r="U79" i="60"/>
  <c r="U71" i="60"/>
  <c r="U63" i="60"/>
  <c r="U55" i="60"/>
  <c r="U47" i="60"/>
  <c r="U35" i="60"/>
  <c r="S725" i="60"/>
  <c r="S718" i="60"/>
  <c r="T714" i="60"/>
  <c r="S711" i="60"/>
  <c r="T707" i="60"/>
  <c r="T700" i="60"/>
  <c r="S693" i="60"/>
  <c r="S686" i="60"/>
  <c r="T682" i="60"/>
  <c r="S679" i="60"/>
  <c r="T675" i="60"/>
  <c r="T668" i="60"/>
  <c r="S661" i="60"/>
  <c r="T647" i="60"/>
  <c r="S642" i="60"/>
  <c r="T631" i="60"/>
  <c r="S626" i="60"/>
  <c r="T615" i="60"/>
  <c r="S610" i="60"/>
  <c r="T599" i="60"/>
  <c r="S594" i="60"/>
  <c r="T583" i="60"/>
  <c r="S578" i="60"/>
  <c r="T567" i="60"/>
  <c r="S562" i="60"/>
  <c r="T551" i="60"/>
  <c r="S546" i="60"/>
  <c r="T535" i="60"/>
  <c r="S530" i="60"/>
  <c r="T519" i="60"/>
  <c r="S514" i="60"/>
  <c r="T503" i="60"/>
  <c r="S498" i="60"/>
  <c r="T487" i="60"/>
  <c r="S482" i="60"/>
  <c r="T471" i="60"/>
  <c r="S466" i="60"/>
  <c r="T455" i="60"/>
  <c r="S450" i="60"/>
  <c r="T439" i="60"/>
  <c r="S434" i="60"/>
  <c r="T423" i="60"/>
  <c r="S418" i="60"/>
  <c r="T407" i="60"/>
  <c r="S402" i="60"/>
  <c r="T382" i="60"/>
  <c r="T375" i="60"/>
  <c r="T366" i="60"/>
  <c r="S345" i="60"/>
  <c r="T334" i="60"/>
  <c r="S313" i="60"/>
  <c r="T302" i="60"/>
  <c r="T263" i="60"/>
  <c r="T242" i="60"/>
  <c r="S221" i="60"/>
  <c r="S140" i="60"/>
  <c r="T97" i="60"/>
  <c r="U728" i="60"/>
  <c r="U712" i="60"/>
  <c r="U696" i="60"/>
  <c r="U684" i="60"/>
  <c r="U668" i="60"/>
  <c r="U656" i="60"/>
  <c r="U644" i="60"/>
  <c r="U632" i="60"/>
  <c r="U620" i="60"/>
  <c r="U604" i="60"/>
  <c r="U592" i="60"/>
  <c r="U576" i="60"/>
  <c r="U564" i="60"/>
  <c r="U552" i="60"/>
  <c r="U540" i="60"/>
  <c r="U528" i="60"/>
  <c r="U512" i="60"/>
  <c r="U496" i="60"/>
  <c r="U484" i="60"/>
  <c r="U472" i="60"/>
  <c r="U456" i="60"/>
  <c r="U440" i="60"/>
  <c r="U424" i="60"/>
  <c r="U416" i="60"/>
  <c r="U396" i="60"/>
  <c r="U380" i="60"/>
  <c r="U364" i="60"/>
  <c r="U348" i="60"/>
  <c r="U336" i="60"/>
  <c r="U324" i="60"/>
  <c r="U308" i="60"/>
  <c r="U296" i="60"/>
  <c r="U284" i="60"/>
  <c r="U272" i="60"/>
  <c r="U248" i="60"/>
  <c r="U232" i="60"/>
  <c r="U220" i="60"/>
  <c r="U204" i="60"/>
  <c r="U192" i="60"/>
  <c r="U176" i="60"/>
  <c r="U160" i="60"/>
  <c r="U136" i="60"/>
  <c r="U727" i="60"/>
  <c r="U715" i="60"/>
  <c r="U699" i="60"/>
  <c r="U687" i="60"/>
  <c r="U675" i="60"/>
  <c r="U659" i="60"/>
  <c r="U647" i="60"/>
  <c r="U635" i="60"/>
  <c r="U619" i="60"/>
  <c r="U607" i="60"/>
  <c r="U599" i="60"/>
  <c r="U587" i="60"/>
  <c r="U575" i="60"/>
  <c r="U563" i="60"/>
  <c r="U551" i="60"/>
  <c r="U539" i="60"/>
  <c r="U527" i="60"/>
  <c r="U515" i="60"/>
  <c r="U499" i="60"/>
  <c r="U487" i="60"/>
  <c r="U471" i="60"/>
  <c r="U459" i="60"/>
  <c r="U443" i="60"/>
  <c r="U435" i="60"/>
  <c r="U419" i="60"/>
  <c r="U407" i="60"/>
  <c r="U395" i="60"/>
  <c r="U379" i="60"/>
  <c r="U367" i="60"/>
  <c r="U355" i="60"/>
  <c r="U343" i="60"/>
  <c r="U335" i="60"/>
  <c r="U319" i="60"/>
  <c r="U307" i="60"/>
  <c r="U295" i="60"/>
  <c r="U279" i="60"/>
  <c r="U271" i="60"/>
  <c r="U251" i="60"/>
  <c r="U235" i="60"/>
  <c r="U227" i="60"/>
  <c r="U211" i="60"/>
  <c r="U199" i="60"/>
  <c r="U191" i="60"/>
  <c r="U179" i="60"/>
  <c r="U167" i="60"/>
  <c r="U155" i="60"/>
  <c r="U147" i="60"/>
  <c r="U135" i="60"/>
  <c r="U127" i="60"/>
  <c r="U119" i="60"/>
  <c r="U111" i="60"/>
  <c r="U103" i="60"/>
  <c r="U95" i="60"/>
  <c r="U87" i="60"/>
  <c r="U75" i="60"/>
  <c r="U67" i="60"/>
  <c r="U59" i="60"/>
  <c r="U51" i="60"/>
  <c r="U43" i="60"/>
  <c r="U39" i="60"/>
  <c r="U31" i="60"/>
  <c r="U27" i="60"/>
  <c r="U23" i="60"/>
  <c r="U19" i="60"/>
  <c r="U15" i="60"/>
  <c r="U11" i="60"/>
  <c r="U7" i="60"/>
  <c r="U714" i="60"/>
  <c r="U702" i="60"/>
  <c r="U690" i="60"/>
  <c r="U678" i="60"/>
  <c r="U666" i="60"/>
  <c r="U650" i="60"/>
  <c r="U642" i="60"/>
  <c r="U630" i="60"/>
  <c r="U622" i="60"/>
  <c r="U610" i="60"/>
  <c r="U598" i="60"/>
  <c r="U586" i="60"/>
  <c r="U574" i="60"/>
  <c r="U562" i="60"/>
  <c r="U558" i="60"/>
  <c r="U550" i="60"/>
  <c r="U538" i="60"/>
  <c r="U522" i="60"/>
  <c r="U510" i="60"/>
  <c r="U498" i="60"/>
  <c r="U482" i="60"/>
  <c r="U462" i="60"/>
  <c r="U442" i="60"/>
  <c r="U418" i="60"/>
  <c r="U398" i="60"/>
  <c r="U386" i="60"/>
  <c r="U374" i="60"/>
  <c r="U362" i="60"/>
  <c r="U350" i="60"/>
  <c r="U338" i="60"/>
  <c r="U326" i="60"/>
  <c r="U310" i="60"/>
  <c r="U298" i="60"/>
  <c r="U286" i="60"/>
  <c r="U274" i="60"/>
  <c r="U258" i="60"/>
  <c r="U246" i="60"/>
  <c r="U238" i="60"/>
  <c r="U226" i="60"/>
  <c r="U210" i="60"/>
  <c r="U194" i="60"/>
  <c r="U170" i="60"/>
  <c r="U126" i="60"/>
  <c r="S7" i="60"/>
  <c r="S11" i="60"/>
  <c r="S15" i="60"/>
  <c r="S9" i="60"/>
  <c r="S16" i="60"/>
  <c r="S18" i="60"/>
  <c r="S22" i="60"/>
  <c r="S26" i="60"/>
  <c r="S30" i="60"/>
  <c r="S34" i="60"/>
  <c r="S38" i="60"/>
  <c r="S42" i="60"/>
  <c r="S46" i="60"/>
  <c r="S50" i="60"/>
  <c r="S54" i="60"/>
  <c r="S58" i="60"/>
  <c r="S62" i="60"/>
  <c r="S66" i="60"/>
  <c r="S70" i="60"/>
  <c r="S74" i="60"/>
  <c r="S78" i="60"/>
  <c r="S82" i="60"/>
  <c r="S86" i="60"/>
  <c r="S90" i="60"/>
  <c r="S94" i="60"/>
  <c r="S98" i="60"/>
  <c r="S102" i="60"/>
  <c r="S106" i="60"/>
  <c r="S110" i="60"/>
  <c r="S114" i="60"/>
  <c r="S118" i="60"/>
  <c r="S122" i="60"/>
  <c r="S126" i="60"/>
  <c r="S130" i="60"/>
  <c r="S134" i="60"/>
  <c r="S138" i="60"/>
  <c r="S142" i="60"/>
  <c r="S146" i="60"/>
  <c r="S150" i="60"/>
  <c r="S154" i="60"/>
  <c r="S158" i="60"/>
  <c r="S162" i="60"/>
  <c r="S166" i="60"/>
  <c r="S6" i="60"/>
  <c r="S13" i="60"/>
  <c r="S21" i="60"/>
  <c r="S25" i="60"/>
  <c r="S29" i="60"/>
  <c r="S33" i="60"/>
  <c r="S37" i="60"/>
  <c r="S41" i="60"/>
  <c r="S45" i="60"/>
  <c r="S49" i="60"/>
  <c r="S53" i="60"/>
  <c r="S57" i="60"/>
  <c r="S61" i="60"/>
  <c r="S65" i="60"/>
  <c r="S69" i="60"/>
  <c r="S73" i="60"/>
  <c r="S77" i="60"/>
  <c r="S81" i="60"/>
  <c r="S85" i="60"/>
  <c r="S89" i="60"/>
  <c r="S93" i="60"/>
  <c r="S97" i="60"/>
  <c r="S101" i="60"/>
  <c r="S105" i="60"/>
  <c r="S109" i="60"/>
  <c r="S113" i="60"/>
  <c r="S117" i="60"/>
  <c r="S121" i="60"/>
  <c r="S125" i="60"/>
  <c r="S129" i="60"/>
  <c r="S133" i="60"/>
  <c r="S137" i="60"/>
  <c r="S141" i="60"/>
  <c r="S145" i="60"/>
  <c r="S149" i="60"/>
  <c r="S153" i="60"/>
  <c r="S157" i="60"/>
  <c r="S161" i="60"/>
  <c r="S165" i="60"/>
  <c r="S169" i="60"/>
  <c r="S173" i="60"/>
  <c r="S177" i="60"/>
  <c r="S8" i="60"/>
  <c r="S24" i="60"/>
  <c r="S32" i="60"/>
  <c r="S40" i="60"/>
  <c r="S48" i="60"/>
  <c r="S56" i="60"/>
  <c r="S64" i="60"/>
  <c r="S72" i="60"/>
  <c r="S80" i="60"/>
  <c r="S88" i="60"/>
  <c r="S96" i="60"/>
  <c r="S104" i="60"/>
  <c r="S112" i="60"/>
  <c r="S120" i="60"/>
  <c r="S128" i="60"/>
  <c r="S136" i="60"/>
  <c r="S144" i="60"/>
  <c r="S152" i="60"/>
  <c r="S160" i="60"/>
  <c r="S168" i="60"/>
  <c r="S175" i="60"/>
  <c r="S183" i="60"/>
  <c r="S187" i="60"/>
  <c r="S191" i="60"/>
  <c r="S195" i="60"/>
  <c r="S199" i="60"/>
  <c r="S203" i="60"/>
  <c r="S207" i="60"/>
  <c r="S211" i="60"/>
  <c r="S215" i="60"/>
  <c r="S219" i="60"/>
  <c r="S223" i="60"/>
  <c r="S227" i="60"/>
  <c r="S231" i="60"/>
  <c r="S235" i="60"/>
  <c r="S239" i="60"/>
  <c r="S243" i="60"/>
  <c r="S247" i="60"/>
  <c r="S251" i="60"/>
  <c r="S255" i="60"/>
  <c r="S259" i="60"/>
  <c r="S14" i="60"/>
  <c r="S23" i="60"/>
  <c r="S31" i="60"/>
  <c r="S39" i="60"/>
  <c r="S47" i="60"/>
  <c r="S55" i="60"/>
  <c r="S63" i="60"/>
  <c r="S71" i="60"/>
  <c r="S79" i="60"/>
  <c r="S87" i="60"/>
  <c r="S95" i="60"/>
  <c r="S103" i="60"/>
  <c r="S111" i="60"/>
  <c r="S119" i="60"/>
  <c r="S127" i="60"/>
  <c r="S135" i="60"/>
  <c r="S143" i="60"/>
  <c r="S151" i="60"/>
  <c r="S159" i="60"/>
  <c r="S167" i="60"/>
  <c r="S171" i="60"/>
  <c r="S178" i="60"/>
  <c r="S180" i="60"/>
  <c r="S184" i="60"/>
  <c r="S188" i="60"/>
  <c r="S192" i="60"/>
  <c r="S196" i="60"/>
  <c r="S200" i="60"/>
  <c r="S204" i="60"/>
  <c r="S208" i="60"/>
  <c r="S212" i="60"/>
  <c r="S216" i="60"/>
  <c r="S220" i="60"/>
  <c r="S224" i="60"/>
  <c r="S228" i="60"/>
  <c r="S232" i="60"/>
  <c r="S236" i="60"/>
  <c r="S240" i="60"/>
  <c r="S244" i="60"/>
  <c r="S248" i="60"/>
  <c r="S252" i="60"/>
  <c r="S256" i="60"/>
  <c r="S260" i="60"/>
  <c r="S264" i="60"/>
  <c r="S268" i="60"/>
  <c r="S272" i="60"/>
  <c r="S276" i="60"/>
  <c r="S280" i="60"/>
  <c r="S284" i="60"/>
  <c r="S288" i="60"/>
  <c r="S5" i="60"/>
  <c r="S12" i="60"/>
  <c r="S19" i="60"/>
  <c r="S35" i="60"/>
  <c r="S51" i="60"/>
  <c r="S67" i="60"/>
  <c r="S83" i="60"/>
  <c r="S99" i="60"/>
  <c r="S115" i="60"/>
  <c r="S131" i="60"/>
  <c r="S147" i="60"/>
  <c r="S163" i="60"/>
  <c r="S172" i="60"/>
  <c r="S179" i="60"/>
  <c r="S182" i="60"/>
  <c r="S190" i="60"/>
  <c r="S198" i="60"/>
  <c r="S206" i="60"/>
  <c r="S214" i="60"/>
  <c r="S222" i="60"/>
  <c r="S230" i="60"/>
  <c r="S238" i="60"/>
  <c r="S246" i="60"/>
  <c r="S254" i="60"/>
  <c r="S262" i="60"/>
  <c r="S269" i="60"/>
  <c r="S271" i="60"/>
  <c r="S278" i="60"/>
  <c r="S285" i="60"/>
  <c r="S287" i="60"/>
  <c r="S292" i="60"/>
  <c r="S296" i="60"/>
  <c r="S300" i="60"/>
  <c r="S304" i="60"/>
  <c r="S308" i="60"/>
  <c r="S312" i="60"/>
  <c r="S316" i="60"/>
  <c r="S320" i="60"/>
  <c r="S324" i="60"/>
  <c r="S328" i="60"/>
  <c r="S332" i="60"/>
  <c r="S336" i="60"/>
  <c r="S340" i="60"/>
  <c r="S344" i="60"/>
  <c r="S348" i="60"/>
  <c r="S352" i="60"/>
  <c r="S356" i="60"/>
  <c r="S360" i="60"/>
  <c r="S364" i="60"/>
  <c r="S368" i="60"/>
  <c r="S372" i="60"/>
  <c r="S376" i="60"/>
  <c r="S380" i="60"/>
  <c r="S384" i="60"/>
  <c r="S388" i="60"/>
  <c r="S392" i="60"/>
  <c r="S396" i="60"/>
  <c r="S20" i="60"/>
  <c r="S36" i="60"/>
  <c r="S52" i="60"/>
  <c r="S68" i="60"/>
  <c r="S84" i="60"/>
  <c r="S100" i="60"/>
  <c r="S116" i="60"/>
  <c r="S132" i="60"/>
  <c r="S148" i="60"/>
  <c r="S164" i="60"/>
  <c r="S176" i="60"/>
  <c r="S185" i="60"/>
  <c r="S193" i="60"/>
  <c r="S201" i="60"/>
  <c r="S209" i="60"/>
  <c r="S217" i="60"/>
  <c r="S225" i="60"/>
  <c r="S233" i="60"/>
  <c r="S241" i="60"/>
  <c r="S249" i="60"/>
  <c r="S257" i="60"/>
  <c r="S266" i="60"/>
  <c r="S273" i="60"/>
  <c r="S275" i="60"/>
  <c r="S282" i="60"/>
  <c r="S289" i="60"/>
  <c r="S291" i="60"/>
  <c r="S295" i="60"/>
  <c r="S299" i="60"/>
  <c r="S303" i="60"/>
  <c r="S307" i="60"/>
  <c r="S311" i="60"/>
  <c r="S315" i="60"/>
  <c r="S319" i="60"/>
  <c r="S323" i="60"/>
  <c r="S327" i="60"/>
  <c r="S331" i="60"/>
  <c r="S335" i="60"/>
  <c r="S339" i="60"/>
  <c r="S343" i="60"/>
  <c r="S347" i="60"/>
  <c r="S351" i="60"/>
  <c r="S355" i="60"/>
  <c r="S359" i="60"/>
  <c r="S363" i="60"/>
  <c r="S367" i="60"/>
  <c r="S371" i="60"/>
  <c r="S43" i="60"/>
  <c r="S75" i="60"/>
  <c r="S107" i="60"/>
  <c r="S139" i="60"/>
  <c r="S170" i="60"/>
  <c r="S194" i="60"/>
  <c r="S210" i="60"/>
  <c r="S226" i="60"/>
  <c r="S242" i="60"/>
  <c r="S258" i="60"/>
  <c r="S263" i="60"/>
  <c r="S270" i="60"/>
  <c r="S277" i="60"/>
  <c r="S294" i="60"/>
  <c r="S302" i="60"/>
  <c r="S310" i="60"/>
  <c r="S318" i="60"/>
  <c r="S326" i="60"/>
  <c r="S334" i="60"/>
  <c r="S342" i="60"/>
  <c r="S350" i="60"/>
  <c r="S358" i="60"/>
  <c r="S366" i="60"/>
  <c r="S373" i="60"/>
  <c r="S375" i="60"/>
  <c r="S382" i="60"/>
  <c r="S389" i="60"/>
  <c r="S391" i="60"/>
  <c r="S399" i="60"/>
  <c r="S403" i="60"/>
  <c r="S407" i="60"/>
  <c r="S411" i="60"/>
  <c r="S415" i="60"/>
  <c r="S419" i="60"/>
  <c r="S423" i="60"/>
  <c r="S427" i="60"/>
  <c r="S431" i="60"/>
  <c r="S435" i="60"/>
  <c r="S439" i="60"/>
  <c r="S443" i="60"/>
  <c r="S447" i="60"/>
  <c r="S451" i="60"/>
  <c r="S455" i="60"/>
  <c r="S459" i="60"/>
  <c r="S463" i="60"/>
  <c r="S467" i="60"/>
  <c r="S471" i="60"/>
  <c r="S475" i="60"/>
  <c r="S479" i="60"/>
  <c r="S483" i="60"/>
  <c r="S487" i="60"/>
  <c r="S491" i="60"/>
  <c r="S495" i="60"/>
  <c r="S499" i="60"/>
  <c r="S503" i="60"/>
  <c r="S507" i="60"/>
  <c r="S511" i="60"/>
  <c r="S515" i="60"/>
  <c r="S519" i="60"/>
  <c r="S523" i="60"/>
  <c r="S527" i="60"/>
  <c r="S531" i="60"/>
  <c r="S535" i="60"/>
  <c r="S539" i="60"/>
  <c r="S543" i="60"/>
  <c r="S547" i="60"/>
  <c r="S551" i="60"/>
  <c r="S555" i="60"/>
  <c r="S559" i="60"/>
  <c r="S563" i="60"/>
  <c r="S567" i="60"/>
  <c r="S571" i="60"/>
  <c r="S575" i="60"/>
  <c r="S579" i="60"/>
  <c r="S583" i="60"/>
  <c r="S587" i="60"/>
  <c r="S591" i="60"/>
  <c r="S595" i="60"/>
  <c r="S599" i="60"/>
  <c r="S603" i="60"/>
  <c r="S607" i="60"/>
  <c r="S611" i="60"/>
  <c r="S615" i="60"/>
  <c r="S619" i="60"/>
  <c r="S623" i="60"/>
  <c r="S627" i="60"/>
  <c r="S631" i="60"/>
  <c r="S635" i="60"/>
  <c r="S639" i="60"/>
  <c r="S643" i="60"/>
  <c r="S647" i="60"/>
  <c r="S651" i="60"/>
  <c r="S655" i="60"/>
  <c r="S17" i="60"/>
  <c r="S28" i="60"/>
  <c r="S60" i="60"/>
  <c r="S92" i="60"/>
  <c r="S124" i="60"/>
  <c r="S156" i="60"/>
  <c r="S174" i="60"/>
  <c r="S181" i="60"/>
  <c r="S197" i="60"/>
  <c r="S213" i="60"/>
  <c r="S229" i="60"/>
  <c r="S245" i="60"/>
  <c r="S261" i="60"/>
  <c r="S265" i="60"/>
  <c r="S283" i="60"/>
  <c r="S290" i="60"/>
  <c r="S293" i="60"/>
  <c r="S301" i="60"/>
  <c r="S309" i="60"/>
  <c r="S317" i="60"/>
  <c r="S325" i="60"/>
  <c r="S333" i="60"/>
  <c r="S341" i="60"/>
  <c r="S349" i="60"/>
  <c r="S357" i="60"/>
  <c r="S365" i="60"/>
  <c r="S378" i="60"/>
  <c r="S385" i="60"/>
  <c r="S387" i="60"/>
  <c r="S394" i="60"/>
  <c r="S400" i="60"/>
  <c r="S404" i="60"/>
  <c r="S408" i="60"/>
  <c r="S412" i="60"/>
  <c r="S416" i="60"/>
  <c r="S420" i="60"/>
  <c r="S424" i="60"/>
  <c r="S428" i="60"/>
  <c r="S432" i="60"/>
  <c r="S436" i="60"/>
  <c r="S440" i="60"/>
  <c r="S444" i="60"/>
  <c r="S448" i="60"/>
  <c r="S452" i="60"/>
  <c r="S456" i="60"/>
  <c r="S460" i="60"/>
  <c r="S464" i="60"/>
  <c r="S468" i="60"/>
  <c r="S472" i="60"/>
  <c r="S476" i="60"/>
  <c r="S480" i="60"/>
  <c r="S484" i="60"/>
  <c r="S488" i="60"/>
  <c r="S492" i="60"/>
  <c r="S496" i="60"/>
  <c r="S500" i="60"/>
  <c r="S504" i="60"/>
  <c r="S508" i="60"/>
  <c r="S512" i="60"/>
  <c r="S516" i="60"/>
  <c r="S520" i="60"/>
  <c r="S524" i="60"/>
  <c r="S528" i="60"/>
  <c r="S532" i="60"/>
  <c r="S536" i="60"/>
  <c r="S540" i="60"/>
  <c r="S544" i="60"/>
  <c r="S548" i="60"/>
  <c r="S552" i="60"/>
  <c r="S556" i="60"/>
  <c r="S560" i="60"/>
  <c r="S564" i="60"/>
  <c r="S568" i="60"/>
  <c r="S572" i="60"/>
  <c r="S576" i="60"/>
  <c r="S580" i="60"/>
  <c r="S584" i="60"/>
  <c r="S588" i="60"/>
  <c r="S592" i="60"/>
  <c r="S596" i="60"/>
  <c r="S600" i="60"/>
  <c r="S604" i="60"/>
  <c r="S608" i="60"/>
  <c r="S612" i="60"/>
  <c r="S616" i="60"/>
  <c r="S620" i="60"/>
  <c r="S624" i="60"/>
  <c r="S628" i="60"/>
  <c r="S632" i="60"/>
  <c r="S636" i="60"/>
  <c r="S640" i="60"/>
  <c r="S644" i="60"/>
  <c r="S648" i="60"/>
  <c r="S652" i="60"/>
  <c r="S656" i="60"/>
  <c r="S660" i="60"/>
  <c r="S664" i="60"/>
  <c r="S668" i="60"/>
  <c r="S672" i="60"/>
  <c r="S676" i="60"/>
  <c r="S680" i="60"/>
  <c r="S684" i="60"/>
  <c r="S688" i="60"/>
  <c r="S692" i="60"/>
  <c r="S696" i="60"/>
  <c r="S700" i="60"/>
  <c r="S704" i="60"/>
  <c r="S708" i="60"/>
  <c r="S712" i="60"/>
  <c r="S716" i="60"/>
  <c r="S720" i="60"/>
  <c r="S724" i="60"/>
  <c r="S728" i="60"/>
  <c r="S44" i="60"/>
  <c r="S108" i="60"/>
  <c r="S205" i="60"/>
  <c r="S237" i="60"/>
  <c r="S267" i="60"/>
  <c r="S274" i="60"/>
  <c r="S281" i="60"/>
  <c r="S305" i="60"/>
  <c r="S321" i="60"/>
  <c r="S337" i="60"/>
  <c r="S353" i="60"/>
  <c r="S369" i="60"/>
  <c r="S377" i="60"/>
  <c r="S395" i="60"/>
  <c r="S398" i="60"/>
  <c r="S406" i="60"/>
  <c r="S414" i="60"/>
  <c r="S422" i="60"/>
  <c r="S430" i="60"/>
  <c r="S438" i="60"/>
  <c r="S446" i="60"/>
  <c r="S454" i="60"/>
  <c r="S462" i="60"/>
  <c r="S470" i="60"/>
  <c r="S478" i="60"/>
  <c r="S486" i="60"/>
  <c r="S494" i="60"/>
  <c r="S502" i="60"/>
  <c r="S510" i="60"/>
  <c r="S518" i="60"/>
  <c r="S526" i="60"/>
  <c r="S534" i="60"/>
  <c r="S542" i="60"/>
  <c r="S550" i="60"/>
  <c r="S558" i="60"/>
  <c r="S566" i="60"/>
  <c r="S574" i="60"/>
  <c r="S582" i="60"/>
  <c r="S590" i="60"/>
  <c r="S598" i="60"/>
  <c r="S606" i="60"/>
  <c r="S614" i="60"/>
  <c r="S622" i="60"/>
  <c r="S630" i="60"/>
  <c r="S638" i="60"/>
  <c r="S646" i="60"/>
  <c r="S654" i="60"/>
  <c r="S662" i="60"/>
  <c r="S669" i="60"/>
  <c r="S671" i="60"/>
  <c r="S678" i="60"/>
  <c r="S685" i="60"/>
  <c r="S687" i="60"/>
  <c r="S694" i="60"/>
  <c r="S701" i="60"/>
  <c r="S703" i="60"/>
  <c r="S710" i="60"/>
  <c r="S717" i="60"/>
  <c r="S719" i="60"/>
  <c r="S726" i="60"/>
  <c r="S59" i="60"/>
  <c r="S123" i="60"/>
  <c r="S202" i="60"/>
  <c r="S234" i="60"/>
  <c r="S279" i="60"/>
  <c r="S286" i="60"/>
  <c r="S298" i="60"/>
  <c r="S314" i="60"/>
  <c r="S330" i="60"/>
  <c r="S346" i="60"/>
  <c r="S362" i="60"/>
  <c r="S383" i="60"/>
  <c r="S390" i="60"/>
  <c r="S397" i="60"/>
  <c r="S405" i="60"/>
  <c r="S413" i="60"/>
  <c r="S421" i="60"/>
  <c r="S429" i="60"/>
  <c r="S437" i="60"/>
  <c r="S445" i="60"/>
  <c r="S453" i="60"/>
  <c r="S461" i="60"/>
  <c r="S469" i="60"/>
  <c r="S477" i="60"/>
  <c r="S485" i="60"/>
  <c r="S493" i="60"/>
  <c r="S501" i="60"/>
  <c r="S509" i="60"/>
  <c r="S517" i="60"/>
  <c r="S525" i="60"/>
  <c r="S533" i="60"/>
  <c r="S541" i="60"/>
  <c r="S549" i="60"/>
  <c r="S557" i="60"/>
  <c r="S565" i="60"/>
  <c r="S573" i="60"/>
  <c r="S581" i="60"/>
  <c r="S589" i="60"/>
  <c r="S597" i="60"/>
  <c r="S605" i="60"/>
  <c r="S613" i="60"/>
  <c r="S621" i="60"/>
  <c r="S629" i="60"/>
  <c r="S637" i="60"/>
  <c r="S645" i="60"/>
  <c r="S653" i="60"/>
  <c r="S658" i="60"/>
  <c r="S665" i="60"/>
  <c r="S667" i="60"/>
  <c r="S674" i="60"/>
  <c r="S681" i="60"/>
  <c r="S683" i="60"/>
  <c r="S690" i="60"/>
  <c r="S697" i="60"/>
  <c r="S699" i="60"/>
  <c r="S706" i="60"/>
  <c r="S713" i="60"/>
  <c r="S715" i="60"/>
  <c r="S722" i="60"/>
  <c r="S729" i="60"/>
  <c r="T728" i="60"/>
  <c r="S721" i="60"/>
  <c r="S714" i="60"/>
  <c r="T710" i="60"/>
  <c r="S707" i="60"/>
  <c r="T703" i="60"/>
  <c r="T696" i="60"/>
  <c r="S689" i="60"/>
  <c r="S682" i="60"/>
  <c r="T678" i="60"/>
  <c r="S675" i="60"/>
  <c r="T671" i="60"/>
  <c r="T664" i="60"/>
  <c r="S657" i="60"/>
  <c r="T646" i="60"/>
  <c r="S641" i="60"/>
  <c r="T630" i="60"/>
  <c r="S625" i="60"/>
  <c r="T614" i="60"/>
  <c r="S609" i="60"/>
  <c r="T598" i="60"/>
  <c r="S593" i="60"/>
  <c r="T582" i="60"/>
  <c r="S577" i="60"/>
  <c r="T566" i="60"/>
  <c r="S561" i="60"/>
  <c r="T550" i="60"/>
  <c r="S545" i="60"/>
  <c r="T534" i="60"/>
  <c r="S529" i="60"/>
  <c r="T518" i="60"/>
  <c r="S513" i="60"/>
  <c r="T502" i="60"/>
  <c r="S497" i="60"/>
  <c r="T486" i="60"/>
  <c r="S481" i="60"/>
  <c r="T470" i="60"/>
  <c r="S465" i="60"/>
  <c r="T454" i="60"/>
  <c r="S449" i="60"/>
  <c r="T438" i="60"/>
  <c r="S433" i="60"/>
  <c r="T422" i="60"/>
  <c r="S417" i="60"/>
  <c r="T406" i="60"/>
  <c r="S401" i="60"/>
  <c r="T395" i="60"/>
  <c r="T388" i="60"/>
  <c r="S381" i="60"/>
  <c r="S374" i="60"/>
  <c r="S354" i="60"/>
  <c r="T343" i="60"/>
  <c r="S322" i="60"/>
  <c r="T311" i="60"/>
  <c r="T275" i="60"/>
  <c r="T239" i="60"/>
  <c r="S218" i="60"/>
  <c r="S91" i="60"/>
  <c r="T48" i="60"/>
  <c r="Q9" i="60"/>
  <c r="Q13" i="60"/>
  <c r="R6" i="60"/>
  <c r="R10" i="60"/>
  <c r="R14" i="60"/>
  <c r="R18" i="60"/>
  <c r="R11" i="60"/>
  <c r="R13" i="60"/>
  <c r="R21" i="60"/>
  <c r="R25" i="60"/>
  <c r="R29" i="60"/>
  <c r="R33" i="60"/>
  <c r="R37" i="60"/>
  <c r="R41" i="60"/>
  <c r="R45" i="60"/>
  <c r="R49" i="60"/>
  <c r="R53" i="60"/>
  <c r="R57" i="60"/>
  <c r="R61" i="60"/>
  <c r="R65" i="60"/>
  <c r="R69" i="60"/>
  <c r="R73" i="60"/>
  <c r="R77" i="60"/>
  <c r="R81" i="60"/>
  <c r="R85" i="60"/>
  <c r="R89" i="60"/>
  <c r="R93" i="60"/>
  <c r="R97" i="60"/>
  <c r="R101" i="60"/>
  <c r="R105" i="60"/>
  <c r="R109" i="60"/>
  <c r="R113" i="60"/>
  <c r="R117" i="60"/>
  <c r="R121" i="60"/>
  <c r="R125" i="60"/>
  <c r="R129" i="60"/>
  <c r="R133" i="60"/>
  <c r="R137" i="60"/>
  <c r="R141" i="60"/>
  <c r="R145" i="60"/>
  <c r="R149" i="60"/>
  <c r="R153" i="60"/>
  <c r="R157" i="60"/>
  <c r="R161" i="60"/>
  <c r="R165" i="60"/>
  <c r="R8" i="60"/>
  <c r="R15" i="60"/>
  <c r="R17" i="60"/>
  <c r="R20" i="60"/>
  <c r="R24" i="60"/>
  <c r="R28" i="60"/>
  <c r="R32" i="60"/>
  <c r="R36" i="60"/>
  <c r="R40" i="60"/>
  <c r="R44" i="60"/>
  <c r="R48" i="60"/>
  <c r="R52" i="60"/>
  <c r="R56" i="60"/>
  <c r="R60" i="60"/>
  <c r="R64" i="60"/>
  <c r="R68" i="60"/>
  <c r="R72" i="60"/>
  <c r="R76" i="60"/>
  <c r="R80" i="60"/>
  <c r="R84" i="60"/>
  <c r="R88" i="60"/>
  <c r="R92" i="60"/>
  <c r="R96" i="60"/>
  <c r="R100" i="60"/>
  <c r="R104" i="60"/>
  <c r="R108" i="60"/>
  <c r="R112" i="60"/>
  <c r="R116" i="60"/>
  <c r="R120" i="60"/>
  <c r="R124" i="60"/>
  <c r="R128" i="60"/>
  <c r="R132" i="60"/>
  <c r="R136" i="60"/>
  <c r="R140" i="60"/>
  <c r="R144" i="60"/>
  <c r="R148" i="60"/>
  <c r="R152" i="60"/>
  <c r="R156" i="60"/>
  <c r="R160" i="60"/>
  <c r="R164" i="60"/>
  <c r="R168" i="60"/>
  <c r="R172" i="60"/>
  <c r="R176" i="60"/>
  <c r="R180" i="60"/>
  <c r="R5" i="60"/>
  <c r="R12" i="60"/>
  <c r="R19" i="60"/>
  <c r="R27" i="60"/>
  <c r="R35" i="60"/>
  <c r="R43" i="60"/>
  <c r="R51" i="60"/>
  <c r="R59" i="60"/>
  <c r="R67" i="60"/>
  <c r="R75" i="60"/>
  <c r="R83" i="60"/>
  <c r="R91" i="60"/>
  <c r="R99" i="60"/>
  <c r="R107" i="60"/>
  <c r="R115" i="60"/>
  <c r="R123" i="60"/>
  <c r="R131" i="60"/>
  <c r="R139" i="60"/>
  <c r="R147" i="60"/>
  <c r="R155" i="60"/>
  <c r="R163" i="60"/>
  <c r="R170" i="60"/>
  <c r="R177" i="60"/>
  <c r="R179" i="60"/>
  <c r="R182" i="60"/>
  <c r="R186" i="60"/>
  <c r="R190" i="60"/>
  <c r="R194" i="60"/>
  <c r="R198" i="60"/>
  <c r="R202" i="60"/>
  <c r="R206" i="60"/>
  <c r="R210" i="60"/>
  <c r="R214" i="60"/>
  <c r="R218" i="60"/>
  <c r="R222" i="60"/>
  <c r="R226" i="60"/>
  <c r="R230" i="60"/>
  <c r="R234" i="60"/>
  <c r="R238" i="60"/>
  <c r="R242" i="60"/>
  <c r="R246" i="60"/>
  <c r="R250" i="60"/>
  <c r="R254" i="60"/>
  <c r="R258" i="60"/>
  <c r="R262" i="60"/>
  <c r="R7" i="60"/>
  <c r="R26" i="60"/>
  <c r="R34" i="60"/>
  <c r="R42" i="60"/>
  <c r="R50" i="60"/>
  <c r="R58" i="60"/>
  <c r="R66" i="60"/>
  <c r="R74" i="60"/>
  <c r="R82" i="60"/>
  <c r="R90" i="60"/>
  <c r="R98" i="60"/>
  <c r="R106" i="60"/>
  <c r="R114" i="60"/>
  <c r="R122" i="60"/>
  <c r="R130" i="60"/>
  <c r="R138" i="60"/>
  <c r="R146" i="60"/>
  <c r="R154" i="60"/>
  <c r="R162" i="60"/>
  <c r="R173" i="60"/>
  <c r="R175" i="60"/>
  <c r="R183" i="60"/>
  <c r="R187" i="60"/>
  <c r="R191" i="60"/>
  <c r="R195" i="60"/>
  <c r="R199" i="60"/>
  <c r="R203" i="60"/>
  <c r="R207" i="60"/>
  <c r="R211" i="60"/>
  <c r="R215" i="60"/>
  <c r="R219" i="60"/>
  <c r="R223" i="60"/>
  <c r="R227" i="60"/>
  <c r="R231" i="60"/>
  <c r="R235" i="60"/>
  <c r="R239" i="60"/>
  <c r="R243" i="60"/>
  <c r="R247" i="60"/>
  <c r="R251" i="60"/>
  <c r="R255" i="60"/>
  <c r="R259" i="60"/>
  <c r="R263" i="60"/>
  <c r="R267" i="60"/>
  <c r="R271" i="60"/>
  <c r="R275" i="60"/>
  <c r="R279" i="60"/>
  <c r="R283" i="60"/>
  <c r="R287" i="60"/>
  <c r="R291" i="60"/>
  <c r="R30" i="60"/>
  <c r="R46" i="60"/>
  <c r="R62" i="60"/>
  <c r="R78" i="60"/>
  <c r="R94" i="60"/>
  <c r="R110" i="60"/>
  <c r="R126" i="60"/>
  <c r="R142" i="60"/>
  <c r="R158" i="60"/>
  <c r="R185" i="60"/>
  <c r="R193" i="60"/>
  <c r="R201" i="60"/>
  <c r="R209" i="60"/>
  <c r="R217" i="60"/>
  <c r="R225" i="60"/>
  <c r="R233" i="60"/>
  <c r="R241" i="60"/>
  <c r="R249" i="60"/>
  <c r="R257" i="60"/>
  <c r="R264" i="60"/>
  <c r="R266" i="60"/>
  <c r="R273" i="60"/>
  <c r="R280" i="60"/>
  <c r="R282" i="60"/>
  <c r="R289" i="60"/>
  <c r="R295" i="60"/>
  <c r="R299" i="60"/>
  <c r="R303" i="60"/>
  <c r="R307" i="60"/>
  <c r="R311" i="60"/>
  <c r="R315" i="60"/>
  <c r="R319" i="60"/>
  <c r="R323" i="60"/>
  <c r="R327" i="60"/>
  <c r="R331" i="60"/>
  <c r="R335" i="60"/>
  <c r="R339" i="60"/>
  <c r="R343" i="60"/>
  <c r="R347" i="60"/>
  <c r="R351" i="60"/>
  <c r="R355" i="60"/>
  <c r="R359" i="60"/>
  <c r="R363" i="60"/>
  <c r="R367" i="60"/>
  <c r="R371" i="60"/>
  <c r="R375" i="60"/>
  <c r="R379" i="60"/>
  <c r="R383" i="60"/>
  <c r="R387" i="60"/>
  <c r="R391" i="60"/>
  <c r="R395" i="60"/>
  <c r="R31" i="60"/>
  <c r="R47" i="60"/>
  <c r="R63" i="60"/>
  <c r="R79" i="60"/>
  <c r="R95" i="60"/>
  <c r="R111" i="60"/>
  <c r="R127" i="60"/>
  <c r="R143" i="60"/>
  <c r="R159" i="60"/>
  <c r="R169" i="60"/>
  <c r="R188" i="60"/>
  <c r="R196" i="60"/>
  <c r="R204" i="60"/>
  <c r="R212" i="60"/>
  <c r="R220" i="60"/>
  <c r="R228" i="60"/>
  <c r="R236" i="60"/>
  <c r="R244" i="60"/>
  <c r="R252" i="60"/>
  <c r="R260" i="60"/>
  <c r="R268" i="60"/>
  <c r="R270" i="60"/>
  <c r="R277" i="60"/>
  <c r="R284" i="60"/>
  <c r="R286" i="60"/>
  <c r="R294" i="60"/>
  <c r="R298" i="60"/>
  <c r="R302" i="60"/>
  <c r="R306" i="60"/>
  <c r="R310" i="60"/>
  <c r="R314" i="60"/>
  <c r="R318" i="60"/>
  <c r="R322" i="60"/>
  <c r="R326" i="60"/>
  <c r="R330" i="60"/>
  <c r="R334" i="60"/>
  <c r="R338" i="60"/>
  <c r="R342" i="60"/>
  <c r="R346" i="60"/>
  <c r="R350" i="60"/>
  <c r="R354" i="60"/>
  <c r="R358" i="60"/>
  <c r="R362" i="60"/>
  <c r="R366" i="60"/>
  <c r="R370" i="60"/>
  <c r="R9" i="60"/>
  <c r="R22" i="60"/>
  <c r="R54" i="60"/>
  <c r="R86" i="60"/>
  <c r="R118" i="60"/>
  <c r="R150" i="60"/>
  <c r="R189" i="60"/>
  <c r="R205" i="60"/>
  <c r="R221" i="60"/>
  <c r="R237" i="60"/>
  <c r="R253" i="60"/>
  <c r="R274" i="60"/>
  <c r="R281" i="60"/>
  <c r="R288" i="60"/>
  <c r="R297" i="60"/>
  <c r="R305" i="60"/>
  <c r="R313" i="60"/>
  <c r="R321" i="60"/>
  <c r="R329" i="60"/>
  <c r="R337" i="60"/>
  <c r="R345" i="60"/>
  <c r="R353" i="60"/>
  <c r="R361" i="60"/>
  <c r="R369" i="60"/>
  <c r="R377" i="60"/>
  <c r="R384" i="60"/>
  <c r="R386" i="60"/>
  <c r="R393" i="60"/>
  <c r="R398" i="60"/>
  <c r="R402" i="60"/>
  <c r="R406" i="60"/>
  <c r="R410" i="60"/>
  <c r="R414" i="60"/>
  <c r="R418" i="60"/>
  <c r="R422" i="60"/>
  <c r="R426" i="60"/>
  <c r="R430" i="60"/>
  <c r="R434" i="60"/>
  <c r="R438" i="60"/>
  <c r="R442" i="60"/>
  <c r="R446" i="60"/>
  <c r="R450" i="60"/>
  <c r="R454" i="60"/>
  <c r="R458" i="60"/>
  <c r="R462" i="60"/>
  <c r="R466" i="60"/>
  <c r="R470" i="60"/>
  <c r="R474" i="60"/>
  <c r="R478" i="60"/>
  <c r="R482" i="60"/>
  <c r="R486" i="60"/>
  <c r="R490" i="60"/>
  <c r="R494" i="60"/>
  <c r="R498" i="60"/>
  <c r="R502" i="60"/>
  <c r="R506" i="60"/>
  <c r="R510" i="60"/>
  <c r="R514" i="60"/>
  <c r="R518" i="60"/>
  <c r="R522" i="60"/>
  <c r="R526" i="60"/>
  <c r="R530" i="60"/>
  <c r="R534" i="60"/>
  <c r="R538" i="60"/>
  <c r="R542" i="60"/>
  <c r="R546" i="60"/>
  <c r="R550" i="60"/>
  <c r="R554" i="60"/>
  <c r="R558" i="60"/>
  <c r="R562" i="60"/>
  <c r="R566" i="60"/>
  <c r="R570" i="60"/>
  <c r="R574" i="60"/>
  <c r="R578" i="60"/>
  <c r="R582" i="60"/>
  <c r="R586" i="60"/>
  <c r="R590" i="60"/>
  <c r="R594" i="60"/>
  <c r="R598" i="60"/>
  <c r="R602" i="60"/>
  <c r="R606" i="60"/>
  <c r="R610" i="60"/>
  <c r="R614" i="60"/>
  <c r="R618" i="60"/>
  <c r="R622" i="60"/>
  <c r="R626" i="60"/>
  <c r="R630" i="60"/>
  <c r="R634" i="60"/>
  <c r="R638" i="60"/>
  <c r="R642" i="60"/>
  <c r="R646" i="60"/>
  <c r="R650" i="60"/>
  <c r="R654" i="60"/>
  <c r="R39" i="60"/>
  <c r="R71" i="60"/>
  <c r="R103" i="60"/>
  <c r="R135" i="60"/>
  <c r="R167" i="60"/>
  <c r="R192" i="60"/>
  <c r="R208" i="60"/>
  <c r="R224" i="60"/>
  <c r="R240" i="60"/>
  <c r="R256" i="60"/>
  <c r="R269" i="60"/>
  <c r="R276" i="60"/>
  <c r="R296" i="60"/>
  <c r="R304" i="60"/>
  <c r="R312" i="60"/>
  <c r="R320" i="60"/>
  <c r="R328" i="60"/>
  <c r="R336" i="60"/>
  <c r="R344" i="60"/>
  <c r="R352" i="60"/>
  <c r="R360" i="60"/>
  <c r="R368" i="60"/>
  <c r="R373" i="60"/>
  <c r="R380" i="60"/>
  <c r="R382" i="60"/>
  <c r="R389" i="60"/>
  <c r="R396" i="60"/>
  <c r="R399" i="60"/>
  <c r="R403" i="60"/>
  <c r="R407" i="60"/>
  <c r="R411" i="60"/>
  <c r="R415" i="60"/>
  <c r="R419" i="60"/>
  <c r="R423" i="60"/>
  <c r="R427" i="60"/>
  <c r="R431" i="60"/>
  <c r="R435" i="60"/>
  <c r="R439" i="60"/>
  <c r="R443" i="60"/>
  <c r="R447" i="60"/>
  <c r="R451" i="60"/>
  <c r="R455" i="60"/>
  <c r="R459" i="60"/>
  <c r="R463" i="60"/>
  <c r="R467" i="60"/>
  <c r="R471" i="60"/>
  <c r="R475" i="60"/>
  <c r="R479" i="60"/>
  <c r="R483" i="60"/>
  <c r="R487" i="60"/>
  <c r="R491" i="60"/>
  <c r="R495" i="60"/>
  <c r="R499" i="60"/>
  <c r="R503" i="60"/>
  <c r="R507" i="60"/>
  <c r="R511" i="60"/>
  <c r="R515" i="60"/>
  <c r="R519" i="60"/>
  <c r="R523" i="60"/>
  <c r="R527" i="60"/>
  <c r="R531" i="60"/>
  <c r="R535" i="60"/>
  <c r="R539" i="60"/>
  <c r="R543" i="60"/>
  <c r="R547" i="60"/>
  <c r="R551" i="60"/>
  <c r="R555" i="60"/>
  <c r="R559" i="60"/>
  <c r="R563" i="60"/>
  <c r="R567" i="60"/>
  <c r="R571" i="60"/>
  <c r="R575" i="60"/>
  <c r="R579" i="60"/>
  <c r="R583" i="60"/>
  <c r="R587" i="60"/>
  <c r="R591" i="60"/>
  <c r="R595" i="60"/>
  <c r="R599" i="60"/>
  <c r="R603" i="60"/>
  <c r="R607" i="60"/>
  <c r="R611" i="60"/>
  <c r="R615" i="60"/>
  <c r="R619" i="60"/>
  <c r="R623" i="60"/>
  <c r="R627" i="60"/>
  <c r="R631" i="60"/>
  <c r="R635" i="60"/>
  <c r="R639" i="60"/>
  <c r="R643" i="60"/>
  <c r="R647" i="60"/>
  <c r="R651" i="60"/>
  <c r="R655" i="60"/>
  <c r="R659" i="60"/>
  <c r="R663" i="60"/>
  <c r="R667" i="60"/>
  <c r="R671" i="60"/>
  <c r="R675" i="60"/>
  <c r="R679" i="60"/>
  <c r="R683" i="60"/>
  <c r="R687" i="60"/>
  <c r="R691" i="60"/>
  <c r="R695" i="60"/>
  <c r="R699" i="60"/>
  <c r="R703" i="60"/>
  <c r="R707" i="60"/>
  <c r="R711" i="60"/>
  <c r="R715" i="60"/>
  <c r="R719" i="60"/>
  <c r="R723" i="60"/>
  <c r="R727" i="60"/>
  <c r="Q727" i="60"/>
  <c r="Q723" i="60"/>
  <c r="Q719" i="60"/>
  <c r="Q715" i="60"/>
  <c r="Q711" i="60"/>
  <c r="Q707" i="60"/>
  <c r="Q703" i="60"/>
  <c r="Q699" i="60"/>
  <c r="Q695" i="60"/>
  <c r="Q691" i="60"/>
  <c r="Q687" i="60"/>
  <c r="Q683" i="60"/>
  <c r="Q679" i="60"/>
  <c r="Q675" i="60"/>
  <c r="Q671" i="60"/>
  <c r="Q667" i="60"/>
  <c r="Q663" i="60"/>
  <c r="Q659" i="60"/>
  <c r="Q655" i="60"/>
  <c r="Q651" i="60"/>
  <c r="Q647" i="60"/>
  <c r="Q643" i="60"/>
  <c r="Q639" i="60"/>
  <c r="Q635" i="60"/>
  <c r="Q631" i="60"/>
  <c r="Q627" i="60"/>
  <c r="Q623" i="60"/>
  <c r="Q619" i="60"/>
  <c r="Q615" i="60"/>
  <c r="Q611" i="60"/>
  <c r="Q607" i="60"/>
  <c r="Q603" i="60"/>
  <c r="Q599" i="60"/>
  <c r="Q595" i="60"/>
  <c r="Q591" i="60"/>
  <c r="Q587" i="60"/>
  <c r="Q583" i="60"/>
  <c r="Q579" i="60"/>
  <c r="Q575" i="60"/>
  <c r="Q571" i="60"/>
  <c r="Q567" i="60"/>
  <c r="Q563" i="60"/>
  <c r="Q559" i="60"/>
  <c r="Q555" i="60"/>
  <c r="Q551" i="60"/>
  <c r="Q547" i="60"/>
  <c r="Q543" i="60"/>
  <c r="Q539" i="60"/>
  <c r="Q535" i="60"/>
  <c r="Q531" i="60"/>
  <c r="Q527" i="60"/>
  <c r="Q523" i="60"/>
  <c r="Q519" i="60"/>
  <c r="Q515" i="60"/>
  <c r="Q511" i="60"/>
  <c r="Q507" i="60"/>
  <c r="Q503" i="60"/>
  <c r="Q499" i="60"/>
  <c r="Q495" i="60"/>
  <c r="Q491" i="60"/>
  <c r="Q487" i="60"/>
  <c r="Q483" i="60"/>
  <c r="Q479" i="60"/>
  <c r="Q475" i="60"/>
  <c r="Q471" i="60"/>
  <c r="Q467" i="60"/>
  <c r="Q463" i="60"/>
  <c r="Q459" i="60"/>
  <c r="Q455" i="60"/>
  <c r="Q451" i="60"/>
  <c r="Q447" i="60"/>
  <c r="Q443" i="60"/>
  <c r="Q439" i="60"/>
  <c r="Q435" i="60"/>
  <c r="Q431" i="60"/>
  <c r="Q427" i="60"/>
  <c r="Q423" i="60"/>
  <c r="Q419" i="60"/>
  <c r="Q415" i="60"/>
  <c r="Q411" i="60"/>
  <c r="Q407" i="60"/>
  <c r="Q403" i="60"/>
  <c r="Q399" i="60"/>
  <c r="Q395" i="60"/>
  <c r="Q391" i="60"/>
  <c r="Q387" i="60"/>
  <c r="Q383" i="60"/>
  <c r="Q379" i="60"/>
  <c r="Q375" i="60"/>
  <c r="Q371" i="60"/>
  <c r="Q367" i="60"/>
  <c r="Q363" i="60"/>
  <c r="Q359" i="60"/>
  <c r="Q355" i="60"/>
  <c r="Q351" i="60"/>
  <c r="Q347" i="60"/>
  <c r="Q343" i="60"/>
  <c r="Q339" i="60"/>
  <c r="Q335" i="60"/>
  <c r="Q331" i="60"/>
  <c r="Q327" i="60"/>
  <c r="Q323" i="60"/>
  <c r="Q319" i="60"/>
  <c r="Q315" i="60"/>
  <c r="Q311" i="60"/>
  <c r="Q307" i="60"/>
  <c r="Q303" i="60"/>
  <c r="Q299" i="60"/>
  <c r="Q295" i="60"/>
  <c r="Q291" i="60"/>
  <c r="Q287" i="60"/>
  <c r="Q283" i="60"/>
  <c r="Q279" i="60"/>
  <c r="Q275" i="60"/>
  <c r="Q271" i="60"/>
  <c r="Q267" i="60"/>
  <c r="Q263" i="60"/>
  <c r="Q259" i="60"/>
  <c r="Q255" i="60"/>
  <c r="Q251" i="60"/>
  <c r="Q247" i="60"/>
  <c r="Q243" i="60"/>
  <c r="Q239" i="60"/>
  <c r="Q235" i="60"/>
  <c r="Q231" i="60"/>
  <c r="Q227" i="60"/>
  <c r="Q223" i="60"/>
  <c r="Q219" i="60"/>
  <c r="Q215" i="60"/>
  <c r="Q211" i="60"/>
  <c r="Q207" i="60"/>
  <c r="Q203" i="60"/>
  <c r="Q199" i="60"/>
  <c r="Q195" i="60"/>
  <c r="Q191" i="60"/>
  <c r="Q187" i="60"/>
  <c r="Q183" i="60"/>
  <c r="Q179" i="60"/>
  <c r="Q175" i="60"/>
  <c r="Q171" i="60"/>
  <c r="Q167" i="60"/>
  <c r="Q163" i="60"/>
  <c r="Q159" i="60"/>
  <c r="Q155" i="60"/>
  <c r="Q151" i="60"/>
  <c r="Q147" i="60"/>
  <c r="Q143" i="60"/>
  <c r="Q139" i="60"/>
  <c r="Q135" i="60"/>
  <c r="Q131" i="60"/>
  <c r="Q127" i="60"/>
  <c r="Q123" i="60"/>
  <c r="Q119" i="60"/>
  <c r="Q115" i="60"/>
  <c r="Q111" i="60"/>
  <c r="Q107" i="60"/>
  <c r="Q103" i="60"/>
  <c r="Q99" i="60"/>
  <c r="Q95" i="60"/>
  <c r="Q91" i="60"/>
  <c r="Q87" i="60"/>
  <c r="Q83" i="60"/>
  <c r="Q79" i="60"/>
  <c r="Q75" i="60"/>
  <c r="Q71" i="60"/>
  <c r="Q67" i="60"/>
  <c r="Q63" i="60"/>
  <c r="Q59" i="60"/>
  <c r="Q55" i="60"/>
  <c r="Q51" i="60"/>
  <c r="Q47" i="60"/>
  <c r="Q43" i="60"/>
  <c r="Q39" i="60"/>
  <c r="Q35" i="60"/>
  <c r="Q31" i="60"/>
  <c r="Q27" i="60"/>
  <c r="Q23" i="60"/>
  <c r="Q19" i="60"/>
  <c r="Q15" i="60"/>
  <c r="Q10" i="60"/>
  <c r="R726" i="60"/>
  <c r="R724" i="60"/>
  <c r="R717" i="60"/>
  <c r="R710" i="60"/>
  <c r="R708" i="60"/>
  <c r="R701" i="60"/>
  <c r="R694" i="60"/>
  <c r="R692" i="60"/>
  <c r="R685" i="60"/>
  <c r="R678" i="60"/>
  <c r="R676" i="60"/>
  <c r="R669" i="60"/>
  <c r="R662" i="60"/>
  <c r="R660" i="60"/>
  <c r="R656" i="60"/>
  <c r="R648" i="60"/>
  <c r="R640" i="60"/>
  <c r="R632" i="60"/>
  <c r="R624" i="60"/>
  <c r="R616" i="60"/>
  <c r="R608" i="60"/>
  <c r="R600" i="60"/>
  <c r="R592" i="60"/>
  <c r="R584" i="60"/>
  <c r="R576" i="60"/>
  <c r="R568" i="60"/>
  <c r="R560" i="60"/>
  <c r="R552" i="60"/>
  <c r="R544" i="60"/>
  <c r="R536" i="60"/>
  <c r="R528" i="60"/>
  <c r="R520" i="60"/>
  <c r="R512" i="60"/>
  <c r="R504" i="60"/>
  <c r="R496" i="60"/>
  <c r="R488" i="60"/>
  <c r="R480" i="60"/>
  <c r="R472" i="60"/>
  <c r="R464" i="60"/>
  <c r="R456" i="60"/>
  <c r="R448" i="60"/>
  <c r="R440" i="60"/>
  <c r="R432" i="60"/>
  <c r="R424" i="60"/>
  <c r="R416" i="60"/>
  <c r="R408" i="60"/>
  <c r="R400" i="60"/>
  <c r="R394" i="60"/>
  <c r="R376" i="60"/>
  <c r="R357" i="60"/>
  <c r="R341" i="60"/>
  <c r="R325" i="60"/>
  <c r="R309" i="60"/>
  <c r="R293" i="60"/>
  <c r="R272" i="60"/>
  <c r="R265" i="60"/>
  <c r="R245" i="60"/>
  <c r="R213" i="60"/>
  <c r="R181" i="60"/>
  <c r="R166" i="60"/>
  <c r="R102" i="60"/>
  <c r="R38" i="60"/>
  <c r="R16" i="60"/>
  <c r="Q636" i="60"/>
  <c r="Q632" i="60"/>
  <c r="Q628" i="60"/>
  <c r="Q624" i="60"/>
  <c r="Q620" i="60"/>
  <c r="Q616" i="60"/>
  <c r="Q612" i="60"/>
  <c r="Q608" i="60"/>
  <c r="Q604" i="60"/>
  <c r="Q600" i="60"/>
  <c r="Q596" i="60"/>
  <c r="Q592" i="60"/>
  <c r="Q588" i="60"/>
  <c r="Q584" i="60"/>
  <c r="Q580" i="60"/>
  <c r="Q576" i="60"/>
  <c r="Q572" i="60"/>
  <c r="Q568" i="60"/>
  <c r="Q564" i="60"/>
  <c r="Q560" i="60"/>
  <c r="Q556" i="60"/>
  <c r="Q552" i="60"/>
  <c r="Q548" i="60"/>
  <c r="Q544" i="60"/>
  <c r="Q540" i="60"/>
  <c r="Q536" i="60"/>
  <c r="Q532" i="60"/>
  <c r="Q528" i="60"/>
  <c r="Q524" i="60"/>
  <c r="Q520" i="60"/>
  <c r="Q516" i="60"/>
  <c r="Q512" i="60"/>
  <c r="Q508" i="60"/>
  <c r="Q504" i="60"/>
  <c r="Q500" i="60"/>
  <c r="Q496" i="60"/>
  <c r="Q492" i="60"/>
  <c r="Q488" i="60"/>
  <c r="Q484" i="60"/>
  <c r="Q480" i="60"/>
  <c r="Q476" i="60"/>
  <c r="Q472" i="60"/>
  <c r="Q468" i="60"/>
  <c r="Q464" i="60"/>
  <c r="Q460" i="60"/>
  <c r="Q456" i="60"/>
  <c r="Q452" i="60"/>
  <c r="Q448" i="60"/>
  <c r="Q444" i="60"/>
  <c r="Q440" i="60"/>
  <c r="Q436" i="60"/>
  <c r="Q432" i="60"/>
  <c r="Q428" i="60"/>
  <c r="Q424" i="60"/>
  <c r="Q420" i="60"/>
  <c r="Q416" i="60"/>
  <c r="Q412" i="60"/>
  <c r="Q408" i="60"/>
  <c r="Q404" i="60"/>
  <c r="Q400" i="60"/>
  <c r="Q396" i="60"/>
  <c r="Q392" i="60"/>
  <c r="Q388" i="60"/>
  <c r="Q384" i="60"/>
  <c r="Q380" i="60"/>
  <c r="Q376" i="60"/>
  <c r="Q372" i="60"/>
  <c r="Q368" i="60"/>
  <c r="Q364" i="60"/>
  <c r="Q360" i="60"/>
  <c r="Q356" i="60"/>
  <c r="Q352" i="60"/>
  <c r="Q348" i="60"/>
  <c r="Q344" i="60"/>
  <c r="Q340" i="60"/>
  <c r="Q336" i="60"/>
  <c r="Q332" i="60"/>
  <c r="Q328" i="60"/>
  <c r="Q324" i="60"/>
  <c r="Q320" i="60"/>
  <c r="Q316" i="60"/>
  <c r="Q312" i="60"/>
  <c r="Q308" i="60"/>
  <c r="Q304" i="60"/>
  <c r="Q300" i="60"/>
  <c r="Q296" i="60"/>
  <c r="Q292" i="60"/>
  <c r="Q288" i="60"/>
  <c r="Q284" i="60"/>
  <c r="Q280" i="60"/>
  <c r="Q276" i="60"/>
  <c r="Q272" i="60"/>
  <c r="Q268" i="60"/>
  <c r="Q264" i="60"/>
  <c r="Q260" i="60"/>
  <c r="Q256" i="60"/>
  <c r="Q252" i="60"/>
  <c r="Q248" i="60"/>
  <c r="Q244" i="60"/>
  <c r="Q240" i="60"/>
  <c r="Q236" i="60"/>
  <c r="Q232" i="60"/>
  <c r="Q228" i="60"/>
  <c r="Q224" i="60"/>
  <c r="Q220" i="60"/>
  <c r="Q216" i="60"/>
  <c r="Q212" i="60"/>
  <c r="Q208" i="60"/>
  <c r="Q204" i="60"/>
  <c r="Q200" i="60"/>
  <c r="Q196" i="60"/>
  <c r="Q192" i="60"/>
  <c r="Q188" i="60"/>
  <c r="Q184" i="60"/>
  <c r="Q180" i="60"/>
  <c r="Q176" i="60"/>
  <c r="Q172" i="60"/>
  <c r="Q168" i="60"/>
  <c r="Q164" i="60"/>
  <c r="Q160" i="60"/>
  <c r="Q156" i="60"/>
  <c r="Q152" i="60"/>
  <c r="Q148" i="60"/>
  <c r="Q144" i="60"/>
  <c r="Q140" i="60"/>
  <c r="Q136" i="60"/>
  <c r="Q132" i="60"/>
  <c r="Q128" i="60"/>
  <c r="Q124" i="60"/>
  <c r="Q120" i="60"/>
  <c r="Q116" i="60"/>
  <c r="Q112" i="60"/>
  <c r="Q108" i="60"/>
  <c r="Q104" i="60"/>
  <c r="Q100" i="60"/>
  <c r="Q96" i="60"/>
  <c r="Q92" i="60"/>
  <c r="Q88" i="60"/>
  <c r="Q84" i="60"/>
  <c r="Q80" i="60"/>
  <c r="Q76" i="60"/>
  <c r="Q72" i="60"/>
  <c r="Q68" i="60"/>
  <c r="Q64" i="60"/>
  <c r="Q60" i="60"/>
  <c r="Q56" i="60"/>
  <c r="Q52" i="60"/>
  <c r="Q48" i="60"/>
  <c r="Q44" i="60"/>
  <c r="Q40" i="60"/>
  <c r="Q36" i="60"/>
  <c r="Q32" i="60"/>
  <c r="Q28" i="60"/>
  <c r="Q24" i="60"/>
  <c r="Q20" i="60"/>
  <c r="Q16" i="60"/>
  <c r="Q11" i="60"/>
  <c r="Q6" i="60"/>
  <c r="R728" i="60"/>
  <c r="R721" i="60"/>
  <c r="R714" i="60"/>
  <c r="R712" i="60"/>
  <c r="R705" i="60"/>
  <c r="R698" i="60"/>
  <c r="R696" i="60"/>
  <c r="R689" i="60"/>
  <c r="R682" i="60"/>
  <c r="R680" i="60"/>
  <c r="R673" i="60"/>
  <c r="R666" i="60"/>
  <c r="R664" i="60"/>
  <c r="R657" i="60"/>
  <c r="R649" i="60"/>
  <c r="R641" i="60"/>
  <c r="R633" i="60"/>
  <c r="R625" i="60"/>
  <c r="R617" i="60"/>
  <c r="R609" i="60"/>
  <c r="R601" i="60"/>
  <c r="R593" i="60"/>
  <c r="R585" i="60"/>
  <c r="R577" i="60"/>
  <c r="R569" i="60"/>
  <c r="R561" i="60"/>
  <c r="R553" i="60"/>
  <c r="R545" i="60"/>
  <c r="R537" i="60"/>
  <c r="R529" i="60"/>
  <c r="R521" i="60"/>
  <c r="R513" i="60"/>
  <c r="R505" i="60"/>
  <c r="R497" i="60"/>
  <c r="R489" i="60"/>
  <c r="R481" i="60"/>
  <c r="R473" i="60"/>
  <c r="R465" i="60"/>
  <c r="R457" i="60"/>
  <c r="R449" i="60"/>
  <c r="R441" i="60"/>
  <c r="R433" i="60"/>
  <c r="R425" i="60"/>
  <c r="R417" i="60"/>
  <c r="R409" i="60"/>
  <c r="R401" i="60"/>
  <c r="R388" i="60"/>
  <c r="R381" i="60"/>
  <c r="R374" i="60"/>
  <c r="R364" i="60"/>
  <c r="R348" i="60"/>
  <c r="R332" i="60"/>
  <c r="R316" i="60"/>
  <c r="R300" i="60"/>
  <c r="R248" i="60"/>
  <c r="R216" i="60"/>
  <c r="R184" i="60"/>
  <c r="R171" i="60"/>
  <c r="R151" i="60"/>
  <c r="R87" i="60"/>
  <c r="R23" i="60"/>
  <c r="E81" i="43" l="1"/>
  <c r="E82" i="43"/>
  <c r="E83" i="43"/>
  <c r="E84" i="43"/>
  <c r="E80" i="43"/>
  <c r="F80" i="43"/>
  <c r="F81" i="43"/>
  <c r="F82" i="43"/>
  <c r="F83" i="43"/>
  <c r="F84" i="43"/>
  <c r="F79" i="43"/>
  <c r="H65" i="43"/>
  <c r="L97" i="42" l="1"/>
  <c r="L95" i="42"/>
  <c r="H66" i="43"/>
  <c r="AC19" i="31"/>
  <c r="X34" i="31"/>
  <c r="Z14" i="31"/>
  <c r="X20" i="31"/>
  <c r="Z16" i="31"/>
  <c r="G72" i="43"/>
  <c r="X26" i="31"/>
  <c r="Y25" i="31"/>
  <c r="G75" i="43"/>
  <c r="G76" i="43"/>
  <c r="L94" i="42"/>
  <c r="H43" i="43"/>
  <c r="G74" i="43"/>
  <c r="G73" i="43"/>
  <c r="G71" i="43"/>
  <c r="X25" i="31"/>
  <c r="Y26" i="31"/>
  <c r="H67" i="43" l="1"/>
  <c r="H68" i="43"/>
  <c r="Y34" i="31"/>
  <c r="M94" i="42"/>
  <c r="E101" i="42"/>
  <c r="D101" i="42"/>
  <c r="E100" i="42"/>
  <c r="D100" i="42"/>
  <c r="E99" i="42"/>
  <c r="D99" i="42"/>
  <c r="D98" i="42"/>
  <c r="D97" i="42"/>
  <c r="G81" i="43"/>
  <c r="G80" i="43"/>
  <c r="G79" i="43"/>
  <c r="G83" i="43"/>
  <c r="G82" i="43"/>
  <c r="G84" i="43"/>
  <c r="H69" i="43" l="1"/>
  <c r="I45" i="43"/>
  <c r="I46" i="43"/>
  <c r="I47" i="43"/>
  <c r="I48" i="43"/>
  <c r="I49" i="43"/>
  <c r="I50" i="43"/>
  <c r="E86" i="42" l="1"/>
  <c r="D86" i="42"/>
  <c r="AT25" i="42"/>
  <c r="AT31" i="42"/>
  <c r="AT34" i="42"/>
  <c r="AT27" i="42"/>
  <c r="AT32" i="42"/>
  <c r="AT29" i="42"/>
  <c r="AT37" i="42"/>
  <c r="AT28" i="42"/>
  <c r="AX28" i="42"/>
  <c r="AT33" i="42"/>
  <c r="AT30" i="42"/>
  <c r="AV34" i="42"/>
  <c r="AT36" i="42"/>
  <c r="AT35" i="42"/>
  <c r="AT26" i="42"/>
  <c r="AX26" i="42" s="1"/>
  <c r="AV30" i="42"/>
  <c r="AW34" i="42" l="1"/>
  <c r="AU25" i="42"/>
  <c r="AU37" i="42"/>
  <c r="AU33" i="42"/>
  <c r="AU29" i="42"/>
  <c r="AU36" i="42"/>
  <c r="AU32" i="42"/>
  <c r="AU28" i="42"/>
  <c r="AU35" i="42"/>
  <c r="AU31" i="42"/>
  <c r="AU27" i="42"/>
  <c r="AU34" i="42"/>
  <c r="AU26" i="42"/>
  <c r="AW30" i="42"/>
  <c r="AU30" i="42"/>
  <c r="Y57" i="43"/>
  <c r="AB56" i="43"/>
  <c r="AA56" i="43"/>
  <c r="Y56" i="43"/>
  <c r="Q51" i="43"/>
  <c r="P51" i="43"/>
  <c r="T50" i="43"/>
  <c r="S50" i="43"/>
  <c r="R50" i="43"/>
  <c r="Q50" i="43"/>
  <c r="P50" i="43"/>
  <c r="T49" i="43"/>
  <c r="S49" i="43"/>
  <c r="R49" i="43"/>
  <c r="Q49" i="43"/>
  <c r="P49" i="43"/>
  <c r="R48" i="43"/>
  <c r="Q48" i="43"/>
  <c r="P48" i="43"/>
  <c r="U47" i="43"/>
  <c r="T47" i="43"/>
  <c r="S47" i="43"/>
  <c r="R47" i="43"/>
  <c r="Q47" i="43"/>
  <c r="P47" i="43"/>
  <c r="U46" i="43"/>
  <c r="T46" i="43"/>
  <c r="S46" i="43"/>
  <c r="R46" i="43"/>
  <c r="Q46" i="43"/>
  <c r="P46" i="43"/>
  <c r="U45" i="43"/>
  <c r="T45" i="43"/>
  <c r="S45" i="43"/>
  <c r="R45" i="43"/>
  <c r="Q45" i="43"/>
  <c r="P45" i="43"/>
  <c r="U44" i="43"/>
  <c r="T44" i="43"/>
  <c r="S44" i="43"/>
  <c r="R44" i="43"/>
  <c r="Q44" i="43"/>
  <c r="P44" i="43"/>
  <c r="U43" i="43"/>
  <c r="T43" i="43"/>
  <c r="S43" i="43"/>
  <c r="R43" i="43"/>
  <c r="Q43" i="43"/>
  <c r="P43" i="43"/>
  <c r="U40" i="43"/>
  <c r="T40" i="43"/>
  <c r="S40" i="43"/>
  <c r="R40" i="43"/>
  <c r="U39" i="43"/>
  <c r="T39" i="43"/>
  <c r="S39" i="43"/>
  <c r="U38" i="43"/>
  <c r="T38" i="43"/>
  <c r="S38" i="43"/>
  <c r="R38" i="43"/>
  <c r="Q38" i="43"/>
  <c r="U37" i="43"/>
  <c r="T37" i="43"/>
  <c r="S37" i="43"/>
  <c r="R37" i="43"/>
  <c r="Q37" i="43"/>
  <c r="U36" i="43"/>
  <c r="U35" i="43"/>
  <c r="T35" i="43"/>
  <c r="U34" i="43"/>
  <c r="T34" i="43"/>
  <c r="S34" i="43"/>
  <c r="U33" i="43"/>
  <c r="T33" i="43"/>
  <c r="S33" i="43"/>
  <c r="R33" i="43"/>
  <c r="U32" i="43"/>
  <c r="T32" i="43"/>
  <c r="S32" i="43"/>
  <c r="R32" i="43"/>
  <c r="Q32" i="43"/>
  <c r="U18" i="43"/>
  <c r="T18" i="43"/>
  <c r="S18" i="43"/>
  <c r="R18" i="43"/>
  <c r="Q18" i="43"/>
  <c r="P18" i="43"/>
  <c r="T16" i="43"/>
  <c r="S16" i="43"/>
  <c r="T15" i="43"/>
  <c r="R15" i="43"/>
  <c r="Q15" i="43"/>
  <c r="R14" i="43"/>
  <c r="Q14" i="43"/>
  <c r="U13" i="43"/>
  <c r="U12" i="43"/>
  <c r="T12" i="43"/>
  <c r="U11" i="43"/>
  <c r="T11" i="43"/>
  <c r="S11" i="43"/>
  <c r="U10" i="43"/>
  <c r="T10" i="43"/>
  <c r="S10" i="43"/>
  <c r="R10" i="43"/>
  <c r="U9" i="43"/>
  <c r="T9" i="43"/>
  <c r="S9" i="43"/>
  <c r="R9" i="43"/>
  <c r="Q9" i="43"/>
  <c r="L6" i="43"/>
  <c r="L3" i="43" s="1"/>
  <c r="K6" i="43"/>
  <c r="K3" i="43" s="1"/>
  <c r="J6" i="43"/>
  <c r="I6" i="43"/>
  <c r="I3" i="43" s="1"/>
  <c r="H6" i="43"/>
  <c r="H3" i="43" s="1"/>
  <c r="L4" i="43"/>
  <c r="K4" i="43"/>
  <c r="J4" i="43"/>
  <c r="I4" i="43"/>
  <c r="H4" i="43"/>
  <c r="G4" i="43"/>
  <c r="C4" i="43"/>
  <c r="C5" i="43" s="1"/>
  <c r="J3" i="43"/>
  <c r="C3" i="43"/>
  <c r="AV35" i="42"/>
  <c r="AX29" i="42"/>
  <c r="AV32" i="42"/>
  <c r="AX25" i="42"/>
  <c r="J2" i="43"/>
  <c r="AV27" i="42"/>
  <c r="AX32" i="42"/>
  <c r="W43" i="43"/>
  <c r="V45" i="43"/>
  <c r="AX31" i="42"/>
  <c r="AX30" i="42"/>
  <c r="AV28" i="42"/>
  <c r="AV33" i="42"/>
  <c r="W45" i="43"/>
  <c r="AX33" i="42"/>
  <c r="W47" i="43"/>
  <c r="AX27" i="42"/>
  <c r="K2" i="43"/>
  <c r="I2" i="43"/>
  <c r="AV29" i="42"/>
  <c r="AV25" i="42"/>
  <c r="G2" i="43"/>
  <c r="W44" i="43"/>
  <c r="AX34" i="42"/>
  <c r="AY28" i="42"/>
  <c r="V47" i="43"/>
  <c r="AX36" i="42"/>
  <c r="H2" i="43"/>
  <c r="AV36" i="42"/>
  <c r="L2" i="43"/>
  <c r="AV31" i="42"/>
  <c r="V43" i="43"/>
  <c r="AX35" i="42"/>
  <c r="V44" i="43"/>
  <c r="AV37" i="42"/>
  <c r="AY30" i="42"/>
  <c r="AX37" i="42"/>
  <c r="V46" i="43"/>
  <c r="AV26" i="42"/>
  <c r="W46" i="43"/>
  <c r="AW35" i="42" l="1"/>
  <c r="AW28" i="42"/>
  <c r="AW36" i="42"/>
  <c r="AW26" i="42"/>
  <c r="AW25" i="42"/>
  <c r="AW27" i="42"/>
  <c r="AW32" i="42"/>
  <c r="AW37" i="42"/>
  <c r="AW31" i="42"/>
  <c r="AW33" i="42"/>
  <c r="AW29" i="42"/>
  <c r="G1" i="43"/>
  <c r="P17" i="43"/>
  <c r="P40" i="43" s="1"/>
  <c r="P16" i="43"/>
  <c r="P39" i="43" s="1"/>
  <c r="P15" i="43"/>
  <c r="P38" i="43" s="1"/>
  <c r="P14" i="43"/>
  <c r="P37" i="43" s="1"/>
  <c r="P13" i="43"/>
  <c r="P36" i="43" s="1"/>
  <c r="P12" i="43"/>
  <c r="P35" i="43" s="1"/>
  <c r="P10" i="43"/>
  <c r="P33" i="43" s="1"/>
  <c r="P11" i="43"/>
  <c r="P34" i="43" s="1"/>
  <c r="P9" i="43"/>
  <c r="I1" i="43"/>
  <c r="R17" i="43"/>
  <c r="R51" i="43" s="1"/>
  <c r="R16" i="43"/>
  <c r="R39" i="43" s="1"/>
  <c r="R13" i="43"/>
  <c r="R36" i="43" s="1"/>
  <c r="R12" i="43"/>
  <c r="R35" i="43" s="1"/>
  <c r="R11" i="43"/>
  <c r="S17" i="43"/>
  <c r="S51" i="43" s="1"/>
  <c r="S15" i="43"/>
  <c r="S14" i="43"/>
  <c r="S48" i="43" s="1"/>
  <c r="S13" i="43"/>
  <c r="S36" i="43" s="1"/>
  <c r="S12" i="43"/>
  <c r="J1" i="43"/>
  <c r="K1" i="43"/>
  <c r="T17" i="43"/>
  <c r="T51" i="43" s="1"/>
  <c r="T14" i="43"/>
  <c r="T48" i="43" s="1"/>
  <c r="T13" i="43"/>
  <c r="Q17" i="43"/>
  <c r="Q40" i="43" s="1"/>
  <c r="Q16" i="43"/>
  <c r="Q39" i="43" s="1"/>
  <c r="Q13" i="43"/>
  <c r="Q36" i="43" s="1"/>
  <c r="Q12" i="43"/>
  <c r="Q35" i="43" s="1"/>
  <c r="Q11" i="43"/>
  <c r="Q34" i="43" s="1"/>
  <c r="Q10" i="43"/>
  <c r="H1" i="43"/>
  <c r="U17" i="43"/>
  <c r="U51" i="43" s="1"/>
  <c r="U16" i="43"/>
  <c r="U15" i="43"/>
  <c r="U14" i="43"/>
  <c r="L1" i="43"/>
  <c r="AB56" i="41"/>
  <c r="AA56" i="41"/>
  <c r="AY26" i="42"/>
  <c r="AY31" i="42"/>
  <c r="W14" i="43"/>
  <c r="AY27" i="42"/>
  <c r="W12" i="43"/>
  <c r="W37" i="43"/>
  <c r="W40" i="43"/>
  <c r="W11" i="43"/>
  <c r="W15" i="43"/>
  <c r="W9" i="43"/>
  <c r="W39" i="43"/>
  <c r="W10" i="43"/>
  <c r="W13" i="43"/>
  <c r="AY33" i="42"/>
  <c r="AY32" i="42"/>
  <c r="V51" i="43"/>
  <c r="AY29" i="42"/>
  <c r="W51" i="43"/>
  <c r="W38" i="43"/>
  <c r="W16" i="43"/>
  <c r="U49" i="43" l="1"/>
  <c r="Q33" i="43"/>
  <c r="R34" i="43"/>
  <c r="U50" i="43"/>
  <c r="T36" i="43"/>
  <c r="P32" i="43"/>
  <c r="U48" i="43"/>
  <c r="S35" i="43"/>
  <c r="I62" i="42"/>
  <c r="I61" i="42"/>
  <c r="V50" i="43"/>
  <c r="W50" i="43"/>
  <c r="W33" i="43"/>
  <c r="Y13" i="43"/>
  <c r="W32" i="43"/>
  <c r="W35" i="43"/>
  <c r="Y9" i="43"/>
  <c r="V49" i="43"/>
  <c r="Y10" i="43"/>
  <c r="Y11" i="43"/>
  <c r="V48" i="43"/>
  <c r="Y14" i="43"/>
  <c r="Y16" i="43"/>
  <c r="Y12" i="43"/>
  <c r="Y15" i="43"/>
  <c r="W49" i="43"/>
  <c r="W36" i="43"/>
  <c r="W48" i="43"/>
  <c r="W34" i="43"/>
  <c r="AJ9" i="42" l="1"/>
  <c r="AI9" i="42"/>
  <c r="P51" i="41"/>
  <c r="Q51" i="41"/>
  <c r="R40" i="41"/>
  <c r="S40" i="41"/>
  <c r="T40" i="41"/>
  <c r="U40" i="41"/>
  <c r="AQ69" i="42"/>
  <c r="AQ70" i="42"/>
  <c r="AQ71" i="42"/>
  <c r="AQ72" i="42"/>
  <c r="AQ73" i="42"/>
  <c r="AQ74" i="42"/>
  <c r="AQ75" i="42"/>
  <c r="AQ68" i="42"/>
  <c r="AF9" i="42"/>
  <c r="AE9" i="42"/>
  <c r="AB9" i="42"/>
  <c r="AA9" i="42"/>
  <c r="X9" i="42"/>
  <c r="W9" i="42"/>
  <c r="T9" i="42"/>
  <c r="S9" i="42"/>
  <c r="P9" i="42"/>
  <c r="O9" i="42"/>
  <c r="L9" i="42"/>
  <c r="K9" i="42"/>
  <c r="H9" i="42"/>
  <c r="G9" i="42"/>
  <c r="D9" i="42"/>
  <c r="C9" i="42"/>
  <c r="AS30" i="42"/>
  <c r="AS26" i="42"/>
  <c r="AS64" i="42"/>
  <c r="AS62" i="42"/>
  <c r="AS60" i="42"/>
  <c r="AS58" i="42"/>
  <c r="AS29" i="42"/>
  <c r="AS31" i="42"/>
  <c r="AS34" i="42"/>
  <c r="AS32" i="42"/>
  <c r="AS33" i="42"/>
  <c r="AS25" i="42"/>
  <c r="AS27" i="42"/>
  <c r="AS36" i="42"/>
  <c r="AS35" i="42"/>
  <c r="AS59" i="42"/>
  <c r="AS63" i="42"/>
  <c r="AS61" i="42"/>
  <c r="AS37" i="42"/>
  <c r="AS65" i="42"/>
  <c r="AS28" i="42"/>
  <c r="AR48" i="42"/>
  <c r="AS48" i="42" l="1"/>
  <c r="Q43" i="41"/>
  <c r="R43" i="41"/>
  <c r="S43" i="41"/>
  <c r="T43" i="41"/>
  <c r="U43" i="41"/>
  <c r="Q44" i="41"/>
  <c r="R44" i="41"/>
  <c r="S44" i="41"/>
  <c r="T44" i="41"/>
  <c r="U44" i="41"/>
  <c r="Q45" i="41"/>
  <c r="R45" i="41"/>
  <c r="S45" i="41"/>
  <c r="T45" i="41"/>
  <c r="U45" i="41"/>
  <c r="Q46" i="41"/>
  <c r="R46" i="41"/>
  <c r="S46" i="41"/>
  <c r="T46" i="41"/>
  <c r="U46" i="41"/>
  <c r="Q47" i="41"/>
  <c r="R47" i="41"/>
  <c r="S47" i="41"/>
  <c r="T47" i="41"/>
  <c r="U47" i="41"/>
  <c r="Q48" i="41"/>
  <c r="R48" i="41"/>
  <c r="Q49" i="41"/>
  <c r="R49" i="41"/>
  <c r="S49" i="41"/>
  <c r="T49" i="41"/>
  <c r="Q50" i="41"/>
  <c r="R50" i="41"/>
  <c r="S50" i="41"/>
  <c r="T50" i="41"/>
  <c r="P44" i="41"/>
  <c r="P45" i="41"/>
  <c r="P46" i="41"/>
  <c r="P47" i="41"/>
  <c r="P48" i="41"/>
  <c r="P49" i="41"/>
  <c r="P50" i="41"/>
  <c r="P43" i="41"/>
  <c r="Q32" i="41"/>
  <c r="R32" i="41"/>
  <c r="S32" i="41"/>
  <c r="T32" i="41"/>
  <c r="U32" i="41"/>
  <c r="R33" i="41"/>
  <c r="S33" i="41"/>
  <c r="T33" i="41"/>
  <c r="U33" i="41"/>
  <c r="S34" i="41"/>
  <c r="T34" i="41"/>
  <c r="U34" i="41"/>
  <c r="T35" i="41"/>
  <c r="U35" i="41"/>
  <c r="U36" i="41"/>
  <c r="Q37" i="41"/>
  <c r="R37" i="41"/>
  <c r="S37" i="41"/>
  <c r="T37" i="41"/>
  <c r="U37" i="41"/>
  <c r="Q38" i="41"/>
  <c r="R38" i="41"/>
  <c r="S38" i="41"/>
  <c r="T38" i="41"/>
  <c r="U38" i="41"/>
  <c r="S39" i="41"/>
  <c r="T39" i="41"/>
  <c r="U39" i="41"/>
  <c r="Y57" i="41"/>
  <c r="Y56" i="41"/>
  <c r="R10" i="41"/>
  <c r="S10" i="41"/>
  <c r="T10" i="41"/>
  <c r="U10" i="41"/>
  <c r="S11" i="41"/>
  <c r="T11" i="41"/>
  <c r="U11" i="41"/>
  <c r="T12" i="41"/>
  <c r="U12" i="41"/>
  <c r="U13" i="41"/>
  <c r="Q14" i="41"/>
  <c r="R14" i="41"/>
  <c r="Q15" i="41"/>
  <c r="R15" i="41"/>
  <c r="T15" i="41"/>
  <c r="S16" i="41"/>
  <c r="T16" i="41"/>
  <c r="P18" i="41"/>
  <c r="Q18" i="41"/>
  <c r="R18" i="41"/>
  <c r="S18" i="41"/>
  <c r="T18" i="41"/>
  <c r="U18" i="41"/>
  <c r="Q9" i="41"/>
  <c r="R9" i="41"/>
  <c r="S9" i="41"/>
  <c r="T9" i="41"/>
  <c r="U9" i="41"/>
  <c r="I3" i="41"/>
  <c r="J3" i="41"/>
  <c r="K3" i="41"/>
  <c r="L3" i="41"/>
  <c r="H3" i="41"/>
  <c r="H4" i="41"/>
  <c r="I4" i="41"/>
  <c r="J4" i="41"/>
  <c r="K4" i="41"/>
  <c r="L4" i="41"/>
  <c r="G4" i="41"/>
  <c r="C4" i="41"/>
  <c r="C5" i="41" s="1"/>
  <c r="C3" i="41"/>
  <c r="I6" i="41"/>
  <c r="J6" i="41"/>
  <c r="K6" i="41"/>
  <c r="L6" i="41"/>
  <c r="H6" i="41"/>
  <c r="V45" i="41"/>
  <c r="H2" i="41"/>
  <c r="V44" i="41"/>
  <c r="G2" i="41"/>
  <c r="W47" i="41"/>
  <c r="W45" i="41"/>
  <c r="I2" i="41"/>
  <c r="K2" i="41"/>
  <c r="L2" i="41"/>
  <c r="V47" i="41"/>
  <c r="W43" i="41"/>
  <c r="V46" i="41"/>
  <c r="W46" i="41"/>
  <c r="V43" i="41"/>
  <c r="W44" i="41"/>
  <c r="J2" i="41"/>
  <c r="T17" i="41" l="1"/>
  <c r="T51" i="41" s="1"/>
  <c r="U17" i="41"/>
  <c r="U51" i="41" s="1"/>
  <c r="R17" i="41"/>
  <c r="R51" i="41" s="1"/>
  <c r="Q17" i="41"/>
  <c r="Q40" i="41" s="1"/>
  <c r="P17" i="41"/>
  <c r="P40" i="41" s="1"/>
  <c r="S17" i="41"/>
  <c r="S51" i="41" s="1"/>
  <c r="P9" i="41"/>
  <c r="P32" i="41" s="1"/>
  <c r="P11" i="41"/>
  <c r="P34" i="41" s="1"/>
  <c r="P13" i="41"/>
  <c r="P36" i="41" s="1"/>
  <c r="P15" i="41"/>
  <c r="P38" i="41" s="1"/>
  <c r="P14" i="41"/>
  <c r="P37" i="41" s="1"/>
  <c r="P12" i="41"/>
  <c r="P35" i="41" s="1"/>
  <c r="P10" i="41"/>
  <c r="P33" i="41" s="1"/>
  <c r="P16" i="41"/>
  <c r="P39" i="41" s="1"/>
  <c r="R12" i="41"/>
  <c r="R35" i="41" s="1"/>
  <c r="R16" i="41"/>
  <c r="R39" i="41" s="1"/>
  <c r="R11" i="41"/>
  <c r="R34" i="41" s="1"/>
  <c r="R13" i="41"/>
  <c r="R36" i="41" s="1"/>
  <c r="T13" i="41"/>
  <c r="T36" i="41" s="1"/>
  <c r="T14" i="41"/>
  <c r="T48" i="41" s="1"/>
  <c r="U14" i="41"/>
  <c r="U48" i="41" s="1"/>
  <c r="U16" i="41"/>
  <c r="U50" i="41" s="1"/>
  <c r="U15" i="41"/>
  <c r="U49" i="41" s="1"/>
  <c r="S13" i="41"/>
  <c r="S36" i="41" s="1"/>
  <c r="S15" i="41"/>
  <c r="S14" i="41"/>
  <c r="S48" i="41" s="1"/>
  <c r="S12" i="41"/>
  <c r="S35" i="41" s="1"/>
  <c r="Q10" i="41"/>
  <c r="Q33" i="41" s="1"/>
  <c r="Q12" i="41"/>
  <c r="Q35" i="41" s="1"/>
  <c r="Q16" i="41"/>
  <c r="Q39" i="41" s="1"/>
  <c r="Q11" i="41"/>
  <c r="Q34" i="41" s="1"/>
  <c r="Q13" i="41"/>
  <c r="Q36" i="41" s="1"/>
  <c r="K1" i="41"/>
  <c r="J1" i="41"/>
  <c r="I1" i="41"/>
  <c r="L1" i="41"/>
  <c r="H1" i="41"/>
  <c r="G1" i="41"/>
  <c r="W9" i="41"/>
  <c r="W16" i="41"/>
  <c r="W48" i="41"/>
  <c r="W40" i="41"/>
  <c r="V51" i="41"/>
  <c r="W12" i="41"/>
  <c r="W14" i="41"/>
  <c r="W50" i="41"/>
  <c r="W35" i="41"/>
  <c r="V49" i="41"/>
  <c r="W13" i="41"/>
  <c r="Y13" i="41" s="1"/>
  <c r="W15" i="41"/>
  <c r="W38" i="41"/>
  <c r="W36" i="41"/>
  <c r="W10" i="41"/>
  <c r="W34" i="41"/>
  <c r="V50" i="41"/>
  <c r="W11" i="41"/>
  <c r="Y9" i="41"/>
  <c r="Y10" i="41"/>
  <c r="V48" i="41"/>
  <c r="W49" i="41"/>
  <c r="W37" i="41"/>
  <c r="Y16" i="41"/>
  <c r="W51" i="41"/>
  <c r="W33" i="41"/>
  <c r="W32" i="41"/>
  <c r="Y12" i="41"/>
  <c r="W39" i="41"/>
  <c r="W5" i="34" l="1"/>
  <c r="X5" i="34"/>
  <c r="Y5" i="34"/>
  <c r="Y11" i="41"/>
  <c r="Y15" i="41"/>
  <c r="Y14" i="41"/>
  <c r="AS348" i="31" l="1"/>
  <c r="AS347" i="31"/>
  <c r="AQ306" i="31"/>
  <c r="AQ302" i="31"/>
  <c r="AT327" i="31"/>
  <c r="AW327" i="31" s="1"/>
  <c r="AU327" i="31" l="1"/>
  <c r="AV327" i="31"/>
  <c r="AX327" i="31" s="1"/>
  <c r="AW333" i="31"/>
  <c r="AU323" i="31"/>
  <c r="AP304" i="31"/>
  <c r="AQ304" i="31"/>
  <c r="AO304" i="31"/>
  <c r="AS333" i="31"/>
  <c r="AU321" i="31"/>
  <c r="AT321" i="31"/>
  <c r="AS321" i="31"/>
  <c r="AU320" i="31"/>
  <c r="AT320" i="31"/>
  <c r="AS320" i="31"/>
  <c r="AU319" i="31"/>
  <c r="AT319" i="31"/>
  <c r="AS319" i="31"/>
  <c r="AU318" i="31"/>
  <c r="AT318" i="31"/>
  <c r="AS318" i="31"/>
  <c r="AU317" i="31"/>
  <c r="AT317" i="31"/>
  <c r="AS317" i="31"/>
  <c r="AU316" i="31"/>
  <c r="AT316" i="31"/>
  <c r="AS316" i="31"/>
  <c r="AU315" i="31"/>
  <c r="AT315" i="31"/>
  <c r="AS315" i="31"/>
  <c r="AU314" i="31"/>
  <c r="AT314" i="31"/>
  <c r="AS314" i="31"/>
  <c r="AU313" i="31"/>
  <c r="AT313" i="31"/>
  <c r="AS313" i="31"/>
  <c r="AU312" i="31"/>
  <c r="AT312" i="31"/>
  <c r="AS312" i="31"/>
  <c r="AU311" i="31"/>
  <c r="AT311" i="31"/>
  <c r="AS311" i="31"/>
  <c r="AU310" i="31"/>
  <c r="AT310" i="31"/>
  <c r="AS310" i="31"/>
  <c r="AU309" i="31"/>
  <c r="AT309" i="31"/>
  <c r="AS309" i="31"/>
  <c r="AU332" i="31"/>
  <c r="AX317" i="31"/>
  <c r="AW312" i="31"/>
  <c r="AV310" i="31"/>
  <c r="AY310" i="31"/>
  <c r="AX310" i="31"/>
  <c r="AV316" i="31"/>
  <c r="AX313" i="31"/>
  <c r="AV312" i="31"/>
  <c r="AV320" i="31"/>
  <c r="AY311" i="31"/>
  <c r="AW319" i="31"/>
  <c r="AZ309" i="31"/>
  <c r="AV317" i="31"/>
  <c r="AW311" i="31"/>
  <c r="AY314" i="31"/>
  <c r="AW320" i="31"/>
  <c r="AY321" i="31"/>
  <c r="AW316" i="31"/>
  <c r="AW313" i="31"/>
  <c r="AX311" i="31"/>
  <c r="AX314" i="31"/>
  <c r="AV311" i="31"/>
  <c r="AZ311" i="31"/>
  <c r="AV319" i="31"/>
  <c r="AX319" i="31"/>
  <c r="AX316" i="31"/>
  <c r="AV321" i="31"/>
  <c r="AW321" i="31"/>
  <c r="AY312" i="31"/>
  <c r="AY319" i="31"/>
  <c r="AZ314" i="31"/>
  <c r="AW310" i="31"/>
  <c r="AY320" i="31"/>
  <c r="AZ317" i="31"/>
  <c r="AX321" i="31"/>
  <c r="AV313" i="31"/>
  <c r="AY309" i="31"/>
  <c r="AV314" i="31"/>
  <c r="AX309" i="31"/>
  <c r="AZ312" i="31"/>
  <c r="AV309" i="31"/>
  <c r="AU331" i="31"/>
  <c r="AZ315" i="31"/>
  <c r="AY315" i="31"/>
  <c r="AZ313" i="31"/>
  <c r="AW315" i="31"/>
  <c r="AY318" i="31"/>
  <c r="AW309" i="31"/>
  <c r="AV318" i="31"/>
  <c r="AY316" i="31"/>
  <c r="AV315" i="31"/>
  <c r="AX315" i="31"/>
  <c r="AZ319" i="31"/>
  <c r="AZ318" i="31"/>
  <c r="AW317" i="31"/>
  <c r="AZ321" i="31"/>
  <c r="AY313" i="31"/>
  <c r="AX320" i="31"/>
  <c r="AZ310" i="31"/>
  <c r="AZ320" i="31"/>
  <c r="AX312" i="31"/>
  <c r="AW318" i="31"/>
  <c r="AW314" i="31"/>
  <c r="AX318" i="31"/>
  <c r="AZ316" i="31"/>
  <c r="AY317" i="31"/>
  <c r="AS304" i="31" l="1"/>
  <c r="AV331" i="31"/>
  <c r="AW331" i="31"/>
  <c r="BA262" i="31" l="1"/>
  <c r="BB257" i="31"/>
  <c r="BB255" i="31"/>
  <c r="C39" i="29" l="1"/>
  <c r="C30" i="29"/>
  <c r="H85" i="31"/>
  <c r="H86" i="31"/>
  <c r="H87" i="31"/>
  <c r="H88" i="31"/>
  <c r="H89" i="31"/>
  <c r="H90" i="31"/>
  <c r="H91" i="31"/>
  <c r="H92" i="31"/>
  <c r="H93" i="31"/>
  <c r="H94" i="31"/>
  <c r="H95" i="31"/>
  <c r="H96" i="31"/>
  <c r="H97" i="31"/>
  <c r="H98" i="31"/>
  <c r="H99" i="31"/>
  <c r="H100" i="31"/>
  <c r="H101" i="31"/>
  <c r="H102" i="31"/>
  <c r="H103" i="31"/>
  <c r="H104" i="31"/>
  <c r="H105" i="31"/>
  <c r="H106" i="31"/>
  <c r="H107" i="31"/>
  <c r="H108" i="31"/>
  <c r="H109" i="31"/>
  <c r="H110" i="31"/>
  <c r="H111" i="31"/>
  <c r="H112" i="31"/>
  <c r="H113" i="31"/>
  <c r="H114" i="31"/>
  <c r="H115" i="31"/>
  <c r="H116" i="31"/>
  <c r="H117" i="31"/>
  <c r="H118" i="31"/>
  <c r="H119" i="31"/>
  <c r="H120" i="31"/>
  <c r="H121" i="31"/>
  <c r="H122" i="31"/>
  <c r="H123" i="31"/>
  <c r="H124" i="31"/>
  <c r="H125" i="31"/>
  <c r="H126" i="31"/>
  <c r="H127" i="31"/>
  <c r="H128" i="31"/>
  <c r="H129" i="31"/>
  <c r="H130" i="31"/>
  <c r="H131" i="31"/>
  <c r="H132" i="31"/>
  <c r="H133" i="31"/>
  <c r="H134" i="31"/>
  <c r="H135" i="31"/>
  <c r="H136" i="31"/>
  <c r="H137" i="31"/>
  <c r="H138" i="31"/>
  <c r="H139" i="31"/>
  <c r="H140" i="31"/>
  <c r="H141" i="31"/>
  <c r="H142" i="31"/>
  <c r="H143" i="31"/>
  <c r="H144" i="31"/>
  <c r="H145" i="31"/>
  <c r="H146" i="31"/>
  <c r="H147" i="31"/>
  <c r="H148" i="31"/>
  <c r="H149" i="31"/>
  <c r="H150" i="31"/>
  <c r="H151" i="31"/>
  <c r="H152" i="31"/>
  <c r="H153" i="31"/>
  <c r="H154" i="31"/>
  <c r="H155" i="31"/>
  <c r="H156" i="31"/>
  <c r="H157" i="31"/>
  <c r="H158" i="31"/>
  <c r="H159" i="31"/>
  <c r="H160" i="31"/>
  <c r="H161" i="31"/>
  <c r="H162" i="31"/>
  <c r="H163" i="31"/>
  <c r="H164" i="31"/>
  <c r="H84" i="31"/>
  <c r="G85" i="31"/>
  <c r="G86" i="31"/>
  <c r="I86" i="31" s="1" a="1"/>
  <c r="J86" i="31" s="1"/>
  <c r="G87" i="31"/>
  <c r="G88" i="31"/>
  <c r="I88" i="31" s="1" a="1"/>
  <c r="J88" i="31" s="1"/>
  <c r="G89" i="31"/>
  <c r="G90" i="31"/>
  <c r="G91" i="31"/>
  <c r="G92" i="31"/>
  <c r="G93" i="31"/>
  <c r="G94" i="31"/>
  <c r="G95" i="31"/>
  <c r="G96" i="31"/>
  <c r="G97" i="31"/>
  <c r="G98" i="31"/>
  <c r="G99" i="31"/>
  <c r="G100" i="31"/>
  <c r="G101" i="31"/>
  <c r="G102" i="31"/>
  <c r="G103" i="31"/>
  <c r="G104" i="31"/>
  <c r="G105" i="31"/>
  <c r="G106" i="31"/>
  <c r="G107" i="31"/>
  <c r="G108" i="31"/>
  <c r="G109" i="31"/>
  <c r="G110" i="31"/>
  <c r="G111" i="31"/>
  <c r="G112" i="31"/>
  <c r="G113" i="31"/>
  <c r="G114" i="31"/>
  <c r="G115" i="31"/>
  <c r="G116" i="31"/>
  <c r="G117" i="31"/>
  <c r="G118" i="31"/>
  <c r="G119" i="31"/>
  <c r="G120" i="31"/>
  <c r="G121" i="31"/>
  <c r="G122" i="31"/>
  <c r="G123" i="31"/>
  <c r="G124" i="31"/>
  <c r="G125" i="31"/>
  <c r="G126" i="31"/>
  <c r="G127" i="31"/>
  <c r="G128" i="31"/>
  <c r="G129" i="31"/>
  <c r="G130" i="31"/>
  <c r="G131" i="31"/>
  <c r="G132" i="31"/>
  <c r="G133" i="31"/>
  <c r="G134" i="31"/>
  <c r="G135" i="31"/>
  <c r="G136" i="31"/>
  <c r="G137" i="31"/>
  <c r="G138" i="31"/>
  <c r="G139" i="31"/>
  <c r="G140" i="31"/>
  <c r="G141" i="31"/>
  <c r="G142" i="31"/>
  <c r="G143" i="31"/>
  <c r="G144" i="31"/>
  <c r="G145" i="31"/>
  <c r="G146" i="31"/>
  <c r="G147" i="31"/>
  <c r="G148" i="31"/>
  <c r="G149" i="31"/>
  <c r="G150" i="31"/>
  <c r="G151" i="31"/>
  <c r="G152" i="31"/>
  <c r="G153" i="31"/>
  <c r="G154" i="31"/>
  <c r="G155" i="31"/>
  <c r="G156" i="31"/>
  <c r="G157" i="31"/>
  <c r="G158" i="31"/>
  <c r="G159" i="31"/>
  <c r="G160" i="31"/>
  <c r="G161" i="31"/>
  <c r="G162" i="31"/>
  <c r="G163" i="31"/>
  <c r="G164" i="31"/>
  <c r="G84" i="31"/>
  <c r="C521" i="36"/>
  <c r="C520" i="36"/>
  <c r="J459" i="36"/>
  <c r="J458" i="36"/>
  <c r="J457" i="36"/>
  <c r="J456" i="36"/>
  <c r="J455" i="36"/>
  <c r="J454" i="36"/>
  <c r="J453" i="36"/>
  <c r="J452" i="36"/>
  <c r="E452" i="36"/>
  <c r="J451" i="36"/>
  <c r="E451" i="36"/>
  <c r="J450" i="36"/>
  <c r="E450" i="36"/>
  <c r="J449" i="36"/>
  <c r="E449" i="36"/>
  <c r="J448" i="36"/>
  <c r="E448" i="36"/>
  <c r="J447" i="36"/>
  <c r="E447" i="36"/>
  <c r="J446" i="36"/>
  <c r="E446" i="36"/>
  <c r="J445" i="36"/>
  <c r="E445" i="36"/>
  <c r="J444" i="36"/>
  <c r="E444" i="36"/>
  <c r="J443" i="36"/>
  <c r="E443" i="36"/>
  <c r="J442" i="36"/>
  <c r="E442" i="36"/>
  <c r="J441" i="36"/>
  <c r="E441" i="36"/>
  <c r="J440" i="36"/>
  <c r="E440" i="36"/>
  <c r="J439" i="36"/>
  <c r="E439" i="36"/>
  <c r="J438" i="36"/>
  <c r="E438" i="36"/>
  <c r="J437" i="36"/>
  <c r="E437" i="36"/>
  <c r="J436" i="36"/>
  <c r="E436" i="36"/>
  <c r="J435" i="36"/>
  <c r="E435" i="36"/>
  <c r="J434" i="36"/>
  <c r="E434" i="36"/>
  <c r="J433" i="36"/>
  <c r="E433" i="36"/>
  <c r="J432" i="36"/>
  <c r="E432" i="36"/>
  <c r="J431" i="36"/>
  <c r="E431" i="36"/>
  <c r="J430" i="36"/>
  <c r="E430" i="36"/>
  <c r="J429" i="36"/>
  <c r="E429" i="36"/>
  <c r="J428" i="36"/>
  <c r="E428" i="36"/>
  <c r="J427" i="36"/>
  <c r="E427" i="36"/>
  <c r="J426" i="36"/>
  <c r="E426" i="36"/>
  <c r="J425" i="36"/>
  <c r="E425" i="36"/>
  <c r="J424" i="36"/>
  <c r="E424" i="36"/>
  <c r="J423" i="36"/>
  <c r="E423" i="36"/>
  <c r="J422" i="36"/>
  <c r="E422" i="36"/>
  <c r="J421" i="36"/>
  <c r="E421" i="36"/>
  <c r="J420" i="36"/>
  <c r="E420" i="36"/>
  <c r="J419" i="36"/>
  <c r="E419" i="36"/>
  <c r="J418" i="36"/>
  <c r="E418" i="36"/>
  <c r="J417" i="36"/>
  <c r="E417" i="36"/>
  <c r="J416" i="36"/>
  <c r="E416" i="36"/>
  <c r="J415" i="36"/>
  <c r="E415" i="36"/>
  <c r="J414" i="36"/>
  <c r="E414" i="36"/>
  <c r="J413" i="36"/>
  <c r="E413" i="36"/>
  <c r="J412" i="36"/>
  <c r="E412" i="36"/>
  <c r="J411" i="36"/>
  <c r="E411" i="36"/>
  <c r="J410" i="36"/>
  <c r="E410" i="36"/>
  <c r="J409" i="36"/>
  <c r="E409" i="36"/>
  <c r="J408" i="36"/>
  <c r="E408" i="36"/>
  <c r="J407" i="36"/>
  <c r="E407" i="36"/>
  <c r="J406" i="36"/>
  <c r="E406" i="36"/>
  <c r="J405" i="36"/>
  <c r="E405" i="36"/>
  <c r="J404" i="36"/>
  <c r="E404" i="36"/>
  <c r="J403" i="36"/>
  <c r="E403" i="36"/>
  <c r="J402" i="36"/>
  <c r="E402" i="36"/>
  <c r="J401" i="36"/>
  <c r="E401" i="36"/>
  <c r="J400" i="36"/>
  <c r="E400" i="36"/>
  <c r="J399" i="36"/>
  <c r="E399" i="36"/>
  <c r="J398" i="36"/>
  <c r="E398" i="36"/>
  <c r="J397" i="36"/>
  <c r="E397" i="36"/>
  <c r="J396" i="36"/>
  <c r="E396" i="36"/>
  <c r="J395" i="36"/>
  <c r="E395" i="36"/>
  <c r="J394" i="36"/>
  <c r="E394" i="36"/>
  <c r="J393" i="36"/>
  <c r="E393" i="36"/>
  <c r="J392" i="36"/>
  <c r="E392" i="36"/>
  <c r="J391" i="36"/>
  <c r="E391" i="36"/>
  <c r="J390" i="36"/>
  <c r="E390" i="36"/>
  <c r="E389" i="36"/>
  <c r="E388" i="36"/>
  <c r="J387" i="36"/>
  <c r="E387" i="36"/>
  <c r="J386" i="36"/>
  <c r="E386" i="36"/>
  <c r="J385" i="36"/>
  <c r="E385" i="36"/>
  <c r="J384" i="36"/>
  <c r="E384" i="36"/>
  <c r="J383" i="36"/>
  <c r="E383" i="36"/>
  <c r="J382" i="36"/>
  <c r="E382" i="36"/>
  <c r="J381" i="36"/>
  <c r="E381" i="36"/>
  <c r="J380" i="36"/>
  <c r="E380" i="36"/>
  <c r="J379" i="36"/>
  <c r="E379" i="36"/>
  <c r="J378" i="36"/>
  <c r="E378" i="36"/>
  <c r="J377" i="36"/>
  <c r="E377" i="36"/>
  <c r="J376" i="36"/>
  <c r="E376" i="36"/>
  <c r="J375" i="36"/>
  <c r="E375" i="36"/>
  <c r="J374" i="36"/>
  <c r="E374" i="36"/>
  <c r="J373" i="36"/>
  <c r="E373" i="36"/>
  <c r="J372" i="36"/>
  <c r="E372" i="36"/>
  <c r="J371" i="36"/>
  <c r="E371" i="36"/>
  <c r="J370" i="36"/>
  <c r="E370" i="36"/>
  <c r="J369" i="36"/>
  <c r="E369" i="36"/>
  <c r="J368" i="36"/>
  <c r="E368" i="36"/>
  <c r="J367" i="36"/>
  <c r="E367" i="36"/>
  <c r="J366" i="36"/>
  <c r="E366" i="36"/>
  <c r="J365" i="36"/>
  <c r="E365" i="36"/>
  <c r="J364" i="36"/>
  <c r="E364" i="36"/>
  <c r="J363" i="36"/>
  <c r="E363" i="36"/>
  <c r="J362" i="36"/>
  <c r="E362" i="36"/>
  <c r="J361" i="36"/>
  <c r="E361" i="36"/>
  <c r="J360" i="36"/>
  <c r="E360" i="36"/>
  <c r="J359" i="36"/>
  <c r="E359" i="36"/>
  <c r="J358" i="36"/>
  <c r="E358" i="36"/>
  <c r="J357" i="36"/>
  <c r="E357" i="36"/>
  <c r="J356" i="36"/>
  <c r="E356" i="36"/>
  <c r="J355" i="36"/>
  <c r="E355" i="36"/>
  <c r="J354" i="36"/>
  <c r="E354" i="36"/>
  <c r="J353" i="36"/>
  <c r="E353" i="36"/>
  <c r="J352" i="36"/>
  <c r="E352" i="36"/>
  <c r="J351" i="36"/>
  <c r="E351" i="36"/>
  <c r="J350" i="36"/>
  <c r="E350" i="36"/>
  <c r="J349" i="36"/>
  <c r="E349" i="36"/>
  <c r="J348" i="36"/>
  <c r="E348" i="36"/>
  <c r="J347" i="36"/>
  <c r="E347" i="36"/>
  <c r="J346" i="36"/>
  <c r="E346" i="36"/>
  <c r="J345" i="36"/>
  <c r="E345" i="36"/>
  <c r="J344" i="36"/>
  <c r="E344" i="36"/>
  <c r="J343" i="36"/>
  <c r="E343" i="36"/>
  <c r="J342" i="36"/>
  <c r="E342" i="36"/>
  <c r="J341" i="36"/>
  <c r="E341" i="36"/>
  <c r="J340" i="36"/>
  <c r="E340" i="36"/>
  <c r="J339" i="36"/>
  <c r="E339" i="36"/>
  <c r="J338" i="36"/>
  <c r="E338" i="36"/>
  <c r="J337" i="36"/>
  <c r="E337" i="36"/>
  <c r="J336" i="36"/>
  <c r="E336" i="36"/>
  <c r="J335" i="36"/>
  <c r="E335" i="36"/>
  <c r="J334" i="36"/>
  <c r="E334" i="36"/>
  <c r="J333" i="36"/>
  <c r="E333" i="36"/>
  <c r="J332" i="36"/>
  <c r="E332" i="36"/>
  <c r="J331" i="36"/>
  <c r="E331" i="36"/>
  <c r="J330" i="36"/>
  <c r="E330" i="36"/>
  <c r="J329" i="36"/>
  <c r="E329" i="36"/>
  <c r="J328" i="36"/>
  <c r="E328" i="36"/>
  <c r="J327" i="36"/>
  <c r="E327" i="36"/>
  <c r="J326" i="36"/>
  <c r="E326" i="36"/>
  <c r="J325" i="36"/>
  <c r="E325" i="36"/>
  <c r="J324" i="36"/>
  <c r="E324" i="36"/>
  <c r="J323" i="36"/>
  <c r="E323" i="36"/>
  <c r="J322" i="36"/>
  <c r="E322" i="36"/>
  <c r="J321" i="36"/>
  <c r="E321" i="36"/>
  <c r="J320" i="36"/>
  <c r="E320" i="36"/>
  <c r="J319" i="36"/>
  <c r="E319" i="36"/>
  <c r="J318" i="36"/>
  <c r="E318" i="36"/>
  <c r="J317" i="36"/>
  <c r="E317" i="36"/>
  <c r="J316" i="36"/>
  <c r="E316" i="36"/>
  <c r="J315" i="36"/>
  <c r="E315" i="36"/>
  <c r="J314" i="36"/>
  <c r="E314" i="36"/>
  <c r="J313" i="36"/>
  <c r="E313" i="36"/>
  <c r="J312" i="36"/>
  <c r="E312" i="36"/>
  <c r="J311" i="36"/>
  <c r="E311" i="36"/>
  <c r="J310" i="36"/>
  <c r="E310" i="36"/>
  <c r="J309" i="36"/>
  <c r="E309" i="36"/>
  <c r="J308" i="36"/>
  <c r="E308" i="36"/>
  <c r="J307" i="36"/>
  <c r="E307" i="36"/>
  <c r="J306" i="36"/>
  <c r="E306" i="36"/>
  <c r="J305" i="36"/>
  <c r="E305" i="36"/>
  <c r="J304" i="36"/>
  <c r="E304" i="36"/>
  <c r="E303" i="36"/>
  <c r="J302" i="36"/>
  <c r="E302" i="36"/>
  <c r="E301" i="36"/>
  <c r="J300" i="36"/>
  <c r="E300" i="36"/>
  <c r="J299" i="36"/>
  <c r="E299" i="36"/>
  <c r="J298" i="36"/>
  <c r="E298" i="36"/>
  <c r="J297" i="36"/>
  <c r="E297" i="36"/>
  <c r="J296" i="36"/>
  <c r="E296" i="36"/>
  <c r="J295" i="36"/>
  <c r="E295" i="36"/>
  <c r="J294" i="36"/>
  <c r="E294" i="36"/>
  <c r="J293" i="36"/>
  <c r="E293" i="36"/>
  <c r="J292" i="36"/>
  <c r="E292" i="36"/>
  <c r="J291" i="36"/>
  <c r="E291" i="36"/>
  <c r="J290" i="36"/>
  <c r="E290" i="36"/>
  <c r="J289" i="36"/>
  <c r="E289" i="36"/>
  <c r="J288" i="36"/>
  <c r="E288" i="36"/>
  <c r="J287" i="36"/>
  <c r="E287" i="36"/>
  <c r="J286" i="36"/>
  <c r="E286" i="36"/>
  <c r="J285" i="36"/>
  <c r="E285" i="36"/>
  <c r="J284" i="36"/>
  <c r="E284" i="36"/>
  <c r="J283" i="36"/>
  <c r="E283" i="36"/>
  <c r="J282" i="36"/>
  <c r="E282" i="36"/>
  <c r="J281" i="36"/>
  <c r="E281" i="36"/>
  <c r="J280" i="36"/>
  <c r="E280" i="36"/>
  <c r="J279" i="36"/>
  <c r="E279" i="36"/>
  <c r="J278" i="36"/>
  <c r="E278" i="36"/>
  <c r="J277" i="36"/>
  <c r="E277" i="36"/>
  <c r="J276" i="36"/>
  <c r="E276" i="36"/>
  <c r="J275" i="36"/>
  <c r="E275" i="36"/>
  <c r="J274" i="36"/>
  <c r="E274" i="36"/>
  <c r="J273" i="36"/>
  <c r="E273" i="36"/>
  <c r="J272" i="36"/>
  <c r="E272" i="36"/>
  <c r="J271" i="36"/>
  <c r="E271" i="36"/>
  <c r="J270" i="36"/>
  <c r="E270" i="36"/>
  <c r="J269" i="36"/>
  <c r="E269" i="36"/>
  <c r="J268" i="36"/>
  <c r="E268" i="36"/>
  <c r="J267" i="36"/>
  <c r="E267" i="36"/>
  <c r="J266" i="36"/>
  <c r="E266" i="36"/>
  <c r="J265" i="36"/>
  <c r="E265" i="36"/>
  <c r="J264" i="36"/>
  <c r="E264" i="36"/>
  <c r="J263" i="36"/>
  <c r="E263" i="36"/>
  <c r="J262" i="36"/>
  <c r="E262" i="36"/>
  <c r="J261" i="36"/>
  <c r="E261" i="36"/>
  <c r="J260" i="36"/>
  <c r="E260" i="36"/>
  <c r="J259" i="36"/>
  <c r="E259" i="36"/>
  <c r="J258" i="36"/>
  <c r="E258" i="36"/>
  <c r="J257" i="36"/>
  <c r="E257" i="36"/>
  <c r="J256" i="36"/>
  <c r="E256" i="36"/>
  <c r="J255" i="36"/>
  <c r="E255" i="36"/>
  <c r="J254" i="36"/>
  <c r="E254" i="36"/>
  <c r="J253" i="36"/>
  <c r="E253" i="36"/>
  <c r="E252" i="36"/>
  <c r="E251" i="36"/>
  <c r="E250" i="36"/>
  <c r="E249" i="36"/>
  <c r="E248" i="36"/>
  <c r="E247" i="36"/>
  <c r="E246" i="36"/>
  <c r="E245" i="36"/>
  <c r="E244" i="36"/>
  <c r="E243" i="36"/>
  <c r="E242" i="36"/>
  <c r="E241" i="36"/>
  <c r="E240" i="36"/>
  <c r="E239" i="36"/>
  <c r="E238" i="36"/>
  <c r="E237" i="36"/>
  <c r="E236" i="36"/>
  <c r="E235" i="36"/>
  <c r="E234" i="36"/>
  <c r="E233" i="36"/>
  <c r="E232" i="36"/>
  <c r="E231" i="36"/>
  <c r="E230" i="36"/>
  <c r="E229" i="36"/>
  <c r="E228" i="36"/>
  <c r="E227" i="36"/>
  <c r="E226" i="36"/>
  <c r="E225" i="36"/>
  <c r="E224" i="36"/>
  <c r="E223" i="36"/>
  <c r="E222" i="36"/>
  <c r="E221" i="36"/>
  <c r="E220" i="36"/>
  <c r="E219" i="36"/>
  <c r="E218" i="36"/>
  <c r="E217" i="36"/>
  <c r="E216" i="36"/>
  <c r="E215" i="36"/>
  <c r="E214" i="36"/>
  <c r="E213" i="36"/>
  <c r="E212" i="36"/>
  <c r="E211" i="36"/>
  <c r="E210" i="36"/>
  <c r="E209" i="36"/>
  <c r="E208" i="36"/>
  <c r="E207" i="36"/>
  <c r="E206" i="36"/>
  <c r="E205" i="36"/>
  <c r="E204" i="36"/>
  <c r="E203" i="36"/>
  <c r="E202" i="36"/>
  <c r="E201" i="36"/>
  <c r="E200" i="36"/>
  <c r="E199" i="36"/>
  <c r="E198" i="36"/>
  <c r="E197" i="36"/>
  <c r="E196" i="36"/>
  <c r="E195" i="36"/>
  <c r="E194" i="36"/>
  <c r="E193" i="36"/>
  <c r="E192" i="36"/>
  <c r="E191" i="36"/>
  <c r="E190" i="36"/>
  <c r="E189" i="36"/>
  <c r="E188" i="36"/>
  <c r="E187" i="36"/>
  <c r="E186" i="36"/>
  <c r="E185" i="36"/>
  <c r="E184" i="36"/>
  <c r="E183" i="36"/>
  <c r="E182" i="36"/>
  <c r="E181" i="36"/>
  <c r="E180" i="36"/>
  <c r="E179" i="36"/>
  <c r="E178" i="36"/>
  <c r="E177" i="36"/>
  <c r="E176" i="36"/>
  <c r="E175" i="36"/>
  <c r="E174" i="36"/>
  <c r="E173" i="36"/>
  <c r="E172" i="36"/>
  <c r="E171" i="36"/>
  <c r="E170" i="36"/>
  <c r="E169" i="36"/>
  <c r="E168" i="36"/>
  <c r="E167" i="36"/>
  <c r="E166" i="36"/>
  <c r="E165" i="36"/>
  <c r="E164" i="36"/>
  <c r="E163" i="36"/>
  <c r="E162" i="36"/>
  <c r="E161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E116" i="36"/>
  <c r="E115" i="36"/>
  <c r="E114" i="36"/>
  <c r="E113" i="36"/>
  <c r="E112" i="36"/>
  <c r="E111" i="36"/>
  <c r="E110" i="36"/>
  <c r="E109" i="36"/>
  <c r="E108" i="36"/>
  <c r="E107" i="36"/>
  <c r="E106" i="36"/>
  <c r="E105" i="36"/>
  <c r="E104" i="36"/>
  <c r="E103" i="36"/>
  <c r="E102" i="36"/>
  <c r="E101" i="36"/>
  <c r="E100" i="36"/>
  <c r="E99" i="36"/>
  <c r="E98" i="36"/>
  <c r="E97" i="36"/>
  <c r="E96" i="36"/>
  <c r="E95" i="36"/>
  <c r="E94" i="36"/>
  <c r="E93" i="36"/>
  <c r="E92" i="36"/>
  <c r="E91" i="36"/>
  <c r="E90" i="36"/>
  <c r="E89" i="36"/>
  <c r="E88" i="36"/>
  <c r="E87" i="36"/>
  <c r="E86" i="36"/>
  <c r="E85" i="36"/>
  <c r="E84" i="36"/>
  <c r="E83" i="36"/>
  <c r="E82" i="36"/>
  <c r="E81" i="36"/>
  <c r="E80" i="36"/>
  <c r="E79" i="36"/>
  <c r="E78" i="36"/>
  <c r="E77" i="36"/>
  <c r="E76" i="36"/>
  <c r="E75" i="36"/>
  <c r="E74" i="36"/>
  <c r="E73" i="36"/>
  <c r="E72" i="36"/>
  <c r="E71" i="36"/>
  <c r="E70" i="36"/>
  <c r="E69" i="36"/>
  <c r="E68" i="36"/>
  <c r="E67" i="36"/>
  <c r="E66" i="36"/>
  <c r="E65" i="36"/>
  <c r="E64" i="36"/>
  <c r="E63" i="36"/>
  <c r="E62" i="36"/>
  <c r="E61" i="36"/>
  <c r="E60" i="36"/>
  <c r="E59" i="36"/>
  <c r="E58" i="36"/>
  <c r="E57" i="36"/>
  <c r="E56" i="36"/>
  <c r="E55" i="36"/>
  <c r="E54" i="36"/>
  <c r="E53" i="36"/>
  <c r="E52" i="36"/>
  <c r="E51" i="36"/>
  <c r="E50" i="36"/>
  <c r="E49" i="36"/>
  <c r="E48" i="36"/>
  <c r="E47" i="36"/>
  <c r="E46" i="36"/>
  <c r="E45" i="36"/>
  <c r="E44" i="36"/>
  <c r="E43" i="36"/>
  <c r="E42" i="36"/>
  <c r="E41" i="36"/>
  <c r="E40" i="36"/>
  <c r="E39" i="36"/>
  <c r="E38" i="36"/>
  <c r="E37" i="36"/>
  <c r="E36" i="36"/>
  <c r="E35" i="36"/>
  <c r="E34" i="36"/>
  <c r="E33" i="36"/>
  <c r="E32" i="36"/>
  <c r="E31" i="36"/>
  <c r="E30" i="36"/>
  <c r="E29" i="36"/>
  <c r="E28" i="36"/>
  <c r="E27" i="36"/>
  <c r="E26" i="36"/>
  <c r="E25" i="36"/>
  <c r="E24" i="36"/>
  <c r="E23" i="36"/>
  <c r="E22" i="36"/>
  <c r="E21" i="36"/>
  <c r="E20" i="36"/>
  <c r="E19" i="36"/>
  <c r="E18" i="36"/>
  <c r="E17" i="36"/>
  <c r="E16" i="36"/>
  <c r="E15" i="36"/>
  <c r="E14" i="36"/>
  <c r="E13" i="36"/>
  <c r="E12" i="36"/>
  <c r="E11" i="36"/>
  <c r="E10" i="36"/>
  <c r="E9" i="36"/>
  <c r="E8" i="36"/>
  <c r="E7" i="36"/>
  <c r="E6" i="36"/>
  <c r="E5" i="36"/>
  <c r="E4" i="36"/>
  <c r="E3" i="36"/>
  <c r="E2" i="36"/>
  <c r="C32" i="29"/>
  <c r="C38" i="29"/>
  <c r="C41" i="29"/>
  <c r="C29" i="29"/>
  <c r="I84" i="31" l="1" a="1"/>
  <c r="J84" i="31" s="1"/>
  <c r="I161" i="31" a="1"/>
  <c r="K161" i="31" s="1"/>
  <c r="I164" i="31" a="1"/>
  <c r="I164" i="31" s="1"/>
  <c r="I160" i="31" a="1"/>
  <c r="J160" i="31" s="1"/>
  <c r="I156" i="31" a="1"/>
  <c r="I156" i="31" s="1"/>
  <c r="I152" i="31" a="1"/>
  <c r="I148" i="31" a="1"/>
  <c r="I148" i="31" s="1"/>
  <c r="I163" i="31" a="1"/>
  <c r="K163" i="31" s="1"/>
  <c r="I159" i="31" a="1"/>
  <c r="I159" i="31" s="1"/>
  <c r="I155" i="31" a="1"/>
  <c r="J155" i="31" s="1"/>
  <c r="I162" i="31" a="1"/>
  <c r="I162" i="31" s="1"/>
  <c r="I158" i="31" a="1"/>
  <c r="I158" i="31" s="1"/>
  <c r="I154" i="31" a="1"/>
  <c r="I154" i="31" s="1"/>
  <c r="I150" i="31" a="1"/>
  <c r="I146" i="31" a="1"/>
  <c r="I146" i="31" s="1"/>
  <c r="I142" i="31" a="1"/>
  <c r="J142" i="31" s="1"/>
  <c r="I138" i="31" a="1"/>
  <c r="I138" i="31" s="1"/>
  <c r="I134" i="31" a="1"/>
  <c r="I130" i="31" a="1"/>
  <c r="I130" i="31" s="1"/>
  <c r="I126" i="31" a="1"/>
  <c r="J126" i="31" s="1"/>
  <c r="I122" i="31" a="1"/>
  <c r="K122" i="31" s="1"/>
  <c r="I118" i="31" a="1"/>
  <c r="I114" i="31" a="1"/>
  <c r="I114" i="31" s="1"/>
  <c r="I153" i="31" a="1"/>
  <c r="K153" i="31" s="1"/>
  <c r="I145" i="31" a="1"/>
  <c r="J145" i="31" s="1"/>
  <c r="I137" i="31" a="1"/>
  <c r="J137" i="31" s="1"/>
  <c r="I129" i="31" a="1"/>
  <c r="K129" i="31" s="1"/>
  <c r="I121" i="31" a="1"/>
  <c r="J121" i="31" s="1"/>
  <c r="I113" i="31" a="1"/>
  <c r="J113" i="31" s="1"/>
  <c r="I105" i="31" a="1"/>
  <c r="J105" i="31" s="1"/>
  <c r="I97" i="31" a="1"/>
  <c r="J97" i="31" s="1"/>
  <c r="I93" i="31" a="1"/>
  <c r="I93" i="31" s="1"/>
  <c r="I89" i="31" a="1"/>
  <c r="I89" i="31" s="1"/>
  <c r="I85" i="31" a="1"/>
  <c r="I144" i="31" a="1"/>
  <c r="J144" i="31" s="1"/>
  <c r="I140" i="31" a="1"/>
  <c r="I140" i="31" s="1"/>
  <c r="I136" i="31" a="1"/>
  <c r="K136" i="31" s="1"/>
  <c r="I132" i="31" a="1"/>
  <c r="I132" i="31" s="1"/>
  <c r="I128" i="31" a="1"/>
  <c r="J128" i="31" s="1"/>
  <c r="I124" i="31" a="1"/>
  <c r="I124" i="31" s="1"/>
  <c r="I120" i="31" a="1"/>
  <c r="K120" i="31" s="1"/>
  <c r="I116" i="31" a="1"/>
  <c r="I116" i="31" s="1"/>
  <c r="I112" i="31" a="1"/>
  <c r="I112" i="31" s="1"/>
  <c r="I108" i="31" a="1"/>
  <c r="I108" i="31" s="1"/>
  <c r="I104" i="31" a="1"/>
  <c r="I104" i="31" s="1"/>
  <c r="I100" i="31" a="1"/>
  <c r="I100" i="31" s="1"/>
  <c r="I96" i="31" a="1"/>
  <c r="I96" i="31" s="1"/>
  <c r="O96" i="31" s="1"/>
  <c r="P96" i="31" s="1"/>
  <c r="I92" i="31" a="1"/>
  <c r="I92" i="31" s="1"/>
  <c r="O92" i="31" s="1"/>
  <c r="I151" i="31" a="1"/>
  <c r="J151" i="31" s="1"/>
  <c r="I147" i="31" a="1"/>
  <c r="K147" i="31" s="1"/>
  <c r="I143" i="31" a="1"/>
  <c r="J143" i="31" s="1"/>
  <c r="I139" i="31" a="1"/>
  <c r="I139" i="31" s="1"/>
  <c r="I135" i="31" a="1"/>
  <c r="J135" i="31" s="1"/>
  <c r="I131" i="31" a="1"/>
  <c r="K131" i="31" s="1"/>
  <c r="I127" i="31" a="1"/>
  <c r="J127" i="31" s="1"/>
  <c r="I123" i="31" a="1"/>
  <c r="I123" i="31" s="1"/>
  <c r="I119" i="31" a="1"/>
  <c r="J119" i="31" s="1"/>
  <c r="I115" i="31" a="1"/>
  <c r="K115" i="31" s="1"/>
  <c r="I111" i="31" a="1"/>
  <c r="J111" i="31" s="1"/>
  <c r="I107" i="31" a="1"/>
  <c r="I107" i="31" s="1"/>
  <c r="I103" i="31" a="1"/>
  <c r="J103" i="31" s="1"/>
  <c r="I99" i="31" a="1"/>
  <c r="K99" i="31" s="1"/>
  <c r="I91" i="31" a="1"/>
  <c r="J91" i="31" s="1"/>
  <c r="I87" i="31" a="1"/>
  <c r="J87" i="31" s="1"/>
  <c r="I110" i="31" a="1"/>
  <c r="K110" i="31" s="1"/>
  <c r="I106" i="31" a="1"/>
  <c r="K106" i="31" s="1"/>
  <c r="I102" i="31" a="1"/>
  <c r="J102" i="31" s="1"/>
  <c r="I98" i="31" a="1"/>
  <c r="K98" i="31" s="1"/>
  <c r="I94" i="31" a="1"/>
  <c r="K94" i="31" s="1"/>
  <c r="I90" i="31" a="1"/>
  <c r="I90" i="31" s="1"/>
  <c r="I84" i="31"/>
  <c r="K84" i="31"/>
  <c r="K87" i="31"/>
  <c r="K86" i="31"/>
  <c r="I86" i="31"/>
  <c r="K85" i="31"/>
  <c r="J85" i="31"/>
  <c r="K88" i="31"/>
  <c r="I88" i="31"/>
  <c r="I85" i="31"/>
  <c r="I87" i="31"/>
  <c r="I157" i="31" a="1"/>
  <c r="I157" i="31" s="1"/>
  <c r="I149" i="31" a="1"/>
  <c r="K149" i="31" s="1"/>
  <c r="I141" i="31" a="1"/>
  <c r="I141" i="31" s="1"/>
  <c r="I133" i="31" a="1"/>
  <c r="K133" i="31" s="1"/>
  <c r="I125" i="31" a="1"/>
  <c r="K125" i="31" s="1"/>
  <c r="I117" i="31" a="1"/>
  <c r="J117" i="31" s="1"/>
  <c r="I109" i="31" a="1"/>
  <c r="J109" i="31" s="1"/>
  <c r="I101" i="31" a="1"/>
  <c r="J101" i="31" s="1"/>
  <c r="I95" i="31" a="1"/>
  <c r="K95" i="31" s="1"/>
  <c r="K155" i="31"/>
  <c r="I155" i="31"/>
  <c r="I145" i="31"/>
  <c r="K137" i="31"/>
  <c r="I137" i="31"/>
  <c r="I129" i="31"/>
  <c r="K151" i="31"/>
  <c r="K139" i="31"/>
  <c r="J139" i="31"/>
  <c r="K135" i="31"/>
  <c r="K123" i="31"/>
  <c r="J123" i="31"/>
  <c r="K119" i="31"/>
  <c r="K107" i="31"/>
  <c r="J107" i="31"/>
  <c r="K103" i="31"/>
  <c r="K162" i="31"/>
  <c r="K150" i="31"/>
  <c r="J150" i="31"/>
  <c r="K146" i="31"/>
  <c r="J146" i="31"/>
  <c r="J138" i="31"/>
  <c r="K134" i="31"/>
  <c r="J134" i="31"/>
  <c r="K130" i="31"/>
  <c r="J130" i="31"/>
  <c r="K121" i="31"/>
  <c r="K105" i="31"/>
  <c r="I105" i="31"/>
  <c r="I97" i="31"/>
  <c r="K93" i="31"/>
  <c r="I150" i="31"/>
  <c r="I134" i="31"/>
  <c r="K118" i="31"/>
  <c r="I118" i="31"/>
  <c r="J118" i="31"/>
  <c r="K114" i="31"/>
  <c r="J114" i="31"/>
  <c r="K102" i="31"/>
  <c r="I102" i="31"/>
  <c r="I98" i="31"/>
  <c r="K164" i="31"/>
  <c r="J164" i="31"/>
  <c r="K152" i="31"/>
  <c r="J152" i="31"/>
  <c r="K148" i="31"/>
  <c r="K140" i="31"/>
  <c r="J136" i="31"/>
  <c r="K124" i="31"/>
  <c r="J120" i="31"/>
  <c r="K108" i="31"/>
  <c r="K92" i="31"/>
  <c r="I152" i="31"/>
  <c r="AQ36" i="31"/>
  <c r="AP36" i="31"/>
  <c r="AO36" i="31"/>
  <c r="DA23" i="31"/>
  <c r="CZ23" i="31"/>
  <c r="CR23" i="31"/>
  <c r="CQ23" i="31"/>
  <c r="CI23" i="31"/>
  <c r="CH23" i="31"/>
  <c r="BZ23" i="31"/>
  <c r="BY23" i="31"/>
  <c r="BQ23" i="31"/>
  <c r="BP23" i="31"/>
  <c r="BH23" i="31"/>
  <c r="BG23" i="31"/>
  <c r="AY23" i="31"/>
  <c r="AX23" i="31"/>
  <c r="AP23" i="31"/>
  <c r="AO23" i="31"/>
  <c r="K154" i="31" l="1"/>
  <c r="J161" i="31"/>
  <c r="J96" i="31"/>
  <c r="K144" i="31"/>
  <c r="K158" i="31"/>
  <c r="J106" i="31"/>
  <c r="I161" i="31"/>
  <c r="L161" i="31" s="1"/>
  <c r="I144" i="31"/>
  <c r="L144" i="31" s="1"/>
  <c r="J104" i="31"/>
  <c r="K132" i="31"/>
  <c r="J148" i="31"/>
  <c r="K160" i="31"/>
  <c r="J122" i="31"/>
  <c r="I91" i="31"/>
  <c r="I111" i="31"/>
  <c r="I127" i="31"/>
  <c r="L127" i="31" s="1"/>
  <c r="I143" i="31"/>
  <c r="K96" i="31"/>
  <c r="J112" i="31"/>
  <c r="K156" i="31"/>
  <c r="J89" i="31"/>
  <c r="I113" i="31"/>
  <c r="O113" i="31" s="1"/>
  <c r="J90" i="31"/>
  <c r="I106" i="31"/>
  <c r="O106" i="31" s="1"/>
  <c r="I122" i="31"/>
  <c r="K138" i="31"/>
  <c r="K91" i="31"/>
  <c r="K111" i="31"/>
  <c r="K127" i="31"/>
  <c r="K143" i="31"/>
  <c r="K159" i="31"/>
  <c r="K145" i="31"/>
  <c r="I128" i="31"/>
  <c r="L128" i="31" s="1"/>
  <c r="K116" i="31"/>
  <c r="K128" i="31"/>
  <c r="J158" i="31"/>
  <c r="I126" i="31"/>
  <c r="K89" i="31"/>
  <c r="I121" i="31"/>
  <c r="L121" i="31" s="1"/>
  <c r="K90" i="31"/>
  <c r="J110" i="31"/>
  <c r="K126" i="31"/>
  <c r="J154" i="31"/>
  <c r="I99" i="31"/>
  <c r="L99" i="31" s="1"/>
  <c r="I115" i="31"/>
  <c r="O115" i="31" s="1"/>
  <c r="I131" i="31"/>
  <c r="I147" i="31"/>
  <c r="L147" i="31" s="1"/>
  <c r="I163" i="31"/>
  <c r="L163" i="31" s="1"/>
  <c r="L96" i="31"/>
  <c r="S96" i="31" s="1"/>
  <c r="J93" i="31"/>
  <c r="I160" i="31"/>
  <c r="O160" i="31" s="1"/>
  <c r="K100" i="31"/>
  <c r="K112" i="31"/>
  <c r="J94" i="31"/>
  <c r="I101" i="31"/>
  <c r="L101" i="31" s="1"/>
  <c r="K113" i="31"/>
  <c r="K142" i="31"/>
  <c r="I133" i="31"/>
  <c r="L133" i="31" s="1"/>
  <c r="J99" i="31"/>
  <c r="J115" i="31"/>
  <c r="J131" i="31"/>
  <c r="J147" i="31"/>
  <c r="J163" i="31"/>
  <c r="J153" i="31"/>
  <c r="I120" i="31"/>
  <c r="J98" i="31"/>
  <c r="I103" i="31"/>
  <c r="L103" i="31" s="1"/>
  <c r="I119" i="31"/>
  <c r="L119" i="31" s="1"/>
  <c r="I135" i="31"/>
  <c r="O135" i="31" s="1"/>
  <c r="I151" i="31"/>
  <c r="O151" i="31" s="1"/>
  <c r="J129" i="31"/>
  <c r="O100" i="31"/>
  <c r="L100" i="31"/>
  <c r="O116" i="31"/>
  <c r="L116" i="31"/>
  <c r="O132" i="31"/>
  <c r="L132" i="31"/>
  <c r="O138" i="31"/>
  <c r="L138" i="31"/>
  <c r="O154" i="31"/>
  <c r="L154" i="31"/>
  <c r="O158" i="31"/>
  <c r="P158" i="31" s="1"/>
  <c r="L158" i="31"/>
  <c r="O156" i="31"/>
  <c r="L156" i="31"/>
  <c r="I136" i="31"/>
  <c r="O136" i="31" s="1"/>
  <c r="K104" i="31"/>
  <c r="I94" i="31"/>
  <c r="L94" i="31" s="1"/>
  <c r="K97" i="31"/>
  <c r="I109" i="31"/>
  <c r="I110" i="31"/>
  <c r="K141" i="31"/>
  <c r="J159" i="31"/>
  <c r="I153" i="31"/>
  <c r="R96" i="31"/>
  <c r="O108" i="31"/>
  <c r="L108" i="31"/>
  <c r="O124" i="31"/>
  <c r="L124" i="31"/>
  <c r="O140" i="31"/>
  <c r="L140" i="31"/>
  <c r="O130" i="31"/>
  <c r="L130" i="31"/>
  <c r="O146" i="31"/>
  <c r="L146" i="31"/>
  <c r="O162" i="31"/>
  <c r="L162" i="31"/>
  <c r="J141" i="31"/>
  <c r="J92" i="31"/>
  <c r="J100" i="31"/>
  <c r="J108" i="31"/>
  <c r="J116" i="31"/>
  <c r="J124" i="31"/>
  <c r="J132" i="31"/>
  <c r="J140" i="31"/>
  <c r="J156" i="31"/>
  <c r="I142" i="31"/>
  <c r="L142" i="31" s="1"/>
  <c r="J162" i="31"/>
  <c r="K157" i="31"/>
  <c r="J95" i="31"/>
  <c r="L92" i="31"/>
  <c r="O112" i="31"/>
  <c r="L112" i="31"/>
  <c r="O148" i="31"/>
  <c r="L148" i="31"/>
  <c r="O164" i="31"/>
  <c r="L164" i="31"/>
  <c r="L157" i="31"/>
  <c r="O157" i="31"/>
  <c r="L141" i="31"/>
  <c r="O141" i="31"/>
  <c r="O104" i="31"/>
  <c r="L104" i="31"/>
  <c r="O150" i="31"/>
  <c r="P150" i="31" s="1"/>
  <c r="L150" i="31"/>
  <c r="O120" i="31"/>
  <c r="L120" i="31"/>
  <c r="O118" i="31"/>
  <c r="P118" i="31" s="1"/>
  <c r="L118" i="31"/>
  <c r="O134" i="31"/>
  <c r="P134" i="31" s="1"/>
  <c r="L134" i="31"/>
  <c r="L109" i="31"/>
  <c r="O109" i="31"/>
  <c r="O122" i="31"/>
  <c r="L122" i="31"/>
  <c r="L111" i="31"/>
  <c r="O111" i="31"/>
  <c r="L143" i="31"/>
  <c r="O143" i="31"/>
  <c r="L153" i="31"/>
  <c r="O153" i="31"/>
  <c r="L87" i="31"/>
  <c r="O87" i="31"/>
  <c r="J125" i="31"/>
  <c r="O114" i="31"/>
  <c r="L114" i="31"/>
  <c r="L93" i="31"/>
  <c r="O93" i="31"/>
  <c r="K109" i="31"/>
  <c r="O110" i="31"/>
  <c r="P110" i="31" s="1"/>
  <c r="L110" i="31"/>
  <c r="I95" i="31"/>
  <c r="L107" i="31"/>
  <c r="O107" i="31"/>
  <c r="L123" i="31"/>
  <c r="O123" i="31"/>
  <c r="L139" i="31"/>
  <c r="O139" i="31"/>
  <c r="L159" i="31"/>
  <c r="O159" i="31"/>
  <c r="L145" i="31"/>
  <c r="O145" i="31"/>
  <c r="L85" i="31"/>
  <c r="O85" i="31"/>
  <c r="L84" i="31"/>
  <c r="O84" i="31"/>
  <c r="O128" i="31"/>
  <c r="O152" i="31"/>
  <c r="L152" i="31"/>
  <c r="O102" i="31"/>
  <c r="P102" i="31" s="1"/>
  <c r="L102" i="31"/>
  <c r="L105" i="31"/>
  <c r="O105" i="31"/>
  <c r="L113" i="31"/>
  <c r="L106" i="31"/>
  <c r="L91" i="31"/>
  <c r="O91" i="31"/>
  <c r="O119" i="31"/>
  <c r="L135" i="31"/>
  <c r="L151" i="31"/>
  <c r="L137" i="31"/>
  <c r="O137" i="31"/>
  <c r="L155" i="31"/>
  <c r="O155" i="31"/>
  <c r="O88" i="31"/>
  <c r="L88" i="31"/>
  <c r="J157" i="31"/>
  <c r="O98" i="31"/>
  <c r="L98" i="31"/>
  <c r="O126" i="31"/>
  <c r="P126" i="31" s="1"/>
  <c r="L126" i="31"/>
  <c r="L89" i="31"/>
  <c r="O89" i="31"/>
  <c r="L97" i="31"/>
  <c r="O97" i="31"/>
  <c r="O90" i="31"/>
  <c r="P90" i="31" s="1"/>
  <c r="L90" i="31"/>
  <c r="O99" i="31"/>
  <c r="L115" i="31"/>
  <c r="L131" i="31"/>
  <c r="O131" i="31"/>
  <c r="L129" i="31"/>
  <c r="O129" i="31"/>
  <c r="O86" i="31"/>
  <c r="L86" i="31"/>
  <c r="I117" i="31"/>
  <c r="I125" i="31"/>
  <c r="I149" i="31"/>
  <c r="J133" i="31"/>
  <c r="J149" i="31"/>
  <c r="K117" i="31"/>
  <c r="K101" i="31"/>
  <c r="O161" i="31" l="1"/>
  <c r="O147" i="31"/>
  <c r="O101" i="31"/>
  <c r="O142" i="31"/>
  <c r="P142" i="31" s="1"/>
  <c r="O144" i="31"/>
  <c r="O127" i="31"/>
  <c r="O133" i="31"/>
  <c r="O121" i="31"/>
  <c r="L160" i="31"/>
  <c r="T96" i="31"/>
  <c r="L136" i="31"/>
  <c r="S136" i="31" s="1"/>
  <c r="O163" i="31"/>
  <c r="S103" i="31"/>
  <c r="T103" i="31"/>
  <c r="S94" i="31"/>
  <c r="T94" i="31"/>
  <c r="S90" i="31"/>
  <c r="R90" i="31"/>
  <c r="T90" i="31"/>
  <c r="S98" i="31"/>
  <c r="T98" i="31"/>
  <c r="N155" i="31"/>
  <c r="S155" i="31"/>
  <c r="T155" i="31"/>
  <c r="R155" i="31"/>
  <c r="N151" i="31"/>
  <c r="S151" i="31"/>
  <c r="T151" i="31"/>
  <c r="R151" i="31"/>
  <c r="S91" i="31"/>
  <c r="T91" i="31"/>
  <c r="N159" i="31"/>
  <c r="S159" i="31"/>
  <c r="T159" i="31"/>
  <c r="R159" i="31"/>
  <c r="S110" i="31"/>
  <c r="R110" i="31"/>
  <c r="T110" i="31"/>
  <c r="N101" i="31"/>
  <c r="S101" i="31"/>
  <c r="T101" i="31"/>
  <c r="R101" i="31"/>
  <c r="S122" i="31"/>
  <c r="T122" i="31"/>
  <c r="S118" i="31"/>
  <c r="R118" i="31"/>
  <c r="T118" i="31"/>
  <c r="S150" i="31"/>
  <c r="R150" i="31"/>
  <c r="T150" i="31"/>
  <c r="S112" i="31"/>
  <c r="T112" i="31"/>
  <c r="S130" i="31"/>
  <c r="T130" i="31"/>
  <c r="N124" i="31"/>
  <c r="R124" i="31"/>
  <c r="S124" i="31"/>
  <c r="T124" i="31"/>
  <c r="N156" i="31"/>
  <c r="R156" i="31"/>
  <c r="S156" i="31"/>
  <c r="T156" i="31"/>
  <c r="S138" i="31"/>
  <c r="R138" i="31"/>
  <c r="N138" i="31"/>
  <c r="T138" i="31"/>
  <c r="N116" i="31"/>
  <c r="R116" i="31"/>
  <c r="S116" i="31"/>
  <c r="T116" i="31"/>
  <c r="N147" i="31"/>
  <c r="S147" i="31"/>
  <c r="T147" i="31"/>
  <c r="R147" i="31"/>
  <c r="S88" i="31"/>
  <c r="T88" i="31"/>
  <c r="O103" i="31"/>
  <c r="S152" i="31"/>
  <c r="T152" i="31"/>
  <c r="N114" i="31"/>
  <c r="S114" i="31"/>
  <c r="R114" i="31"/>
  <c r="T114" i="31"/>
  <c r="N143" i="31"/>
  <c r="S143" i="31"/>
  <c r="T143" i="31"/>
  <c r="R143" i="31"/>
  <c r="N141" i="31"/>
  <c r="P141" i="31" s="1"/>
  <c r="S141" i="31"/>
  <c r="T141" i="31"/>
  <c r="R141" i="31"/>
  <c r="S86" i="31"/>
  <c r="T86" i="31"/>
  <c r="S137" i="31"/>
  <c r="T137" i="31"/>
  <c r="N129" i="31"/>
  <c r="S129" i="31"/>
  <c r="T129" i="31"/>
  <c r="R129" i="31"/>
  <c r="N131" i="31"/>
  <c r="S131" i="31"/>
  <c r="T131" i="31"/>
  <c r="R131" i="31"/>
  <c r="N99" i="31"/>
  <c r="S99" i="31"/>
  <c r="T99" i="31"/>
  <c r="R99" i="31"/>
  <c r="S97" i="31"/>
  <c r="T97" i="31"/>
  <c r="T136" i="31"/>
  <c r="S102" i="31"/>
  <c r="R102" i="31"/>
  <c r="T102" i="31"/>
  <c r="N128" i="31"/>
  <c r="R128" i="31"/>
  <c r="S128" i="31"/>
  <c r="T128" i="31"/>
  <c r="S142" i="31"/>
  <c r="R142" i="31"/>
  <c r="T142" i="31"/>
  <c r="S144" i="31"/>
  <c r="T144" i="31"/>
  <c r="S87" i="31"/>
  <c r="T87" i="31"/>
  <c r="N163" i="31"/>
  <c r="S163" i="31"/>
  <c r="T163" i="31"/>
  <c r="R163" i="31"/>
  <c r="N127" i="31"/>
  <c r="S127" i="31"/>
  <c r="T127" i="31"/>
  <c r="R127" i="31"/>
  <c r="N133" i="31"/>
  <c r="S133" i="31"/>
  <c r="T133" i="31"/>
  <c r="R133" i="31"/>
  <c r="N121" i="31"/>
  <c r="S121" i="31"/>
  <c r="T121" i="31"/>
  <c r="R121" i="31"/>
  <c r="O94" i="31"/>
  <c r="N157" i="31"/>
  <c r="P157" i="31" s="1"/>
  <c r="S157" i="31"/>
  <c r="T157" i="31"/>
  <c r="R157" i="31"/>
  <c r="N119" i="31"/>
  <c r="S119" i="31"/>
  <c r="T119" i="31"/>
  <c r="R119" i="31"/>
  <c r="S113" i="31"/>
  <c r="T113" i="31"/>
  <c r="T85" i="31"/>
  <c r="S85" i="31"/>
  <c r="N123" i="31"/>
  <c r="S123" i="31"/>
  <c r="T123" i="31"/>
  <c r="R123" i="31"/>
  <c r="N160" i="31"/>
  <c r="R160" i="31"/>
  <c r="S160" i="31"/>
  <c r="T160" i="31"/>
  <c r="N164" i="31"/>
  <c r="R164" i="31"/>
  <c r="S164" i="31"/>
  <c r="T164" i="31"/>
  <c r="N162" i="31"/>
  <c r="S162" i="31"/>
  <c r="R162" i="31"/>
  <c r="T162" i="31"/>
  <c r="N161" i="31"/>
  <c r="S161" i="31"/>
  <c r="T161" i="31"/>
  <c r="R161" i="31"/>
  <c r="N115" i="31"/>
  <c r="S115" i="31"/>
  <c r="T115" i="31"/>
  <c r="R115" i="31"/>
  <c r="N89" i="31"/>
  <c r="P89" i="31" s="1"/>
  <c r="S89" i="31"/>
  <c r="T89" i="31"/>
  <c r="R89" i="31"/>
  <c r="S106" i="31"/>
  <c r="T106" i="31"/>
  <c r="P84" i="31"/>
  <c r="S84" i="31"/>
  <c r="T84" i="31"/>
  <c r="R84" i="31"/>
  <c r="N153" i="31"/>
  <c r="S153" i="31"/>
  <c r="T153" i="31"/>
  <c r="R153" i="31"/>
  <c r="N111" i="31"/>
  <c r="S111" i="31"/>
  <c r="T111" i="31"/>
  <c r="R111" i="31"/>
  <c r="N109" i="31"/>
  <c r="P109" i="31" s="1"/>
  <c r="S109" i="31"/>
  <c r="T109" i="31"/>
  <c r="R109" i="31"/>
  <c r="S126" i="31"/>
  <c r="R126" i="31"/>
  <c r="T126" i="31"/>
  <c r="S135" i="31"/>
  <c r="T135" i="31"/>
  <c r="S105" i="31"/>
  <c r="T105" i="31"/>
  <c r="N145" i="31"/>
  <c r="S145" i="31"/>
  <c r="T145" i="31"/>
  <c r="R145" i="31"/>
  <c r="N139" i="31"/>
  <c r="S139" i="31"/>
  <c r="T139" i="31"/>
  <c r="R139" i="31"/>
  <c r="N107" i="31"/>
  <c r="S107" i="31"/>
  <c r="T107" i="31"/>
  <c r="R107" i="31"/>
  <c r="N93" i="31"/>
  <c r="S93" i="31"/>
  <c r="T93" i="31"/>
  <c r="R93" i="31"/>
  <c r="S134" i="31"/>
  <c r="R134" i="31"/>
  <c r="T134" i="31"/>
  <c r="S120" i="31"/>
  <c r="T120" i="31"/>
  <c r="S104" i="31"/>
  <c r="T104" i="31"/>
  <c r="N148" i="31"/>
  <c r="R148" i="31"/>
  <c r="S148" i="31"/>
  <c r="T148" i="31"/>
  <c r="N92" i="31"/>
  <c r="R92" i="31"/>
  <c r="S92" i="31"/>
  <c r="T92" i="31"/>
  <c r="N146" i="31"/>
  <c r="S146" i="31"/>
  <c r="R146" i="31"/>
  <c r="T146" i="31"/>
  <c r="N140" i="31"/>
  <c r="R140" i="31"/>
  <c r="S140" i="31"/>
  <c r="T140" i="31"/>
  <c r="S108" i="31"/>
  <c r="T108" i="31"/>
  <c r="S158" i="31"/>
  <c r="R158" i="31"/>
  <c r="T158" i="31"/>
  <c r="N154" i="31"/>
  <c r="S154" i="31"/>
  <c r="R154" i="31"/>
  <c r="T154" i="31"/>
  <c r="R132" i="31"/>
  <c r="N132" i="31"/>
  <c r="S132" i="31"/>
  <c r="T132" i="31"/>
  <c r="S100" i="31"/>
  <c r="T100" i="31"/>
  <c r="L125" i="31"/>
  <c r="O125" i="31"/>
  <c r="L149" i="31"/>
  <c r="O149" i="31"/>
  <c r="L117" i="31"/>
  <c r="O117" i="31"/>
  <c r="N84" i="31"/>
  <c r="M84" i="31"/>
  <c r="M85" i="31" s="1"/>
  <c r="M86" i="31" s="1"/>
  <c r="M87" i="31" s="1"/>
  <c r="N87" i="31" s="1"/>
  <c r="L95" i="31"/>
  <c r="O95" i="31"/>
  <c r="P101" i="31"/>
  <c r="P133" i="31" l="1"/>
  <c r="M88" i="31"/>
  <c r="N95" i="31"/>
  <c r="P95" i="31" s="1"/>
  <c r="S95" i="31"/>
  <c r="T95" i="31"/>
  <c r="R95" i="31"/>
  <c r="N125" i="31"/>
  <c r="P125" i="31" s="1"/>
  <c r="S125" i="31"/>
  <c r="T125" i="31"/>
  <c r="R125" i="31"/>
  <c r="N149" i="31"/>
  <c r="S149" i="31"/>
  <c r="T149" i="31"/>
  <c r="R149" i="31"/>
  <c r="N117" i="31"/>
  <c r="P117" i="31" s="1"/>
  <c r="S117" i="31"/>
  <c r="T117" i="31"/>
  <c r="R117" i="31"/>
  <c r="P93" i="31"/>
  <c r="P163" i="31"/>
  <c r="P147" i="31"/>
  <c r="P99" i="31"/>
  <c r="P155" i="31"/>
  <c r="P115" i="31"/>
  <c r="P139" i="31"/>
  <c r="P131" i="31"/>
  <c r="P123" i="31"/>
  <c r="P107" i="31"/>
  <c r="P87" i="31"/>
  <c r="R87" i="31" s="1"/>
  <c r="N85" i="31"/>
  <c r="P85" i="31" s="1"/>
  <c r="R85" i="31" s="1"/>
  <c r="P149" i="31"/>
  <c r="N86" i="31"/>
  <c r="M89" i="31"/>
  <c r="M90" i="31" s="1"/>
  <c r="N88" i="31"/>
  <c r="P88" i="31" s="1"/>
  <c r="R88" i="31" s="1"/>
  <c r="P92" i="31" l="1"/>
  <c r="P86" i="31"/>
  <c r="R86" i="31" s="1"/>
  <c r="M91" i="31"/>
  <c r="N90" i="31"/>
  <c r="M92" i="31" l="1"/>
  <c r="M93" i="31" s="1"/>
  <c r="M94" i="31" s="1"/>
  <c r="N91" i="31"/>
  <c r="P91" i="31" s="1"/>
  <c r="R91" i="31" s="1"/>
  <c r="M95" i="31" l="1"/>
  <c r="M96" i="31" s="1"/>
  <c r="N94" i="31"/>
  <c r="P94" i="31" s="1"/>
  <c r="R94" i="31" s="1"/>
  <c r="M97" i="31" l="1"/>
  <c r="N96" i="31"/>
  <c r="M98" i="31" l="1"/>
  <c r="N97" i="31"/>
  <c r="P97" i="31" s="1"/>
  <c r="R97" i="31" s="1"/>
  <c r="M99" i="31" l="1"/>
  <c r="M100" i="31" s="1"/>
  <c r="N98" i="31"/>
  <c r="P98" i="31" s="1"/>
  <c r="R98" i="31" s="1"/>
  <c r="M101" i="31" l="1"/>
  <c r="M102" i="31" s="1"/>
  <c r="N100" i="31"/>
  <c r="P100" i="31" s="1"/>
  <c r="R100" i="31" s="1"/>
  <c r="M103" i="31" l="1"/>
  <c r="N102" i="31"/>
  <c r="M104" i="31" l="1"/>
  <c r="N103" i="31"/>
  <c r="P111" i="31" l="1"/>
  <c r="P127" i="31"/>
  <c r="P119" i="31"/>
  <c r="P103" i="31"/>
  <c r="R103" i="31" s="1"/>
  <c r="M105" i="31"/>
  <c r="N104" i="31"/>
  <c r="P104" i="31" s="1"/>
  <c r="R104" i="31" s="1"/>
  <c r="M106" i="31" l="1"/>
  <c r="N105" i="31"/>
  <c r="P105" i="31" l="1"/>
  <c r="R105" i="31" s="1"/>
  <c r="P129" i="31"/>
  <c r="P121" i="31"/>
  <c r="M107" i="31"/>
  <c r="M108" i="31" s="1"/>
  <c r="N106" i="31"/>
  <c r="P146" i="31" l="1"/>
  <c r="P138" i="31"/>
  <c r="P106" i="31"/>
  <c r="R106" i="31" s="1"/>
  <c r="P114" i="31"/>
  <c r="M109" i="31"/>
  <c r="M110" i="31" s="1"/>
  <c r="N108" i="31"/>
  <c r="P108" i="31" l="1"/>
  <c r="R108" i="31" s="1"/>
  <c r="P124" i="31"/>
  <c r="P116" i="31"/>
  <c r="P132" i="31"/>
  <c r="P148" i="31"/>
  <c r="P156" i="31"/>
  <c r="P164" i="31"/>
  <c r="P140" i="31"/>
  <c r="M111" i="31"/>
  <c r="M112" i="31" s="1"/>
  <c r="N110" i="31"/>
  <c r="M113" i="31" l="1"/>
  <c r="N112" i="31"/>
  <c r="P112" i="31" s="1"/>
  <c r="R112" i="31" s="1"/>
  <c r="M114" i="31" l="1"/>
  <c r="M115" i="31" s="1"/>
  <c r="M116" i="31" s="1"/>
  <c r="M117" i="31" s="1"/>
  <c r="M118" i="31" s="1"/>
  <c r="N113" i="31"/>
  <c r="P113" i="31" s="1"/>
  <c r="R113" i="31" s="1"/>
  <c r="M119" i="31" l="1"/>
  <c r="M120" i="31" s="1"/>
  <c r="N118" i="31"/>
  <c r="M121" i="31" l="1"/>
  <c r="M122" i="31" s="1"/>
  <c r="N120" i="31"/>
  <c r="P128" i="31" l="1"/>
  <c r="P120" i="31"/>
  <c r="R120" i="31" s="1"/>
  <c r="M123" i="31"/>
  <c r="M124" i="31" s="1"/>
  <c r="M125" i="31" s="1"/>
  <c r="M126" i="31" s="1"/>
  <c r="N122" i="31"/>
  <c r="P154" i="31" l="1"/>
  <c r="P122" i="31"/>
  <c r="R122" i="31" s="1"/>
  <c r="M127" i="31"/>
  <c r="M128" i="31" s="1"/>
  <c r="M129" i="31" s="1"/>
  <c r="M130" i="31" s="1"/>
  <c r="N126" i="31"/>
  <c r="M131" i="31" l="1"/>
  <c r="M132" i="31" s="1"/>
  <c r="M133" i="31" s="1"/>
  <c r="M134" i="31" s="1"/>
  <c r="N130" i="31"/>
  <c r="P162" i="31" l="1"/>
  <c r="P130" i="31"/>
  <c r="R130" i="31" s="1"/>
  <c r="M135" i="31"/>
  <c r="N134" i="31"/>
  <c r="M136" i="31" l="1"/>
  <c r="N135" i="31"/>
  <c r="P143" i="31" l="1"/>
  <c r="P151" i="31"/>
  <c r="P159" i="31"/>
  <c r="P135" i="31"/>
  <c r="R135" i="31" s="1"/>
  <c r="M137" i="31"/>
  <c r="N136" i="31"/>
  <c r="P136" i="31" s="1"/>
  <c r="R136" i="31" s="1"/>
  <c r="M138" i="31" l="1"/>
  <c r="M139" i="31" s="1"/>
  <c r="M140" i="31" s="1"/>
  <c r="M141" i="31" s="1"/>
  <c r="M142" i="31" s="1"/>
  <c r="N137" i="31"/>
  <c r="P161" i="31" l="1"/>
  <c r="P137" i="31"/>
  <c r="R137" i="31" s="1"/>
  <c r="P145" i="31"/>
  <c r="P153" i="31"/>
  <c r="M143" i="31"/>
  <c r="M144" i="31" s="1"/>
  <c r="N142" i="31"/>
  <c r="M145" i="31" l="1"/>
  <c r="M146" i="31" s="1"/>
  <c r="M147" i="31" s="1"/>
  <c r="M148" i="31" s="1"/>
  <c r="M149" i="31" s="1"/>
  <c r="M150" i="31" s="1"/>
  <c r="N144" i="31"/>
  <c r="P144" i="31" s="1"/>
  <c r="R144" i="31" s="1"/>
  <c r="M151" i="31" l="1"/>
  <c r="M152" i="31" s="1"/>
  <c r="N150" i="31"/>
  <c r="M153" i="31" l="1"/>
  <c r="M154" i="31" s="1"/>
  <c r="M155" i="31" s="1"/>
  <c r="M156" i="31" s="1"/>
  <c r="M157" i="31" s="1"/>
  <c r="M158" i="31" s="1"/>
  <c r="N152" i="31"/>
  <c r="P152" i="31" l="1"/>
  <c r="R152" i="31" s="1"/>
  <c r="P160" i="31"/>
  <c r="M159" i="31"/>
  <c r="M160" i="31" s="1"/>
  <c r="M161" i="31" s="1"/>
  <c r="M162" i="31" s="1"/>
  <c r="M163" i="31" s="1"/>
  <c r="M164" i="31" s="1"/>
  <c r="N158" i="31"/>
  <c r="V23" i="31" l="1"/>
  <c r="U23" i="31"/>
  <c r="D23" i="31" l="1"/>
  <c r="C23" i="31"/>
  <c r="F19" i="29"/>
  <c r="F20" i="29"/>
  <c r="F21" i="29"/>
  <c r="F17" i="29"/>
  <c r="F18" i="29"/>
  <c r="M23" i="31" l="1"/>
  <c r="L23" i="31"/>
  <c r="F15" i="29"/>
  <c r="D8" i="29"/>
  <c r="A2" i="29" l="1"/>
  <c r="G6" i="29" l="1"/>
</calcChain>
</file>

<file path=xl/sharedStrings.xml><?xml version="1.0" encoding="utf-8"?>
<sst xmlns="http://schemas.openxmlformats.org/spreadsheetml/2006/main" count="10684" uniqueCount="3433">
  <si>
    <t>Mpa</t>
  </si>
  <si>
    <t>TGA</t>
  </si>
  <si>
    <t>pET21a_rev</t>
  </si>
  <si>
    <t>pET21a</t>
  </si>
  <si>
    <t>GTACATCTCGCAAGCATCAG</t>
  </si>
  <si>
    <t>CTGATGCTTGCGAGATGTAC</t>
  </si>
  <si>
    <t>TCCTTAACCCCTTGCTGAAC</t>
  </si>
  <si>
    <t>TTCTTAAAGGATGTGCGCTC</t>
  </si>
  <si>
    <t xml:space="preserve"> </t>
  </si>
  <si>
    <t>CCACCATCGGGCGCGGATCC</t>
  </si>
  <si>
    <t>GGATCCGCGCCCGATGGTGG</t>
  </si>
  <si>
    <t>overlap</t>
  </si>
  <si>
    <t>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</t>
  </si>
  <si>
    <t>tag</t>
  </si>
  <si>
    <t>start codon</t>
  </si>
  <si>
    <t>stop codon</t>
  </si>
  <si>
    <t>linker</t>
  </si>
  <si>
    <t>GTGGTATGGCTGATTATGAT</t>
  </si>
  <si>
    <t>Mys1a_Fragment 7 to pFastBac1_4151-4200 (reverse)</t>
  </si>
  <si>
    <t>ATCATAATCAGCCATACCAC</t>
  </si>
  <si>
    <t>Mys1a_Fragment 7 to pFastBac1_4151-4200</t>
  </si>
  <si>
    <t>TTACCGATGTCCAGAGTTTT</t>
  </si>
  <si>
    <t>Mys1a_Fragment 6 to Mys1a_Fragment 7 (reverse)</t>
  </si>
  <si>
    <t>AAAACTCTGGACATCGGTAA</t>
  </si>
  <si>
    <t>Mys1a_Fragment 6 to Mys1a_Fragment 7</t>
  </si>
  <si>
    <t>GAGCGCACATCCTTTAAGAA</t>
  </si>
  <si>
    <t>Mys1a_Fragment 5 to Mys1a_Fragment 6 (reverse)</t>
  </si>
  <si>
    <t>Mys1a_Fragment 5 to Mys1a_Fragment 6</t>
  </si>
  <si>
    <t>AAACAGGGGGATCTTCAGCT</t>
  </si>
  <si>
    <t>Mys1a_Fragment 4 to Mys1a_Fragment 5 (reverse)</t>
  </si>
  <si>
    <t>AGCTGAAGATCCCCCTGTTT</t>
  </si>
  <si>
    <t>Mys1a_Fragment 4 to Mys1a_Fragment 5</t>
  </si>
  <si>
    <t>TAAGAACTTAAAAAGAGGGG</t>
  </si>
  <si>
    <t>Mys1a_Fragment 3 to Mys1a_Fragment 4 (reverse)</t>
  </si>
  <si>
    <t>CCCCTCTTTTTAAGTTCTTA</t>
  </si>
  <si>
    <t>Mys1a_Fragment 3 to Mys1a_Fragment 4</t>
  </si>
  <si>
    <t>GTTCAGCAAGGGGTTAAGGA</t>
  </si>
  <si>
    <t>Mys1a_Fragment 2 to Mys1a_Fragment 3 (reverse)</t>
  </si>
  <si>
    <t>Mys1a_Fragment 2 to Mys1a_Fragment 3</t>
  </si>
  <si>
    <t>Mys1a_Fragment 1 to Mys1a_Fragment 2 (reverse)</t>
  </si>
  <si>
    <t>Mys1a_Fragment 1 to Mys1a_Fragment 2</t>
  </si>
  <si>
    <t>pFastBac1_4001-4050 to Mys1a_Fragment 1 (reverse)</t>
  </si>
  <si>
    <t>pFastBac1_4001-4050 to Mys1a_Fragment 1</t>
  </si>
  <si>
    <r>
      <rPr>
        <sz val="11"/>
        <color theme="1"/>
        <rFont val="Symbol"/>
        <family val="1"/>
        <charset val="2"/>
      </rPr>
      <t>D</t>
    </r>
    <r>
      <rPr>
        <vertAlign val="subscript"/>
        <sz val="11"/>
        <color theme="1"/>
        <rFont val="Calibri"/>
        <family val="2"/>
        <charset val="238"/>
        <scheme val="minor"/>
      </rPr>
      <t>r</t>
    </r>
    <r>
      <rPr>
        <i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>/ kJ·mol</t>
    </r>
    <r>
      <rPr>
        <vertAlign val="superscript"/>
        <sz val="11"/>
        <color theme="1"/>
        <rFont val="Calibri"/>
        <family val="2"/>
        <charset val="238"/>
        <scheme val="minor"/>
      </rPr>
      <t>-1</t>
    </r>
  </si>
  <si>
    <t>overlap
sequence</t>
  </si>
  <si>
    <t>Primer1 Tm</t>
  </si>
  <si>
    <t>Primer1 Seq</t>
  </si>
  <si>
    <t>Primer1 Name</t>
  </si>
  <si>
    <t>Primer2 Tm</t>
  </si>
  <si>
    <t>Primer2 Seq</t>
  </si>
  <si>
    <t>Primer2 Name</t>
  </si>
  <si>
    <t>Secondary structure Tm</t>
  </si>
  <si>
    <t>Secondary structure energy dG</t>
  </si>
  <si>
    <t>Overlap Sequence</t>
  </si>
  <si>
    <t>Florian script input</t>
  </si>
  <si>
    <t>3' fragment</t>
  </si>
  <si>
    <t>insert between</t>
  </si>
  <si>
    <t>5' fragment</t>
  </si>
  <si>
    <t>Results:</t>
  </si>
  <si>
    <t>central</t>
  </si>
  <si>
    <t>separator</t>
  </si>
  <si>
    <t>5' name</t>
  </si>
  <si>
    <t>3' name</t>
  </si>
  <si>
    <t>type parameter
(disallow overlap
 in sequences)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</si>
  <si>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</t>
  </si>
  <si>
    <t>ATG</t>
  </si>
  <si>
    <t>ATGTGGTCACACCCGCAATTTGAGAAGGCATCG</t>
  </si>
  <si>
    <t>GATCCCGCGAAATTAATACGACTCACTATAGGGGAATTGTGAGCGGATAACAATTCCCCTCTAGAAATAATTTTGTTTAACTTTAAGAAGGAGATATACA</t>
  </si>
  <si>
    <t>GCAGCCCACGACGACGACATCAACCGCGGCACCCGGCCCGCGCGAGGGTCAGAGGACCCAGCCGGCCAGGTTGCCTATCTCGAGCAGGAGATCGCCGTCC</t>
  </si>
  <si>
    <t>Mpa_for</t>
  </si>
  <si>
    <t>CCTCTAGAAATAATTTTGTT</t>
  </si>
  <si>
    <t>CCTCTAGAAATAATTTTGTTTAACTTTAAGAAGGAGATATACAATGTGGTCACACCCGCAATTTGAGAAGGCATCGGCAGCCCACGACGACG</t>
  </si>
  <si>
    <t>AACAAAATTATTTCTAGAGGGG</t>
  </si>
  <si>
    <t>TGGTCACACCCGCAATTTGAGAAGGCATCG</t>
  </si>
  <si>
    <t>Mpa5c</t>
  </si>
  <si>
    <t>forward primer</t>
  </si>
  <si>
    <t>reverse primer</t>
  </si>
  <si>
    <t>PCR sequence</t>
  </si>
  <si>
    <t>assembly</t>
  </si>
  <si>
    <t>nucleotides</t>
  </si>
  <si>
    <t>translation</t>
  </si>
  <si>
    <t>overlap previous</t>
  </si>
  <si>
    <t>overlap next</t>
  </si>
  <si>
    <t>name</t>
  </si>
  <si>
    <t>forward name</t>
  </si>
  <si>
    <t>reverse name</t>
  </si>
  <si>
    <t>TGGTCACACCCGCAATTTGAGAAG</t>
  </si>
  <si>
    <t>GCATCG</t>
  </si>
  <si>
    <t>fragment sequence</t>
  </si>
  <si>
    <t>source sequence</t>
  </si>
  <si>
    <t>forward Tm</t>
  </si>
  <si>
    <t>reverse Tm</t>
  </si>
  <si>
    <t>allowed overlap to next</t>
  </si>
  <si>
    <t>pET21a_for</t>
  </si>
  <si>
    <t>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</t>
  </si>
  <si>
    <t>MWSHPQFEKAS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*</t>
  </si>
  <si>
    <t>length</t>
  </si>
  <si>
    <t>ATGAGCGACCCGCAGACCCTTCTGGCCCTGTTCCAGGAATGCCTTGATGGCCATTTTCTTTGCCCGGTCGACGATGTTCTGAATCATCGCGCCGGAGTTGAAGTCCTTGAAGTACAGGACTTCCTTGTCGCCGTTGGCGTAGGTGACCTCGAGGAAGCGGTTCTCCTCGGACTCCGTGTACATCCGCTCCACGACGGACTGGATCATGGCGTGGGCGGCGGCCTCGCGCGATCCGGTGTGCTCGGAGAGGTCGTCCGCGTGCAGCGGGAGCCCCGGGGTCAGGTACTTCGCGAAGATGTCCTTCGCCGCCTCGGCGTCCGGACGCTCGATCTTGATCTTCACATCGAGACGGCCGGGGCGCAGGATGGCGGGGTCGATCATGTCCTCGCGGTTGGAGGCGCCGATGACGATGACGTTCTCCAGGCCCTCCACCCCGTCGATCTCGGCGAGCAGCTGCGGAACGATGGTGTTCTCCACGTCCGAGCTGACGCCGCTGCCACGGGTGCGGAAGAGGGACTCCATCTCGTCGAAGAAGACGATGACGGGGGTCCCCTCGCTCGCCTTCTCCCTCGCACGCTGGAAGACCAGGCGGATGTGCCGCTCGGTCTCGCCGACGTACTTGTTGAGGAGCTCGGGGCCCTTGATATTGAGGAAGTAGCTCTTCCCCGCGGGCTGCCCGGTGACCTCGGCGACCTTCTTGGCGAGCGAATTGGCGACGGCCTTGGCGATGAGGGTCTTGCCGCAGCCGGGGGGACCGTAGAGCAGGATGCCCTTCGGCGGACGGAGCTCGTGCTCCTTGAAGAGGTCGGGGTGCAGGTAGGGAAGCTCGACCGCGTCGCGGATCAGCTCGATCTGGTCGCCCAGGCCGCCGATCTTGTCGTAGTCGATGTCCGGGACCTCTTCGAGGACGAGCTCCTCGACCTCGCTCTTGGGAACCACCTCGTAGACATAGCCCGACCTGGAGTCCAGGAGCAGGGCGTCGCCGGAGCGGATGGTGATGTCCAGCAGCGGCTCGGCGAGCCGCACCACCCGCTCCTCGTCGGTGTGCCCGACCACCAGGGCGCGCTCGCCGTCCTCCAGGATCTCCTTGAGGGTGACGATGTCCCCGGCGCGCTCGAACTGCATGGCCTCGACCACGTTGAGCGCTTCGTTGAGCATGACCTCCTGGCCACGCCGGAGGTCGTCGAGCTCGACACTGGGGCTGACGTTCACCCGGAGCTTGCGGCCCCCGGTGAAGATGTCGCAGGTGCCGTCCTCGTTGGCCTGAAGGAAGACGCCGAAGCCGGCCGGCGGCTGCGCGAGCCGGTCGACCTCCTCCTTGAGGGCCACGATCTGGTCACGCGCCTCACGGAGCGTGTTGGCGAGCCGCTCGTTCTGTGCGGACACGCCCGCCAGGTTCGTCTGCAACTCGACGATCCGCTCTTCGAGAATCCTCGTATGACGCGGAGAGTCGGCGAGCTTACGTCGCAGGACGGCGATCTCCTGCTCGAGATAGGCAACCTGGCCGGCTGGGTCCTCTGA</t>
  </si>
  <si>
    <t>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A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CAGCTCATGTTATATCCCGCCGTTAACCACCATCAAACAGGATTTTCGCCTGCTGGGGCAAACCAGCGTGGACCGCTTGCTGCAACTCTCTCAGGGCCAGGCGGTGAAGGGCAATCAGCTGTTGCCCGTCTCACTGGTGAAAAGAAAAACCACCCTGGCGCCCAATACGCAAACCGCCTCTCCCCGCGCGTTGGCCGATTCATTAATGCAGCTGGCACGACAGGTTTCCCGACTGGAAAGCGGGCAGTGA</t>
  </si>
  <si>
    <t>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</t>
  </si>
  <si>
    <t>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</t>
  </si>
  <si>
    <t>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CCACGGGTGCGCATGATCGTGCTCCTGTCGTTGAGGACCCGGCTAGGCTGGCGGGGTTGCCTTACTGGTTAG</t>
  </si>
  <si>
    <t>MSDPQTLLALFQECLDGHFLCPVDDVLNHRAGVEVLEVQDFLVAVGVGDLEEAVLLGLRVHPLHDGLDHGVGGGLARSGVLGEVVRVQREPRGQVLREDVLRRLGVRTLDLDLHIETAGAQDGGVDHVLAVGGADDDDVLQALHPVDLGEQLRNDGVLHVRADAAATGAEEGLHLVEEDDDGGPLARLLPRTLEDQADVPLGLADVLVEELGALDIEEVALPRGLPGDLGDLLGERIGDGLGDEGLAAAGGTVEQDALRRTELVLLEEVGVQVGKLDRVADQLDLVAQAADLVVVDVRDLFEDELLDLALGNHLVDIARPGVQEQGVAGADGDVQQRLGEPHHPLLVGVPDHQGALAVLQDLLEGDDVPGALELHGLDHVERFVEHDLLATPEVVELDTGADVHPELAAPGEDVAGAVLVGLKEDAEAGRRLREPVDLLLEGHDLVTRLTERVGEPLVLCGHARQVRLQLDDPLFENPRMTRRVGELTSQDGDLLLEIGNLAGWVL*</t>
  </si>
  <si>
    <t>MAELNYIPNRVAQQLAGKQSLLIGVATSSLALHAPSQIVAAIKSRADQLGASVVVSMVERSGVEACKAAVHNLLAQRVSGLIINYPLDDQDAIAVEAACTNVPALFLDVSDQTPINSIIFSHEDGTRLGVEHLVALGHQQIALLAGPLSSVSARLRLAGWHKYLTRNQIQPIAEREGDWSAMSGFQQTMQMLNEGIVPTAMLVANDQMALGAMRAITESGLRVGADISVVGYDDTEDSSCYIPPLTTIKQDFRLLGQTSVDRLLQLSQGQAVKGNQLLPVSLVKRKTTLAPNTQTASPRALADSLMQLARQVSRLESGQ*</t>
  </si>
  <si>
    <t>MSIQHFRVALIPFFAAFCLPVFAHPETLVKVKDAEDQLGARVGYIELDLNSGKILESFRPEERFPMMSTFKVLLCGAVLSRIDAGQEQLGRRIHYSQNDLVEYSPVTEKHLTDGMTVRELCSAAITMSDNTAANLLLTTIGGPKELTAFLHNMGDHVTRLDRWEPELNEAIPNDERDTTMPAAMATTLRKLLTGELLTLASRQQLIDWMEADKVAGPLLRSALPAGWFIADKSGAGERGSRGIIAALGPDGKPSRIVVIYTTGSQATMDERNRQIAEIGASLIKHW*</t>
  </si>
  <si>
    <t>MGVMIPMKRERMLTIRVTDDEHARLLERCEGKQLAVWMRRDQRKITQGQCQRFVNTDVGVPQGSQQHPAMQIRNIMVQGADFRVSRLYETRKPKTIHVVAQVADVLQQQSLHVRSRIGDSFC*</t>
  </si>
  <si>
    <t>MPLRAFNPVSSFRWARGMTIVAALMTVFFIMQLVGQVPAALWVIFGEDRFRWSATMIGLSLAVFGILHALAQAFVTGPATKRFGEKQAIIAGMAAPRVRMIVLLSLRTRLGWRGCLTG*</t>
  </si>
  <si>
    <t>N-strep-AS</t>
  </si>
  <si>
    <t>N-AS-strep</t>
  </si>
  <si>
    <t>N-his8-GSG</t>
  </si>
  <si>
    <t>C-GSG-his8</t>
  </si>
  <si>
    <t>N-his6-GSG</t>
  </si>
  <si>
    <t>C-SA-strep</t>
  </si>
  <si>
    <t>GCATCGTGGTCACACCCGCAATTTGAGAAG</t>
  </si>
  <si>
    <t>GGTTCTGGACACCATCATCACCATCACCACCAT</t>
  </si>
  <si>
    <t>CACCATCACCATCATCACCATCACGGGAGTGGT</t>
  </si>
  <si>
    <t>AGTGCGTGGTCACATCCGCAATTTGAGAAG</t>
  </si>
  <si>
    <t>CACCATCATCACCATCACGGGAGTGGT</t>
  </si>
  <si>
    <t>CACCATCATCACCATCAC</t>
  </si>
  <si>
    <t>GGGAGTGGT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</si>
  <si>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</si>
  <si>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*</t>
  </si>
  <si>
    <t>forward Length</t>
  </si>
  <si>
    <t>reverse Length</t>
  </si>
  <si>
    <t>linker/addition before</t>
  </si>
  <si>
    <t>linker/adition after</t>
  </si>
  <si>
    <t>Inputs</t>
  </si>
  <si>
    <t>Primers</t>
  </si>
  <si>
    <t>PCR</t>
  </si>
  <si>
    <t>ORFs</t>
  </si>
  <si>
    <t>tags</t>
  </si>
  <si>
    <t>N-MWSHPQFEKAS / C-*</t>
  </si>
  <si>
    <t>N-MHHHHHHGSG / C-*</t>
  </si>
  <si>
    <t>CGAAAGGAAGCTGAGTTGGCTG</t>
  </si>
  <si>
    <t>GCCAACTCAGCTTCCTTTCGGGCTTTGTTAGCAGCCGGATCTCAGTGATGGTGATGATGGTGACCACTCCCCAGGTACTGGCCGGTATTGG</t>
  </si>
  <si>
    <t>CGAAAGGAAGCTGAGTTGGC</t>
  </si>
  <si>
    <t>N-M / C-GSGHHHHHH*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</si>
  <si>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</t>
  </si>
  <si>
    <t>ATGGTGATGATGGTGACCACTCCCCAGGTACTGGCCGGTATTGGCCACCGTATCGATGGAACGGCCGGTGTCCGCACCCTGCTTTCCGGTGACGAGTGTGCGGATGAAGACGATCCGCTCACCCTTCTTGCCGGAAATCCTGGCCCAGTCGTCCGGGTTGGTCGTGTTCGGCAGGTCCTCGTTCTCCTTGAACTCGTCCACGCAGGCCTGCAGGAGATGAGCGACCCGCAGACCCTTCTGGCCCTGTTCCAGGAATGCCTTGATGGCCATTTTCTTTGCCCGGTCGACGATGTTCTGAATCATCGCGCCGGAGTTGAAGTCCTTGAAGTACAGGACTTCCTTGTCGCCGTTGGCGTAGGTGACCTCGAGGAAGCGGTTCTCCTCGGACTCCGTGTACATCCGCTCCACGACGGACTGGATCATGGCGTGGGCGGCGGCCTCGCGCGATCCGGTGTGCTCGGAGAGGTCGTCCGCGTGCAGCGGGAGCCCCGGGGTCAGGTACTTCGCGAAGATGTCCTTCGCCGCCTCGGCGTCCGGACGCTCGATCTTGATCTTCACATCGAGACGGCCGGGGCGCAGGATGGCGGGGTCGATCATGTCCTCGCGGTTGGAGGCGCCGATGACGATGACGTTCTCCAGGCCCTCCACCCCGTCGATCTCGGCGAGCAGCTGCGGAACGATGGTGTTCTCCACGTCCGAGCTGACGCCGCTGCCACGGGTGCGGAAGAGGGACTCCATCTCGTCGAAGAAGACGATGACGGGGGTCCCCTCGCTCGCCTTCTCCCTCGCACGCTGGAAGACCAGGCGGATGTGCCGCTCGGTCTCGCCGACGTACTTGTTGAGGAGCTCGGGGCCCTTGATATTGAGGAAGTAGCTCTTCCCCGCGGGCTGCCCGGTGACCTCGGCGACCTTCTTGGCGAGCGAATTGGCGACGGCCTTGGCGATGAGGGTCTTGCCGCAGCCGGGGGGACCGTAGAGCAGGATGCCCTTCGGCGGACGGAGCTCGTGCTCCTTGAAGAGGTCGGGGTGCAGGTAGGGAAGCTCGACCGCGTCGCGGATCAGCTCGATCTGGTCGCCCAGGCCGCCGATCTTGTCGTAGTCGATGTCCGGGACCTCTTCGAGGACGAGCTCCTCGACCTCGCTCTTGGGAACCACCTCGTAGACATAGCCCGACCTGGAGTCCAGGAGCAGGGCGTCGCCGGAGCGGATGGTGATGTCCAGCAGCGGCTCGGCGAGCCGCACCACCCGCTCCTCGTCGGTGTGCCCGACCACCAGGGCGCGCTCGCCGTCCTCCAGGATCTCCTTGAGGGTGACGATGTCCCCGGCGCGCTCGAACTGCATGGCCTCGACCACGTTGAGCGCTTCGTTGAGCATGACCTCCTGGCCACGCCGGAGGTCGTCGAGCTCGACACTGGGGCTGACGTTCACCCGGAGCTTGCGGCCCCCGGTGAAGATGTCGCAGGTGCCGTCCTCGTTGGCCTGAAGGAAGACGCCGAAGCCGGCCGGCGGCTGCGCGAGCCGGTCGACCTCCTCCTTGAGGGCCACGATCTGGTCACGCGCCTCACGGAGCGTGTTGGCGAGCCGCTCGTTCTGTGCGGACACGCCCGCCAGGTTCGTCTGCAACTCGACGATCCGCTCTTCGAGAATCCTCGTATGACGCGGAGAGTCGGCGAGCTTACGTCGCAGGACGGCGATCTCCTGCTCGAGATAGGCAACCTGGCCGGCTGGGTCCTCTGA</t>
  </si>
  <si>
    <t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GSGHHHHHH*</t>
  </si>
  <si>
    <t>MVMMVTTPQVLAGIGHRIDGTAGVRTLLSGDECADEDDPLTLLAGNPGPVVRVGRVRQVLVLLELVHAGLQEMSDPQTLLALFQECLDGHFLCPVDDVLNHRAGVEVLEVQDFLVAVGVGDLEEAVLLGLRVHPLHDGLDHGVGGGLARSGVLGEVVRVQREPRGQVLREDVLRRLGVRTLDLDLHIETAGAQDGGVDHVLAVGGADDDDVLQALHPVDLGEQLRNDGVLHVRADAAATGAEEGLHLVEEDDDGGPLARLLPRTLEDQADVPLGLADVLVEELGALDIEEVALPRGLPGDLGDLLGERIGDGLGDEGLAAAGGTVEQDALRRTELVLLEEVGVQVGKLDRVADQLDLVAQAADLVVVDVRDLFEDELLDLALGNHLVDIARPGVQEQGVAGADGDVQQRLGEPHHPLLVGVPDHQGALAVLQDLLEGDDVPGALELHGLDHVERFVEHDLLATPEVVELDTGADVHPELAAPGEDVAGAVLVGLKEDAEAGRRLREPVDLLLEGHDLVTRLTERVGEPLVLCGHARQVRLQLDDPLFENPRMTRRVGELTSQDGDLLLEIGNLAGWVL*</t>
  </si>
  <si>
    <t>TGTATATCTCCTTCTTAAAGTTAAACAAAATTATTTCTAG</t>
  </si>
  <si>
    <t>CTTTAAGAAGGAGATATACA</t>
  </si>
  <si>
    <t>optimized RBS</t>
  </si>
  <si>
    <t>optimized translation rate</t>
  </si>
  <si>
    <t>AAGTTAAGGAGATAAGAC</t>
  </si>
  <si>
    <t>AAGCAAACAGAAAGGAGGAGGTCGTAC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</si>
  <si>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</t>
  </si>
  <si>
    <t>GCCAACTCAGCTTCCTTTCGGGCTTTGTTAGCAGCCGGATCTCACAGGTACTGGCCGGTATTGG</t>
  </si>
  <si>
    <t>CTAGAAAGTTAAGGAGATAAGACATGTGGTCACACCCGCAATTTGAGAAGGCATCGGCAGCCCACGACGACG</t>
  </si>
  <si>
    <t>TTATCTCCTTAACTTTCTAGAGGGGAATTGTTATCCGC</t>
  </si>
  <si>
    <t>CTAGAAAGTTAAGGAGATAA</t>
  </si>
  <si>
    <t>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t>
  </si>
  <si>
    <t>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</t>
  </si>
  <si>
    <t>CAAAGCAAACAGAAAGGAGGAGGTCGTACATGCACCATCATCACCATCACGGGAGTGGTGCAGCCCACGACGACG</t>
  </si>
  <si>
    <t>CCTCCTTTCTGTTTGCTTTGTATATCTCCTTCTTAAAGTTAAACAAAATTATTTCTAG</t>
  </si>
  <si>
    <t>CAAAGCAAACAGAAAGGAGG</t>
  </si>
  <si>
    <t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</t>
  </si>
  <si>
    <t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t>
  </si>
  <si>
    <t>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</si>
  <si>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CTTTAAGAAGGAGATATACATATGGCAGCCCACGACGACG</t>
  </si>
  <si>
    <t>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</t>
  </si>
  <si>
    <t>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t>
  </si>
  <si>
    <t>translation rate</t>
  </si>
  <si>
    <t>wtSgPrcB</t>
  </si>
  <si>
    <t>wtSgPrcA</t>
  </si>
  <si>
    <t>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</t>
  </si>
  <si>
    <t>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</t>
  </si>
  <si>
    <t>deltaSgPrcB</t>
  </si>
  <si>
    <t>OGSgPrcA</t>
  </si>
  <si>
    <t>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</t>
  </si>
  <si>
    <t>TCG</t>
  </si>
  <si>
    <t>GTCACCAACGACACCTTTAGGGAGGCCACCA</t>
  </si>
  <si>
    <t>CATACAATCCCCACAGAAGAGGAGGAGTAA</t>
  </si>
  <si>
    <t>GCCAACTCAGCTTCCTTTCGGGCTTTGTTAGCAGCCGGATCTCAGGCGGCCTCCGTGTCC</t>
  </si>
  <si>
    <t>N-M / C-*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</si>
  <si>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GTTAAGGAGATAA</t>
  </si>
  <si>
    <t>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</t>
  </si>
  <si>
    <t>ATGGTGATGATGGTGACCACTCCCGAGCAGCGCGGCGCGCGGGCCGTCGGGCTGCTCGAGTCGGCGCTCCAGGATGGAGCGCGCGATCTCGGAGGACTCCTGGTCGGTCAGCCTCCGGAAGCCTTCGTCGGTGATGACGGTGACGATCGGGAAGATGCGGCGGGCCACGTCCGGGCCGCCGGTCGCCGAGTCGTCGTCCGCTGCGTCGTACAGCGCCTGCACGACGAGGGTGAGTGCCTGCTCCTCCGTCAGGTCCTCGCGGTAGAGCTTCTTCATCGCGTTGCGGGCGAAGATCGACCCGGAGCCGGTGGCCGCGTAGCCGCTCTCCTCGGTACGGCCGCCGGTGACGTCGTAGGAGAAGATGCGGCCCTTCTCGCGGTCGACGTCGTAGCCGGCGAAGAGGGGCACCACGGCGAGGCCCTGCATGGCCATCGCGAGGTTGCTGCGGATCATGGTGGAGAGGCGGTTGGCCTTGCCCTCCAGGGAGAGCTGGGCGCCCTCGACCTTCTCGAAGTGCTCCAGCTCCAGCTGGAACAGCTTGACCATCTCCACGGCCAGCCCGGCGGTGCCGGCGATGCCCACCGCGGAGTACTCGTCGGCCGGGAAGACCTTCTGCATGTCGCGCGAGGCGATCATGTTGCCCATGGTCGCGCGCCGGTCGCCGGCCAGGACCACGCCACCGGGGAAGGACGCCGAGACGATGGTCGTCCCGTGCGGCGCCTCGACGGCCCCCTGGAGCGGCGGCAGGCTCCGGTTGCCCGGGAGCATCTCGGGCGACTGGTCGGACAGGAAGTCCATGAACGAGGACGAGCCCGGCGTCAGGAAGGCAGCTGGTAG</t>
  </si>
  <si>
    <t>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</t>
  </si>
  <si>
    <t>MEANTRSTGRLPAAFLTPGSSSFMDFLSDQSPEMLPGNRSLPPLQGAVEAPHGTTIVSASFPGGVVLAGDRRATMGNMIASRDMQKVFPADEYSAVGIAGTAGLAVEMVKLFQLELEHFEKVEGAQLSLEGKANRLSTMIRSNLAMAMQGLAVVPLFAGYDVDREKGRIFSYDVTGGRTEESGYAATGSGSIFARNAMKKLYREDLTEEQALTLVVQALYDAADDDSATGGPDVARRIFPIVTVITDEGFRRLTDQESSEIARSILERRLEQPDGPRAALLGSGHHHHHH*</t>
  </si>
  <si>
    <t>MVMMVTTPEQRGARAVGLLESALQDGARDLGGLLVGQPPEAFVGDDGDDREDAAGHVRAAGRRVVVRCVVQRLHDEGECLLLRQVLAVELLHRVAGEDRPGAGGRVAALLGTAAGDVVGEDAALLAVDVVAGEEGHHGEALHGHREVAADHGGEAVGLALQGELGALDLLEVLQLQLEQLDHLHGQPGGAGDAHRGVLVGREDLLHVARGDHVAHGRAPVAGQDHATGEGRRDDGRPVRRLDGPLERRQAPVAREHLGRLVGQEVHERGRARRQEGSW*</t>
  </si>
  <si>
    <t>MSTPFYVSPQQAMADRAEYARKGIARGRSLVVLQYADGIVFVGENPSRALHKFSEIYDRIGFAAAGKYNEYENLRIGGVRYADLRGYTYDRDDVTARGLANVYAQTLGTIFSSAAEKPYEVELVVAEVGSEPEGDQIYRLPHDGSIVDEHGSVAVGGNSEQISTFLDQRHRDGMTLAEALKLAVQALSREPGGGEREIPAERLEVAVLDRTRPQQRKFKRIVGRQLARLLDTEAA*</t>
  </si>
  <si>
    <t>replace RBS sequences of PrcA and PrcB, assemble into pET21a with different tags
PrcB C-GSGHis
optimized RBS from RBS calculator</t>
  </si>
  <si>
    <t>N-MS / C-*</t>
  </si>
  <si>
    <t>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</t>
  </si>
  <si>
    <t>MTTIVSASFPGGVVLAGDRRATMGNMIASRDMQKVFPADEYSAVGIAGTAGLAVEMVKLFQLELEHFEKVEGAQLSLEGKANRLSTMIRSNLAMAMQGLAVVPLFAGYDVDREKGRIFSYDVTGGRTEESGYAATGSGSIFARNAMKKLYREDLTEEQALTLVVQALYDAADDDSATGGPDVARRIFPIVTVITDEGFRRLTDQESSEIARSILERRLEQPDGPRAALL*</t>
  </si>
  <si>
    <t>MSQQAMADRAEYARKGIARGRSLVVLQYADGIVFVGENPSRALHKFSEIYDRIGFAAAGKYNEYENLRIGGVRYADLRGYTYDRDDVTARGLANVYAQTLGTIFSSAAEKPYEVELVVAEVGSEPEGDQIYRLPHDGSIVDEHGSVAVGGNSEQISTFLDQRHRDGMTLAEALKLAVQALSREPGGGEREIPAERLEVAVLDRTRPQQRKFKRIVGRQLARLLDTEAA*</t>
  </si>
  <si>
    <t>ATGATACCGCGAGACCCACGCTCACCGGCTCCAGATTTATCAGCAATAAACCAGCCAGCCGGAAGGGCCGAGCGCAGAAGTGGTCCTGCAACTTTATCCGCCTCCATCCAGTCTATTAATTGTTGCCGGGAAGCTAGAGTAAGTAGTTCGCCAGTTAATAGTTTGCGCAACGTTGTTGCCATTGCTGCAGGCATCGTGGTGTCACGCTCGTCGTTTGGTATGGCTTCATTCAGCTCCGGTTCCCAACGATCAAGGCGAGTTACATGA</t>
  </si>
  <si>
    <t>MIPRDPRSPAPDLSAINQPAGRAERRSGPATLSASIQSINCCREARVSSSPVNSLRNVVAIAAGIVVSRSSFGMASFSSGSQRSRRVT*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</si>
  <si>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</si>
  <si>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</t>
  </si>
  <si>
    <t>TGGTCACATCCGCAATTTGAGAAG</t>
  </si>
  <si>
    <t>AGTGCG</t>
  </si>
  <si>
    <t>replace RBS sequences of PrcA and PrcB, assemble into pET21a with different tags
PrcB C-SAStrep
optimized RBS from RBS calculator</t>
  </si>
  <si>
    <t>N-M / C-SAWSHPQFEK*</t>
  </si>
  <si>
    <t>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</t>
  </si>
  <si>
    <t>MEANTRSTGRLPAAFLTPGSSSFMDFLSDQSPEMLPGNRSLPPLQGAVEAPHGTTIVSASFPGGVVLAGDRRATMGNMIASRDMQKVFPADEYSAVGIAGTAGLAVEMVKLFQLELEHFEKVEGAQLSLEGKANRLSTMIRSNLAMAMQGLAVVPLFAGYDVDREKGRIFSYDVTGGRTEESGYAATGSGSIFARNAMKKLYREDLTEEQALTLVVQALYDAADDDSATGGPDVARRIFPIVTVITDEGFRRLTDQESSEIARSILERRLEQPDGPRAALLSAWSHPQFEK*</t>
  </si>
  <si>
    <t>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</t>
  </si>
  <si>
    <t>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</t>
  </si>
  <si>
    <t>ATGGTGATGATGGTGACCACTCCCGGCGGCCTCCGTGTCCAGCAGCCGGGCCAGCTGACGGCCGACGATCCGCTTGAACTTTCGCTGCTGGGGGCGGGTGCGGTCCAGGACCGCGACCTCCAGGCGTTCCGCGGGGATCTCCCGCTCGCCGCCGCCCGGCTCCCGCGAGAGCGCCTGGACGGCCAGCTTGAGCGCCTCGGCCAGCGTCATGCCGTCGCGGTGGCGCTGGTCGAGGAAGGTGCTGATCTGCTCGGAGTTGCCGCCGACCGCGACCGAGCCGTGCTCGTCCACGATCGAACCGTCGTGCGGCAGCCGGTAGATCTGGTCGCCCTCGGGTTCGCTGCCGACCTCGGCGACCACCAGCTCCACCTCGTACGGCTTCTCGGCCGCGCTGGAGAAGATGGTGCCGAGCGTCTGGGCGTAGACGTTGGCCAGCCCACGGGCCGTCACATCGTCCCGGTCGTAGGTGTATCCCCGCAGATCGGCGTAGCGCACGCCGCCGATGCGGAGGTTCTCGTACTCGTTGTACTTGCCGGCGGCCGCGAAGCCGATCCGGTCATAGATCTCGCTGAACTTGTGCAGTGCGCGGGACGGGTTCTCGCCGACGAACACAATGCCGTCGGCGTACTGCAGCACAACGAGGCTGCGACCACGGGCGATGCCCTTGCGGGCGTATTCCGCCCGGTCGGCCATGGCCTGCTGGGGTGA</t>
  </si>
  <si>
    <t>MEANTRSTGRLPAAFLTPGSSSFMDFLSDQSPEMLPGNRSLPPLQGAVEAPHGTTIVSASFPGGVVLAGDRRATMGNMIASRDMQKVFPADEYSAVGIAGTAGLAVEMVKLFQLELEHFEKVEGAQLSLEGKANRLSTMIRSNLAMAMQGLAVVPLFAGYDVDREKGRIFSYDVTGGRTEESGYAATGSGSIFARNAMKKLYREDLTEEQALTLVVQALYDAADDDSATGGPDVARRIFPIVTVITDEGFRRLTDQESSEIARSILERRLEQPDGPRAALL*</t>
  </si>
  <si>
    <t>MSTPFYVSPQQAMADRAEYARKGIARGRSLVVLQYADGIVFVGENPSRALHKFSEIYDRIGFAAAGKYNEYENLRIGGVRYADLRGYTYDRDDVTARGLANVYAQTLGTIFSSAAEKPYEVELVVAEVGSEPEGDQIYRLPHDGSIVDEHGSVAVGGNSEQISTFLDQRHRDGMTLAEALKLAVQALSREPGGGEREIPAERLEVAVLDRTRPQQRKFKRIVGRQLARLLDTEAAGSGHHHHHH*</t>
  </si>
  <si>
    <t>MVMMVTTPGGLRVQQPGQLTADDPLELSLLGAGAVQDRDLQAFRGDLPLAAARLPRERLDGQLERLGQRHAVAVALVEEGADLLGVAADRDRAVLVHDRTVVRQPVDLVALGFAADLGDHQLHLVRLLGRAGEDGAERLGVDVGQPTGRHIVPVVGVSPQIGVAHAADAEVLVLVVLAGGREADPVIDLAELVQCAGRVLADEHNAVGVLQHNEAATTGDALAGVFRPVGHGLLG*</t>
  </si>
  <si>
    <t>ATCCGCAATTTGAGAAGTGA</t>
  </si>
  <si>
    <t>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</t>
  </si>
  <si>
    <t>MSTPFYVSPQQAMADRAEYARKGIARGRSLVVLQYADGIVFVGENPSRALHKFSEIYDRIGFAAAGKYNEYENLRIGGVRYADLRGYTYDRDDVTARGLANVYAQTLGTIFSSAAEKPYEVELVVAEVGSEPEGDQIYRLPHDGSIVDEHGSVAVGGNSEQISTFLDQRHRDGMTLAEALKLAVQALSREPGGGEREIPAERLEVAVLDRTRPQQRKFKRIVGRQLARLLDTEAASAWSHPQFEK*</t>
  </si>
  <si>
    <t>ATCCCATACAATCCCCACAGAAGAGGAGGAGTAAATGTCGACGCCGTTCTATGTCTCAC</t>
  </si>
  <si>
    <t>CTGTGGGGATTGTATGGGATCCGCGCCCGATGGTGGTCAGTGATGGTGATGATGGTGACCACTCCCGAGCAGCGCGGCGCGC</t>
  </si>
  <si>
    <t>ATCCCATACAATCCCCACAG</t>
  </si>
  <si>
    <t>TCACTTCTCAAATTGCGGATGTGACCACGCACTGAGCAGCGCGGCGCGC</t>
  </si>
  <si>
    <t>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</t>
  </si>
  <si>
    <t>GGGAATTGTGAGCGGATAACAATTCCCCTCTAGAGTCACCAACGACACCTTTAGGGAGGCCACCAATGGAAGCCAACACTCGTAGCACC</t>
  </si>
  <si>
    <t>GTTATCCGCTCACAATTCCCCTATAG</t>
  </si>
  <si>
    <t>GGGAATTGTGAGCGGATAAC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</si>
  <si>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</t>
  </si>
  <si>
    <t>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</si>
  <si>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</si>
  <si>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GCCAACTCAGCTTCCTTTCGGGCTTTGTTAGCAGCCGGATCTCAGTGATGGTGATGATGGTGACCACTCCCGGCGGCCTCCGTGTCC</t>
  </si>
  <si>
    <t>GCCAACTCAGCTTCCTTTCGGGCTTTGTTAGCAGCCGGATCTCACTTCTCAAATTGCGGATGTGACCACGCACTGGCGGCCTCCGTGTCC</t>
  </si>
  <si>
    <t>wtSgPrcB_Strep</t>
  </si>
  <si>
    <t>wtSgPrcB_His</t>
  </si>
  <si>
    <t>wtSgPrcA_His</t>
  </si>
  <si>
    <t>wtSgPrcA_Strep</t>
  </si>
  <si>
    <t>a</t>
  </si>
  <si>
    <t>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</t>
  </si>
  <si>
    <t>no propeptide - PrcB and OG-PrcA
replace RBS sequences of PrcA and PrcB, assemble into pET21a with different tags
PrcB C-SAStrep
replace some codons in np-PrcB to make them less GC-rich (3(G&gt;A); 6(C&gt;T); 9(C&gt;A))
replace N-terminal P in OG-PrcA (P2S) to reduce terminal strain
optimized RBS from RBS calculator</t>
  </si>
  <si>
    <t>replace RBS sequences of PrcA and PrcB, assemble into pET21a with different tags
PrcA C-GSGHis
optimized RBS from RBS calculator</t>
  </si>
  <si>
    <t>replace RBS sequences of PrcA and PrcB, assemble into pET21a with different tags
PrcA C-GSSGSTrep
optimized RBS from RBS calculator</t>
  </si>
  <si>
    <t>ACTTCGTTTTAAGGCAGATATAA</t>
  </si>
  <si>
    <t>AGTAAGTAAAAACATTACAATAAGGAGGCACAC</t>
  </si>
  <si>
    <t>CTGTGGGGATTGTATGGGATCCGCGCCCGATGGTGGTCAGAGCAGCGCGGCGCGC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</si>
  <si>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</t>
  </si>
  <si>
    <t>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</si>
  <si>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</si>
  <si>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GCCATCGCGAGGTTGCTGCGGATCATGGTGGAGAGGCGGTTGGCCTTGCCCTCCAGGGAGAGCTGGGCGCCCTCGACCTTCTCGAAGTGCTCCAGCTCCAGCTGGAACAGCTTGACCATCTCCACGGCCAGCCCGGCGGTGCCGGCGATGCCCACCGCGGAGTACTCGTCGGCCGGGAAGACCTTCTGCATGTCGCGCGAGGCGATCATGTTGCCCATGGTCGCGCGCCGGTCGCCGGCCAGGACCACGCCACCGGGGAAGGACGCCGAGACGATGGTCGTCCCGTGCGGCGCCTCGACGGCCCCCTGGAGCGGCGGCAGGCTCCGGTTGCCCGGGAGCATCTCGGGCGACTGGTCGGACAGGAAGTCCATGAACGAGGACGAGCCCGGCGTCAGGAAGGCAGCTGGTAGACGCCCGGTGCTACGAGTGTTGGCTTCCATTGGTGGCCTCCCTAAAGGTGTCGTTGGTGACTCTAGAGGGGAATTGTTATCCGCTCACAATTCCCCTATAGTGAGTCGTATTAATTTCGCGGGATCGAGATCTCGATCCTCTACGCCGGACGCATCGTGGCCGGCATCACCGGCGCCACAGGTGCGGTTGCTGGCGCCTATATCGCCGACATCACCGATGGGGAAGATCGGGCTCGCCACTTCGGGCTCATGA</t>
  </si>
  <si>
    <t>MAIARLLRIMVERRLALPSRESWAPSTFSKCSSSSWNSLTISTASPAVPAMPTAEYSSAGKTFCMSREAIMLPMVARRSPARTTPPGKDAETMVVPCGASTAPWSGGRLRLPGSISGDWSDRKSMNEDEPGVRKAAGRRPVLRVLASIGGLPKGVVGDSRGELLSAHNSPIVSRINFAGSRSRSSTPDASWPASPAPQVRLLAPISPTSPMGKIGLATSGS*</t>
  </si>
  <si>
    <t>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</si>
  <si>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</si>
  <si>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ATCCGCAATTTGAGAAGTGACCACCATCGGGCGCGGATCCCATACAATCCCCACAGAAGAGGAGGAGTAAATGTCGACGCCGTTCTATGTCTCAC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</si>
  <si>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</t>
  </si>
  <si>
    <t>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</t>
  </si>
  <si>
    <t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</si>
  <si>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GGGAATTGTGAGCGGATAACAATTCCCCTCTAGAACTTCGTTTTAAGGCAGATATAAATGACAACTATAGTCTCGGCGTCCTTCCCC</t>
  </si>
  <si>
    <t>GCGCGGATCCAGTAAGTAAAAACATTACAATAAGGAGGCACACATGTCGCAGCAGGCCATGGCCG</t>
  </si>
  <si>
    <t>TTTACTTACTGGATCCGCGCCCGATGGTGGTCACTTCTCAAATTGCGGATGTGACCACGCACTGAGCAGCGCGGCGCGC</t>
  </si>
  <si>
    <t>GCGCGGATCCAGTAAGTAAA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</si>
  <si>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</t>
  </si>
  <si>
    <t>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</si>
  <si>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</si>
  <si>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</t>
  </si>
  <si>
    <t>ATGGCCATCGCGAGGTTGCTGCGGATCATGGTGGAGAGGCGGTTGGCCTTGCCCTCCAGGGAGAGCTGGGCGCCCTCGACCTTCTCGAAGTGCTCCAGCTCCAGCTGGAACAGCTTGACCATCTCCACGGCCAGCCCGGCGGTGCCGGCGATGCCCACCGCGGAGTACTCGTCGGCCGGGAAGACCTTCTGCATGTCGCGCGAGGCGATCATGTTGCCCATGGTCGCGCGCCGGTCGCCGGCCAGGACCACGCCACCGGGGAAGGACGCCGAGACTATAGTTGTCATTTATATCTGCCTTAAAACGAAGTTCTAG</t>
  </si>
  <si>
    <t>MTTIVSASFPGGVVLAGDRRATMGNMIASRDMQKVFPADEYSAVGIAGTAGLAVEMVKLFQLELEHFEKVEGAQLSLEGKANRLSTMIRSNLAMAMQGLAVVPLFAGYDVDREKGRIFSYDVTGGRTEESGYAATGSGSIFARNAMKKLYREDLTEEQALTLVVQALYDAADDDSATGGPDVARRIFPIVTVITDEGFRRLTDQESSEIARSILERRLEQPDGPRAALLSAWSHPQFEK*</t>
  </si>
  <si>
    <t>MAIARLLRIMVERRLALPSRESWAPSTFSKCSSSSWNSLTISTASPAVPAMPTAEYSSAGKTFCMSREAIMLPMVARRSPARTTPPGKDAETIVVIYICLKTKF*</t>
  </si>
  <si>
    <t>deltaSgPrcB_Strep</t>
  </si>
  <si>
    <t>deltaSgPrcB_His</t>
  </si>
  <si>
    <t>TTTACTTACTGGATCCGCGCCCGATGGTGGTCAGTGATGGTGATGATGGTGACCACTCCCGAGCAGCGCGGCGCGC</t>
  </si>
  <si>
    <t>MTTIVSASFPGGVVLAGDRRATMGNMIASRDMQKVFPADEYSAVGIAGTAGLAVEMVKLFQLELEHFEKVEGAQLSLEGKANRLSTMIRSNLAMAMQGLAVVPLFAGYDVDREKGRIFSYDVTGGRTEESGYAATGSGSIFARNAMKKLYREDLTEEQALTLVVQALYDAADDDSATGGPDVARRIFPIVTVITDEGFRRLTDQESSEIARSILERRLEQPDGPRAALLGSGHHHHHH*</t>
  </si>
  <si>
    <t>ACAACTATA</t>
  </si>
  <si>
    <t>N-MTTI / C-SAWSHPQFEK*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</si>
  <si>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</t>
  </si>
  <si>
    <t>N-MTTI / C-GSGHHHHHH*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</si>
  <si>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</si>
  <si>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GTGATGATGGTGACCACTCCCGAGCAGCGCGGCGCGCGGGCCGTCGGGCTGCTCGAGTCGGCGCTCCAGGATGGAGCGCGCGATCTCGGAGGACTCCTGGTCGGTCAGCCTCCGGAAGCCTTCGTCGGTGATGACGGTGACGATCGGGAAGATGCGGCGGGCCACGTCCGGGCCGCCGGTCGCCGAGTCGTCGTCCGCTGCGTCGTACAGCGCCTGCACGACGAGGGTGAGTGCCTGCTCCTCCGTCAGGTCCTCGCGGTAGAGCTTCTTCATCGCGTTGCGGGCGAAGATCGACCCGGAGCCGGTGGCCGCGTAGCCGCTCTCCTCGGTACGGCCGCCGGTGACGTCGTAGGAGAAGATGCGGCCCTTCTCGCGGTCGACGTCGTAGCCGGCGAAGAGGGGCACCACGGCGAGGCCCTGCATGGCCATCGCGAGGTTGCTGCGGATCATGGTGGAGAGGCGGTTGGCCTTGCCCTCCAGGGAGAGCTGGGCGCCCTCGACCTTCTCGAAGTGCTCCAGCTCCAGCTGGAACAGCTTGACCATCTCCACGGCCAGCCCGGCGGTGCCGGCGATGCCCACCGCGGAGTACTCGTCGGCCGGGAAGACCTTCTGCATGTCGCGCGAGGCGATCATGTTGCCCATGGTCGCGCGCCGGTCGCCGGCCAGGACCACGCCACCGGGGAAGGACGCCGAGACTATAGTTGTCATTTATATCTGCCTTAA</t>
  </si>
  <si>
    <t>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</t>
  </si>
  <si>
    <t>MVMMVTTPEQRGARAVGLLESALQDGARDLGGLLVGQPPEAFVGDDGDDREDAAGHVRAAGRRVVVRCVVQRLHDEGECLLLRQVLAVELLHRVAGEDRPGAGGRVAALLGTAAGDVVGEDAALLAVDVVAGEEGHHGEALHGHREVAADHGGEAVGLALQGELGALDLLEVLQLQLEQLDHLHGQPGGAGDAHRGVLVGREDLLHVARGDHVAHGRAPVAGQDHATGEGRRDYSCHLYLP*</t>
  </si>
  <si>
    <t>no propeptide - PrcB and OG-PrcA
replace RBS sequences of PrcA and PrcB, assemble into pET21a with different tags
PrcA C-SAHis
replace some codons in np-PrcB to make them less GC-rich (3(G&gt;A); 6(C&gt;T); 9(C&gt;A))
replace N-terminal P in OG-PrcA (P2S) to reduce terminal strain
optimized RBS from RBS calculator</t>
  </si>
  <si>
    <t>no propeptide - PrcB and OG-PrcA
replace RBS sequences of PrcA and PrcB, assemble into pET21a with different tags
PrcB C-SAHis
replace some codons in np-PrcB to make them less GC-rich (3(G&gt;A); 6(C&gt;T); 9(C&gt;A))
replace N-terminal P in OG-PrcA (P2S) to reduce terminal strain
optimized RBS from RBS calculator</t>
  </si>
  <si>
    <t>no propeptide - PrcB and OG-PrcA
replace RBS sequences of PrcA and PrcB, assemble into pET21a with different tags
PrcA C-SAStrep
replace some codons in np-PrcB to make them less GC-rich (3(G&gt;A); 6(C&gt;T); 9(C&gt;A))
replace N-terminal P in OG-PrcA (P2S) to reduce terminal strain
optimized RBS from RBS calculator</t>
  </si>
  <si>
    <t>OGSgPrcA_His</t>
  </si>
  <si>
    <t>OGSgPrcA_Strep</t>
  </si>
  <si>
    <t>TTTACTTACTGGATCCGCGCCCGATGGTGGTCAGAGCAGCGCGGCGCGC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</si>
  <si>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</t>
  </si>
  <si>
    <t>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</t>
  </si>
  <si>
    <t>N-MTTI / C-*</t>
  </si>
  <si>
    <t>N-MS / C-SAWSHPQFEK*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</si>
  <si>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</si>
  <si>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</t>
  </si>
  <si>
    <t>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</t>
  </si>
  <si>
    <t>MSQQAMADRAEYARKGIARGRSLVVLQYADGIVFVGENPSRALHKFSEIYDRIGFAAAGKYNEYENLRIGGVRYADLRGYTYDRDDVTARGLANVYAQTLGTIFSSAAEKPYEVELVVAEVGSEPEGDQIYRLPHDGSIVDEHGSVAVGGNSEQISTFLDQRHRDGMTLAEALKLAVQALSREPGGGEREIPAERLEVAVLDRTRPQQRKFKRIVGRQLARLLDTEAASAWSHPQFEK*</t>
  </si>
  <si>
    <t>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</t>
  </si>
  <si>
    <t>N-MS / C-GSGHHHHHH*</t>
  </si>
  <si>
    <t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</si>
  <si>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ATGGTGATGATGGTGACCACTCCCGGCGGCCTCCGTGTCCAGCAGCCGGGCCAGCTGACGGCCGACGATCCGCTTGAACTTTCGCTGCTGGGGGCGGGTGCGGTCCAGGACCGCGACCTCCAGGCGTTCCGCGGGGATCTCCCGCTCGCCGCCGCCCGGCTCCCGCGAGAGCGCCTGGACGGCCAGCTTGAGCGCCTCGGCCAGCGTCATGCCGTCGCGGTGGCGCTGGTCGAGGAAGGTGCTGATCTGCTCGGAGTTGCCGCCGACCGCGACCGAGCCGTGCTCGTCCACGATCGAACCGTCGTGCGGCAGCCGGTAGATCTGGTCGCCCTCGGGTTCGCTGCCGACCTCGGCGACCACCAGCTCCACCTCGTACGGCTTCTCGGCCGCGCTGGAGAAGATGGTGCCGAGCGTCTGGGCGTAGACGTTGGCCAGCCCACGGGCCGTCACATCGTCCCGGTCGTAGGTGTATCCCCGCAGATCGGCGTAGCGCACGCCGCCGATGCGGAGGTTCTCGTACTCGTTGTACTTGCCGGCGGCCGCGAAGCCGATCCGGTCATAGATCTCGCTGAACTTGTGCAGTGCGCGGGACGGGTTCTCGCCGACGAACACAATGCCGTCGGCGTACTGCAGCACAACGAGGCTGCGACCACGGGCGATGCCCTTGCGGGCGTATTCCGCCCGGTCGGCCATGGCCTGCTGCGACATGTGTGCCTCCTTATTGTAATGTTTTTACTTACTGGATCCGCGCCCGATGGTGGTCAGAGCAGCGCGGCGCGCGGGCCGTCGGGCTGCTCGAGTCGGCGCTCCAGGATGGAGCGCGCGATCTCGGAGGACTCCTGGTCGGTCAGCCTCCGGAAGCCTTCGTCGGTGATGACGGTGACGATCGGGAAGATGCGGCGGGCCACGTCCGGGCCGCCGGTCGCCGAGTCGTCGTCCGCTGCGTCGTACAGCGCCTGCACGACGAGGGTGAGTGCCTGCTCCTCCGTCAGGTCCTCGCGGTAG</t>
  </si>
  <si>
    <t>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</t>
  </si>
  <si>
    <t>MVMMVTTPGGLRVQQPGQLTADDPLELSLLGAGAVQDRDLQAFRGDLPLAAARLPRERLDGQLERLGQRHAVAVALVEEGADLLGVAADRDRAVLVHDRTVVRQPVDLVALGFAADLGDHQLHLVRLLGRAGEDGAERLGVDVGQPTGRHIVPVVGVSPQIGVAHAADAEVLVLVVLAGGREADPVIDLAELVQCAGRVLADEHNAVGVLQHNEAATTGDALAGVFRPVGHGLLRHVCLLIVMFLLTGSAPDGGQSSAARGPSGCSSRRSRMERAISEDSWSVSLRKPSSVMTVTIGKMRRATSGPPVAESSSAASYSACTTRVSACSSVRSSR*</t>
  </si>
  <si>
    <t>MSQQAMADRAEYARKGIARGRSLVVLQYADGIVFVGENPSRALHKFSEIYDRIGFAAAGKYNEYENLRIGGVRYADLRGYTYDRDDVTARGLANVYAQTLGTIFSSAAEKPYEVELVVAEVGSEPEGDQIYRLPHDGSIVDEHGSVAVGGNSEQISTFLDQRHRDGMTLAEALKLAVQALSREPGGGEREIPAERLEVAVLDRTRPQQRKFKRIVGRQLARLLDTEAAGSGHHHHHH*</t>
  </si>
  <si>
    <t>reclone Mpa 5c into pET21a with different tags
N-His only
natural GQYL terminus
Optimize RBS</t>
  </si>
  <si>
    <t>reclone Mpa 5c into pET21a
C-His only
replace KLAALE linker with GSG
Optimize RBS</t>
  </si>
  <si>
    <t>original RBS</t>
  </si>
  <si>
    <t>Mpa5c_f</t>
  </si>
  <si>
    <t>pET21a_f</t>
  </si>
  <si>
    <t>Mpa5c_r</t>
  </si>
  <si>
    <t>pET21a_r</t>
  </si>
  <si>
    <t>project</t>
  </si>
  <si>
    <t>primer ID</t>
  </si>
  <si>
    <t>in-experiment ID</t>
  </si>
  <si>
    <t>sequence</t>
  </si>
  <si>
    <t>storage conditions</t>
  </si>
  <si>
    <t>purification technique</t>
  </si>
  <si>
    <t>acquired</t>
  </si>
  <si>
    <t>designed</t>
  </si>
  <si>
    <t>ID in OMOS</t>
  </si>
  <si>
    <t>intended usage</t>
  </si>
  <si>
    <t>target</t>
  </si>
  <si>
    <t>supplier</t>
  </si>
  <si>
    <t>older names</t>
  </si>
  <si>
    <t>details</t>
  </si>
  <si>
    <t>comments</t>
  </si>
  <si>
    <t>age (months)</t>
  </si>
  <si>
    <t>Tm / °C</t>
  </si>
  <si>
    <t>MYO</t>
  </si>
  <si>
    <t>JA101</t>
  </si>
  <si>
    <t>Ce1M1p1</t>
  </si>
  <si>
    <t>CAACAACTCATCCCGTTTCGGAAAGTTCATCTGTATCTGCTTCAACAAGCACGG</t>
  </si>
  <si>
    <r>
      <t xml:space="preserve">100 </t>
    </r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>M | TE, –20 °C</t>
    </r>
  </si>
  <si>
    <t>desalting</t>
  </si>
  <si>
    <t>M6p1</t>
  </si>
  <si>
    <t>mutagenesis</t>
  </si>
  <si>
    <t>Myo32</t>
  </si>
  <si>
    <t>Sigma-Aldrich</t>
  </si>
  <si>
    <t>JA102</t>
  </si>
  <si>
    <t>Ce1M1p2</t>
  </si>
  <si>
    <t>CGCCTCGCATGTTGCTGTATCGAGCATTACTTGCTCGAGAAATCTCGTGTCATC</t>
  </si>
  <si>
    <t>M6p2</t>
  </si>
  <si>
    <t>JA103</t>
  </si>
  <si>
    <t>Ce1M2p1</t>
  </si>
  <si>
    <t>CAAGACTGTCCGTAACAACAACTCATCCCGTTTCGGAAAGTGCATCTGTATCCAC</t>
  </si>
  <si>
    <t>M7p1</t>
  </si>
  <si>
    <t>JA104</t>
  </si>
  <si>
    <t>Ce1M2p2</t>
  </si>
  <si>
    <t>CAACAAGCACGGACGCCTCGCATCTTGCTGTATCTGCCATTACTTGCTCGAGAAATC</t>
  </si>
  <si>
    <t>M7p2</t>
  </si>
  <si>
    <t>JA105</t>
  </si>
  <si>
    <t>Ce1M3p1</t>
  </si>
  <si>
    <t>CCAAAGCCACCAAAGGGAAAGCAAGGAGAAGCTCACTTCTGCATGTGCCACTACG</t>
  </si>
  <si>
    <t>M8p1</t>
  </si>
  <si>
    <t>JA106</t>
  </si>
  <si>
    <t>Ce1M3p2</t>
  </si>
  <si>
    <t>CGGATGTGTGTGTTACAACTGCTTGAACTGGCTCGAGAAGAACAAGGACCCCCTC</t>
  </si>
  <si>
    <t>M8p2</t>
  </si>
  <si>
    <t>JA107</t>
  </si>
  <si>
    <t>Ce1M4p1</t>
  </si>
  <si>
    <t>CGTATCCACTTCAACAAGCACGGACGCCTCTGCTGTTGCGATATCGAGCATTAC</t>
  </si>
  <si>
    <t>M1p1</t>
  </si>
  <si>
    <t>JA108</t>
  </si>
  <si>
    <t>Ce1M4p2</t>
  </si>
  <si>
    <t>CAACTGGCTTGTCAAGAAGTGTAACCTCACTCTGTGTTGCAAGGGTATTGATCGTG</t>
  </si>
  <si>
    <t>M1p2</t>
  </si>
  <si>
    <t>JA109</t>
  </si>
  <si>
    <t>Ce1M5p1</t>
  </si>
  <si>
    <t>GTATTCAATGGGTCTTCATCGATTGCGGATGTGATTTGCAAGCGTGTATCGAAC</t>
  </si>
  <si>
    <t>M2p1</t>
  </si>
  <si>
    <t>JA110</t>
  </si>
  <si>
    <t>Ce1M5p2</t>
  </si>
  <si>
    <t>GGTTCTCAACCAGCTTACCTGCAACTGCGTGTTGTGCGGAATCAGAATTTGCAG</t>
  </si>
  <si>
    <t>M2p2</t>
  </si>
  <si>
    <t>JA111</t>
  </si>
  <si>
    <t>Ce1M6p1</t>
  </si>
  <si>
    <t>CCATACAAGCGTCTCCCAATCTACTGCGACTGTTGCGCCCGTATGTTCATGGG</t>
  </si>
  <si>
    <t>M3p1</t>
  </si>
  <si>
    <t>JA112</t>
  </si>
  <si>
    <t>Ce1M6p2</t>
  </si>
  <si>
    <t>GCCTCCCAACAGGAAGGTGGAGCTTGCGTTTGTCCAAATAAGAAGAAGGTCACCC</t>
  </si>
  <si>
    <t>M3p2</t>
  </si>
  <si>
    <t>JA113</t>
  </si>
  <si>
    <t>Ce1M7p2</t>
  </si>
  <si>
    <t>GCCTCCCAACAGGAAGGTGGAGCTGAATGTTGTCCAAATAAGAAGAAGGTCACCC</t>
  </si>
  <si>
    <t>M4p2</t>
  </si>
  <si>
    <t>JA114</t>
  </si>
  <si>
    <t>Ce1M8p1</t>
  </si>
  <si>
    <t>GAAATCTCGTGTCATCCGTCAAGCTTGCTGCGAGCGTTGCTACCACATCTTCTACC</t>
  </si>
  <si>
    <t>M5p1</t>
  </si>
  <si>
    <t>JA115</t>
  </si>
  <si>
    <t>Ce1M8p2</t>
  </si>
  <si>
    <t>GCCAATCAAGGATTACTGGTTCGTCTGCTGCGCCGAGTTGATCATTGACGGAATC</t>
  </si>
  <si>
    <t>M5p2</t>
  </si>
  <si>
    <t>JA116</t>
  </si>
  <si>
    <t>Ce1M9p1</t>
  </si>
  <si>
    <t>CTCAAGGCTTTGACCAAGCCACGTTGCAAGTGCGGAACCGAATGGGTATCCAAGG</t>
  </si>
  <si>
    <t>M9p1</t>
  </si>
  <si>
    <t>JA117</t>
  </si>
  <si>
    <t>Ce1M9p2</t>
  </si>
  <si>
    <t>CTGGCAAGACTACACCACCCAGGAATGCGCCTGCGCTAAGGCCAAGGAGGGAGG</t>
  </si>
  <si>
    <t>M9p2</t>
  </si>
  <si>
    <t>JA118</t>
  </si>
  <si>
    <t>Ce1M10p1</t>
  </si>
  <si>
    <t>ACCAAGCCACGTGTCAAGGTCTGCTGCGAATGGGTATCCAAGGGACAGAACTGCG</t>
  </si>
  <si>
    <t>M10p1</t>
  </si>
  <si>
    <t>JA119</t>
  </si>
  <si>
    <t>Ce1M10p2</t>
  </si>
  <si>
    <t>CCAGGAAGAGGCCGCCGCTAAGTGCTGCGAGGGAGGTGGCGGTGGAAAGAAGAAG</t>
  </si>
  <si>
    <t>M10p2</t>
  </si>
  <si>
    <t>JA120</t>
  </si>
  <si>
    <t>Ce1M11p1</t>
  </si>
  <si>
    <t>GAAGCCTACCGTAACATGCTCCAAGACTGCTGCAACCAGTCTATGCTCATTACCG</t>
  </si>
  <si>
    <t>M11p1</t>
  </si>
  <si>
    <t>JA121</t>
  </si>
  <si>
    <t>Ce1M11p2</t>
  </si>
  <si>
    <t>GGATCAAAAGGGTATTGATCGTTGTTGTTTCATCGGTGTGCTCGATATCGCCGG</t>
  </si>
  <si>
    <t>M11p2</t>
  </si>
  <si>
    <t>JA122</t>
  </si>
  <si>
    <t>Ce1M12p1</t>
  </si>
  <si>
    <t>CGTCGCCCAGGCCGAGTTGATCATTTGCTGCATCGATGACGTCGAAGAGTTCC</t>
  </si>
  <si>
    <t>M12p1</t>
  </si>
  <si>
    <t>JA123</t>
  </si>
  <si>
    <t>Ce1M12p2</t>
  </si>
  <si>
    <t>TCCGTTGTATCATCCCCAACGAGAAGTGCTGCTCTGGTATGATCGATGCCGCTTTG</t>
  </si>
  <si>
    <t>M12p2</t>
  </si>
  <si>
    <t>JA124</t>
  </si>
  <si>
    <t>Ce1M13p1</t>
  </si>
  <si>
    <t>CAGTCTATGCTCATTACCGGATGCTCTGGAGCCGGAAAGACTGAGAACACCAAG</t>
  </si>
  <si>
    <t>M13p1</t>
  </si>
  <si>
    <t>JA125</t>
  </si>
  <si>
    <t>Ce1M13p2</t>
  </si>
  <si>
    <t>CATCGGTGTGCTCGATATCGCCGGTTGCGAAATCTTCGACTTCAACTCCTTCGAG</t>
  </si>
  <si>
    <t>M13p2</t>
  </si>
  <si>
    <t>JA126</t>
  </si>
  <si>
    <t>Ce1M13p3</t>
  </si>
  <si>
    <t>GCTCACTTCGCCATGCGGCACTACTGCGGAACTGTGCGTTACAACTGCTTGAAC</t>
  </si>
  <si>
    <t>M13p3</t>
  </si>
  <si>
    <t>JA127</t>
  </si>
  <si>
    <t>Ce1M14p1</t>
  </si>
  <si>
    <t>GATTCCCCAACAGAACCCTTCATTGCGACTTCTGCCAACGTTACGCCATCCTTGCC</t>
  </si>
  <si>
    <t>M14p1</t>
  </si>
  <si>
    <t>JA128</t>
  </si>
  <si>
    <t>Ce1M14p2</t>
  </si>
  <si>
    <t>GGAGGCCAAGTCCGATGACGACTGCAAGAAGTGCTGCGAGGCTATCATGTCCAAGC</t>
  </si>
  <si>
    <t>M14p2</t>
  </si>
  <si>
    <t>JA129</t>
  </si>
  <si>
    <t>Ce1M1p1b</t>
  </si>
  <si>
    <t>CGGAAAGTTCATCTGTATCTGCTTCAACAAGCACGGACGCCTCGCATGTTGCTGTATCGAGCATTACTTGC</t>
  </si>
  <si>
    <t>M1p1b</t>
  </si>
  <si>
    <t>JA130</t>
  </si>
  <si>
    <t>Ce1M1p1c</t>
  </si>
  <si>
    <t>CTGTCCGTAACAACAACTCATCCCGTTTCGGAAAGTTCATCTGTATCTGCTTCAACAAGC</t>
  </si>
  <si>
    <t>M1p1c</t>
  </si>
  <si>
    <t>JA131</t>
  </si>
  <si>
    <t>Ce1M1p2c</t>
  </si>
  <si>
    <t>CGCATGTTGCTGTATCGAGCATTACTTGCTCGAGAAATCTCGTGTCATCCGTCAAGC</t>
  </si>
  <si>
    <t>M1p2c</t>
  </si>
  <si>
    <t>JA132</t>
  </si>
  <si>
    <t>Ce1M18p1</t>
  </si>
  <si>
    <t>CGCCAAGACTGTCCGTAACAACAACTCATCCGAATTCGGAAAGTTCATCCGTATCCACTTC</t>
  </si>
  <si>
    <t>MyoCE_R241E</t>
  </si>
  <si>
    <t>JA133</t>
  </si>
  <si>
    <t>Ce1M18p2</t>
  </si>
  <si>
    <t>GTGCTCGATATCGCCGGTTTCGTAATCTTCGACTTCAACTCCTTCGAGCAGTTGTGG</t>
  </si>
  <si>
    <t>MyoCE_E465V</t>
  </si>
  <si>
    <t>JA134</t>
  </si>
  <si>
    <t>Ce2M1p1</t>
  </si>
  <si>
    <t>CGGAAAGTTCATCTGTATCTGCTTCAACAAGCACGG</t>
  </si>
  <si>
    <t>PAGE</t>
  </si>
  <si>
    <t>Celegans_M1p1</t>
  </si>
  <si>
    <t>JA135</t>
  </si>
  <si>
    <t>Ce2M1p2</t>
  </si>
  <si>
    <t>CTCGCATGTTGCTGTATCGAGCATTACTTGCTCGAG</t>
  </si>
  <si>
    <t>Celegans_M1p2</t>
  </si>
  <si>
    <t>JA136</t>
  </si>
  <si>
    <t>Ce2M2p1</t>
  </si>
  <si>
    <t>GTTTCGGAAAGTGCATCTGTATCCACTTCAACAAGC</t>
  </si>
  <si>
    <t>Celegans_M2p1</t>
  </si>
  <si>
    <t>JA137</t>
  </si>
  <si>
    <t>Ce2M2p2</t>
  </si>
  <si>
    <t>GACGCCTCGCATCTTGCTGTATCTGTCATTACTTGCTCGAG</t>
  </si>
  <si>
    <t>Celegans_M2p2</t>
  </si>
  <si>
    <t>JA138</t>
  </si>
  <si>
    <t>Ce2M3p1</t>
  </si>
  <si>
    <t>AAGCTCACTTCTGCATGTGTCACTACGCCGGATGTGTGTGTTACAACTGC</t>
  </si>
  <si>
    <t>Celegans_M3p1</t>
  </si>
  <si>
    <t>JA139</t>
  </si>
  <si>
    <t>Ce2M4p1</t>
  </si>
  <si>
    <t>CAACAAGCACGGACGCCTCTGTTGTTGCGATATCGAGC</t>
  </si>
  <si>
    <t>Celegans_M4p1</t>
  </si>
  <si>
    <t>JA140</t>
  </si>
  <si>
    <t>Ce2M4p2</t>
  </si>
  <si>
    <t>GTCAAGAAGTGTAACCTCACTCTGTGTTGTAAGGGTATTGATCGTG</t>
  </si>
  <si>
    <t>Celegans_M4p2</t>
  </si>
  <si>
    <t>JA141</t>
  </si>
  <si>
    <t>Ce2M5p1</t>
  </si>
  <si>
    <t>GTCTTCATCGATTGCGGATGTGATTTGCAAGCGTGTATC</t>
  </si>
  <si>
    <t>Celegans_M5p1</t>
  </si>
  <si>
    <t>JA142</t>
  </si>
  <si>
    <t>Ce2M5p2</t>
  </si>
  <si>
    <t>AGCTTACCTGCAACTGTGTGTTGTGTGGAATCAGAATTTGCAG</t>
  </si>
  <si>
    <t>Celegans_M5p2</t>
  </si>
  <si>
    <t>JA143</t>
  </si>
  <si>
    <t>Ce2M6p1</t>
  </si>
  <si>
    <t>GTCTCCCAATCTACTGCGACTGTTGCGCCCGTATG</t>
  </si>
  <si>
    <t>Celegans_M6p1</t>
  </si>
  <si>
    <t>JA144</t>
  </si>
  <si>
    <t>Ce2M6p2</t>
  </si>
  <si>
    <t>GGAAGGTGGAGCTTGTGTTTGTCCAAATAAGAAGAAGGTCACC</t>
  </si>
  <si>
    <t>Celegans_M6p2</t>
  </si>
  <si>
    <t>JA145</t>
  </si>
  <si>
    <t>Ce2M7p2</t>
  </si>
  <si>
    <t>GAAGGTGGAGCTGAATGTTGTCCAAATAAGAAGAAGGTCACC</t>
  </si>
  <si>
    <t>Celegans_M7p2</t>
  </si>
  <si>
    <t>JA146</t>
  </si>
  <si>
    <t>Ce2M8p1</t>
  </si>
  <si>
    <t>CGTCAAGCTTGTTGTGAGCGTTGCTACCACATCTTCTACC</t>
  </si>
  <si>
    <t>Celegans_M8p1</t>
  </si>
  <si>
    <t>JA147</t>
  </si>
  <si>
    <t>Ce2M8p2</t>
  </si>
  <si>
    <t>GATTACTGGTTCGTCTGCTGTGCCGAGTTGATCATTGACG</t>
  </si>
  <si>
    <t>Celegans_M8p2</t>
  </si>
  <si>
    <t>JA148</t>
  </si>
  <si>
    <t>Ce2M9p1</t>
  </si>
  <si>
    <t>GACCAAGCCACGTTGCAAGTGCGGAACCGAATGG</t>
  </si>
  <si>
    <t>Celegans_M9p1</t>
  </si>
  <si>
    <t>JA149</t>
  </si>
  <si>
    <t>Ce2M9p2</t>
  </si>
  <si>
    <t>ACCACCCAGGAATGTGCCTGCGCTAAGGCCAAGGAGG</t>
  </si>
  <si>
    <t>Celegans_M9p2</t>
  </si>
  <si>
    <t>JA150</t>
  </si>
  <si>
    <t>Ce2M10p1</t>
  </si>
  <si>
    <t>GCCACGTGTCAAGGTCTGTTGCGAATGGGTATCCAAG</t>
  </si>
  <si>
    <t>Celegans_M10p1</t>
  </si>
  <si>
    <t>JA151</t>
  </si>
  <si>
    <t>Ce2M10p2</t>
  </si>
  <si>
    <t>CGCCGCTAAGTGCTGTGAGGGAGGTGGCGGTGG</t>
  </si>
  <si>
    <t>Celegans_M10p2</t>
  </si>
  <si>
    <t>JA152</t>
  </si>
  <si>
    <t>Ce2M11p1</t>
  </si>
  <si>
    <t>ACATGCTCCAAGACTGCTGTAACCAGTCTATGCTCATTACCGG</t>
  </si>
  <si>
    <t>Celegans_M11p1</t>
  </si>
  <si>
    <t>JA153</t>
  </si>
  <si>
    <t>Ce2M11p2</t>
  </si>
  <si>
    <t>GTATTGATCGTTGTTGTTTCATCGGTGTGCTCGATATCG</t>
  </si>
  <si>
    <t>Celegans_M11p2</t>
  </si>
  <si>
    <t>JA154</t>
  </si>
  <si>
    <t>Ce2M12p1</t>
  </si>
  <si>
    <t>CGAGTTGATCATTTGCTGTATCGATGACGTCGAAGAGTTCC</t>
  </si>
  <si>
    <t>Celegans_M12p1</t>
  </si>
  <si>
    <t>JA155</t>
  </si>
  <si>
    <t>Ce2M12p2</t>
  </si>
  <si>
    <t>ATCCCCAACGAGAAGTGTTGTTCTGGTATGATCGATGCCGCTTTG</t>
  </si>
  <si>
    <t>Celegans_M12p2</t>
  </si>
  <si>
    <t>JA156</t>
  </si>
  <si>
    <t>Ce2M13p1</t>
  </si>
  <si>
    <t>CTATGCTCATTACCGGATGTTCTGGAGCCGGAAAGAC</t>
  </si>
  <si>
    <t>Celegans_M13p1</t>
  </si>
  <si>
    <t>JA157</t>
  </si>
  <si>
    <t>Ce2M13p2</t>
  </si>
  <si>
    <t>ATATCGCCGGTTGCGAAATCTTCGACTTCAAC</t>
  </si>
  <si>
    <t>Celegans_M13p2</t>
  </si>
  <si>
    <t>JA158</t>
  </si>
  <si>
    <t>Ce2M13p3</t>
  </si>
  <si>
    <t>GGCACTACTGCGGAACTGTGCGTTACAACTGC</t>
  </si>
  <si>
    <t>Celegans_M13p3</t>
  </si>
  <si>
    <t>JA159</t>
  </si>
  <si>
    <t>Ce2M14p1</t>
  </si>
  <si>
    <t>AACAGAACCCTTCATTGTGACTTCTGCCAACGTTACGCCATCC</t>
  </si>
  <si>
    <t>Celegans_M14p1</t>
  </si>
  <si>
    <t>JA160</t>
  </si>
  <si>
    <t>Ce2M14p2</t>
  </si>
  <si>
    <t>GATGACGACTGTAAGAAGTGCTGCGAGGCTATCATGTCCAAG</t>
  </si>
  <si>
    <t>Celegans_M14p2</t>
  </si>
  <si>
    <t>JA161</t>
  </si>
  <si>
    <t>Ce2M15p1</t>
  </si>
  <si>
    <t>GGATTGCTGCCGCCTCTGTTGCGCTCACATGCACATGG</t>
  </si>
  <si>
    <t>Celegans_M15p1</t>
  </si>
  <si>
    <t>JA162</t>
  </si>
  <si>
    <t>Ce2M16p1</t>
  </si>
  <si>
    <t>GAATCAGAATTTGCAGATGTTGTTTCCCCTGCTGTACCCTTCATCCAGACTTCGTCC</t>
  </si>
  <si>
    <t>Celegans_M16p1</t>
  </si>
  <si>
    <t>JA163</t>
  </si>
  <si>
    <t>Ce2M17p1</t>
  </si>
  <si>
    <t>CTCAACGACTGCGTTGTCTCGGCAATGAAACAATCC</t>
  </si>
  <si>
    <t>Celegans_M17p1</t>
  </si>
  <si>
    <t>JA164</t>
  </si>
  <si>
    <t>Ce2M17p2</t>
  </si>
  <si>
    <t>CATTTCATCCGTTGTTGCATCCCCTGCGAGAAGAAGC</t>
  </si>
  <si>
    <t>Celegans_M17p2</t>
  </si>
  <si>
    <t>JA165</t>
  </si>
  <si>
    <t>Ce2M18p1</t>
  </si>
  <si>
    <t>GTCCGTAACAACAACTCATCCGAATTCGGAAAGTTCATCC</t>
  </si>
  <si>
    <t>Celegans_M18p1</t>
  </si>
  <si>
    <t>JA166</t>
  </si>
  <si>
    <t>Ce2M18p2</t>
  </si>
  <si>
    <t>ATATCGCCGGTTTCGTAATCTTCGACTTCAACTC</t>
  </si>
  <si>
    <t>Celegans_M18p2</t>
  </si>
  <si>
    <t>JA167</t>
  </si>
  <si>
    <t>Dm1M1p1</t>
  </si>
  <si>
    <t>GGTAAATTCATCTGCATCTGCTTCGGACCCAC</t>
  </si>
  <si>
    <t>Myo14</t>
  </si>
  <si>
    <t>JA168</t>
  </si>
  <si>
    <t>Dm1M1p2</t>
  </si>
  <si>
    <t>CTGGCTTGTGCTTGCATTGAGACCTATCTGCTGGAG</t>
  </si>
  <si>
    <t>JA169</t>
  </si>
  <si>
    <t>Dm1M2p1</t>
  </si>
  <si>
    <t>CGGTAAATGCATCTGCATCCACTTCGGACCCACTGG</t>
  </si>
  <si>
    <t>JA170</t>
  </si>
  <si>
    <t>Dm1M2p2</t>
  </si>
  <si>
    <t>CTGGTGCTTGCATTTGCACCTATCTGCTGGAGAAGG</t>
  </si>
  <si>
    <t>JA171</t>
  </si>
  <si>
    <t>Dm1M3p1</t>
  </si>
  <si>
    <t>CACTTCTGCATTTGCCATTATGCTGGTTGCGTGTGTTACAACATC</t>
  </si>
  <si>
    <t>JA172</t>
  </si>
  <si>
    <t>Dm1M4p1</t>
  </si>
  <si>
    <t>GGGCCTTCATCGATTGCGGTTGCGACTTGTTGGCC</t>
  </si>
  <si>
    <t>JA173</t>
  </si>
  <si>
    <t>Dm1M4p2</t>
  </si>
  <si>
    <t>CTGTAACTGTGTGCTTTGTGGTATCCGTATTTGC</t>
  </si>
  <si>
    <t>JA174</t>
  </si>
  <si>
    <t>Dm1M5p1</t>
  </si>
  <si>
    <t>CCCCGTGTATTGCAACTGCTGCGCTAAGATGTACCG</t>
  </si>
  <si>
    <t>JA175</t>
  </si>
  <si>
    <t>Dm1M5p2</t>
  </si>
  <si>
    <t>CCAAGAAGACCGATGAGGCCTGCAAGAGCAAGGGC</t>
  </si>
  <si>
    <t>JA176</t>
  </si>
  <si>
    <t>Dm1M6p1</t>
  </si>
  <si>
    <t>CTCCCAGCAGTGTTGCGAGCGTTCCTACCACATC</t>
  </si>
  <si>
    <t>JA177</t>
  </si>
  <si>
    <t>Dm1M6p2</t>
  </si>
  <si>
    <t>CCACATTGTCTGTTGCGGCAAGGTCACTGTAGCC</t>
  </si>
  <si>
    <t>JA178</t>
  </si>
  <si>
    <t>Dm1M7p1</t>
  </si>
  <si>
    <t>GAAGCCCCGCTGTAAGTGTGGCAACGAGTTCGTC</t>
  </si>
  <si>
    <t>JA179</t>
  </si>
  <si>
    <t>Dm1M7p2</t>
  </si>
  <si>
    <t>CCGGTCAGTCGTGTGGCTGTGAACAGGCCAAGGG</t>
  </si>
  <si>
    <t>JA180</t>
  </si>
  <si>
    <t>Dm1M8p1</t>
  </si>
  <si>
    <t>GCATCAAGGTCTGCTGCGAGTTCGTCACCCAGG</t>
  </si>
  <si>
    <t>JA181</t>
  </si>
  <si>
    <t>Dm1M8p2</t>
  </si>
  <si>
    <t>GGGTGGCGGTGAACAGTGCTGCGGAGGTCGTGGC</t>
  </si>
  <si>
    <t>JA182</t>
  </si>
  <si>
    <t>Dm1M9p1</t>
  </si>
  <si>
    <t>GACATGTTGACCAACTGCTGCAATCAATCTATGTTG</t>
  </si>
  <si>
    <t>JA183</t>
  </si>
  <si>
    <t>Dm1M9p2</t>
  </si>
  <si>
    <t>CCCAGCAGAAGCGTTGCTGCTTCATTGGTGTACTGG</t>
  </si>
  <si>
    <t>JA184</t>
  </si>
  <si>
    <t>Dm1M10p1</t>
  </si>
  <si>
    <t>CAAGGTCACTGTATGCTGTATCGATGATGCTGAGG</t>
  </si>
  <si>
    <t>JA185</t>
  </si>
  <si>
    <t>Dm1M10p2</t>
  </si>
  <si>
    <t>CCAACGAAATGTGCTGCCCTGGCGTGGTTGATGC</t>
  </si>
  <si>
    <t>JA186</t>
  </si>
  <si>
    <t>Dm1M11p1</t>
  </si>
  <si>
    <t>GTTGATCACCGGTTGCTCTGGTGCCGGAAAGACTG</t>
  </si>
  <si>
    <t>JA187</t>
  </si>
  <si>
    <t>Dm1M11p2</t>
  </si>
  <si>
    <t>GGATATTGCTGGTTGCGAGATCTTCGAGTACAACGG</t>
  </si>
  <si>
    <t>JA188</t>
  </si>
  <si>
    <t>Dm1M11p3</t>
  </si>
  <si>
    <t>GCCATTGCCCATTATTGTGGTTGTGTGTCCTAC</t>
  </si>
  <si>
    <t>JA189</t>
  </si>
  <si>
    <t>Dm1M11p4</t>
  </si>
  <si>
    <t>GCACCAGCTGACCTGCAACGGTGTGCTTGAAG</t>
  </si>
  <si>
    <t>JA190</t>
  </si>
  <si>
    <t>Dm1M12p1</t>
  </si>
  <si>
    <t>GGATGATGTACTGTGACTTCTGCATGCGGTACCAG</t>
  </si>
  <si>
    <t>JA191</t>
  </si>
  <si>
    <t>Dm1M12p2</t>
  </si>
  <si>
    <t>CGATTGTTGCAAGAAAGCCTGTAAGGTTCTGATTG</t>
  </si>
  <si>
    <t>JA192</t>
  </si>
  <si>
    <t>Dm1M13p1</t>
  </si>
  <si>
    <t>GAAGGAGGACTGCTGTAGGATCTGCTGCGCTGTCATGC</t>
  </si>
  <si>
    <t>JA193</t>
  </si>
  <si>
    <t>Dm1M14p1</t>
  </si>
  <si>
    <t>GCCGTTGCTGCTTCCCCTGCTGCATGATGTACCCTGAC</t>
  </si>
  <si>
    <t>JA194</t>
  </si>
  <si>
    <t>Dm1M15p1</t>
  </si>
  <si>
    <t>CGTCCGTTGCTGTATTCCCTGCTGTATGAAGCAGCCTGG</t>
  </si>
  <si>
    <t>JA195</t>
  </si>
  <si>
    <t>Dm1M16p1</t>
  </si>
  <si>
    <t>CGATAACTCCTCTGAGTTCGGTAAATTCATCCG</t>
  </si>
  <si>
    <t>JA196</t>
  </si>
  <si>
    <t>Dm1M16p2</t>
  </si>
  <si>
    <t>GGATATTGCTGGTTTTGTGATCTTCGAGTACAACGG</t>
  </si>
  <si>
    <t>JA197</t>
  </si>
  <si>
    <t>Dm2M1p1</t>
  </si>
  <si>
    <t>CTCGTTTCGGTAAATTCATCTGTATCTGCTTCGGACCCACTGG</t>
  </si>
  <si>
    <t>dm2M1p1</t>
  </si>
  <si>
    <t>Myo11</t>
  </si>
  <si>
    <t>JA198</t>
  </si>
  <si>
    <t>Dm2M1p2</t>
  </si>
  <si>
    <t>CTGGCTTGTGCTTGTATTGAGACCTATCTGCTGGAGAAGG</t>
  </si>
  <si>
    <t>dm2M1p2</t>
  </si>
  <si>
    <t>JA199</t>
  </si>
  <si>
    <t>Dm2M2p1</t>
  </si>
  <si>
    <t>CTCTCGTTTCGGTAAATGCATCTGTATCCACTTCGGACCC</t>
  </si>
  <si>
    <t>dm2M2p1</t>
  </si>
  <si>
    <t>JA200</t>
  </si>
  <si>
    <t>Dm2M2p2</t>
  </si>
  <si>
    <t>GGTAAACTGGCTGGTGCTTGTATTTGCACCTATCTGCTGGAGAAGG</t>
  </si>
  <si>
    <t>dm2M2p2</t>
  </si>
  <si>
    <t>JA201</t>
  </si>
  <si>
    <t>Dm2M3p1</t>
  </si>
  <si>
    <t>GCCCACTTCTGCATTTGCCATTATGCTGGTTGTGTGTGCTACAACATCACC</t>
  </si>
  <si>
    <t>dm2M3p1</t>
  </si>
  <si>
    <t>JA202</t>
  </si>
  <si>
    <t>Dm2M4p1</t>
  </si>
  <si>
    <t>CCTTCATCGATTGCGGTTGCGACTTGTTGGCCTGTATCGATCTG</t>
  </si>
  <si>
    <t>dm2M4p1</t>
  </si>
  <si>
    <t>JA203</t>
  </si>
  <si>
    <t>Dm2M4p2</t>
  </si>
  <si>
    <t>CAGCTGACCTGTAACTGTGTGCTTTGCGGTATCCGTATTTGCCG</t>
  </si>
  <si>
    <t>dm2M4p2</t>
  </si>
  <si>
    <t>JA204</t>
  </si>
  <si>
    <t>Dm2M5p1</t>
  </si>
  <si>
    <t>GCGTTACCCCGTGTATTGCAACTGTTGCGCTAAGATGTACC</t>
  </si>
  <si>
    <t>dm2M5p1</t>
  </si>
  <si>
    <t>JA205</t>
  </si>
  <si>
    <t>Dm2M5p2</t>
  </si>
  <si>
    <t>CCAAGAAGACCGATGAGTGCGCCTGCAGCAAGGGCTCCCTGG</t>
  </si>
  <si>
    <t>dm2M5p2</t>
  </si>
  <si>
    <t>JA206</t>
  </si>
  <si>
    <t>Dm2M6p1</t>
  </si>
  <si>
    <t>CATCTCCCAGCAGTGCTGCGAGCGTTCCTACCACATCTTCTACC</t>
  </si>
  <si>
    <t>dm2M6p1</t>
  </si>
  <si>
    <t>JA207</t>
  </si>
  <si>
    <t>Dm2M6p2</t>
  </si>
  <si>
    <t>CGATTACCACATTGTCTGCTGCGGCAAGGTCACTGTAGCCAG</t>
  </si>
  <si>
    <t>dm2M6p2</t>
  </si>
  <si>
    <t>JA208</t>
  </si>
  <si>
    <t>Dm2M7p1</t>
  </si>
  <si>
    <t>GCTGAAGCCCCGCTGCAAGTGCGGCAACGAGTTCGTC</t>
  </si>
  <si>
    <t>dm2M7p1</t>
  </si>
  <si>
    <t>JA209</t>
  </si>
  <si>
    <t>Dm2M7p2</t>
  </si>
  <si>
    <t>GGTCAGTCGTGTGGCTGTGAACAGGCCAAGG</t>
  </si>
  <si>
    <t>dm2M7p2</t>
  </si>
  <si>
    <t>JA210</t>
  </si>
  <si>
    <t>Dm2M8p1</t>
  </si>
  <si>
    <t>GCATCAAGGTCTGCTGCGAGTTCGTCACCCAGGG</t>
  </si>
  <si>
    <t>dm2M8p1</t>
  </si>
  <si>
    <t>JA211</t>
  </si>
  <si>
    <t>Dm2M8p2</t>
  </si>
  <si>
    <t>GTGGCGGTGAACAGTGCTGCGGAGGTCGTGGCAAGAAGG</t>
  </si>
  <si>
    <t>dm2M8p2</t>
  </si>
  <si>
    <t>JA212</t>
  </si>
  <si>
    <t>Dm2M9p1</t>
  </si>
  <si>
    <t>CCTACGTCGACATGTTGACCAACTGCTGCAATCAATCTATGTTGATCACCG</t>
  </si>
  <si>
    <t>dm2M9p1</t>
  </si>
  <si>
    <t>JA213</t>
  </si>
  <si>
    <t>Dm2M9p2</t>
  </si>
  <si>
    <t>GGATACCCAGCAGAAGCGTTGCTGCTTCATTGGTGTACTGGATATTGC</t>
  </si>
  <si>
    <t>dm2M9p2</t>
  </si>
  <si>
    <t>JA214</t>
  </si>
  <si>
    <t>Dm2M10p1</t>
  </si>
  <si>
    <t>CAGGGCAAGGTCACTGTATGCTGTATCGATGATGCTGAGG</t>
  </si>
  <si>
    <t>dm2M10p1</t>
  </si>
  <si>
    <t>JA215</t>
  </si>
  <si>
    <t>Dm2M10p2</t>
  </si>
  <si>
    <t>CATTCCCAACGAAATGTGCTGCCCTGGCGTGGTTGATGCCCACTTGG</t>
  </si>
  <si>
    <t>dm2M10p2</t>
  </si>
  <si>
    <t>JA216</t>
  </si>
  <si>
    <t>Dm2M11p1</t>
  </si>
  <si>
    <t>CTATGTTGATCACCGGTTGCTCTGGTGCCGGAAAGACTG</t>
  </si>
  <si>
    <t>dm2M11p1</t>
  </si>
  <si>
    <t>JA217</t>
  </si>
  <si>
    <t>Dm2M11p2</t>
  </si>
  <si>
    <t>GGATATTGCTGGTTGTGAGATCTTCGAGTACAACGG</t>
  </si>
  <si>
    <t>dm2M11p2</t>
  </si>
  <si>
    <t>JA218</t>
  </si>
  <si>
    <t>Dm2M11p3</t>
  </si>
  <si>
    <t>CTTCGCCATTGCCCATTATTGTGGTTGTGTGTCCTACAAC</t>
  </si>
  <si>
    <t>dm2M11p3</t>
  </si>
  <si>
    <t>JA219</t>
  </si>
  <si>
    <t>Dm2M12p1</t>
  </si>
  <si>
    <t>CCCCAACAGGATGATGTACTGTGACTTCTGCATGCGGTACCAGATC</t>
  </si>
  <si>
    <t>dm2M12p1</t>
  </si>
  <si>
    <t>JA220</t>
  </si>
  <si>
    <t>Dm2M12p2</t>
  </si>
  <si>
    <t>CCTCGATTGTTGCAAGAAAGCCTGCAAGGTTCTGATTGAGTCC</t>
  </si>
  <si>
    <t>dm2M12p2</t>
  </si>
  <si>
    <t>JA221</t>
  </si>
  <si>
    <t>Dm2M14p1</t>
  </si>
  <si>
    <t>GGTATCCGTATTTGCCGTTGCTGCTTCCCCTGCTGCATGATGTACCCTGACTTC</t>
  </si>
  <si>
    <t>dm2M14p1</t>
  </si>
  <si>
    <t>JA222</t>
  </si>
  <si>
    <t>Dm2M15p1</t>
  </si>
  <si>
    <t>CTCACTTCGTCCGTTGCTGCATTCCCTGCTGCATGAAGCAGCCTGGCGTG</t>
  </si>
  <si>
    <t>dm2M15p1</t>
  </si>
  <si>
    <t>JA223</t>
  </si>
  <si>
    <t>Dm2M16p1</t>
  </si>
  <si>
    <t>CCGTGCGTAACGATAACTCCTCTGAGTTCGGTAAATTCATCCG</t>
  </si>
  <si>
    <t>dm2M16p1</t>
  </si>
  <si>
    <t>JA224</t>
  </si>
  <si>
    <t>dm1</t>
  </si>
  <si>
    <t>TCATTGCGTACTTCGCCACTGTTGG</t>
  </si>
  <si>
    <t>HPLC</t>
  </si>
  <si>
    <t>DMisoF_SEQ1</t>
  </si>
  <si>
    <t>sequencing</t>
  </si>
  <si>
    <t>Dmmyo_isoF_seq600</t>
  </si>
  <si>
    <t>JA225</t>
  </si>
  <si>
    <t>dm2</t>
  </si>
  <si>
    <t>CCGCATCAAGGTCGGCAACG</t>
  </si>
  <si>
    <t>DMisoF_SEQ2</t>
  </si>
  <si>
    <t>Dmmyo_isoF_seq1230</t>
  </si>
  <si>
    <t>general</t>
  </si>
  <si>
    <t>pUC/M13 F</t>
  </si>
  <si>
    <t>UNI</t>
  </si>
  <si>
    <t>CCCAGTCACGACGTTGTAAAACG</t>
  </si>
  <si>
    <t>RK</t>
  </si>
  <si>
    <t>M13 UNI</t>
  </si>
  <si>
    <t>PCR check</t>
  </si>
  <si>
    <t>pEMBACY (bacmid)</t>
  </si>
  <si>
    <t>bacmid transposition casette F</t>
  </si>
  <si>
    <t>pUC/M13 R</t>
  </si>
  <si>
    <t>REV</t>
  </si>
  <si>
    <t>AGCGGATAACAATTTCACACAGG</t>
  </si>
  <si>
    <t>M13 REV</t>
  </si>
  <si>
    <t>bacmid transposition casette R</t>
  </si>
  <si>
    <t>LG129</t>
  </si>
  <si>
    <t>ACCAATCCAGTACTTGAAGCC</t>
  </si>
  <si>
    <t>LG</t>
  </si>
  <si>
    <t>Invitrogen</t>
  </si>
  <si>
    <t>UNC-54, bp660+</t>
  </si>
  <si>
    <t>LG130</t>
  </si>
  <si>
    <t>GCTGTCGGAGCCATGGCCAAG</t>
  </si>
  <si>
    <t>RKmysa</t>
  </si>
  <si>
    <t>mysa</t>
  </si>
  <si>
    <t>CCACTGGTAAACTGGCT</t>
  </si>
  <si>
    <t>myo28-mysa760</t>
  </si>
  <si>
    <t>Myo28</t>
  </si>
  <si>
    <t>Dm MHC head domain, bp760+</t>
  </si>
  <si>
    <t>pHf</t>
  </si>
  <si>
    <t>polHf</t>
  </si>
  <si>
    <t>AAATGATAACCATCTCGC</t>
  </si>
  <si>
    <t>PH-F</t>
  </si>
  <si>
    <t>pFastBac XX</t>
  </si>
  <si>
    <t>pFastBAC Tn7 casette F</t>
  </si>
  <si>
    <t>SV40r</t>
  </si>
  <si>
    <t>GAAATTTGTGATGCTATTGC</t>
  </si>
  <si>
    <t>SV40-R</t>
  </si>
  <si>
    <t>pFastBAC Tn7 casette R</t>
  </si>
  <si>
    <t>p10f</t>
  </si>
  <si>
    <t>CGGACCTTTAATTCAACC</t>
  </si>
  <si>
    <t>P10-F</t>
  </si>
  <si>
    <t>HSVr</t>
  </si>
  <si>
    <t>GTCTCCTTCCGTGTTTCA</t>
  </si>
  <si>
    <t>HSV-R</t>
  </si>
  <si>
    <t>MPA</t>
  </si>
  <si>
    <t>JA226</t>
  </si>
  <si>
    <t>GGTTGATGTCGTCGTCGTGG</t>
  </si>
  <si>
    <t>Gibson assembly</t>
  </si>
  <si>
    <t>JA227</t>
  </si>
  <si>
    <t>CATCACTGAAAGCCCGAAAGGAAGCTGAG</t>
  </si>
  <si>
    <t>JA228</t>
  </si>
  <si>
    <t>Mpa "5c E330Q"_for</t>
  </si>
  <si>
    <t>CTTTCGGGCTTTCAGTGATGGTGATGATGGTGATG</t>
  </si>
  <si>
    <t>Mpa "5c E330Q"</t>
  </si>
  <si>
    <t>JA229</t>
  </si>
  <si>
    <t>Mpa "5c E330Q"_rev</t>
  </si>
  <si>
    <t>CCACGACGACGACATCAACCGCGGCACCCGGCCCGCGCGAG</t>
  </si>
  <si>
    <t>JA230</t>
  </si>
  <si>
    <t>seq_MPA1a_REV_648</t>
  </si>
  <si>
    <t>TTCGCGAAGTACCTGACCC</t>
  </si>
  <si>
    <t>MPA1a</t>
  </si>
  <si>
    <t>http://www.genscript.com/cgi-bin/tools/sequencing_primer_design</t>
  </si>
  <si>
    <t>JA231</t>
  </si>
  <si>
    <t>seq_MPA1a_REV_1247</t>
  </si>
  <si>
    <t>CGGACATCGACTACGACAAG</t>
  </si>
  <si>
    <t>JA232</t>
  </si>
  <si>
    <t>seq_MPA1a_REV_1847</t>
  </si>
  <si>
    <t>ATCTCGAGCAGGAGATCG</t>
  </si>
  <si>
    <t>JA233</t>
  </si>
  <si>
    <t>seq_MPA1a_REV_2445</t>
  </si>
  <si>
    <t>TCTGATAAGAGACACCGGCA</t>
  </si>
  <si>
    <t>JA234</t>
  </si>
  <si>
    <t>seq_MPA1a_REV_3043</t>
  </si>
  <si>
    <t>CCTTCCCGTTCCGCTATC</t>
  </si>
  <si>
    <t>JA235</t>
  </si>
  <si>
    <t>seq_MPA1a_REV_3641</t>
  </si>
  <si>
    <t>GGCACCTGTCCTACGAGTTG</t>
  </si>
  <si>
    <t>JA236</t>
  </si>
  <si>
    <t>seq_MPA1a_REV_4249</t>
  </si>
  <si>
    <t>TGGGGGTAATGATACCGATG</t>
  </si>
  <si>
    <t>JA237</t>
  </si>
  <si>
    <t>seq_MPA1a_REV_4850</t>
  </si>
  <si>
    <t>CTCACATGTTCTTTCCTGCG</t>
  </si>
  <si>
    <t>JA238</t>
  </si>
  <si>
    <t>seq_MPA1a_REV_5447</t>
  </si>
  <si>
    <t>AAAAACCACCGCTACCAGC</t>
  </si>
  <si>
    <t>JA239</t>
  </si>
  <si>
    <t>seq_MPA1a_REV_6053</t>
  </si>
  <si>
    <t>TAACTCGCCTTGATCGTTGG</t>
  </si>
  <si>
    <t>JA240</t>
  </si>
  <si>
    <t>seq_MPA1a_REV_6645</t>
  </si>
  <si>
    <t>ACTTTTCGGGGAAATGTGC</t>
  </si>
  <si>
    <t>JA241</t>
  </si>
  <si>
    <t>pET-21a_for</t>
  </si>
  <si>
    <t>TTCTTAAAGTTAAACAAAATTATTTCTAGAGGGG</t>
  </si>
  <si>
    <t>JA242</t>
  </si>
  <si>
    <t>pET-21a_rev</t>
  </si>
  <si>
    <r>
      <rPr>
        <sz val="11"/>
        <color rgb="FFFF0000"/>
        <rFont val="Courier New"/>
        <family val="3"/>
        <charset val="238"/>
      </rPr>
      <t>CATCAC</t>
    </r>
    <r>
      <rPr>
        <b/>
        <sz val="11"/>
        <color theme="1"/>
        <rFont val="Courier New"/>
        <family val="3"/>
        <charset val="238"/>
      </rPr>
      <t>TGA</t>
    </r>
    <r>
      <rPr>
        <u/>
        <sz val="11"/>
        <color rgb="FF0070C0"/>
        <rFont val="Courier New"/>
        <family val="3"/>
        <charset val="238"/>
      </rPr>
      <t>AAGCCCGAAAGGAAGCTGAG</t>
    </r>
  </si>
  <si>
    <t>JA243</t>
  </si>
  <si>
    <r>
      <rPr>
        <sz val="11"/>
        <color rgb="FF0070C0"/>
        <rFont val="Courier New"/>
        <family val="3"/>
        <charset val="238"/>
      </rPr>
      <t>CTTTCGGGCTT</t>
    </r>
    <r>
      <rPr>
        <b/>
        <sz val="11"/>
        <color theme="1"/>
        <rFont val="Courier New"/>
        <family val="3"/>
        <charset val="238"/>
      </rPr>
      <t>TCA</t>
    </r>
    <r>
      <rPr>
        <sz val="11"/>
        <color rgb="FFFF0000"/>
        <rFont val="Courier New"/>
        <family val="3"/>
        <charset val="238"/>
      </rPr>
      <t>GTGATGGTGATGATGGTGATGGTGGTGGTG</t>
    </r>
    <r>
      <rPr>
        <u/>
        <sz val="11"/>
        <color rgb="FF00B050"/>
        <rFont val="Courier New"/>
        <family val="3"/>
        <charset val="238"/>
      </rPr>
      <t>CTCGAGTGCGGCCGCC</t>
    </r>
  </si>
  <si>
    <t>JA244</t>
  </si>
  <si>
    <r>
      <rPr>
        <sz val="11"/>
        <color rgb="FF0070C0"/>
        <rFont val="Courier New"/>
        <family val="3"/>
        <charset val="238"/>
      </rPr>
      <t>ATTTTGTTTAACTTTAAGAAGG</t>
    </r>
    <r>
      <rPr>
        <u/>
        <sz val="11"/>
        <color rgb="FF00B050"/>
        <rFont val="Courier New"/>
        <family val="3"/>
        <charset val="238"/>
      </rPr>
      <t>ATGGCAGCCCACGACGAC</t>
    </r>
  </si>
  <si>
    <t>MYS</t>
  </si>
  <si>
    <t>JA245</t>
  </si>
  <si>
    <t>Mys1a_Fragment 1_for</t>
  </si>
  <si>
    <t>CCACCATCGGGCGCGGATCCCGGTCCGAAGCGCTAGATGGAGTGTCCTCAGTGCGG</t>
  </si>
  <si>
    <t>JA245#Mys1a_Fragment 1_for</t>
  </si>
  <si>
    <t>Mys1a</t>
  </si>
  <si>
    <t>JA246</t>
  </si>
  <si>
    <t>Mys1a_Fragment 1_rev</t>
  </si>
  <si>
    <t>GTACATCTCGCAAGCATCAGTCC</t>
  </si>
  <si>
    <t>JA246#Mys1a_Fragment 1_rev</t>
  </si>
  <si>
    <t>JA247</t>
  </si>
  <si>
    <t>Mys1a_Fragment 2_for</t>
  </si>
  <si>
    <t>CTGATGCTTGCGAGATGTACTGCACACAAGACCTCCACGACTTGGGATC</t>
  </si>
  <si>
    <t>JA247#Mys1a_Fragment 2_for</t>
  </si>
  <si>
    <t>JA248</t>
  </si>
  <si>
    <t>Mys1a_Fragment 2_rev</t>
  </si>
  <si>
    <t>GTTCAGCAAGGGGTTAAGGACTG</t>
  </si>
  <si>
    <t>JA248#Mys1a_Fragment 2_rev</t>
  </si>
  <si>
    <t>JA249</t>
  </si>
  <si>
    <t>Mys1a_Fragment 3_for</t>
  </si>
  <si>
    <t>TCCTTAACCCCTTGCTGAACTTCGCCGACTCATTCGAAGATTTCGGCAATG</t>
  </si>
  <si>
    <t>JA249#Mys1a_Fragment 3_for</t>
  </si>
  <si>
    <t>JA250</t>
  </si>
  <si>
    <t>Mys1a_Fragment 3_rev</t>
  </si>
  <si>
    <t>TAAGAACTTAAAAAGAGGGGCACGAGCGTTCAACTTGCTAGATCTCTTGGGC</t>
  </si>
  <si>
    <t>JA250#Mys1a_Fragment 3_rev</t>
  </si>
  <si>
    <t>JA251</t>
  </si>
  <si>
    <t>Mys1a_Fragment 4_for</t>
  </si>
  <si>
    <t>CCCCTCTTTTTAAGTTCTTAGACCTGTTC</t>
  </si>
  <si>
    <t>JA251#Mys1a_Fragment 4_for</t>
  </si>
  <si>
    <t>JA252</t>
  </si>
  <si>
    <t>Mys1a_Fragment 4_rev</t>
  </si>
  <si>
    <t>AAACAGGGGGATCTTCAGCTC</t>
  </si>
  <si>
    <t>JA252#Mys1a_Fragment 4_rev</t>
  </si>
  <si>
    <t>JA253</t>
  </si>
  <si>
    <t>Mys1a_Fragment 5_for</t>
  </si>
  <si>
    <t>AGCTGAAGATCCCCCTGTTTCTCGTAGGAAAGCCTGGATCTAGCAAAAGCTTG</t>
  </si>
  <si>
    <t>JA253#Mys1a_Fragment 5_for</t>
  </si>
  <si>
    <t>JA254</t>
  </si>
  <si>
    <t>Mys1a_Fragment 5_rev</t>
  </si>
  <si>
    <t>GAGCGCACATCCTTTAAGAAGG</t>
  </si>
  <si>
    <t>JA254#Mys1a_Fragment 5_rev</t>
  </si>
  <si>
    <t>JA255</t>
  </si>
  <si>
    <t>Mys1a_Fragment 6_for</t>
  </si>
  <si>
    <t>TTCTTAAAGGATGTGCGCTCGTGGCTAACTAATCCCGGTAAGC</t>
  </si>
  <si>
    <t>JA255#Mys1a_Fragment 6_for</t>
  </si>
  <si>
    <t>JA256</t>
  </si>
  <si>
    <t>Mys1a_Fragment 6_rev</t>
  </si>
  <si>
    <t>TTACCGATGTCCAGAGTTTTGCATTC</t>
  </si>
  <si>
    <t>JA256#Mys1a_Fragment 6_rev</t>
  </si>
  <si>
    <t>JA257</t>
  </si>
  <si>
    <t>Mys1a_Fragment 7_for</t>
  </si>
  <si>
    <t>AAAACTCTGGACATCGGTAATGCTCTCATGGCTTGTCGCTCCCCAAAGC</t>
  </si>
  <si>
    <t>JA257#Mys1a_Fragment 7_for</t>
  </si>
  <si>
    <t>JA258</t>
  </si>
  <si>
    <t>Mys1a_Fragment 7_rev</t>
  </si>
  <si>
    <t>GTGGTATGGCTGATTATGATCCTCTAGTACCACCACCACCATCACCATCATCACCATCACTGATCTGCTTTGACGATCCCACTTTC</t>
  </si>
  <si>
    <t>JA258#Mys1a_Fragment 7_rev</t>
  </si>
  <si>
    <t>JA259</t>
  </si>
  <si>
    <t>pFastBac1_rev</t>
  </si>
  <si>
    <t>GGATCCGCGCCCGATG</t>
  </si>
  <si>
    <t>JA259#pFastBac1_rev</t>
  </si>
  <si>
    <t>JA260</t>
  </si>
  <si>
    <t>pFastBac1_for</t>
  </si>
  <si>
    <t>ATCATAATCAGCCATACCACATTTGTAG</t>
  </si>
  <si>
    <t>JA260#pFastBac1_for</t>
  </si>
  <si>
    <t>JA261</t>
  </si>
  <si>
    <t>Mys1a_Fragment 1</t>
  </si>
  <si>
    <t>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</t>
  </si>
  <si>
    <t>20 ng / uL | 10 mM Tris pH 8.5</t>
  </si>
  <si>
    <t>GeneStrings</t>
  </si>
  <si>
    <t>Life Technologies</t>
  </si>
  <si>
    <t>JA262</t>
  </si>
  <si>
    <t>Mys1a_Fragment 2</t>
  </si>
  <si>
    <t>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</t>
  </si>
  <si>
    <t>JA263</t>
  </si>
  <si>
    <t>Mys1a_Fragment 3</t>
  </si>
  <si>
    <t>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</t>
  </si>
  <si>
    <t>JA264</t>
  </si>
  <si>
    <t>Mys1a_Fragment 4</t>
  </si>
  <si>
    <t>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</t>
  </si>
  <si>
    <t>JA265</t>
  </si>
  <si>
    <t>Mys1a_Fragment 5</t>
  </si>
  <si>
    <t>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</t>
  </si>
  <si>
    <t>JA266</t>
  </si>
  <si>
    <t>Mys1a_Fragment 6</t>
  </si>
  <si>
    <t>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</t>
  </si>
  <si>
    <t>JA267</t>
  </si>
  <si>
    <t>Mys1a_Fragment 7</t>
  </si>
  <si>
    <t>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</t>
  </si>
  <si>
    <t>JA268</t>
  </si>
  <si>
    <t>Mys1a_Fragment1_for</t>
  </si>
  <si>
    <t>ATGGAGTGTCCTCAGTGCGGTCACG</t>
  </si>
  <si>
    <t>JA268#Mys1a_Fragment1_for</t>
  </si>
  <si>
    <t>Amplification / Seq</t>
  </si>
  <si>
    <t>Mys1a fragment</t>
  </si>
  <si>
    <t>JA269</t>
  </si>
  <si>
    <t>Mys1a_Fragment1_rev</t>
  </si>
  <si>
    <t>TACGAGAGATCCCAAGTCGTGGAGG</t>
  </si>
  <si>
    <t>JA269#Mys1a_Fragment1_rev</t>
  </si>
  <si>
    <t>JA270</t>
  </si>
  <si>
    <t>Mys1a_Fragment2_for</t>
  </si>
  <si>
    <t>GATGCTTGCGAGATGTACTGCACAC</t>
  </si>
  <si>
    <t>JA270#Mys1a_Fragment2_for</t>
  </si>
  <si>
    <t>JA271</t>
  </si>
  <si>
    <t>Mys1a_Fragment2_rev</t>
  </si>
  <si>
    <t>TTCATTGCCGAAATCTTCGAATGAG</t>
  </si>
  <si>
    <t>JA271#Mys1a_Fragment2_rev</t>
  </si>
  <si>
    <t>JA272</t>
  </si>
  <si>
    <t>Mys1a_Fragment3_for</t>
  </si>
  <si>
    <t>GTCCTTAACCCCTTGCTGAACTTCG</t>
  </si>
  <si>
    <t>JA272#Mys1a_Fragment3_for</t>
  </si>
  <si>
    <t>JA273</t>
  </si>
  <si>
    <t>Mys1a_Fragment3_rev</t>
  </si>
  <si>
    <t>TAAGAACTTAAAAAGAGGGGCACGA</t>
  </si>
  <si>
    <t>JA273#Mys1a_Fragment3_rev</t>
  </si>
  <si>
    <t>JA274</t>
  </si>
  <si>
    <t>Mys1a_Fragment4_for</t>
  </si>
  <si>
    <t>CAGCCCAAGAGATCTAGCAAGTTGA</t>
  </si>
  <si>
    <t>JA274#Mys1a_Fragment4_for</t>
  </si>
  <si>
    <t>JA275</t>
  </si>
  <si>
    <t>Mys1a_Fragment4_rev</t>
  </si>
  <si>
    <t>GGCCAAGCTTTTGCTAGATCCAGGC</t>
  </si>
  <si>
    <t>JA275#Mys1a_Fragment4_rev</t>
  </si>
  <si>
    <t>JA276</t>
  </si>
  <si>
    <t>Mys1a_Fragment5_for</t>
  </si>
  <si>
    <t>CTGAAGATCCCCCTGTTTCTCGTAG</t>
  </si>
  <si>
    <t>JA276#Mys1a_Fragment5_for</t>
  </si>
  <si>
    <t>JA277</t>
  </si>
  <si>
    <t>Mys1a_Fragment5_rev</t>
  </si>
  <si>
    <t>CTTGCGCTTACCGGGATTAGTTAGC</t>
  </si>
  <si>
    <t>JA277#Mys1a_Fragment5_rev</t>
  </si>
  <si>
    <t>JA278</t>
  </si>
  <si>
    <t>Mys1a_Fragment6_for</t>
  </si>
  <si>
    <t>TATTCCTTCTTAAAGGATGTGCGCT</t>
  </si>
  <si>
    <t>JA278#Mys1a_Fragment6_for</t>
  </si>
  <si>
    <t>JA279</t>
  </si>
  <si>
    <t>Mys1a_Fragment6_rev</t>
  </si>
  <si>
    <t>TTGCTGGGGCTTTGGGGAGCGACAA</t>
  </si>
  <si>
    <t>JA279#Mys1a_Fragment6_rev</t>
  </si>
  <si>
    <t>JA280</t>
  </si>
  <si>
    <t>Mys1a_Fragment7_for</t>
  </si>
  <si>
    <t>ACTCTGGACATCGGTAATGCTCTCA</t>
  </si>
  <si>
    <t>JA280#Mys1a_Fragment7_for</t>
  </si>
  <si>
    <t>JA281</t>
  </si>
  <si>
    <t>Mys1a_Fragment7_rev</t>
  </si>
  <si>
    <t>TCTGCTTTGACGATCCCACTTTCTA</t>
  </si>
  <si>
    <t>JA281#Mys1a_Fragment7_rev</t>
  </si>
  <si>
    <t>JA282</t>
  </si>
  <si>
    <t>Mys1a_f606</t>
  </si>
  <si>
    <t>CAAAGGTTTGCCTCTTGACG</t>
  </si>
  <si>
    <t>JA282#Mys1a_f606</t>
  </si>
  <si>
    <t>Sequencing</t>
  </si>
  <si>
    <t>Mys1a in pFastBAC1</t>
  </si>
  <si>
    <t>JA283</t>
  </si>
  <si>
    <t>Mys1a_f1310</t>
  </si>
  <si>
    <t>TCATCTACGAACAAGCGCAG</t>
  </si>
  <si>
    <t>JA283#Mys1a_f1310</t>
  </si>
  <si>
    <t>JA284</t>
  </si>
  <si>
    <t>Mys1a_f2007</t>
  </si>
  <si>
    <t>GCCTCTGTTGCACACCTGTA</t>
  </si>
  <si>
    <t>JA284#Mys1a_f2007</t>
  </si>
  <si>
    <t>JA285</t>
  </si>
  <si>
    <t>Mys1a_f2694</t>
  </si>
  <si>
    <t>CAGCGCCTATGTAAGGCTCA</t>
  </si>
  <si>
    <t>JA285#Mys1a_f2694</t>
  </si>
  <si>
    <t>JA286</t>
  </si>
  <si>
    <t>Mys1a_f3394</t>
  </si>
  <si>
    <t>AAACGCTACGTGGAGTCATTG</t>
  </si>
  <si>
    <t>JA286#Mys1a_f3394</t>
  </si>
  <si>
    <t>JA287</t>
  </si>
  <si>
    <t>Mys1a_f4098</t>
  </si>
  <si>
    <t>GGCTAAGCAACTGCTACAGGA</t>
  </si>
  <si>
    <t>JA287#Mys1a_f4098</t>
  </si>
  <si>
    <t>JA288</t>
  </si>
  <si>
    <t>Mys1a_f4800</t>
  </si>
  <si>
    <t>GACCTGGACGGCTAAGGTCT</t>
  </si>
  <si>
    <t>JA288#Mys1a_f4800</t>
  </si>
  <si>
    <t>JA289</t>
  </si>
  <si>
    <t>Mys1a_f5509</t>
  </si>
  <si>
    <t>GTAGAGCTCCTGCTTAGGCG</t>
  </si>
  <si>
    <t>JA289#Mys1a_f5509</t>
  </si>
  <si>
    <t>JA290</t>
  </si>
  <si>
    <t>Mys1a_f6198</t>
  </si>
  <si>
    <t>GTCCGTACAGCCCAAGAGAT</t>
  </si>
  <si>
    <t>JA290#Mys1a_f6198</t>
  </si>
  <si>
    <t>JA291</t>
  </si>
  <si>
    <t>Mys1a_f6893</t>
  </si>
  <si>
    <t>CGAACGGAAAGGTTATCAAGA</t>
  </si>
  <si>
    <t>JA291#Mys1a_f6893</t>
  </si>
  <si>
    <t>JA292</t>
  </si>
  <si>
    <t>Mys1a_f7602</t>
  </si>
  <si>
    <t>TCCATCGCTGATCCCACT</t>
  </si>
  <si>
    <t>JA292#Mys1a_f7602</t>
  </si>
  <si>
    <t>JA293</t>
  </si>
  <si>
    <t>Mys1a_f8300</t>
  </si>
  <si>
    <t>TGTCCTTCCAGTGTAGCCCT</t>
  </si>
  <si>
    <t>JA293#Mys1a_f8300</t>
  </si>
  <si>
    <t>JA294</t>
  </si>
  <si>
    <t>Mys1a_f8994</t>
  </si>
  <si>
    <t>CGAATCACGTTACCTCCTGG</t>
  </si>
  <si>
    <t>JA294#Mys1a_f8994</t>
  </si>
  <si>
    <t>JA295</t>
  </si>
  <si>
    <t>Mys1a_f9693</t>
  </si>
  <si>
    <t>GGGCAGTAGCTTGGGTAGTTT</t>
  </si>
  <si>
    <t>JA295#Mys1a_f9693</t>
  </si>
  <si>
    <t>JA296</t>
  </si>
  <si>
    <t>Mys1a_f10409</t>
  </si>
  <si>
    <t>GCGACTGCTCTCAATTCCTC</t>
  </si>
  <si>
    <t>JA296#Mys1a_f10409</t>
  </si>
  <si>
    <t>JA297</t>
  </si>
  <si>
    <t>Mys1a_f11110</t>
  </si>
  <si>
    <t>GTGGCTCAGCAACAGAAGC</t>
  </si>
  <si>
    <t>JA297#Mys1a_f11110</t>
  </si>
  <si>
    <t>JA298</t>
  </si>
  <si>
    <t>Mys1a_f11810</t>
  </si>
  <si>
    <t>GTAAGAAATTCTCTCGATTCGG</t>
  </si>
  <si>
    <t>JA298#Mys1a_f11810</t>
  </si>
  <si>
    <t>JA299</t>
  </si>
  <si>
    <t>Mys1a_f12508</t>
  </si>
  <si>
    <t>ATCGCGTCTGTGGAATACCT</t>
  </si>
  <si>
    <t>JA299#Mys1a_f12508</t>
  </si>
  <si>
    <t>JA300</t>
  </si>
  <si>
    <t>Mys1a_f13195</t>
  </si>
  <si>
    <t>ACCATCCTGTTGTGTGGTCA</t>
  </si>
  <si>
    <t>JA300#Mys1a_f13195</t>
  </si>
  <si>
    <t>JA301</t>
  </si>
  <si>
    <t>Mys1a_f13893</t>
  </si>
  <si>
    <t>GGAGCTGAAGCACCTAGATAAGA</t>
  </si>
  <si>
    <t>JA301#Mys1a_f13893</t>
  </si>
  <si>
    <t>JA302</t>
  </si>
  <si>
    <t>Mys1a_f14596</t>
  </si>
  <si>
    <t>TCATACGAGGTCGAAAGGGA</t>
  </si>
  <si>
    <t>JA302#Mys1a_f14596</t>
  </si>
  <si>
    <t>JA303</t>
  </si>
  <si>
    <t>Mys1a_f15308</t>
  </si>
  <si>
    <t>CACTAGTGTCGTACATGGAAACAA</t>
  </si>
  <si>
    <t>JA303#Mys1a_f15308</t>
  </si>
  <si>
    <t>JA304</t>
  </si>
  <si>
    <t>Mys1a_r694</t>
  </si>
  <si>
    <t>GGAGTGGTGCCTTTTGAGAA</t>
  </si>
  <si>
    <t>JA304#Mys1a_r694</t>
  </si>
  <si>
    <t>JA305</t>
  </si>
  <si>
    <t>Mys1a_r1391</t>
  </si>
  <si>
    <t>TCGCCATTACCAAGAGAGGT</t>
  </si>
  <si>
    <t>JA305#Mys1a_r1391</t>
  </si>
  <si>
    <t>JA306</t>
  </si>
  <si>
    <t>Mys1a_r2106</t>
  </si>
  <si>
    <t>TGAGAATGAGATGCCCTCAA</t>
  </si>
  <si>
    <t>JA306#Mys1a_r2106</t>
  </si>
  <si>
    <t>JA307</t>
  </si>
  <si>
    <t>Mys1a_r2795</t>
  </si>
  <si>
    <t>AGGAGCGATCCCTTCCAAC</t>
  </si>
  <si>
    <t>JA307#Mys1a_r2795</t>
  </si>
  <si>
    <t>JA308</t>
  </si>
  <si>
    <t>Mys1a_r3496</t>
  </si>
  <si>
    <t>TGCTCAGATCTTGGGAGTGA</t>
  </si>
  <si>
    <t>JA308#Mys1a_r3496</t>
  </si>
  <si>
    <t>JA309</t>
  </si>
  <si>
    <t>Mys1a_r4204</t>
  </si>
  <si>
    <t>TATCCTCCAGAGCCTTGTGC</t>
  </si>
  <si>
    <t>JA309#Mys1a_r4204</t>
  </si>
  <si>
    <t>JA310</t>
  </si>
  <si>
    <t>Mys1a_r4902</t>
  </si>
  <si>
    <t>CTGGATCACGTCACCCTTTT</t>
  </si>
  <si>
    <t>JA310#Mys1a_r4902</t>
  </si>
  <si>
    <t>JA311</t>
  </si>
  <si>
    <t>Mys1a_r5607</t>
  </si>
  <si>
    <t>ACAACCCACCTCGTAGGACA</t>
  </si>
  <si>
    <t>JA311#Mys1a_r5607</t>
  </si>
  <si>
    <t>JA312</t>
  </si>
  <si>
    <t>Mys1a_r6305</t>
  </si>
  <si>
    <t>TCTATAACCTCCTTTGGGGG</t>
  </si>
  <si>
    <t>JA312#Mys1a_r6305</t>
  </si>
  <si>
    <t>JA313</t>
  </si>
  <si>
    <t>Mys1a_r6990</t>
  </si>
  <si>
    <t>TAGGTTATCGAAGTCGATGTTGAA</t>
  </si>
  <si>
    <t>JA313#Mys1a_r6990</t>
  </si>
  <si>
    <t>JA314</t>
  </si>
  <si>
    <t>Mys1a_r7705</t>
  </si>
  <si>
    <t>CGGAAACAGAATCCACGAGT</t>
  </si>
  <si>
    <t>JA314#Mys1a_r7705</t>
  </si>
  <si>
    <t>JA315</t>
  </si>
  <si>
    <t>Mys1a_r8393</t>
  </si>
  <si>
    <t>TGTCCTAAATCTTTACCTTGCTGA</t>
  </si>
  <si>
    <t>JA315#Mys1a_r8393</t>
  </si>
  <si>
    <t>JA316</t>
  </si>
  <si>
    <t>Mys1a_r9093</t>
  </si>
  <si>
    <t>TCCGAAAATGATTTCAGGCT</t>
  </si>
  <si>
    <t>JA316#Mys1a_r9093</t>
  </si>
  <si>
    <t>JA317</t>
  </si>
  <si>
    <t>Mys1a_r9807</t>
  </si>
  <si>
    <t>GTGATGGGTCATTCGCAGAT</t>
  </si>
  <si>
    <t>JA317#Mys1a_r9807</t>
  </si>
  <si>
    <t>JA318</t>
  </si>
  <si>
    <t>Mys1a_r10503</t>
  </si>
  <si>
    <t>AGCGCAAGATTCATTTTGGT</t>
  </si>
  <si>
    <t>JA318#Mys1a_r10503</t>
  </si>
  <si>
    <t>JA319</t>
  </si>
  <si>
    <t>Mys1a_r11206</t>
  </si>
  <si>
    <t>TCTGGAGAAACATTAATTCCTCG</t>
  </si>
  <si>
    <t>JA319#Mys1a_r11206</t>
  </si>
  <si>
    <t>JA320</t>
  </si>
  <si>
    <t>Mys1a_r11907</t>
  </si>
  <si>
    <t>CAGGCAGTACACGTGGTCG</t>
  </si>
  <si>
    <t>JA320#Mys1a_r11907</t>
  </si>
  <si>
    <t>JA321</t>
  </si>
  <si>
    <t>Mys1a_r12590</t>
  </si>
  <si>
    <t>TGGAGTTCGGACAGGAAGTC</t>
  </si>
  <si>
    <t>JA321#Mys1a_r12590</t>
  </si>
  <si>
    <t>JA322</t>
  </si>
  <si>
    <t>Mys1a_r13302</t>
  </si>
  <si>
    <t>CAGATCCTCTGGCATGGTC</t>
  </si>
  <si>
    <t>JA322#Mys1a_r13302</t>
  </si>
  <si>
    <t>JA323</t>
  </si>
  <si>
    <t>Mys1a_r13994</t>
  </si>
  <si>
    <t>TCGCCGTAGATGATCTTGGT</t>
  </si>
  <si>
    <t>JA323#Mys1a_r13994</t>
  </si>
  <si>
    <t>JA324</t>
  </si>
  <si>
    <t>Mys1a_r14705</t>
  </si>
  <si>
    <t>CGCTGAATCTTTTCAAGATCAAA</t>
  </si>
  <si>
    <t>JA324#Mys1a_r14705</t>
  </si>
  <si>
    <t>JA325</t>
  </si>
  <si>
    <t>Mys1a_r15390</t>
  </si>
  <si>
    <t>AGACATGAGAATTTCTTCTGGGA</t>
  </si>
  <si>
    <t>JA325#Mys1a_r15390</t>
  </si>
  <si>
    <t>JA326</t>
  </si>
  <si>
    <t>Mys1b_Fragment 7_rev_corr</t>
  </si>
  <si>
    <t>GTGGTATGGCTGATTATGATCCTCTAGTACTCAGTGATGGTGATGATGGTGATGGTGGTGGTGTCCTCCGCCTCTGCTTTGACGATCCCACTTTC</t>
  </si>
  <si>
    <t>JA326#Mys1a_Fragment 7_rev_corr</t>
  </si>
  <si>
    <t>JA327</t>
  </si>
  <si>
    <t>Mys1a_Gibson1.1_for</t>
  </si>
  <si>
    <t>CCACCATCGGGCGCG</t>
  </si>
  <si>
    <t>JA327#Mys1a_Gibson1.1_for</t>
  </si>
  <si>
    <t>JA328</t>
  </si>
  <si>
    <t>Mys1a_Gibson1.1_rev</t>
  </si>
  <si>
    <t>JA328#Mys1a_Gibson1.1_rev</t>
  </si>
  <si>
    <t>JA329</t>
  </si>
  <si>
    <t>Mys1a_Gibson1.2_for</t>
  </si>
  <si>
    <t>JA329#Mys1a_Gibson1.2_for</t>
  </si>
  <si>
    <t>JA330</t>
  </si>
  <si>
    <t>Mys1a_Gibson1.2_rev</t>
  </si>
  <si>
    <t>GTTCAGCAAGGGGTTAAGG</t>
  </si>
  <si>
    <t>JA330#Mys1a_Gibson1.2_rev</t>
  </si>
  <si>
    <t>JA331</t>
  </si>
  <si>
    <t>Mys1a_Gibson1.3_for</t>
  </si>
  <si>
    <t>JA331#Mys1a_Gibson1.3_for</t>
  </si>
  <si>
    <t>JA332</t>
  </si>
  <si>
    <t>Mys1a_Gibson1.3_rev</t>
  </si>
  <si>
    <t>TAAGAACTTAAAAAGAGGGGCAC</t>
  </si>
  <si>
    <t>JA332#Mys1a_Gibson1.3_rev</t>
  </si>
  <si>
    <t>JA333</t>
  </si>
  <si>
    <t>Mys1a_Gibson1.4_for</t>
  </si>
  <si>
    <t>CCCCTCTTTTTAAGTTCTTAGAC</t>
  </si>
  <si>
    <t>JA333#Mys1a_Gibson1.4_for</t>
  </si>
  <si>
    <t>JA334</t>
  </si>
  <si>
    <t>Mys1a_Gibson1.4_rev</t>
  </si>
  <si>
    <t>AAACAGGGGGATCTTCAGC</t>
  </si>
  <si>
    <t>JA334#Mys1a_Gibson1.4_rev</t>
  </si>
  <si>
    <t>JA335</t>
  </si>
  <si>
    <t>Mys1a_Gibson1.5_for</t>
  </si>
  <si>
    <t>AGCTGAAGATCCCCCTG</t>
  </si>
  <si>
    <t>JA335#Mys1a_Gibson1.5_for</t>
  </si>
  <si>
    <t>JA336</t>
  </si>
  <si>
    <t>Mys1a_Gibson1.5_rev</t>
  </si>
  <si>
    <t>GAGCGCACATCCTTTAAGAAG</t>
  </si>
  <si>
    <t>JA336#Mys1a_Gibson1.5_rev</t>
  </si>
  <si>
    <t>JA337</t>
  </si>
  <si>
    <t>Mys1a_Gibson1.6_for</t>
  </si>
  <si>
    <t>JA337#Mys1a_Gibson1.6_for</t>
  </si>
  <si>
    <t>JA338</t>
  </si>
  <si>
    <t>Mys1a_Gibson1.6_rev</t>
  </si>
  <si>
    <t>TTACCGATGTCCAGAGTTTTG</t>
  </si>
  <si>
    <t>JA338#Mys1a_Gibson1.6_rev</t>
  </si>
  <si>
    <t>JA339</t>
  </si>
  <si>
    <t>Mys1a_Gibson1.7_for</t>
  </si>
  <si>
    <t>AAAACTCTGGACATCGGTAATG</t>
  </si>
  <si>
    <t>JA339#Mys1a_Gibson1.7_for</t>
  </si>
  <si>
    <t>JA340</t>
  </si>
  <si>
    <t>Mys1a_Gibson1.7_rev</t>
  </si>
  <si>
    <t>GTGGTATGGCTGATTATGATCC</t>
  </si>
  <si>
    <t>JA340#Mys1a_Gibson1.7_rev</t>
  </si>
  <si>
    <t>JA341</t>
  </si>
  <si>
    <t>pFastBAC1 Gibson_for</t>
  </si>
  <si>
    <t>ATCATAATCAGCCATACCACATTTG</t>
  </si>
  <si>
    <t>JA341#pFastBAC1 Gibson_for</t>
  </si>
  <si>
    <t>JA342</t>
  </si>
  <si>
    <t>pFastBAC1 Gibson_rev</t>
  </si>
  <si>
    <t>GGATCCGCGCCCGAT</t>
  </si>
  <si>
    <t>JA342#pFastBAC1 Gibson_rev</t>
  </si>
  <si>
    <t>JA343</t>
  </si>
  <si>
    <t>Mys1a_Fragment 5_rev_v2</t>
  </si>
  <si>
    <t>GACCAGGACCTTGCGCTTACCGGGATTAGTTAGCCACGAGCGCACATCCTTTAAGAAG</t>
  </si>
  <si>
    <t>JA344</t>
  </si>
  <si>
    <t>Mys1a_Fragment6_for_v2</t>
  </si>
  <si>
    <t>GTAAGCGCAAGGTCCTGGTC</t>
  </si>
  <si>
    <t>JA345</t>
  </si>
  <si>
    <t>Mys1a_Fragment 5_rev_v3</t>
  </si>
  <si>
    <t>TGCGCTTACCGGGATTAGTTAGCCACGAGCGCACATCCTTTAAGAAG</t>
  </si>
  <si>
    <t>JA346</t>
  </si>
  <si>
    <t>Mys1a_Fragment6_for_v3</t>
  </si>
  <si>
    <t>AACTAATCCCGGTAAGCGCAAG</t>
  </si>
  <si>
    <t>JA347</t>
  </si>
  <si>
    <t>Mys1b_Fragment2_rev_v2</t>
  </si>
  <si>
    <t>CGAAGTTCAGCAAGGGGTTAAG</t>
  </si>
  <si>
    <t>JA348</t>
  </si>
  <si>
    <t>Mys1b_Fragment3_for_v2</t>
  </si>
  <si>
    <t>is equal to JA249</t>
  </si>
  <si>
    <t>JA349</t>
  </si>
  <si>
    <t>Mys1b_Fragment2_rev_v3</t>
  </si>
  <si>
    <t>GAATGAGTCGGCGAAGTTCAGCAAGGGG</t>
  </si>
  <si>
    <t>JA350</t>
  </si>
  <si>
    <t>Mys1b_Fragment3_for_v3</t>
  </si>
  <si>
    <t>CTGAACTTCGCCGACTCATTCGAAGATTTCGGCAATG</t>
  </si>
  <si>
    <t>JA351</t>
  </si>
  <si>
    <t>Mys1b_Fragment2_rev_v4</t>
  </si>
  <si>
    <t>GAAGTTCAGCAAGGGGTTAAGGAC</t>
  </si>
  <si>
    <t>JA352</t>
  </si>
  <si>
    <t>Mys1b_Fragment3_for_v4</t>
  </si>
  <si>
    <t>AGTCCTTAACCCCTTGCTGAACTTCGCCGACTCATTCGAAGATTTCGGCAATG</t>
  </si>
  <si>
    <t>JA353</t>
  </si>
  <si>
    <t>Mys1b_Gibson1.1_for</t>
  </si>
  <si>
    <t>79 °C, Phusion (LifeTech)</t>
  </si>
  <si>
    <t>JA354</t>
  </si>
  <si>
    <t>Mys1b_Gibson1.1_rev</t>
  </si>
  <si>
    <t>67 °C, Phusion (LifeTech)</t>
  </si>
  <si>
    <t>JA355</t>
  </si>
  <si>
    <t>Mys1b_Gibson1.2_for</t>
  </si>
  <si>
    <t>CTGATGCTTGCGAGATGTACTGC</t>
  </si>
  <si>
    <t>68 °C, Phusion (LifeTech)</t>
  </si>
  <si>
    <t>JA356</t>
  </si>
  <si>
    <t>Mys1b_Gibson1.2_rev</t>
  </si>
  <si>
    <t>JA357</t>
  </si>
  <si>
    <t>Mys1b_Gibson1.3_for</t>
  </si>
  <si>
    <t>TCCTTAACCCCTTGCTGAACTTC</t>
  </si>
  <si>
    <t>66 °C, Phusion (LifeTech)</t>
  </si>
  <si>
    <t>JA358</t>
  </si>
  <si>
    <t>Mys1b_Gibson1.3_rev</t>
  </si>
  <si>
    <t>TAAGAACTTAAAAAGAGGGGCACGAG</t>
  </si>
  <si>
    <t>JA359</t>
  </si>
  <si>
    <t>Mys1b_Gibson1.4_for</t>
  </si>
  <si>
    <t>JA360</t>
  </si>
  <si>
    <t>Mys1b_Gibson1.4_rev</t>
  </si>
  <si>
    <t>JA361</t>
  </si>
  <si>
    <t>Mys1b_Gibson1.5_for</t>
  </si>
  <si>
    <t>AGCTGAAGATCCCCCTGTTTC</t>
  </si>
  <si>
    <t>JA362</t>
  </si>
  <si>
    <t>Mys1b_Gibson1.5_rev</t>
  </si>
  <si>
    <t>JA363</t>
  </si>
  <si>
    <t>Mys1b_Gibson1.6_for</t>
  </si>
  <si>
    <t>TTCTTAAAGGATGTGCGCTCGTG</t>
  </si>
  <si>
    <t>69 °C, Phusion (LifeTech)</t>
  </si>
  <si>
    <t>JA364</t>
  </si>
  <si>
    <t>Mys1b_Gibson1.6_rev</t>
  </si>
  <si>
    <t>JA365</t>
  </si>
  <si>
    <t>Mys1b_Gibson1.7_for</t>
  </si>
  <si>
    <t>AAAACTCTGGACATCGGTAATGCTC</t>
  </si>
  <si>
    <t>65 °C, Phusion (LifeTech)</t>
  </si>
  <si>
    <t>JA366</t>
  </si>
  <si>
    <t>Mys1b_Gibson1.7_rev</t>
  </si>
  <si>
    <t>GTGGTATGGCTGATTATGATCCTCTAG</t>
  </si>
  <si>
    <t>70 °C, Phusion (LifeTech)</t>
  </si>
  <si>
    <t>JA367</t>
  </si>
  <si>
    <t>ATCATAATCAGCCATACCACATTTGTAGAG</t>
  </si>
  <si>
    <t>JA368</t>
  </si>
  <si>
    <t>78 °C, Phusion (LifeTech)</t>
  </si>
  <si>
    <t>JA369</t>
  </si>
  <si>
    <t>Mys1b_Fragment1_for_v2</t>
  </si>
  <si>
    <t>CCACCATCGGGCGCGGATCCTAGATGGAGTGTCCTCAGTGCGG</t>
  </si>
  <si>
    <t>JA370</t>
  </si>
  <si>
    <t>Mys1b_Fragment7_rev_v2</t>
  </si>
  <si>
    <t>TCCTCTAGTACTTCTCGACAAGCTTTCAGTGATGGTGATGATGGTGATGGTGGTGGTGTCCTCCGCCTCTGCTTTGACGATCCCACTTTC</t>
  </si>
  <si>
    <t>JA371</t>
  </si>
  <si>
    <t>Mys1b_F1_sc1_f</t>
  </si>
  <si>
    <t>CCACCATCGGGCGCGGATCCATGGAGTGTCCTCAGTGCGG</t>
  </si>
  <si>
    <t>JA372</t>
  </si>
  <si>
    <t>Mys1b_F1_sc1_r</t>
  </si>
  <si>
    <t>TACGAGAGATCCCAAGTCGTGG</t>
  </si>
  <si>
    <t>JA373</t>
  </si>
  <si>
    <t>Mys1b_F2_sc1_f</t>
  </si>
  <si>
    <t>GATGCTTGCGAGATGTACTGC</t>
  </si>
  <si>
    <t>JA374</t>
  </si>
  <si>
    <t>Mys1b_F2_sc1_r</t>
  </si>
  <si>
    <t>TCCTCTAGTACTTCTCGACAAGCTTTCATTCATTGCCGAAATCTTCGAATGAG</t>
  </si>
  <si>
    <t>JA375</t>
  </si>
  <si>
    <t>Mys1b_F3_sc1_f</t>
  </si>
  <si>
    <t>CCACCATCGGGCGCGGATCCGTCCTTAACCCCTTGCTGAACTTC</t>
  </si>
  <si>
    <t>JA376</t>
  </si>
  <si>
    <t>Mys1b_F3_sc1_r</t>
  </si>
  <si>
    <t>JA377</t>
  </si>
  <si>
    <t>Mys1b_F4_sc1_f</t>
  </si>
  <si>
    <t>CAGCCCAAGAGATCTAGCAAGTTG</t>
  </si>
  <si>
    <t>JA378</t>
  </si>
  <si>
    <t>Mys1b_F4_sc1_r</t>
  </si>
  <si>
    <t>GGCCAAGCTTTTGCTAGATCC</t>
  </si>
  <si>
    <t>JA379</t>
  </si>
  <si>
    <t>Mys1b_F5_sc1_f</t>
  </si>
  <si>
    <t>CTGAAGATCCCCCTGTTTCTCG</t>
  </si>
  <si>
    <t>JA380</t>
  </si>
  <si>
    <t>Mys1b_F5_sc1_r</t>
  </si>
  <si>
    <t>TCCTCTAGTACTTCTCGACAAGCTTTCACTTGCGCTTACCGGGATTAGTTAG</t>
  </si>
  <si>
    <t>JA381</t>
  </si>
  <si>
    <t>Mys1b_F6_sc1_f</t>
  </si>
  <si>
    <t>CCACCATCGGGCGCGGATCCTATTCCTTCTTAAAGGATGTGCGCTC</t>
  </si>
  <si>
    <t>JA382</t>
  </si>
  <si>
    <t>Mys1b_F6_sc1_r</t>
  </si>
  <si>
    <t>TTGCTGGGGCTTTGGGGAGC</t>
  </si>
  <si>
    <t>JA383</t>
  </si>
  <si>
    <t>Mys1b_F7_sc1_f</t>
  </si>
  <si>
    <t>ACTCTGGACATCGGTAATGCTC</t>
  </si>
  <si>
    <t>JA384</t>
  </si>
  <si>
    <t>Mys1b_F7_sc1_r</t>
  </si>
  <si>
    <t>TCCTCTAGTACTTCTCGACAAGCTTTCATCTGCTTTGACGATCCCACTTTC</t>
  </si>
  <si>
    <t>JA385</t>
  </si>
  <si>
    <t>Mys1b_F4_sc2_r</t>
  </si>
  <si>
    <t>TCCTCTAGTACTTCTCGACAAGCTTTCAGGCCAAGCTTTTGCTAGATCC</t>
  </si>
  <si>
    <t>JA386</t>
  </si>
  <si>
    <t>Mys1b_F5_sc2_f</t>
  </si>
  <si>
    <t>CCACCATCGGGCGCGGATCCCTGAAGATCCCCCTGTTTCTCG</t>
  </si>
  <si>
    <t>JA387</t>
  </si>
  <si>
    <t>RFP_Gibson_f</t>
  </si>
  <si>
    <t>GACAGCAAATGGGTCGCGGATCCGAATTCGATGGTGAGCAAGGGCGAGGAG</t>
  </si>
  <si>
    <t>RFP (Nina)</t>
  </si>
  <si>
    <t>JA388</t>
  </si>
  <si>
    <t>RFP_Gibson_r</t>
  </si>
  <si>
    <t>GCTCGAGTGCGGCCGCAAGCTTGTCGACGTCA</t>
  </si>
  <si>
    <t>JA389</t>
  </si>
  <si>
    <t>RFP_Gibson_f2</t>
  </si>
  <si>
    <t>CCACCATCGGGCGCGGATCCTAATACGACTCACTATAGGGCTCTAGTAATTAAAGAGGAGAAATACTAGATGGTGAGCAAGGGCGAGGAG</t>
  </si>
  <si>
    <t>pFastBAC1 overlap + T7 promoter + gap + RBS + gap + RFP_start overlap</t>
  </si>
  <si>
    <t>JA390</t>
  </si>
  <si>
    <t>RFP_Gibson_r2</t>
  </si>
  <si>
    <t>TCCTCTAGTACTTCTCGACAAGCTTAAAACAAAAGGCCCAGTCTTCCGACTGAGCCTTTTGTTTTTCAGTGATGGTGGTGATGGTGGC</t>
  </si>
  <si>
    <t>pFastBAC1 overlap + T7 terminator + RFP_end overlap</t>
  </si>
  <si>
    <t>JA391</t>
  </si>
  <si>
    <t>RFP_Gibson_f2_small</t>
  </si>
  <si>
    <t>JA353#Mys1b_Gibson1.1_for (identical!)</t>
  </si>
  <si>
    <t>JA392</t>
  </si>
  <si>
    <t>RFP_Gibson_r2_small</t>
  </si>
  <si>
    <t>TCCTCTAGTACTTCTCGACAAGCTTAAAAC</t>
  </si>
  <si>
    <t>JA393</t>
  </si>
  <si>
    <t>Mys1b_F1_for_v2_small</t>
  </si>
  <si>
    <t>JA394</t>
  </si>
  <si>
    <t>Mys1b_F7_rev_v2_small</t>
  </si>
  <si>
    <t>TCCTCTAGTACTTCTCGACAAGCTTTC</t>
  </si>
  <si>
    <t>JA395</t>
  </si>
  <si>
    <t>Mys1b_F1_for65</t>
  </si>
  <si>
    <t>CCACCATCGGGCGCGGATCCTAGATGGAGTGTCCTCAGTGCG</t>
  </si>
  <si>
    <t>Microsynth</t>
  </si>
  <si>
    <t>by Florian Weissmann</t>
  </si>
  <si>
    <t>65</t>
  </si>
  <si>
    <t>JA396</t>
  </si>
  <si>
    <t>Mys1b_F1_rev65</t>
  </si>
  <si>
    <t>AGTACATCTCGCAAGCATCAGTC</t>
  </si>
  <si>
    <t>JA397</t>
  </si>
  <si>
    <t>Mys1b_F2_for62</t>
  </si>
  <si>
    <t>TGATGCTTGCGAGATGTACTG</t>
  </si>
  <si>
    <t>62</t>
  </si>
  <si>
    <t>JA398</t>
  </si>
  <si>
    <t>Mys1b_F2_rev62</t>
  </si>
  <si>
    <t>JA399</t>
  </si>
  <si>
    <t>Mys1b_F3_for65</t>
  </si>
  <si>
    <t>TCCTTAACCCCTTGCTGAACTT</t>
  </si>
  <si>
    <t>JA400</t>
  </si>
  <si>
    <t>Mys1b_F3_rev65</t>
  </si>
  <si>
    <t>AACTTGCTAGATCTCTTGGGCTGTA</t>
  </si>
  <si>
    <t>JA401</t>
  </si>
  <si>
    <t>Mys1b_F4_for61</t>
  </si>
  <si>
    <t>CCCAAGAGATCTAGCAAGTTG</t>
  </si>
  <si>
    <t>61</t>
  </si>
  <si>
    <t>JA402</t>
  </si>
  <si>
    <t>Mys1b_F4_rev61</t>
  </si>
  <si>
    <t>AGCTCGATACAAATTACCATCA</t>
  </si>
  <si>
    <t>JA403</t>
  </si>
  <si>
    <t>Mys1b_F5_for64</t>
  </si>
  <si>
    <t>ATGGTAATTTGTATCGAGCTGAAGATCCCCCTGTTTCTC</t>
  </si>
  <si>
    <t>64</t>
  </si>
  <si>
    <t>JA404</t>
  </si>
  <si>
    <t>Mys1b_F5_rev66</t>
  </si>
  <si>
    <t>GACCAGGACCTTGCGCTTACCGGGATTAGT</t>
  </si>
  <si>
    <t>66</t>
  </si>
  <si>
    <t>JA405</t>
  </si>
  <si>
    <t>Mys1b_F6_for64</t>
  </si>
  <si>
    <t>GTAAGCGCAAGGTCCTGGT</t>
  </si>
  <si>
    <t>JA406</t>
  </si>
  <si>
    <t>Mys1b_F6_rev63</t>
  </si>
  <si>
    <t>TCCAGAGTTTTGCATTCGAG</t>
  </si>
  <si>
    <t>63</t>
  </si>
  <si>
    <t>JA407</t>
  </si>
  <si>
    <t>Mys1b_F7_for62</t>
  </si>
  <si>
    <t>CTCGAATGCAAAACTCTGGACATCGGTAATGC</t>
  </si>
  <si>
    <t>JA408</t>
  </si>
  <si>
    <t>Mys1b_F7_rev63</t>
  </si>
  <si>
    <t>TCCTCTAGTACTTCTCGACAAGCTTTCAGTGATGGTGATGATGGTGATGGTGGTGGTGTCCTCCGCCTCTGCTTTGACGATCCCA</t>
  </si>
  <si>
    <t>JA409</t>
  </si>
  <si>
    <t>Mys1b_FI123_for77</t>
  </si>
  <si>
    <t>CCACCATCGGGCGCGGATC</t>
  </si>
  <si>
    <t>77</t>
  </si>
  <si>
    <t>JA410</t>
  </si>
  <si>
    <t>Mys1b_FI123_rev67</t>
  </si>
  <si>
    <t>TGACATGTACACTAAGCTCTGCATCAT</t>
  </si>
  <si>
    <t>67</t>
  </si>
  <si>
    <t>JA411</t>
  </si>
  <si>
    <t>Mys1b_FII345_for62</t>
  </si>
  <si>
    <t>AGAGCTTAGTGTACATGTCAGCTTT</t>
  </si>
  <si>
    <t>JA412</t>
  </si>
  <si>
    <t>Mys1b_FII345_rev65</t>
  </si>
  <si>
    <t>GAATGGTATCCGATGAAAACGTC</t>
  </si>
  <si>
    <t>JA413</t>
  </si>
  <si>
    <t>Mys1b_FIII567_for64</t>
  </si>
  <si>
    <t>GTTTTCATCGGATACCATTCAGAC</t>
  </si>
  <si>
    <t>JA414</t>
  </si>
  <si>
    <t>Mys1b_FIII567_rev62</t>
  </si>
  <si>
    <t>TCCTCTAGTACTTCTCGACAAGCT</t>
  </si>
  <si>
    <t>JA415</t>
  </si>
  <si>
    <t>pFastBAC1_BamHI_for</t>
  </si>
  <si>
    <t>AAGCTTGTCGAGAAGTACTAGAGGATCATAATCAG</t>
  </si>
  <si>
    <t>JA416</t>
  </si>
  <si>
    <t>pFastBAC1_HindIII_rev</t>
  </si>
  <si>
    <t>JA417</t>
  </si>
  <si>
    <t>Mys1b_F1_for</t>
  </si>
  <si>
    <t>ATGGAGTGTCCTCAGTGCGGTC</t>
  </si>
  <si>
    <t>JA418</t>
  </si>
  <si>
    <t>Mys1b_F1_rev</t>
  </si>
  <si>
    <t>GTACATCTCGCAAGCATCAGTCCAG</t>
  </si>
  <si>
    <t>JA419</t>
  </si>
  <si>
    <t>Mys1b_F2_for</t>
  </si>
  <si>
    <t>CTGATGCTTGCGAGATGTACTGCAC</t>
  </si>
  <si>
    <t>JA420</t>
  </si>
  <si>
    <t>Mys1b_F2_rev</t>
  </si>
  <si>
    <t>GTTCAGCAAGGGGTTAAGGACTGAGAAATC</t>
  </si>
  <si>
    <t>JA421</t>
  </si>
  <si>
    <t>Mys1b_F3_for</t>
  </si>
  <si>
    <t>TCCTTAACCCCTTGCTGAACTTCGC</t>
  </si>
  <si>
    <t>JA422</t>
  </si>
  <si>
    <t>Mys1b_F3_rev</t>
  </si>
  <si>
    <t>TAAGAACTTAAAAAGAGGGGCACGAGCG</t>
  </si>
  <si>
    <t>JA423</t>
  </si>
  <si>
    <t>Mys1b_F4_for</t>
  </si>
  <si>
    <t>CCCCTCTTTTTAAGTTCTTAGACCTGTTCCC</t>
  </si>
  <si>
    <t>JA424</t>
  </si>
  <si>
    <t>Mys1b_F4_rev</t>
  </si>
  <si>
    <t>AAACAGGGGGATCTTCAGCTCGATAC</t>
  </si>
  <si>
    <t>JA425</t>
  </si>
  <si>
    <t>Mys1b_F5_for</t>
  </si>
  <si>
    <t>AGCTGAAGATCCCCCTGTTTCTCG</t>
  </si>
  <si>
    <t>JA426</t>
  </si>
  <si>
    <t>Mys1b_F5_rev</t>
  </si>
  <si>
    <t>GAGCGCACATCCTTTAAGAAGGAATACTCAG</t>
  </si>
  <si>
    <t>JA427</t>
  </si>
  <si>
    <t>Mys1b_F6_for</t>
  </si>
  <si>
    <t>TTCTTAAAGGATGTGCGCTCGTGGC</t>
  </si>
  <si>
    <t>JA428</t>
  </si>
  <si>
    <t>Mys1b_F6_rev</t>
  </si>
  <si>
    <t>TTACCGATGTCCAGAGTTTTGCATTCGAG</t>
  </si>
  <si>
    <t>JA429</t>
  </si>
  <si>
    <t>Mys1b_F7_for</t>
  </si>
  <si>
    <t>AAAACTCTGGACATCGGTAATGCTCTCATG</t>
  </si>
  <si>
    <t>JA430</t>
  </si>
  <si>
    <t>Mys1b_F7_rev</t>
  </si>
  <si>
    <t>TCTGCTTTGACGATCCCACTTTCTAGTG</t>
  </si>
  <si>
    <t>JA431</t>
  </si>
  <si>
    <t>Mys1b_F1s_for</t>
  </si>
  <si>
    <t>CCACCATCGGGCGCGGATCCATGGAGTGTCCTCAGTGCGGTC</t>
  </si>
  <si>
    <t>JA432</t>
  </si>
  <si>
    <t>Mys1b_F2s_for</t>
  </si>
  <si>
    <t>CCACCATCGGGCGCGGATCCCTGATGCTTGCGAGATGTACTGCAC</t>
  </si>
  <si>
    <t>JA433</t>
  </si>
  <si>
    <t>Mys1b_F3s_for</t>
  </si>
  <si>
    <t>CCACCATCGGGCGCGGATCCTCCTTAACCCCTTGCTGAACTTCGC</t>
  </si>
  <si>
    <t>JA434</t>
  </si>
  <si>
    <t>Mys1b_F4s_for</t>
  </si>
  <si>
    <t>CCACCATCGGGCGCGGATCCCCCCTCTTTTTAAGTTCTTAGACCTGTTCCC</t>
  </si>
  <si>
    <t>JA435</t>
  </si>
  <si>
    <t>Mys1b_F5s_for</t>
  </si>
  <si>
    <t>CCACCATCGGGCGCGGATCCAGCTGAAGATCCCCCTGTTTCTCG</t>
  </si>
  <si>
    <t>JA436</t>
  </si>
  <si>
    <t>Mys1b_F6s_for</t>
  </si>
  <si>
    <t>CCACCATCGGGCGCGGATCCTTCTTAAAGGATGTGCGCTCGTGGC</t>
  </si>
  <si>
    <t>JA437</t>
  </si>
  <si>
    <t>Mys1b_F7s_for</t>
  </si>
  <si>
    <t>CCACCATCGGGCGCGGATCCAAAACTCTGGACATCGGTAATGCTCTCATG</t>
  </si>
  <si>
    <t>JA438</t>
  </si>
  <si>
    <t>Mys1b_F1e_rev</t>
  </si>
  <si>
    <t>TCCTCTAGTACTTCTCGACAAGCTTGTACATCTCGCAAGCATCAGTCCAG</t>
  </si>
  <si>
    <t>JA439</t>
  </si>
  <si>
    <t>Mys1b_F2e_rev</t>
  </si>
  <si>
    <t>TCCTCTAGTACTTCTCGACAAGCTTGTTCAGCAAGGGGTTAAGGACTGAGAAATC</t>
  </si>
  <si>
    <t>JA440</t>
  </si>
  <si>
    <t>Mys1b_F3e_rev</t>
  </si>
  <si>
    <t>TCCTCTAGTACTTCTCGACAAGCTTTAAGAACTTAAAAAGAGGGGCACGAGCG</t>
  </si>
  <si>
    <t>JA441</t>
  </si>
  <si>
    <t>Mys1b_F4e_rev</t>
  </si>
  <si>
    <t>TCCTCTAGTACTTCTCGACAAGCTTAAACAGGGGGATCTTCAGCTCGATAC</t>
  </si>
  <si>
    <t>JA442</t>
  </si>
  <si>
    <t>Mys1b_F5e_rev</t>
  </si>
  <si>
    <t>TCCTCTAGTACTTCTCGACAAGCTTGAGCGCACATCCTTTAAGAAGGAATACTCAG</t>
  </si>
  <si>
    <t>JA443</t>
  </si>
  <si>
    <t>Mys1b_F6e_rev</t>
  </si>
  <si>
    <t>TCCTCTAGTACTTCTCGACAAGCTTTTACCGATGTCCAGAGTTTTGCATTCGAG</t>
  </si>
  <si>
    <t>JA444</t>
  </si>
  <si>
    <t>Mys1b_F7e_rev</t>
  </si>
  <si>
    <t>TCCTCTAGTACTTCTCGACAAGCTTTCTGCTTTGACGATCCCACTTTCTAGTG</t>
  </si>
  <si>
    <t>JA445</t>
  </si>
  <si>
    <t>pFastBAC1_1R</t>
  </si>
  <si>
    <t>ACCGCTGTTGAGATCCAGTT</t>
  </si>
  <si>
    <t>JA446</t>
  </si>
  <si>
    <t>pFastBAC1_2R</t>
  </si>
  <si>
    <t>TGCTTAATCAGTGAGGCACC</t>
  </si>
  <si>
    <t>JA447</t>
  </si>
  <si>
    <t>pFastBAC1_3R</t>
  </si>
  <si>
    <t>GCGAAACCCGACAGGACTAT</t>
  </si>
  <si>
    <t>JA448</t>
  </si>
  <si>
    <t>pFastBAC1_4F</t>
  </si>
  <si>
    <t>AATTTACCGAACAACTCCGC</t>
  </si>
  <si>
    <t>JA449</t>
  </si>
  <si>
    <t>pFastBAC1_4R</t>
  </si>
  <si>
    <t>GGCATACGGGAAGAAGTGAT</t>
  </si>
  <si>
    <t>JA450</t>
  </si>
  <si>
    <t>pFastBAC1_5F</t>
  </si>
  <si>
    <t>GTTACCACCGCTGCGTTC</t>
  </si>
  <si>
    <t>JA451</t>
  </si>
  <si>
    <t>pFastBAC1_5R</t>
  </si>
  <si>
    <t>CATAAGCCTGTTCGGTTCGT</t>
  </si>
  <si>
    <t>JA452</t>
  </si>
  <si>
    <t>pFastBAC1_6F</t>
  </si>
  <si>
    <t>GAGGATCATAATCAGCCATACCA</t>
  </si>
  <si>
    <t>JA453</t>
  </si>
  <si>
    <t>pFastBAC1_7R</t>
  </si>
  <si>
    <t>GAGCTTGACGGGGAAAGCC</t>
  </si>
  <si>
    <t>JA454</t>
  </si>
  <si>
    <t>pFastBac1_ori_for</t>
  </si>
  <si>
    <t>GCCGGCAACAATTAATAGACTGGATG</t>
  </si>
  <si>
    <t>JA455</t>
  </si>
  <si>
    <t>pFastBac1_ori_rev</t>
  </si>
  <si>
    <t>TTTCCCTTGTCCAGATAGCCCAGTAGCTGACTCGCTGCGCTCG</t>
  </si>
  <si>
    <t>JA456</t>
  </si>
  <si>
    <t>pIDK_Kan_for</t>
  </si>
  <si>
    <t>GGCTATCTGGACAAGGGAAAACG</t>
  </si>
  <si>
    <t>JA457</t>
  </si>
  <si>
    <t>pIDK_Kan_rev</t>
  </si>
  <si>
    <t>GTCTATTAATTGTTGCCGGCCGGGGTGGGCGAAGAAC</t>
  </si>
  <si>
    <t>JA458</t>
  </si>
  <si>
    <t>pJA1K_for</t>
  </si>
  <si>
    <t>AAGCTTGTCGAGAAGTACTAGAGGAGCAAGCGCAAAGAGAAAGCAG</t>
  </si>
  <si>
    <t>JA459</t>
  </si>
  <si>
    <t>pJA1K_rev</t>
  </si>
  <si>
    <t>GGATCCGCGCCCGATGGTGGGTTTTCCCTTGTCCAGATAGCCC</t>
  </si>
  <si>
    <t>JA460</t>
  </si>
  <si>
    <t>pFastBac1_oriGen_for</t>
  </si>
  <si>
    <t>TGATTAATAGACTGGATGGAGGCGG</t>
  </si>
  <si>
    <t>JA461</t>
  </si>
  <si>
    <t>pFastBac1_oriGen_rev</t>
  </si>
  <si>
    <t>TCCATCCAGTCTATTAATCACGCAACTGGTCCAGAACC</t>
  </si>
  <si>
    <t>JA462</t>
  </si>
  <si>
    <t>pJA2G_for</t>
  </si>
  <si>
    <t>AAGCTTGTCGAGAAGTACTAGAGGAACGAAATAGACAGATCGCTGAGATAG</t>
  </si>
  <si>
    <t>JA463</t>
  </si>
  <si>
    <t>pJA2G_rev</t>
  </si>
  <si>
    <t>GGATCCGCGCCCGATGGTGGTCATCCATAGTTGCCTGACTCCC</t>
  </si>
  <si>
    <t>JA464</t>
  </si>
  <si>
    <t>pJA1K_517F</t>
  </si>
  <si>
    <t>GGGCAGGATCTCCTGTCATCT</t>
  </si>
  <si>
    <t>pJA1K backbone</t>
  </si>
  <si>
    <t>JA465</t>
  </si>
  <si>
    <t>pJA1K_1213F</t>
  </si>
  <si>
    <t>GGATGGAGGCGGATAAAGTT</t>
  </si>
  <si>
    <t>JA466</t>
  </si>
  <si>
    <t>pJA1K_611R</t>
  </si>
  <si>
    <t>GTAGCCGGATCAAGCGTATG</t>
  </si>
  <si>
    <t>JA467</t>
  </si>
  <si>
    <t>Mys1b_10777_for</t>
  </si>
  <si>
    <t>GGAAACCTGGAGCTCCTGGCTCAACCTG</t>
  </si>
  <si>
    <t>JA468</t>
  </si>
  <si>
    <t>Mys1b_10777_rev</t>
  </si>
  <si>
    <t>CAGGTTGAGCCAGGAGCTCCAGGTTTCC</t>
  </si>
  <si>
    <t>JA469</t>
  </si>
  <si>
    <t>Mys1b_12088_for</t>
  </si>
  <si>
    <t>GACAACACACCTCCAGAGAAGAGCGTC</t>
  </si>
  <si>
    <t>JA470</t>
  </si>
  <si>
    <t>Mys1b_12088_rev</t>
  </si>
  <si>
    <t>GACGCTCTTCTCTGGAGGTGTGTTGTC</t>
  </si>
  <si>
    <t>JA471</t>
  </si>
  <si>
    <t>Mys1b_567out_for</t>
  </si>
  <si>
    <t>CACCTCCAGAGAAGAGCGTC</t>
  </si>
  <si>
    <t>JA472</t>
  </si>
  <si>
    <t>Mys1b_567out_rev</t>
  </si>
  <si>
    <t>GCCAGGAGCTCCAGGTTTCC</t>
  </si>
  <si>
    <t>JA473</t>
  </si>
  <si>
    <t>Mys1F6_HindIII_for</t>
  </si>
  <si>
    <t>ACTGTTAAGCTTTATTCCTTCTTAAAGGATGTGCGCTC</t>
  </si>
  <si>
    <t>JA474</t>
  </si>
  <si>
    <t>Mys1F6_XbaI_rev</t>
  </si>
  <si>
    <t>CTTAGGTCTAGATTGCTGGGGCTTTGGGGAG</t>
  </si>
  <si>
    <t>JA475</t>
  </si>
  <si>
    <t>Mys1F7_Xbai_rev</t>
  </si>
  <si>
    <t>CTTAGGTCTAGATCCTCTAGTACTTCTCGACAAGCTTTC</t>
  </si>
  <si>
    <t>JA476</t>
  </si>
  <si>
    <t>Mys1b_6mut_for</t>
  </si>
  <si>
    <t>CACACGCTGTGGAAGAGAGTGCAG</t>
  </si>
  <si>
    <t>JA477</t>
  </si>
  <si>
    <t>Mys1b_6mut_rev</t>
  </si>
  <si>
    <t>CTGCACTCTCTTCCACAGCGTGTGCCTAAATGTTCCG</t>
  </si>
  <si>
    <t>T7</t>
  </si>
  <si>
    <t>TAATACGACTCACTATAGGG</t>
  </si>
  <si>
    <t>T7TERM</t>
  </si>
  <si>
    <t>GCTAGTTATTGCTCAGCGG</t>
  </si>
  <si>
    <t>JA478</t>
  </si>
  <si>
    <t>pET21a_rev1</t>
  </si>
  <si>
    <t>CATAAGGGAGAGCGTCGAGA</t>
  </si>
  <si>
    <t>JA479</t>
  </si>
  <si>
    <t>pET21a_rev2</t>
  </si>
  <si>
    <t>GGAGCATCTGGTCGCATT</t>
  </si>
  <si>
    <t>JA480</t>
  </si>
  <si>
    <t>pET21a_rev3</t>
  </si>
  <si>
    <t>CTTGAGAGCCTTCAACCCAG</t>
  </si>
  <si>
    <t>JA481</t>
  </si>
  <si>
    <t>pET21a_rev4</t>
  </si>
  <si>
    <t>TACCGCCAGTTGTTTACCCT</t>
  </si>
  <si>
    <t>JA482</t>
  </si>
  <si>
    <t>Mpa2c_for1164</t>
  </si>
  <si>
    <t>TCATGTCTTCACGGTTGGAC</t>
  </si>
  <si>
    <t>JA483</t>
  </si>
  <si>
    <t>Mpa2c_for462</t>
  </si>
  <si>
    <t>GGATCTCCTTGAGCATGACG</t>
  </si>
  <si>
    <t>JA484</t>
  </si>
  <si>
    <t>Mpa2c_rev1082</t>
  </si>
  <si>
    <t>ACGTCGAGAACACCATCGTC</t>
  </si>
  <si>
    <t>JA485</t>
  </si>
  <si>
    <t>Mpa2c_rev387</t>
  </si>
  <si>
    <t>CCCAGGCCAGGAAGTGAT</t>
  </si>
  <si>
    <t>JA486</t>
  </si>
  <si>
    <t>Mys1_noTag_f</t>
  </si>
  <si>
    <t>CCACCATCGGGCGCGGATCCATGGAGTGTCCTCAGTGCGGT</t>
  </si>
  <si>
    <t>JA487</t>
  </si>
  <si>
    <t>Mys1_Strep_f</t>
  </si>
  <si>
    <t>CACACCCGCAATTTGAGAAGGAGTGTCCTCAGTGCGGT</t>
  </si>
  <si>
    <t>JA488</t>
  </si>
  <si>
    <t>Mys1_His_f</t>
  </si>
  <si>
    <t>ATCACCATCATCACCATCACGGGAGTGGTGAGTGTCCTCAGTGCGGT</t>
  </si>
  <si>
    <t>JA489</t>
  </si>
  <si>
    <t>Mys1_noTag_r</t>
  </si>
  <si>
    <t>TCCTCTAGTACTTCTCGACAAGCTTTCACCACACTGAGATACAGCTAG</t>
  </si>
  <si>
    <t>JA490</t>
  </si>
  <si>
    <t>Mys1_Strep_r</t>
  </si>
  <si>
    <t>CTTCTCAAATTGCGGATGTGACCACGCACTCCACACTGAGATACAGCTAG</t>
  </si>
  <si>
    <t>JA491</t>
  </si>
  <si>
    <t>Mys1_His_r</t>
  </si>
  <si>
    <t>GGTGATGGTGATGATGGTGTCCAGAACCCCACACTGAGATACAGCTAG</t>
  </si>
  <si>
    <t>JA492</t>
  </si>
  <si>
    <t>Mys2_noTag_f</t>
  </si>
  <si>
    <t>CCACCATCGGGCGCGGATCCATGAAGGTTATCAAGAAGGACGTG</t>
  </si>
  <si>
    <t>JA493</t>
  </si>
  <si>
    <t>Mys2_Strep_f</t>
  </si>
  <si>
    <t>CACACCCGCAATTTGAGAAGAAGGTTATCAAGAAGGACGTG</t>
  </si>
  <si>
    <t>JA494</t>
  </si>
  <si>
    <t>Mys2_His_f</t>
  </si>
  <si>
    <t>ATCACCATCATCACCATCACGGGAGTGGTAAGGTTATCAAGAAGGACGTG</t>
  </si>
  <si>
    <t>JA495</t>
  </si>
  <si>
    <t>Mys2_noTag_r</t>
  </si>
  <si>
    <t>TCCTCTAGTACTTCTCGACAAGCTTTCAGCCAGAGAAATTACGTAAGAC</t>
  </si>
  <si>
    <t>JA496</t>
  </si>
  <si>
    <t>Mys2_Strep_r</t>
  </si>
  <si>
    <t>CTTCTCAAATTGCGGATGTGACCACGCACTGCCAGAGAAATTACGTAAGAC</t>
  </si>
  <si>
    <t>JA497</t>
  </si>
  <si>
    <t>Mys2_His_r</t>
  </si>
  <si>
    <t>GGTGATGGTGATGATGGTGTCCAGAACCGCCAGAGAAATTACGTAAGAC</t>
  </si>
  <si>
    <t>JA498</t>
  </si>
  <si>
    <t>Mys3_noTag_f</t>
  </si>
  <si>
    <t>CCACCATCGGGCGCGGATCCATGTCCCTTGCAGGCTGCGAG</t>
  </si>
  <si>
    <t>JA499</t>
  </si>
  <si>
    <t>Mys3_Strep_f</t>
  </si>
  <si>
    <t>CACACCCGCAATTTGAGAAGTCCCTTGCAGGCTGCGAG</t>
  </si>
  <si>
    <t>JA500</t>
  </si>
  <si>
    <t>Mys3_His_f</t>
  </si>
  <si>
    <t>ATCACCATCATCACCATCACGGGAGTGGTTCCCTTGCAGGCTGCGAG</t>
  </si>
  <si>
    <t>JA501</t>
  </si>
  <si>
    <t>Mys3_noTag_r</t>
  </si>
  <si>
    <t>TCCTCTAGTACTTCTCGACAAGCTTTCAACCGATGTCCAGAGTTTTG</t>
  </si>
  <si>
    <t>JA502</t>
  </si>
  <si>
    <t>Mys3_Strep_r</t>
  </si>
  <si>
    <t>CTTCTCAAATTGCGGATGTGACCACGCACTACCGATGTCCAGAGTTTTG</t>
  </si>
  <si>
    <t>JA503</t>
  </si>
  <si>
    <t>Mys3_His_r</t>
  </si>
  <si>
    <t>GGTGATGGTGATGATGGTGTCCAGAACCACCGATGTCCAGAGTTTTG</t>
  </si>
  <si>
    <t>JA504</t>
  </si>
  <si>
    <t>Mys4_noTag_f</t>
  </si>
  <si>
    <t>CCACCATCGGGCGCGGATCCATGGCTCGTAACATGCGCAGAG</t>
  </si>
  <si>
    <t>JA505</t>
  </si>
  <si>
    <t>Mys4_Strep_f</t>
  </si>
  <si>
    <t>CACACCCGCAATTTGAGAAGGCTCGTAACATGCGCAGAG</t>
  </si>
  <si>
    <t>JA506</t>
  </si>
  <si>
    <t>Mys4_His_f</t>
  </si>
  <si>
    <t>ATCACCATCATCACCATCACGGGAGTGGTGCTCGTAACATGCGCAGAG</t>
  </si>
  <si>
    <t>JA507</t>
  </si>
  <si>
    <t>Mys6_noTag_f</t>
  </si>
  <si>
    <t>CCACCATCGGGCGCGGATCCATGACCTGGACGGCTAAGGTC</t>
  </si>
  <si>
    <t>JA508</t>
  </si>
  <si>
    <t>Mys6_Strep_f</t>
  </si>
  <si>
    <t>CACACCCGCAATTTGAGAAGACCTGGACGGCTAAGGTC</t>
  </si>
  <si>
    <t>JA509</t>
  </si>
  <si>
    <t>Mys6_His_f</t>
  </si>
  <si>
    <t>ATCACCATCATCACCATCACGGGAGTGGTACCTGGACGGCTAAGGTC</t>
  </si>
  <si>
    <t>JA510</t>
  </si>
  <si>
    <t>Mys6_noTag_r</t>
  </si>
  <si>
    <t>TCCTCTAGTACTTCTCGACAAGCTTTCAGGTTCCGCTTGCCTCTTG</t>
  </si>
  <si>
    <t>JA511</t>
  </si>
  <si>
    <t>Mys6_Strep_r</t>
  </si>
  <si>
    <t>CTTCTCAAATTGCGGATGTGACCACGCACTGGTTCCGCTTGCCTCTTG</t>
  </si>
  <si>
    <t>JA512</t>
  </si>
  <si>
    <t>Mys6_His_r</t>
  </si>
  <si>
    <t>GGTGATGGTGATGATGGTGTCCAGAACCGGTTCCGCTTGCCTCTTG</t>
  </si>
  <si>
    <t>JA513</t>
  </si>
  <si>
    <t>Mys7_noTag_f</t>
  </si>
  <si>
    <t>CCACCATCGGGCGCGGATCCATGTACATGTCAGCTTTCTTGCC</t>
  </si>
  <si>
    <t>JA514</t>
  </si>
  <si>
    <t>Mys7_Strep_f</t>
  </si>
  <si>
    <t>CACACCCGCAATTTGAGAAGTACATGTCAGCTTTCTTGCC</t>
  </si>
  <si>
    <t>JA515</t>
  </si>
  <si>
    <t>Mys7_His_f</t>
  </si>
  <si>
    <t>ATCACCATCATCACCATCACGGGAGTGGTTACATGTCAGCTTTCTTGCC</t>
  </si>
  <si>
    <t>JA516</t>
  </si>
  <si>
    <t>Mys7_noTag_r</t>
  </si>
  <si>
    <t>TCCTCTAGTACTTCTCGACAAGCTTTCAAGCGCAAGATTCATTTTGG</t>
  </si>
  <si>
    <t>JA517</t>
  </si>
  <si>
    <t>Mys7_Strep_r</t>
  </si>
  <si>
    <t>CTTCTCAAATTGCGGATGTGACCACGCACTAGCGCAAGATTCATTTTGG</t>
  </si>
  <si>
    <t>JA518</t>
  </si>
  <si>
    <t>Mys7_His_r</t>
  </si>
  <si>
    <t>GGTGATGGTGATGATGGTGTCCAGAACCAGCGCAAGATTCATTTTGG</t>
  </si>
  <si>
    <t>JA519</t>
  </si>
  <si>
    <t>Mys8_noTag_r</t>
  </si>
  <si>
    <t>TCCTCTAGTACTTCTCGACAAGCTTTCATGGATGTCCCTGTTTACTG</t>
  </si>
  <si>
    <t>JA520</t>
  </si>
  <si>
    <t>Mys8_Strep_r</t>
  </si>
  <si>
    <t>CTTCTCAAATTGCGGATGTGACCACGCACTTGGATGTCCCTGTTTACTG</t>
  </si>
  <si>
    <t>JA521</t>
  </si>
  <si>
    <t>Mys8_His_r</t>
  </si>
  <si>
    <t>GGTGATGGTGATGATGGTGTCCAGAACCTGGATGTCCCTGTTTACTG</t>
  </si>
  <si>
    <t>JA522</t>
  </si>
  <si>
    <t>Mys9_noTag_f</t>
  </si>
  <si>
    <t>CCACCATCGGGCGCGGATCCATGGCTGCAAGTCCAGTCAAG</t>
  </si>
  <si>
    <t>JA523</t>
  </si>
  <si>
    <t>Mys9_Strep_f</t>
  </si>
  <si>
    <t>CACACCCGCAATTTGAGAAGGCTGCAAGTCCAGTCAAG</t>
  </si>
  <si>
    <t>JA524</t>
  </si>
  <si>
    <t>Mys9_His_f</t>
  </si>
  <si>
    <t>ATCACCATCATCACCATCACGGGAGTGGTGCTGCAAGTCCAGTCAAG</t>
  </si>
  <si>
    <t>JA525</t>
  </si>
  <si>
    <t>Mys9_noTag_r</t>
  </si>
  <si>
    <t>TCCTCTAGTACTTCTCGACAAGCTTTCACGCTAGTGACAATGAACTGAG</t>
  </si>
  <si>
    <t>JA526</t>
  </si>
  <si>
    <t>Mys9_Strep_r</t>
  </si>
  <si>
    <t>CTTCTCAAATTGCGGATGTGACCACGCACTCGCTAGTGACAATGAACTGAG</t>
  </si>
  <si>
    <t>JA527</t>
  </si>
  <si>
    <t>Mys9_His_r</t>
  </si>
  <si>
    <t>GGTGATGGTGATGATGGTGTCCAGAACCCGCTAGTGACAATGAACTGAG</t>
  </si>
  <si>
    <t>JA528</t>
  </si>
  <si>
    <t>Mys10_noTag_f</t>
  </si>
  <si>
    <t>CCACCATCGGGCGCGGATCCATGCCATGTCAGTGGGTTTTCC</t>
  </si>
  <si>
    <t>JA529</t>
  </si>
  <si>
    <t>Mys10_Strep_f</t>
  </si>
  <si>
    <t>CACACCCGCAATTTGAGAAGCCATGTCAGTGGGTTTTCC</t>
  </si>
  <si>
    <t>JA530</t>
  </si>
  <si>
    <t>Mys10_His_f</t>
  </si>
  <si>
    <t>ATCACCATCATCACCATCACGGGAGTGGTCCATGTCAGTGGGTTTTCC</t>
  </si>
  <si>
    <t>JA531</t>
  </si>
  <si>
    <t>PLS20_CnoTag_f</t>
  </si>
  <si>
    <t>AAGCTTGTCGAGAAGTACTAGAGGA</t>
  </si>
  <si>
    <t>JA532</t>
  </si>
  <si>
    <t>PLS20_NnoTag_r</t>
  </si>
  <si>
    <t>JA533</t>
  </si>
  <si>
    <t>PLS20_CHis_f</t>
  </si>
  <si>
    <t>ACACCATCATCACCATCACCACCATTGAAAGCTTGTCGAGAAGTACTAGAGGA</t>
  </si>
  <si>
    <t>JA534</t>
  </si>
  <si>
    <t>PLS20_NHis_r</t>
  </si>
  <si>
    <t>GTGATGGTGATGATGGTGATGGTGCATGGATCCGCGCCCGATGGTGG</t>
  </si>
  <si>
    <t>JA535</t>
  </si>
  <si>
    <t>PLS20_CStrep_f</t>
  </si>
  <si>
    <t>CACATCCGCAATTTGAGAAGTGAAAGCTTGTCGAGAAGTACTAGAGGA</t>
  </si>
  <si>
    <t>JA536</t>
  </si>
  <si>
    <t>PLS20_NStrep_r</t>
  </si>
  <si>
    <t>CTTCTCAAATTGCGGGTGTGACCACGATGCCATGGATCCGCGCCCGATGGTGG</t>
  </si>
  <si>
    <t>JA537</t>
  </si>
  <si>
    <t>JA538</t>
  </si>
  <si>
    <t>JA539</t>
  </si>
  <si>
    <t>JA540</t>
  </si>
  <si>
    <t>Strep_Mpa5c</t>
  </si>
  <si>
    <t>His_Mpa5c</t>
  </si>
  <si>
    <t>reclone Mpa 5c into pET21a with different tags
N-Strep only 
natural GQYL terminus
Optimize RBS</t>
  </si>
  <si>
    <t>His_Mpa5c_f</t>
  </si>
  <si>
    <t>His_Mpa5c_r</t>
  </si>
  <si>
    <t>Output</t>
  </si>
  <si>
    <t>Assembly3</t>
  </si>
  <si>
    <t>&gt;Assembly3###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t>
  </si>
  <si>
    <t>&gt;His_Mpa5c_f###CAAAGCAAACAGAAAGGAGGAGGTCGTACATGCACCATCATCACCATCACGGGAGTGGTGCAGCCCACGACGACG</t>
  </si>
  <si>
    <t>&gt;His_Mpa5c_r###GCCAACTCAGCTTCCTTTCGGGCTTTGTTAGCAGCCGGATCTCACAGGTACTGGCCGGTATTGG</t>
  </si>
  <si>
    <t>&gt;pET21a_f###CGAAAGGAAGCTGAGTTGGCTG</t>
  </si>
  <si>
    <t>&gt;pET21a_r###CCTCCTTTCTGTTTGCTTTGTATATCTCCTTCTTAAAGTTAAACAAAATTATTTCTAG</t>
  </si>
  <si>
    <t>Strep_Mpa5c_f</t>
  </si>
  <si>
    <t>Strep_Mpa5c_r</t>
  </si>
  <si>
    <t>Assembly12</t>
  </si>
  <si>
    <t>&gt;Assembly12###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t>
  </si>
  <si>
    <t>&gt;Strep_Mpa5c_f###CTAGAAAGTTAAGGAGATAAGACATGTGGTCACACCCGCAATTTGAGAAGGCATCGGCAGCCCACGACGACG</t>
  </si>
  <si>
    <t>&gt;Strep_Mpa5c_r###GCCAACTCAGCTTCCTTTCGGGCTTTGTTAGCAGCCGGATCTCACAGGTACTGGCCGGTATTGG</t>
  </si>
  <si>
    <t>&gt;pET21a_r###TTATCTCCTTAACTTTCTAGAGGGGAATTGTTATCCGC</t>
  </si>
  <si>
    <t>Assembly21</t>
  </si>
  <si>
    <t>&gt;Assembly21###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t>
  </si>
  <si>
    <t>&gt;Mpa5c_f###CTTTAAGAAGGAGATATACATATGGCAGCCCACGACGACG</t>
  </si>
  <si>
    <t>&gt;Mpa5c_r###GCCAACTCAGCTTCCTTTCGGGCTTTGTTAGCAGCCGGATCTCAGTGATGGTGATGATGGTGACCACTCCCCAGGTACTGGCCGGTATTGG</t>
  </si>
  <si>
    <t>&gt;pET21a_r###TGTATATCTCCTTCTTAAAGTTAAACAAAATTATTTCTAG</t>
  </si>
  <si>
    <t>wtSgPrcB_His_f</t>
  </si>
  <si>
    <t>wtSgPrcA_f</t>
  </si>
  <si>
    <t>wtSgPrcB_His_r</t>
  </si>
  <si>
    <t>wtSgPrcA_r</t>
  </si>
  <si>
    <t>Assembly41</t>
  </si>
  <si>
    <t>&gt;Assembly41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</si>
  <si>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&gt;wtSgPrcB_His_f###GGGAATTGTGAGCGGATAACAATTCCCCTCTAGAGTCACCAACGACACCTTTAGGGAGGCCACCAATGGAAGCCAACACTCGTAGCACC</t>
  </si>
  <si>
    <t>&gt;wtSgPrcB_His_r###CTGTGGGGATTGTATGGGATCCGCGCCCGATGGTGGTCAGTGATGGTGATGATGGTGACCACTCCCGAGCAGCGCGGCGCGC</t>
  </si>
  <si>
    <t>&gt;wtSgPrcA_f###ATCCCATACAATCCCCACAGAAGAGGAGGAGTAAATGTCGACGCCGTTCTATGTCTCAC</t>
  </si>
  <si>
    <t>&gt;wtSgPrcA_r###GCCAACTCAGCTTCCTTTCGGGCTTTGTTAGCAGCCGGATCTCAGGCGGCCTCCGTGTCC</t>
  </si>
  <si>
    <t>&gt;pET21a_r###GTTATCCGCTCACAATTCCCCTATAG</t>
  </si>
  <si>
    <t>wtSgPrcB_Strep_f</t>
  </si>
  <si>
    <t>wtSgPrcB_Strep_r</t>
  </si>
  <si>
    <t>Assembly50</t>
  </si>
  <si>
    <t>&gt;Assembly50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</si>
  <si>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&gt;wtSgPrcB_Strep_f###GGGAATTGTGAGCGGATAACAATTCCCCTCTAGAGTCACCAACGACACCTTTAGGGAGGCCACCAATGGAAGCCAACACTCGTAGCACC</t>
  </si>
  <si>
    <t>&gt;wtSgPrcB_Strep_r###TCACTTCTCAAATTGCGGATGTGACCACGCACTGAGCAGCGCGGCGCGC</t>
  </si>
  <si>
    <t>&gt;wtSgPrcA_f###ATCCGCAATTTGAGAAGTGACCACCATCGGGCGCGGATCCCATACAATCCCCACAGAAGAGGAGGAGTAAATGTCGACGCCGTTCTATGTCTCAC</t>
  </si>
  <si>
    <t>wtSgPrcB_f</t>
  </si>
  <si>
    <t>wtSgPrcA_His_f</t>
  </si>
  <si>
    <t>wtSgPrcB_r</t>
  </si>
  <si>
    <t>wtSgPrcA_His_r</t>
  </si>
  <si>
    <t>Assembly59</t>
  </si>
  <si>
    <t>&gt;Assembly59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</si>
  <si>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&gt;wtSgPrcB_f###GGGAATTGTGAGCGGATAACAATTCCCCTCTAGAGTCACCAACGACACCTTTAGGGAGGCCACCAATGGAAGCCAACACTCGTAGCACC</t>
  </si>
  <si>
    <t>&gt;wtSgPrcB_r###CTGTGGGGATTGTATGGGATCCGCGCCCGATGGTGGTCAGAGCAGCGCGGCGCGC</t>
  </si>
  <si>
    <t>&gt;wtSgPrcA_His_f###ATCCCATACAATCCCCACAGAAGAGGAGGAGTAAATGTCGACGCCGTTCTATGTCTCAC</t>
  </si>
  <si>
    <t>&gt;wtSgPrcA_His_r###GCCAACTCAGCTTCCTTTCGGGCTTTGTTAGCAGCCGGATCTCAGTGATGGTGATGATGGTGACCACTCCCGGCGGCCTCCGTGTCC</t>
  </si>
  <si>
    <t>wtSgPrcA_Strep_f</t>
  </si>
  <si>
    <t>wtSgPrcA_Strep_r</t>
  </si>
  <si>
    <t>Assembly68</t>
  </si>
  <si>
    <t>&gt;Assembly68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</si>
  <si>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&gt;wtSgPrcA_Strep_f###ATCCCATACAATCCCCACAGAAGAGGAGGAGTAAATGTCGACGCCGTTCTATGTCTCAC</t>
  </si>
  <si>
    <t>&gt;wtSgPrcA_Strep_r###GCCAACTCAGCTTCCTTTCGGGCTTTGTTAGCAGCCGGATCTCACTTCTCAAATTGCGGATGTGACCACGCACTGGCGGCCTCCGTGTCC</t>
  </si>
  <si>
    <t>deltaSgPrcB_His_f</t>
  </si>
  <si>
    <t>OGSgPrcA_f</t>
  </si>
  <si>
    <t>deltaSgPrcB_His_r</t>
  </si>
  <si>
    <t>OGSgPrcA_r</t>
  </si>
  <si>
    <t>Assembly77</t>
  </si>
  <si>
    <t>&gt;Assembly77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</si>
  <si>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&gt;deltaSgPrcB_His_f###GGGAATTGTGAGCGGATAACAATTCCCCTCTAGAACTTCGTTTTAAGGCAGATATAAATGACAACTATAGTCTCGGCGTCCTTCCCC</t>
  </si>
  <si>
    <t>&gt;deltaSgPrcB_His_r###TTTACTTACTGGATCCGCGCCCGATGGTGGTCAGTGATGGTGATGATGGTGACCACTCCCGAGCAGCGCGGCGCGC</t>
  </si>
  <si>
    <t>&gt;OGSgPrcA_f###GCGCGGATCCAGTAAGTAAAAACATTACAATAAGGAGGCACACATGTCGCAGCAGGCCATGGCCG</t>
  </si>
  <si>
    <t>&gt;OGSgPrcA_r###GCCAACTCAGCTTCCTTTCGGGCTTTGTTAGCAGCCGGATCTCAGGCGGCCTCCGTGTCC</t>
  </si>
  <si>
    <t>deltaSgPrcB_Strep_f</t>
  </si>
  <si>
    <t>deltaSgPrcB_Strep_r</t>
  </si>
  <si>
    <t>Assembly86</t>
  </si>
  <si>
    <t>&gt;Assembly86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</si>
  <si>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&gt;deltaSgPrcB_Strep_f###GGGAATTGTGAGCGGATAACAATTCCCCTCTAGAACTTCGTTTTAAGGCAGATATAAATGACAACTATAGTCTCGGCGTCCTTCCCC</t>
  </si>
  <si>
    <t>&gt;deltaSgPrcB_Strep_r###TTTACTTACTGGATCCGCGCCCGATGGTGGTCACTTCTCAAATTGCGGATGTGACCACGCACTGAGCAGCGCGGCGCGC</t>
  </si>
  <si>
    <t>deltaSgPrcB_f</t>
  </si>
  <si>
    <t>OGSgPrcA_His_f</t>
  </si>
  <si>
    <t>deltaSgPrcB_r</t>
  </si>
  <si>
    <t>OGSgPrcA_His_r</t>
  </si>
  <si>
    <t>Assembly95</t>
  </si>
  <si>
    <t>&gt;Assembly95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</si>
  <si>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&gt;deltaSgPrcB_f###GGGAATTGTGAGCGGATAACAATTCCCCTCTAGAACTTCGTTTTAAGGCAGATATAAATGACAACTATAGTCTCGGCGTCCTTCCCC</t>
  </si>
  <si>
    <t>&gt;deltaSgPrcB_r###TTTACTTACTGGATCCGCGCCCGATGGTGGTCAGAGCAGCGCGGCGCGC</t>
  </si>
  <si>
    <t>&gt;OGSgPrcA_His_f###GCGCGGATCCAGTAAGTAAAAACATTACAATAAGGAGGCACACATGTCGCAGCAGGCCATGGCCG</t>
  </si>
  <si>
    <t>&gt;OGSgPrcA_His_r###GCCAACTCAGCTTCCTTTCGGGCTTTGTTAGCAGCCGGATCTCAGTGATGGTGATGATGGTGACCACTCCCGGCGGCCTCCGTGTCC</t>
  </si>
  <si>
    <t>OGSgPrcA_Strep_f</t>
  </si>
  <si>
    <t>OGSgPrcA_Strep_r</t>
  </si>
  <si>
    <t>Assembly104</t>
  </si>
  <si>
    <t>&gt;Assembly104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t>
  </si>
  <si>
    <t>&gt;OGSgPrcA_Strep_f###GCGCGGATCCAGTAAGTAAAAACATTACAATAAGGAGGCACACATGTCGCAGCAGGCCATGGCCG</t>
  </si>
  <si>
    <t>&gt;OGSgPrcA_Strep_r###GCCAACTCAGCTTCCTTTCGGGCTTTGTTAGCAGCCGGATCTCACTTCTCAAATTGCGGATGTGACCACGCACTGGCGGCCTCCGTGTCC</t>
  </si>
  <si>
    <t/>
  </si>
  <si>
    <t>JA541</t>
  </si>
  <si>
    <t>JA542</t>
  </si>
  <si>
    <t>JA543</t>
  </si>
  <si>
    <t>JA544</t>
  </si>
  <si>
    <t>JA545</t>
  </si>
  <si>
    <t>JA546</t>
  </si>
  <si>
    <t>JA547</t>
  </si>
  <si>
    <t>JA548</t>
  </si>
  <si>
    <t>JA549</t>
  </si>
  <si>
    <t>JA550</t>
  </si>
  <si>
    <t>JA551</t>
  </si>
  <si>
    <t>JA552</t>
  </si>
  <si>
    <t>JA553</t>
  </si>
  <si>
    <t>JA554</t>
  </si>
  <si>
    <t>JA555</t>
  </si>
  <si>
    <t>JA556</t>
  </si>
  <si>
    <t>JA557</t>
  </si>
  <si>
    <t>JA558</t>
  </si>
  <si>
    <t>JA559</t>
  </si>
  <si>
    <t>JA560</t>
  </si>
  <si>
    <t>HisMpa_pET21a_r</t>
  </si>
  <si>
    <t>StrepMpa_pET21a_r</t>
  </si>
  <si>
    <t>MpaHis_pET21a_r</t>
  </si>
  <si>
    <t>CAACTCCGAGCAGATC</t>
  </si>
  <si>
    <t>GCATCTTCTCCTACGACG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</si>
  <si>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</t>
  </si>
  <si>
    <t>GGAAGCGGAGCTACTAACTTCAGCCTGCTGAAGCAGGCTGGAGACGTGGAGGAGAACCCTGGACCT</t>
  </si>
  <si>
    <t>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t>
  </si>
  <si>
    <t>BLASTres (pCoBlast)</t>
  </si>
  <si>
    <t>P2A (GSGATNFSLLKQAGDVEEPGP)</t>
  </si>
  <si>
    <t>mTAGBFP2 (mTagBFP2-pBAD)</t>
  </si>
  <si>
    <t>CCCTCCCACACATAACCAGAG</t>
  </si>
  <si>
    <t>Template2_f</t>
  </si>
  <si>
    <t>Template1_r</t>
  </si>
  <si>
    <t>TCTGGTTATGTGTGGGAGGG</t>
  </si>
  <si>
    <t>CAAACTGGGGCACAAGCTTA</t>
  </si>
  <si>
    <t>2#!: for: , , insertion after overlap rev: , , insertion after overlap</t>
  </si>
  <si>
    <t>#ERROR! Overlap 2-1 too low Tm!</t>
  </si>
  <si>
    <t>&gt;Assembly41####ERROR! Overlap 2-1 too low Tm!</t>
  </si>
  <si>
    <t>&gt;Template2_f###</t>
  </si>
  <si>
    <t>&gt;Template1_r###CCCTCCCACACATAACCAGAG</t>
  </si>
  <si>
    <t>MDSRRQLGFVNCCPLVMCGRAWPSLCLKKNPPSLKEQRLQSTASPSLKTTASPAQLSLATAASSLVSMYIILLGDLAQNSWCWALLLLRQLAT*</t>
  </si>
  <si>
    <t>MVSKGEELIKENMHMKLYMEGTVDNHHFKCTSEGEGKPYEGTQTMRIKVVEGGPLPFAFDILATSFLYGSKTFINHTQGIPDFFKQSFPEGFTWERVTTYEDGGVLTATQDTSLQDGCLIYNVKIRGVNFTSNGPVMQKKTLGWEAFTETLYPADGGLEGRNDMALKLVGGSHLIANAKTTYRSKKPAKNLKMPGVYYVDYRLERIKEANNETYVEQHEVAVARYCDLPSKLGHKLN*</t>
  </si>
  <si>
    <t>ACAAGCTTAATTAAATGGCCAAGCCTTTGTCTCAAG</t>
  </si>
  <si>
    <t>AGCGGAGCTACTAACTTCAGCCTGCTGAAGCAGGCTGGAGACGTGGAGGAGAACCCTGGACCTATGGTGTCTAAGGGCGAAGAGC</t>
  </si>
  <si>
    <t>BLASTres (pCoBlast)_f</t>
  </si>
  <si>
    <t>mTAGBFP2 (mTagBFP2-pBAD)_f</t>
  </si>
  <si>
    <t>BLASTres (pCoBlast)_r</t>
  </si>
  <si>
    <t>mTAGBFP2 (mTagBFP2-pBAD)_r</t>
  </si>
  <si>
    <t>ACAAGCTTAATTAAATGGCC</t>
  </si>
  <si>
    <t>AGCGGAGCTACTAACTTCAG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</si>
  <si>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t>
  </si>
  <si>
    <t>ATGGCTTTGATCCCAGGATGCAGATCGAGAAGAACCTGTCGGCACCGTCCGCAGGGGCTCAAGATGCCCCTGTTCTCATTTCCGATCGCGACGATACAAGTCAGGTTGCCAGCTGCCGCAGCAGCAGCAGTGCCCAGCACCACGAGTTCTGCGCAAGGTCCCCCAGTAAAATGA</t>
  </si>
  <si>
    <t>ATGAGGCAGCCGTCCTGGAGGCTGGTGTCCTGGGTAGCGGTCAGCACGCCCCCGTCTTCGTATGTGGTGACTCTCTCCCATGTGAAGCCCTCAGGGAAGGACTGCTTGAAGAAGTCGGGGATGCCCTGGGTGTGGTTGATGAAGGTCTTGCTGCCGTAG</t>
  </si>
  <si>
    <t>ATGTACAGCTTCATGTGCATGTTCTCCTTAATCAGCTCTTCGCCCTTAGACACCATAGGTCCAGGGTTCTCCTCCACGTCTCCAGCCTGCTTCAGCAGGCTGAAGTTAGTAGCTCCGCTTCCGCCCTCCCACACATAA</t>
  </si>
  <si>
    <t>ATGTCGTTTCTGCCTTCCAGGCCGCCGTCAGCGGGGTACAGCGTCTCGGTGAAGGCCTCCCAGCCGAGTGTTTTCTTCTGCATCACAGGGCCGTTGGATGTGAAGTTCACCCCTCTGATCTTGACGTTGTAG</t>
  </si>
  <si>
    <t>ATGTCGAAGGCGAAGGGGAGAGGGCCGCCCTCGACCACCTTGATTCTCATGGTCTGGGTGCCCTCGTAG</t>
  </si>
  <si>
    <t>ATGGGGATGCTGTTGATTGTAGCCGTTGCTCTTTCAATGAGGGTGGATTCTTCTTGA</t>
  </si>
  <si>
    <t>MAKPLSQEESTLIERATATINSIPISEDYSVASAALSSDGRIFTGVNVYHFTGGPCAELVVLGTAAAAAAGNLTCIVAIGNENRGILSPCGRCRQVLLDLHPGIKAIVKDSDGQPTAVGIRELLPSGYVWEGGSGATNFSLLKQAGDVEENPGPMVSKGEELIKENMHMKLYMEGTVDNHHFKCTSEGEGKPYEGTQTMRIKVVEGGPLPFAFDILATSFLYGSKTFINHTQGIPDFFKQSFPEGFTWERVTTYEDGGVLTATQDTSLQDGCLIYNVKIRGVNFTSNGPVMQKKTLGWEAFTETLYPADGGLEGRNDMALKLVGGSHLIANAKTTYRSKKPAKNLKMPGVYYVDYRLERIKEANNETYVEQHEVAVARYCDLPSKLGHKLN*</t>
  </si>
  <si>
    <t>MALIPGCRSRRTCRHRPQGLKMPLFSFPIATIQVRLPAAAAAAVPSTTSSAQGPPVK*</t>
  </si>
  <si>
    <t>MRQPSWRLVSWVAVSTPPSSYVVTLSHVKPSGKDCLKKSGMPWVWLMKVLLP*</t>
  </si>
  <si>
    <t>MYSFMCMFSLISSSPLDTIGPGFSSTSPACFSRLKLVAPLPPSHT*</t>
  </si>
  <si>
    <t>MSFLPSRPPSAGYSVSVKASQPSVFFCITGPLDVKFTPLILTL*</t>
  </si>
  <si>
    <t>MSKAKGRGPPSTTLILMVWVPS*</t>
  </si>
  <si>
    <t>MGMLLIVAVALSMRVDSS*</t>
  </si>
  <si>
    <t>&gt;BLASTres (pCoBlast)_f###ACAAGCTTAATTAAATGGCCAAGCCTTTGTCTCAAG</t>
  </si>
  <si>
    <t>&gt;mTAGBFP2 (mTagBFP2-pBAD)_f###AGCGGAGCTACTAACTTCAGCCTGCTGAAGCAGGCTGGAGACGTGGAGGAGAACCCTGGACCTATGGTGTCTAAGGGCGAAGAGC</t>
  </si>
  <si>
    <t>GCCCTCCCACACATAACCAG</t>
  </si>
  <si>
    <t>TTAATTAAGCTTGTGCCCCAGTTTG</t>
  </si>
  <si>
    <t>ACAAGCTTAATTAA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</t>
  </si>
  <si>
    <t>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t>
  </si>
  <si>
    <t>&gt;BLASTres (pCoBlast)_r###GCCCTCCCACACATAACCAG</t>
  </si>
  <si>
    <t>&gt;mTAGBFP2 (mTagBFP2-pBAD)_r###TTAATTAAGCTTGTGCCCCAGTTTG</t>
  </si>
  <si>
    <t>SV40_ORI_AMP</t>
  </si>
  <si>
    <t>Copia_prom</t>
  </si>
  <si>
    <t>MHCsplitmCherry</t>
  </si>
  <si>
    <t>GCCGCCACC</t>
  </si>
  <si>
    <r>
      <t>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</t>
    </r>
    <r>
      <rPr>
        <sz val="11"/>
        <color rgb="FFFF0000"/>
        <rFont val="Calibri"/>
        <family val="2"/>
        <scheme val="minor"/>
      </rPr>
      <t>CCCTTT</t>
    </r>
  </si>
  <si>
    <t>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 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TAG</t>
  </si>
  <si>
    <t>TAATAAGCGGCCGC</t>
  </si>
  <si>
    <t>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</t>
  </si>
  <si>
    <t>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TAG</t>
  </si>
  <si>
    <t>TTCTAAAAACACAAATGATACTTCTGTTGGAATATACTATTCAACCTACAAAAATAAC</t>
  </si>
  <si>
    <t>TATAAATTACAACAGGTTCCCTTTGCCGCCACCATGTCTAAAGGTGAAGAATTATTCACTGG</t>
  </si>
  <si>
    <t>GTATCATTTGTGTTTTTAGAATATAGAATTAATT</t>
  </si>
  <si>
    <t>GGAACCTGTTGTAATTTATAATTTATATTTCCT</t>
  </si>
  <si>
    <t>SV40_ORI_AMP_f</t>
  </si>
  <si>
    <t>Copia_prom_f</t>
  </si>
  <si>
    <t>MHCsplitmCherry_f</t>
  </si>
  <si>
    <t>SV40_ORI_AMP_r</t>
  </si>
  <si>
    <t>Copia_prom_r</t>
  </si>
  <si>
    <t>MHCsplitmCherry_r</t>
  </si>
  <si>
    <t>TTCTAAAAACACAAATGATAC</t>
  </si>
  <si>
    <t>TATAAATTACAACAGGTTCC</t>
  </si>
  <si>
    <t>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</t>
  </si>
  <si>
    <t>&gt;SV40_ORI_AMP_r###GTATCATTTGTGTTTTTAGAATATAGAATTAATT</t>
  </si>
  <si>
    <t>&gt;Copia_prom_f###TTCTAAAAACACAAATGATACTTCTGTTGGAATATACTATTCAACCTACAAAAATAAC</t>
  </si>
  <si>
    <t>&gt;Copia_prom_r###GGAACCTGTTGTAATTTATAATTTATATTTCCT</t>
  </si>
  <si>
    <t>&gt;MHCsplitmCherry_f###TATAAATTACAACAGGTTCCCTTTGCCGCCACCATGTCTAAAGGTGAAGAATTATTCACTGG</t>
  </si>
  <si>
    <t>AATTAATTCTATATTCTAAAAACACAAATGATAC</t>
  </si>
  <si>
    <t>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</t>
  </si>
  <si>
    <t>GCCACCATCACCACCATCACTAGTAATAAGCGGCCGCTGACTCGAGGGATCCAGACATG</t>
  </si>
  <si>
    <t>GTGATGGTGGTGATGGTGGC</t>
  </si>
  <si>
    <t>GCCACCATCACCACCATCAC</t>
  </si>
  <si>
    <t>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</t>
  </si>
  <si>
    <t>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</t>
  </si>
  <si>
    <t>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</t>
  </si>
  <si>
    <t>ATGGTGGTGATGGTGGCTGCCCTTGTACAGCTCGTCCATGCCGCCGGTGGAGTGGCGGCCCTCGGCGCGTTCGTACTGTTCCACGATGGTGTAGTCCTCGTTGTGGGAGGTGATGTCCAACTTGATGTTGACGTTGTAGGCGCCGGGCAGCTGCACGGGCTTCTTGGCCTTGTAGGTGGTCTTGACCTCAGCGTCGTAGTGGCCGCCGTCCTTCAGCTTCAGCCTCTGCTTGATCTCGCCCTTCAGGGCGCCTCTAGAGCTGCCGCCGCCGCTGCCGCCGCCGGCGACGCGCTGTTCCTGGAGCTTCTTGAAGCCCTTACGGGACAGGTAACCACGGGCCCAGGCCTGCATCCAGGACATGATCTTGCCCAGACGCTCATCACGGAACTCCTCCATCTGACCCAGGACACCGGCGCGGAAGAACACCTTGGTGTGACCCAGACGGTAAAGGTCTTCGTTCAGCTCGGTGGACTCAATCAGAACCTTGGAGGCTTTCTTGGGACAATCGAGGTCCTTAATGCCACGGGGGTTCAGGATCTGGTACCGCATCTTGAAGTCAGGGTACATCATCCTGTTGGGGAAGCCCTTACGGCAAATACGGATACCTTCAAGCACACCGTTACAGGTCAGCTGGTGCATGACCAAGTGGGCATCAACCACGCCAGGCTGCTTCATTTCGTTGGGAATGATGCAACGGACGAAGTGAGGCTGGGTCGAACGCAGAGTGGTCATCAAGCTGTTCAACTGCTCCTTGTAGGCCGACGAGACGGTAGCGAAGCCACCGCCCTTCTTGCCACGACCTCCCTTGGCCTGTTCACCGCCACCCGACTGACCGGCGTGATCGGCGAAGATTTCGATCAGCAGCTTGTTCTGCGACTTCTTGAACTGGTCGACAACGGTGTCGTTCAGAGGATCCTTGTTCTTCTCCAACCAACCGGTGATGTTGTAGGACACACAACCAGCATAATGGGCAATGGCGAAGTGGGCAGCCTGCTGACCGGGCTTTGGAGGCTTGGGCTTCTGGAATGGAGCCGACTTGCCCAAATGGGTGTTGGTCAGCTTCTCCGAGAAGGTCTGATCGGTGGCCTTGGGGAACATAGACTCTTCCTCCAGGATGGACAAGATACCCATGGGCTTTTCAATCAGATCGATACAGGCCAACAAGTCCATACCGAAATCGATGAAGGCCCAGTCAATGCCTTCCCTCTTGTATTCTTCTTGCTCCAAAACGAACATGTGATGGTTGAAGAATTGTTGCAACTTCTCGTTGGTGAAGTTAATACACAGTTGCTCGAAACCGTTGTACTCGAAGATCTCAAAACCAGCAATATCCAGTACACCAATGAAGTGCTGACGCTTCTGCTGGGTATCCAGAGTCTCGTTACACTTCTTCACCAGCCACTTGAACAGACGATCGAACACACCCTTGCAGAGGGCACCGATCGAGTTGGTGACCTGCTGGACGTTACGGCCCTGGGTGACGAACTCGTTGCCGACCTTGATGCGGGGCTTCAGCAAGTTCTTGTACAGCTCGGCGGTATCGCAACCGAACAGCTTCGACACACGGCCACCCTCCTCCTCGCCGTCCTGCTCAGCCTGCTCCTCGCGACCACGTTGCTTGAACTTCATGCCACCCATGTGCATGACAGCGGCGGTGATCCTGTACACGTCCTCCTTCTCCTGCTTGGTGAAGCCCAAGATGTCGAAGGCTTGATCGGTGAGGGAGAACTCCTCAGCATCATCGATACTGGCTACAGTGACCTTGCCCTGGGAGACAATGTGGTAATCGTAGATGTTATCGGTCAACAGACAAATGTCTTTAACACCGGGAACGGAGCCAGACATGATCTGGTAGAAGATGTGGTAGGAACGCTCCAGGGACTGCTGGGAGATGACACGAGCCTTCTCCAGCAGATAGGTCTCAATATCAGCACCAGCCAGTTTACCAGTGGGTCCGAAGTGGATACGGATGAATTTACCGAAACGAGAGGAGTTATCGTTACGCACGGTCTTGGCGTTACCGAAGGCCTCAAGCACAGGGTTGGTCTGCACAACCTGATCTTCCAGGGAGCCCTTGCTCTTGGCGGCCTCATCGGTCTTCTTGGAGGCACCAACAGTGGCGAAGTACGCAATGACCTTCTTGGTGTTCTCAGTCTTTCCGGCACCAGACTCACCGGTGATCAACATAGATTGATTCACGTGGTTGGTCAACATGTCGACGTAGGCACCGTCAGAGATGGCGAAAATATGGGGTGGCACCTCATTACGGCGCTTGCCACGGTACATCTTAGCGCAACGGTTGGTATACACGGGGTAACGCTTGTAAGGATTGATGGCAACGCAGAAAAGACCGGAGTAGGTGTAGATCAGCTTGTTGTAGTATCTCTGTCTCAAGTTATGGAGCACAGAGGCATCGTTAAGGTATGTCAAGTTGGACATATCCTCGGCCTTTTCGTATTTCGGGGGGTTCACTTGCTGGAGCAGATCTTTCTTTAA</t>
  </si>
  <si>
    <t>MSKGEELFTGVVPILVELDGDVNGHKFSVSGEGEGDATYGKLTLKFICTTGKLPVPWPTLVTTFGYGVQCFARYPDHMKQHDFFKSAMPEGYVQERTIFFKDDGNYKTRAEVKFEGDTLVNRIELKGIDFKEDGNILGHKLEYNYNSHNVYIMADKQKNGIKVNFKIRHNIEDGSVQLADHYQQNTPIGDGPVLLPDNHYLSTQSALSKDPNEKRDHMVLLEFVTAAGITHGMDELYKGGGSGGGSTRMPKPVANQEDEDPTPYLFVSLEQRRIDQSKPYDSKKSCWIPDEKEGYLLGEIKATKGDIVSVGLQGGETRDLKKDLLQQVNPPKYEKAEDMSNLTYLNDASVLHNLRQRYYNKLIYTYSGLFCVAINPYKRYPVYTNRCAKMYRGKRRNEVPPHIFAISDGAYVDMLTNHVNQSMLITGESGAGKTENTKKVIAYFATVGASKKTDEAAKSKGSLEDQVVQTNPVLEAFGNAKTVRNDNSSRFGKFIRIHFGPTGKLAGADIETYLLEKARVISQQSLERSYHIFYQIMSGSVPGVKDICLLTDNIYDYHIVSQGKVTVASIDDAEEFSLTDQAFDILGFTKQEKEDVYRITAAVMHMGGMKFKQRGREEQAEQDGEEEGGRVSKLFGCDTAELYKNLLKPRIKVGNEFVTQGRNVQQVTNSIGALCKGVFDRLFKWLVKKCNETLDTQQKRQHFIGVLDIAGFEIFEYNGFEQLCINFTNEKLQQFFNHHMFVLEQEEYKREGIDWAFIDFGMDLLACIDLIEKPMGILSILEEESMFPKATDQTFSEKLTNTHLGKSAPFQKPKPPKPGQQAAHFAIAHYAGCVSYNITGWLEKNKDPLNDTVVDQFKKSQNKLLIEIFADHAGQSGGGEQAKGGRGKKGGGFATVSSAYKEQLNSLMTTLRSTQPHFVRCIIPNEMKQPGVVDAHLVMHQLTCNGVLEGIRICRKGFPNRMMYPDFKMRYQILNPRGIKDLDCPKKASKVLIESTELNEDLYRLGHTKVFFRAGVLGQMEEFRDERLGKIMSWMQAWARGYLSRKGFKKLQEQRVAGGGSGGGSSRGALKGEIKQRLKLKDGGHYDAEVKTTYKAKKPVQLPGAYNVNIKLDITSHNEDYTIVEQYERAEGRHSTGGMDELYKGSHHHHHH*</t>
  </si>
  <si>
    <t>MVVMVAALVQLVHAAGGVAALGAFVLFHDGVVLVVGGDVQLDVDVVGAGQLHGLLGLVGGLDLSVVVAAVLQLQPLLDLALQGASRAAAAAAAAGDALFLELLEALTGQVTTGPGLHPGHDLAQTLITELLHLTQDTGAEEHLGVTQTVKVFVQLGGLNQNLGGFLGTIEVLNATGVQDLVPHLEVRVHHPVGEALTANTDTFKHTVTGQLVHDQVGINHARLLHFVGNDATDEVRLGRTQSGHQAVQLLLVGRRDGSEATALLATTSLGLFTATRLTGVIGEDFDQQLVLRLLELVDNGVVQRILVLLQPTGDVVGHTTSIMGNGEVGSLLTGLWRLGLLEWSRLAQMGVGQLLREGLIGGLGEHRLFLQDGQDTHGLFNQIDTGQQVHTEIDEGPVNAFPLVFFLLQNEHVMVEELLQLLVGEVNTQLLETVVLEDLKTSNIQYTNEVLTLLLGIQSLVTLLHQPLEQTIEHTLAEGTDRVGDLLDVTALGDELVADLDAGLQQVLVQLGGIATEQLRHTATLLLAVLLSLLLATTLLELHATHVHDSGGDPVHVLLLLLGEAQDVEGLIGEGELLSIIDTGYSDLALGDNVVIVDVIGQQTNVFNTGNGARHDLVEDVVGTLQGLLGDDTSLLQQIGLNISTSQFTSGSEVDTDEFTETRGVIVTHGLGVTEGLKHRVGLHNLIFQGALALGGLIGLLGGTNSGEVRNDLLGVLSLSGTRLTGDQHRLIHVVGQHVDVGTVRDGENMGWHLITALATVHLSATVGIHGVTLVRIDGNAEKTGVGVDQLVVVSLSQVMEHRGIVKVCQVGHILGLFVFRGVHLLEQIFL*</t>
  </si>
  <si>
    <t>&gt;Assembly41###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</t>
  </si>
  <si>
    <t>&gt;SV40_ORI_AMP_f###GCCACCATCACCACCATCACTAGTAATAAGCGGCCGCTGACTCGAGGGATCCAGACATG</t>
  </si>
  <si>
    <t>&gt;MHCsplitmCherry_r###GTGATGGTGGTGATGGTGGC</t>
  </si>
  <si>
    <t>Act_prom</t>
  </si>
  <si>
    <t>Blast Res</t>
  </si>
  <si>
    <t>mTAGBFP2</t>
  </si>
  <si>
    <t>MLCsplitmCherry</t>
  </si>
  <si>
    <t>IRES</t>
  </si>
  <si>
    <t>UNC45WT</t>
  </si>
  <si>
    <t>SV40</t>
  </si>
  <si>
    <t>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</t>
  </si>
  <si>
    <t>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</t>
  </si>
  <si>
    <t>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 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</t>
  </si>
  <si>
    <t>GTTTTCTTGACTTCTCTTAAAACCAACAATGTGATCTTGCTTGCGGAGGCAAAATTTGCACAGTATAAAATCTGCAAGTAGTGCTATTGTTGGAATCACCGTACCTATTTAGGTTTACGCTCCAAGATCGGTGGATAGCAGCCCTATCAATATCTAGGAGAACTGTGCTATGTTTAGAAGATTAGGTAGTCTCTAAACAGAACAATTTACCT</t>
  </si>
  <si>
    <t>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</t>
  </si>
  <si>
    <t>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GTAATCATGTCATAGCTGTTTCCTGTGTGA</t>
  </si>
  <si>
    <t>GGCAGCGGCGCGACCAACTTTAGCCTGCTGAAACAGGCGGGCGATGTGGAAGAAAACCCGGGCCCG</t>
  </si>
  <si>
    <t>TAATAA</t>
  </si>
  <si>
    <t>GCGGCCGC</t>
  </si>
  <si>
    <t>AAACAGAACAATTTACCTATGACAAACACCATCAACAGCG</t>
  </si>
  <si>
    <t>CGACAAGTAATAATAACCCTTATACGCAAGGGAGTAGATG</t>
  </si>
  <si>
    <t>Act_prom_f</t>
  </si>
  <si>
    <t>Blast Res_f</t>
  </si>
  <si>
    <t>mTAGBFP2_f</t>
  </si>
  <si>
    <t>IRES_f</t>
  </si>
  <si>
    <t>UNC45WT_f</t>
  </si>
  <si>
    <t>SV40_f</t>
  </si>
  <si>
    <t>Act_prom_r</t>
  </si>
  <si>
    <t>Blast Res_r</t>
  </si>
  <si>
    <t>mTAGBFP2_r</t>
  </si>
  <si>
    <t>IRES_r</t>
  </si>
  <si>
    <t>UNC45WT_r</t>
  </si>
  <si>
    <t>SV40_r</t>
  </si>
  <si>
    <t>AAACAGAACAATTTACCTAT</t>
  </si>
  <si>
    <t>CGACAAGTAATAATAACCCT</t>
  </si>
  <si>
    <t>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</t>
  </si>
  <si>
    <t>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</t>
  </si>
  <si>
    <t>GGCCGCGTTTTCTTGACTTCTCTTAAAACCAACAATGTGATCTTGCTTGCGGAGGCAAAATTTGCACAGTATAAAATCTGCAAGTAGTGCTATTGTTGGAATCACCGTACCTATTTAGGTTTACGCTCCAAGATCGGTGGATAGCAGCCCTATCAATATCTAGGAGAACTGTGCTATGTTTAGAAGATTAGGTAGTCTCTAAACAGAACAATTTACCT</t>
  </si>
  <si>
    <t>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</t>
  </si>
  <si>
    <t>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GTAATCATGTCATAGCTGTTTCCTGTGTGA</t>
  </si>
  <si>
    <t>#ERROR! Overlap 3-1 too short!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</si>
  <si>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TAA</t>
  </si>
  <si>
    <t>ATGGCTCCCGCCCACGAGCTTCAGGGCCATGTCGTTTCTGCCTTCCAGGCCGCCGTCAGCGGGGTACAGCGTCTCGGTGAAGGCCTCCCAGCCGAGTGTTTTCTTCTGCATCACAGGGCCGTTGGATGTGAAGTTCACCCCTCTGATCTTGACGTTGTAGATGAGGCAGCCGTCCTGGAGGCTGGTGTCCTGGGTAGCGGTCAGCACGCCCCCGTCTTCGTATGTGGTGACTCTCTCCCATGTGAAGCCCTCAGGGAAGGACTGCTTGAAGAAGTCGGGGATGCCCTGGGTGTGGTTGATGAAGGTCTTGCTGCCGTAGAGGAAGCTAGTAGCCAGGATGTCGAAGGCGAAGGGGAGAGGGCCGCCCTCGACCACCTTGATTCTCATGGTCTGGGTGCCCTCGTAGGGCTTGCCTTCGCCCTCGGATGTGCACTTGAAGTGATGGTTGTCCACGGTGCCCTCCATGTACAGCTTCATGTGCATGTTCTCCTTAATCAGCTCTTCGCCCTTAGACACCATAGGTCCAGGGTTCTCCTCCACGTCTCCAGCCTGCTTCAGCAGGCTGAAGTTAGTAGCTCCGCTTCCGCCCTCCCACACATAACCAGAGGGCAGCAATTCACGAATCCCAACTGCCGTCGGCTGTCCATCACTGTCCTTCACTATGGCTTTGATCCCAGGATGCAGATCGAGAAGAACCTGTCGGCACCGTCCGCAGGGGCTCAAGATGCCCCTGTTCTCATTTCCGATCGCGACGATACAAGTCAGGTTGCCAGCTGCCGCAGCAGCAGCAGTGCCCAGCACCACGAGTTCTGCGCAAGGTCCCCCAGTAAAATGATATACATTGACACCAGTGAAGATGCGGCCGTCGCTAGAGAGAGCTGCGCTGGCGACGCTGTAGTCTTCAGAGATGGGGATGCTGTTGATTGTAGCCGTTGCTCTTTCAATGAGGGTGGATTCTTCTTGAGACAAAGGCTTGGCCATGGTGGCGGCGGTGGCGAATTCCACCACACTGGACTAGTAGGTACCCCGATCCGGGGTCTCTGGATTAGACGACTGCTGGCTGATGGAGCGGCTTTGTGTCGGGAGGAGTATCCACACAGCACAAGAACTCAAACGGTAGTGATATGA</t>
  </si>
  <si>
    <t>ATGCTCTCCGCTCTCAAGTCGCGTTCAAAACTTTTACCATATATGGGTATGAATTGTTCGCCGATTGGGTTTTCATTTACGGAGAATTTCCTCCGCAACTGGGTGTTCGTGCTTGTGTGTGTCTTGTATATCGCCATGAAGAGTGTACTTCCATGGGTCCTATCAGTTGCGGCATGTGATTCAATTTGGGGGTTACTCATATTCGATACTTCAGCTGGTTATCTTTATGCTGTGATGGTCACGGTGCTTTTACACATTTTTTCCCCAACTACTCATTGTATGCCAAAACATACATATGTACATGTGTTTATAGTGGGTTTATTAGTAATGTCCAGCGATATTAAAACATTACAGTTAAATAATATTCATATTAGCTTACGTTTACTGCTATCTGCACTTCAAATTGGTTATTCAGGGACATTTGTGCAACACACATCTTCTAGTAGGGGCATCACTAGTCGTAGAAAACACACCTAA</t>
  </si>
  <si>
    <t>ATGGTCAAAGGAGTGGCTCCAACGTCGGTGACGTCGCGCCCAGCCACAGACCCCGCCACGCCCCGCCCCACCCTTCCTTCCGCTGCCCCGCACCCCTTTCCTTCCACTACCGTTTTGCCGCATTTGGTATTGCCATCTCGCTTTTTTGGCTTTACTTTGCTTTTTGAATAA</t>
  </si>
  <si>
    <t>ATGGCAATAAGTAACCATATTGTAGACTTATTTATTTTAGCGTTTTCGTTGACTAATCTTTGTTTAAATAATTGCCTATTTCGAGCCAAAATGACGCATAAAGGACACGGCAACATGCGGTGCGTTGAGCATGCGTACGAGATGGCGCTAGAGAGAGCGAGATAA</t>
  </si>
  <si>
    <t>ATGGAAATTGGCTTCAAATTGCTCCGAATATGGCCAGTTGGTCAGTTGGCATTGGATTGTGGAGAGATACTAGATCAGCTCGTTCTCCTTCTCCTCCGCATTCTCCTACTCGCCCGAAGACGCTTCTTTGATCGCTTCTTTCTCGAATGTACATATTGA</t>
  </si>
  <si>
    <t>ATGTATTTGGTGTTTGGCGACGATCAGCCAGCTTTAATGGCCATAAAACGTGTCTTGGTTTGTGGGCCACATAACAGGCAGCGAGATCTGGAAAAATGA</t>
  </si>
  <si>
    <t>ATGTCCGTTTCAAACAGCTTTTTGGCGATCTCCTCTCCAGCATTGATCATGTTTAGAATAATCACAATGCCTCGATGCTGGACCGCCGGACTGGGATTGGCGATCAGAGTGTGCAGAATGTCCAGCCAGCTGGCGATGGCCAAGATCTTCTCGCAGCACTTGACGGACACTGAAGTAATAATGGCCAGAGCTCCGGCACAAGCTGTTGCGGTCTCCTCGTCCTCATCCTCGCAGAGAAGCGCCAAGAACTTCACTCGGTCGTTATTGCCCTCGAACATTTTAATGACATCCTCACTCATAACCAGATTACACAGACACTGGGCAGCTGCACGAGTGAGGTACAGATGGTCCTCCATCAGATAA</t>
  </si>
  <si>
    <t>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</t>
  </si>
  <si>
    <t>ATGCTGGCTAGATTGGTGAGTGCCATTAGCGACTCAAAATTCTCCAGCGCTGTGCAGTCCTGTTGCAAAAGGTTCAACAAAGGACGGATTACATCAAGCGATCGCTGCCCACTGAAAGATACTTCCGGATTAATGGTTATGCCAATCCTAGCCAACGCCTGGGTAGCATGGCGTTTTCCTTTCTCAGTTCCCTCAAGCGCCATACGAAGCAGCGCCTTAACGCCGCCTTCTTGA</t>
  </si>
  <si>
    <t>ATGAAGCCTCTGGAGCATGGGCTGTACGGTTTTGTTGCCGGGATCCGCTTTAAACAAAGCGGTTGCGTCTTTGTAGGCCTCTTCGAACTTCTCCAGAGCTTCGTACGCCTGAGCCCTACGGAACAGTGCCTTGGGATCCCCCGGAGCCGCTTTCAAAGATTCAGTGCAGTCCTCTACCGCATTTTCATACTTTCCTAG</t>
  </si>
  <si>
    <t>ATGCCCTCATTTGCCAGCACAGTAATACGCTTATTGATGAAATCTACGTCGTCCAGCTCGTGCTCCTCCGGTATGTGTTGCTTAGCAAACTTGGCAAGTTCTATCATCTCAGGCAACATCTCCTGCTTCTCATACGCATTGCACAGATTCACAAAAGTAGTGACCACACCATAG</t>
  </si>
  <si>
    <t>ATGTCTACTCCCTGCTCACAAAGAGCCTTGGCCTTGTCCTTTTTAGAGGAAGCGGCGATTAGGCACTCACATGCTACTCGCTGCTGCAACTCATCGTCGGTCGTAGCCATTGCTAGAATCATCTGCAGTATTCCTTCTCTGGCCACAACCTGA</t>
  </si>
  <si>
    <t>MAPAHELQGHVVSAFQAAVSGVQRLGEGLPAECFLLHHRAVGCEVHPSDLDVVDEAAVLEAGVLGSGQHAPVFVCGDSLPCEALREGLLEEVGDALGVVDEGLAAVEEASSQDVEGEGERAALDHLDSHGLGALVGLAFALGCALEVMVVHGALHVQLHVHVLLNQLFALRHHRSRVLLHVSSLLQQAEVSSSASALPHITRGQQFTNPNCRRLSITVLHYGFDPRMQIEKNLSAPSAGAQDAPVLISDRDDTSQVASCRSSSSAQHHEFCARSPSKMIYIDTSEDAAVARESCAGDAVVFRDGDAVDCSRCSFNEGGFFLRQRLGHGGGGGEFHHTGLVGTPIRGLWIRRLLADGAALCREEYPHSTRTQTVVI*</t>
  </si>
  <si>
    <t>MLSALKSRSKLLPYMGMNCSPIGFSFTENFLRNWVFVLVCVLYIAMKSVLPWVLSVAACDSIWGLLIFDTSAGYLYAVMVTVLLHIFSPTTHCMPKHTYVHVFIVGLLVMSSDIKTLQLNNIHISLRLLLSALQIGYSGTFVQHTSSSRGITSRRKHT*</t>
  </si>
  <si>
    <t>MVKGVAPTSVTSRPATDPATPRPTLPSAAPHPFPSTTVLPHLVLPSRFFGFTLLFE*</t>
  </si>
  <si>
    <t>MAISNHIVDLFILAFSLTNLCLNNCLFRAKMTHKGHGNMRCVEHAYEMALERAR*</t>
  </si>
  <si>
    <t>MTNTINSEEVSDAGSYKDKGNEAFKASRWEEAVEHYGKAIKAGSKHKELAVFYKNRAAAYLKLGKYENAVEDCTESLKAAPGDPKALFRRAQAYEALEKFEEAYKDATALFKADPGNKTVQPMLQRLHVVVEERSARNAKTSTKVKQMMDLTFDLATPIDKRRAAANNLVVLAKEQTGAELLYKDHCIAKVASLTKVEKDQDIYVNMVHLVAALCENSVERTKGVLTELGVPWFMRVLDQKHENCVSTAQFCLQTILNALSGLKNKPDSKPDKELCTRNNREIDTLLTCLVYSITDRTISGAARDGVIELITRNVHYTALEWAERLVEIRGLCRLLDVCSELEDYKYESAMDITGSSSTIASVCLARIYENMYYDEAKARFTDQIDEYIKDKLLAPDMESKVRVTVAITALLNGPLDVGNQVVAREGILQMILAMATTDDELQQRVACECLIAASSKKDKAKALCEQGVDILKRLYHSKNDGIRVRALVGLCKLGSYGGQDAAIRPFGDGAALKLAEACRRFLIKPGKDKDIRRWAADGLAYLTLDAECKEKLIEDKASIHALMDLARGGNQSCLYGVVTTFVNLCNAYEKQEMLPEMIELAKFAKQHIPEEHELDDVDFINKRITVLANEGITTALCALAKTESHNSQELIARVLNAVCGLKELRGKVVQEGGVKALLRMALEGTEKGKRHATQALARIGITINPEVSFSGQRSLDVIRPLLNLLQQDCTALENFESLMALTNLASMNESVRQRIIKEQGVSKIEYYLMEDHLYLTRAAAQCLCNLVMSEDVIKMFEGNNDRVKFLALLCEDEDEETATACAGALAIITSVSVKCCEKILAIASWLDILHTLIANPSPAVQHRGIVIILNMINAGEEIAKKLFETDIMELLSGLGQLPDDTRAKAREVATQCLAAAERYRIIERSDNAEIPDVFAENSKISEIIDDDYKDDDDK*</t>
  </si>
  <si>
    <t>MSVSNSFLAISSPALIMFRIITMPRCWTAGLGLAIRVCRMSSQLAMAKIFSQHLTDTEVIMARAPAQAVAVSSSSSSQRSAKNFTRSLLPSNILMTSSLITRLHRHWAAARVRYRWSSIR*</t>
  </si>
  <si>
    <t>MPTEQELISRTPQPATRASLARQMRENGLTLGGTVLVHSSLSSLGWVAGGPVAVIQALLDCVGPQGTIVMPTHSGDLTDPADWRSPPVPADWVQISLEAS*</t>
  </si>
  <si>
    <t>MLARLVSAISDSKFSSAVQSCCKRFNKGRITSSDRCPLKDTSGLMVMPILANAWVAWRFPFSVPSSAIRSSALTPPS*</t>
  </si>
  <si>
    <t>MKPLEHGLYGFVAGIRFKQSGCVFVGLFELLQSFVRLSPTEQCLGIPRSRFQRFSAVLYRIFILS*</t>
  </si>
  <si>
    <t>MPSFASTVIRLLMKSTSSSSCSSGMCCLANLASSIISGNISCFSYALHRFTKVVTTP*</t>
  </si>
  <si>
    <t>MSTPCSQRALALSFLEEAAIRHSHATRCCNSSSVVAIARIICSIPSLATT*</t>
  </si>
  <si>
    <t>&gt;UNC45WT_f###AAACAGAACAATTTACCTATGACAAACACCATCAACAGCG</t>
  </si>
  <si>
    <t>&gt;SV40_f###CGACAAGTAATAATAACCCTTATACGCAAGGGAGTAGATG</t>
  </si>
  <si>
    <t>Assembly5</t>
  </si>
  <si>
    <t>Assembly14</t>
  </si>
  <si>
    <t>&gt;Assembly14###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</t>
  </si>
  <si>
    <t>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</t>
  </si>
  <si>
    <t>MLCsplitmCherry_f</t>
  </si>
  <si>
    <t>MLCsplitmCherry_r</t>
  </si>
  <si>
    <t>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</t>
  </si>
  <si>
    <t>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</t>
  </si>
  <si>
    <t>#ERROR! Overlap 2-3 too low Tm!</t>
  </si>
  <si>
    <t>&gt;Assembly5####ERROR! Overlap 2-3 too low Tm!</t>
  </si>
  <si>
    <t>Assembly23</t>
  </si>
  <si>
    <t>&gt;Assembly23####ERROR! Overlap 3-1 too short!</t>
  </si>
  <si>
    <t>Correct!</t>
  </si>
  <si>
    <t>dG next overlap</t>
  </si>
  <si>
    <t>protein length</t>
  </si>
  <si>
    <t>AGAAATAATTTTGTTTAACTTTAA</t>
  </si>
  <si>
    <t>TCGCCACCGCCGCCACCATGGCCAAGCCTTTGTCTC</t>
  </si>
  <si>
    <t>TGAAGCAGGCTGGAGACGTGGAGGAGAACCCTGGACCTATGGTGTCTAAGGGCGAAGAG</t>
  </si>
  <si>
    <t>ATGGTGGCGGCGGTGGCGAATTCCACCAC</t>
  </si>
  <si>
    <t>ACGTCTCCAGCCTGCTTCAGCAGGCTGAAGTTAGTAGCTCCGCTTCCGCCCTCCCACACATAACCAG</t>
  </si>
  <si>
    <t>GTTTCAGCAGGCTAAAGTTGGTCGCGCCGCTGCCATTAAGCTTGTGCCCCAGTTTG</t>
  </si>
  <si>
    <t>AACTTTAGCCTGCTGAAACA</t>
  </si>
  <si>
    <t>TCGCCACCGCCGCCACCATG</t>
  </si>
  <si>
    <t>TGAAGCAGGCTGGAGACGTG</t>
  </si>
  <si>
    <t>TCGCCACCGCCGCCACC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</t>
  </si>
  <si>
    <t>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</t>
  </si>
  <si>
    <t>&gt;Act_prom_r###ATGGTGGCGGCGGTGGCGAATTCCACCAC</t>
  </si>
  <si>
    <t>&gt;Blast Res_f###TCGCCACCGCCGCCACCATGGCCAAGCCTTTGTCTC</t>
  </si>
  <si>
    <t>&gt;Blast Res_r###ACGTCTCCAGCCTGCTTCAGCAGGCTGAAGTTAGTAGCTCCGCTTCCGCCCTCCCACACATAACCAG</t>
  </si>
  <si>
    <t>&gt;mTAGBFP2_f###TGAAGCAGGCTGGAGACGTGGAGGAGAACCCTGGACCTATGGTGTCTAAGGGCGAAGAG</t>
  </si>
  <si>
    <t>&gt;mTAGBFP2_r###GTTTCAGCAGGCTAAAGTTGGTCGCGCCGCTGCCATTAAGCTTGTGCCCCAGTTTG</t>
  </si>
  <si>
    <t>GCAGCCACCATCACCACCATCACTAGTAATAAGCGGCCGCTGACTCGAGGGATCCAGAC</t>
  </si>
  <si>
    <t>TTCTAAAAACACAAATGATACTTCTGTTGGAATATACTATTCAACCTACAAAAAT</t>
  </si>
  <si>
    <t>TATAAATTACAACAGGTTCCCTTTGCCGCCACCATGTCTAAAGGTGAAGAATTATTCACTG</t>
  </si>
  <si>
    <t>TATCATTTGTGTTTTTAGAATATAGAA</t>
  </si>
  <si>
    <t>GAACCTGTTGTAATTTATAATTTATA</t>
  </si>
  <si>
    <t>TGGTGGTGATGGTGGCTG</t>
  </si>
  <si>
    <t>GCAGCCACCATCACCACCAT</t>
  </si>
  <si>
    <t>GCA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</t>
  </si>
  <si>
    <t>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</t>
  </si>
  <si>
    <t>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</t>
  </si>
  <si>
    <t>GCA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</t>
  </si>
  <si>
    <t>&gt;Assembly14###GCAGCCACCATCACCACCATCACTAGTAATAAGCGGCCGC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</t>
  </si>
  <si>
    <t>&gt;SV40_ORI_AMP_f###GCAGCCACCATCACCACCATCACTAGTAATAAGCGGCCGCTGACTCGAGGGATCCAGAC</t>
  </si>
  <si>
    <t>&gt;SV40_ORI_AMP_r###TATCATTTGTGTTTTTAGAATATAGAA</t>
  </si>
  <si>
    <t>&gt;Copia_prom_f###TTCTAAAAACACAAATGATACTTCTGTTGGAATATACTATTCAACCTACAAAAAT</t>
  </si>
  <si>
    <t>&gt;Copia_prom_r###GAACCTGTTGTAATTTATAATTTATA</t>
  </si>
  <si>
    <t>&gt;MHCsplitmCherry_f###TATAAATTACAACAGGTTCCCTTTGCCGCCACCATGTCTAAAGGTGAAGAATTATTCACTG</t>
  </si>
  <si>
    <t>&gt;MHCsplitmCherry_r###TGGTGGTGATGGTGGCTG</t>
  </si>
  <si>
    <t>GTAATCATGTCATAGCTGTTTCCTGTGTGAGCGGCCGCGTTTTCTTGACTTCTCTTAAAACCAAC</t>
  </si>
  <si>
    <t>TAGGTAAATTGTTCTGTTTAGAGACTACC</t>
  </si>
  <si>
    <t>GGGTTATTATTACTTGTCGTCATCGTCTTTGTAG</t>
  </si>
  <si>
    <t>ACAGCTATGACATGATTACG</t>
  </si>
  <si>
    <t>GTAATCATGTCATAGCTGTT</t>
  </si>
  <si>
    <t>GTAATCATGTCATAGCTGTTTCCTGTGTGAGCGGCCGCGTTTTCTTGACTTCTCTTAAAACCAACAATGTGATCTTGCTTGCGGAGGCAAAATTTGCACAGTATAAAATCTGCAAGTAGTGCTATTGTTGGAATCACCGTACCTATTTAGGTTTACGCTCCAAGATCGGTGGATAGCAGCCCTATCAATATCTAGGAGAACTGTGCTATGTTTAGAAGATTAGGTAGTCTCTAAACAGAACAATTTACCTA</t>
  </si>
  <si>
    <t>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TAATAACCC</t>
  </si>
  <si>
    <t>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GTAATCATGTCATAGCTGT</t>
  </si>
  <si>
    <t>GTAATCATGTCATAGCTGTTTCCTGTGTGAGCGGCCGCGTTTTCTTGACTTCTCTTAAAACCAACAATGTGATCTTGCTTGCGGAGGCAAAATTTGCACAGTATAAAATCTGCAAGTAGTGCTATTGTTGGAATCACCGTACCTATTTAGGTTTACGCTCCAAGATCGGTGGATAGCAGCCCTATCAATATCTAGGAGAACTGTGCTATGTTTAGAAGATTAGGTAGTCTCT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</t>
  </si>
  <si>
    <t>&gt;Assembly23###GTAATCATGTCATAGCTGTTTCCTGTGTGAGCGGCCGCGTTTTCTTGACTTCTCTTAAAACCAACAATGTGATCTTGCTTGCGGAGGCAAAATTTGCACAGTATAAAATCTGCAAGTAGTGCTATTGTTGGAATCACCGTACCTATTTAGGTTTACGCTCCAAGATCGGTGGATAGCAGCCCTATCAATATCTAGGAGAACTGTGCTATGTTTAGAAGATTAGGTAGTCTCTAAACAGAACAATTTACCTATGACAAACACCATCAACAGCGAGGAAGTGTCCGACGCAGGAAGCTACAAAGATAAGGGCAACGAGGCGTTCAAGGCCTCCCGCTGGGAGGAGGCAGTGGAGCACTATGGCAAAGCCATTAAGGCGGGCTCTAAGCACAAGGAGCTGGCGGTTTTCTATAAGAATCGTGCTGCCGCTTATCTGAAGCTAGGAAAGTATGAAAATGCGGTAGAGGACTGCACTGAATCTTTGAAAGCGGCTCCGGGGGATCCCAAGGCACTGTTCCGTAGGGCTCAGGCGTACGAAGCTCTGGAGAAGTTCGAAGAGGCCTACAAAGACGCAACCGCTTTGTTTAAAGCGGATCCCGGCAACAAAACCGTACAGCCCATGCTCCAGAGGCTTCATGTCGTCGTGGAAGAGCGCTCTGCCCGTAATGCCAAGACATCCACAAAAGTCAAGCAGATGATGGATCTTACTTTTGATTTGGCCACGCCCATCGATAAGCGTCGCGCGGCAGCCAATAACCTAGTAGTTTTGGCCAAAGAGCAGACTGGCGCTGAACTGCTTTACAAGGACCACTGCATCGCCAAAGTGGCCTCACTAACAAAGGTGGAAAAGGATCAGGACATTTATGTGAATATGGTGCATTTGGTGGCTGCTCTTTGCGAAAATAGCGTCGAGCGTACAAAGGGCGTTTTAACTGAACTCGGAGTACCGTGGTTCATGAGGGTTCTCGACCAAAAACACGAGAACTGTGTGTCCACCGCCCAGTTTTGCCTACAAACAATATTGAACGCATTGTCTGGGCTTAAGAACAAACCCGATTCGAAGCCGGACAAGGAGCTGTGCACTAGGAACAACCGGGAAATTGACACTCTCCTAACATGCCTAGTTTATAGTATCACGGATCGCACGATTTCTGGAGCAGCTAGGGATGGCGTTATTGAGCTTATAACCAGGAATGTCCACTACACAGCTCTAGAATGGGCCGAACGCCTGGTTGAGATCAGGGGACTGTGCCGTCTGCTGGATGTGTGCTCCGAACTGGAGGATTATAAGTACGAGAGTGCAATGGATATCACAGGCTCATCATCCACAATTGCATCCGTTTGTCTGGCCCGGATATATGAGAACATGTACTACGATGAAGCTAAGGCACGGTTCACGGACCAGATCGACGAATACATTAAGGACAAGCTTTTGGCGCCTGATATGGAATCCAAGGTGCGGGTCACCGTTGCGATTACTGCCCTGCTTAACGGTCCATTGGATGTGGGCAATCAGGTTGTGGCCAGAGAAGGAATACTGCAGATGATTCTAGCAATGGCTACGACCGACGATGAGTTGCAGCAGCGAGTAGCATGTGAGTGCCTAATCGCCGCTTCCTCTAAAAAGGACAAGGCCAAGGCTCTTTGTGAGCAGGGAGTAGACATTTTAAAGCGGCTCTACCACTCCAAGAACGATGGTATTAGAGTACGCGCCCTGGTGGGTCTTTGCAAGCTGGGTAGCTACGGCGGTCAGGACGCGGCCATCCGACCATTTGGCGATGGAGCTGCCCTTAAGCTGGCGGAGGCATGCCGTCGGTTTTTGATCAAACCTGGAAAGGATAAGGATATCCGTCGTTGGGCTGCCGATGGTCTGGCTTATTTAACACTGGATGCTGAATGTAAGGAGAAGCTCATTGAGGATAAGGCTTCCATTCACGCTTTAATGGATTTGGCCCGCGGAGGAAATCAGTCCTGTCTCTATGGTGTGGTCACTACTTTTGTGAATCTGTGCAATGCGTATGAGAAGCAGGAGATGTTGCCTGAGATGATAGAACTTGCCAAGTTTGCTAAGCAACACATACCGGAGGAGCACGAGCTGGACGACGTAGATTTCATCAATAAGCGTATTACTGTGCTGGCAAATGAGGGCATAACAACTGCTCTTTGTGCACTGGCGAAAACTGAAAGCCACAATTCACAGGAGCTGATTGCCAGGGTTTTGAATGCGGTTTGTGGACTGAAAGAGTTGCGAGGAAAAGTGGTTCAAGAAGGCGGCGTTAAGGCGCTGCTTCGTATGGCGCTTGAGGGAACTGAGAAAGGAAAACGCCATGCTACCCAGGCGTTGGCTAGGATTGGCATAACCATTAATCCGGAAGTATCTTTCAGTGGGCAGCGATCGCTTGATGTAATCCGTCCTTTGTTGAACCTTTTGCAACAGGACTGCACAGCGCTGGAGAATTTTGAGTCGCTAATGGCACTCACCAATCTAGCCAGCATGAACGAGAGCGTGCGCCAGAGGATTATCAAGGAGCAGGGGGTCTCCAAGATAGAGTATTATCTGATGGAGGACCATCTGTACCTCACTCGTGCAGCTGCCCAGTGTCTGTGTAATCTGGTTATGAGTGAGGATGTCATTAAAATGTTCGAGGGCAATAACGACCGAGTGAAGTTCTTGGCGCTTCTCTGCGAGGATGAGGACGAGGAGACCGCAACAGCTTGTGCCGGAGCTCTGGCCATTATTACTTCAGTGTCCGTCAAGTGCTGCGAGAAGATCTTGGCCATCGCCAGCTGGCTGGACATTCTGCACACTCTGATCGCCAATCCCAGTCCGGCGGTCCAGCATCGAGGCATTGTGATTATTCTAAACATGATCAATGCTGGAGAGGAGATCGCCAAAAAGCTGTTTGAAACGGACATTATGGAACTGCTGAGCGGTTTGGGGCAGCTGCCCGATGACACGCGTGCCAAGGCGCGAGAGGTGGCCACCCAGTGCCTGGCGGCGGCGGAGCGTTATAGGATCATCGAGCGGTCCGACAACGCGGAAATCCCCGATGTGTTTGCCGAAAATTCGAAAATATCTGAGATTATCGATGATGACTACAAAGACGATGACGACAAGTAATAATAACCCTTATACGCAAGGGAGTAGATGCCGACCGAACAAGAGCTGATTTCGAGAACGCCTCAGCCAGCAACTCGCGCGAGCCTAGCAAGGCAAATGCGAGAGAACGGCCTTACGCTTGGTGGCACAGTTCTCGTCCACAGTTCGCTAAGCTCGCTCGGCTGGGTCGCGGGAGGGCCGGTCGCAGTGATTCAGGCCCTTCTGGATTGTGTTGGTCCCCAGGGCACGATTGTCATGCCCACGCACTCGGGTGATCTGACTGATCCCGCAGATTGGAGATCGCCGCCCGTGCCTGCCGATTGGGTGCAGATCAGCCTCGAGGCCAGCTAGCTTGAACTTGTTTATTGCAGCTTATAATGGTTACAAATAAAGCAATAGCATCACAAATTTCACAAATAAAGCATTTTTTTCACTGCATTCTAGTTGTGGTTTGTCCAAACTCATCAATGTATCTTATCATGTCTGGATCGGGTACCGAGCTCGAATTC</t>
  </si>
  <si>
    <t>&gt;IRES_f###GTAATCATGTCATAGCTGTTTCCTGTGTGAGCGGCCGCGTTTTCTTGACTTCTCTTAAAACCAAC</t>
  </si>
  <si>
    <t>&gt;IRES_r###TAGGTAAATTGTTCTGTTTAGAGACTACC</t>
  </si>
  <si>
    <t>&gt;UNC45WT_r###GGGTTATTATTACTTGTCGTCATCGTCTTTGTAG</t>
  </si>
  <si>
    <t>&gt;SV40_r###ACAGCTATGACATGATTACG</t>
  </si>
  <si>
    <t>TACCCCGAGGACTAATAAGCGGCCGCTAAAAAAAATCATGAATGGCATCAACTC</t>
  </si>
  <si>
    <t>AACTTTAGCCTGCTGAAACAGGCGGGCGATGTGGAAGAAAACCCGGGCCCGATGGCTGATGTTCCAAAGCG</t>
  </si>
  <si>
    <t>CTTATTAGTCCTCGGGGTACATCCG</t>
  </si>
  <si>
    <t>TACCCCGAGGACTAATAAGC</t>
  </si>
  <si>
    <t>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</t>
  </si>
  <si>
    <t>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TAATAAG</t>
  </si>
  <si>
    <t>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</si>
  <si>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TAA</t>
  </si>
  <si>
    <t>ATGCCATTCATGATTTTTTTTAGCGGCCGCTTATTAGTCCTCGGGGTACATCCGCTCGGAGGAGGCCTCCCAGCCCATGGTCTTCTTCTGCATTACGGGGCCGTCGGAGGGGAAGTTGGTGCCGCGCAGCTTCACCTTGTAGATGAACTCGCCGTCCTGCAGGGAGGAGTCCTGGGTCACGGTCACCACGCCGCCGTCCTCGAAGTTCATCACGCGCTCCCACTTGAAGCCCTCGGGGAAGGACAGCTTCAAGTAGTCGGGGATGTCGGCGGGGTGCTTCACGTAGGCCTTGGAGCCGTACATGAACTGAGGGGACAGGATGTCCCAGGCGAAGGGCAGGGGGCCACCCTTGGTCACCTTCAGCTTGGCGGTCTGGGTGCCCTCGTAGGGGCGGCCCTCGCCCTCGCCCTCGATCTCGAACTCGTGGCCGTTCACGGAGCCCTCCATGTGCACCTTGAAGCGCATGAACTCCTTGATGATGGCCATGTTATCCTCCTCGCCCTTGCTCACCATGCTGCCGCCGCCGCTGCCGCCGCCGCTAGCGTCGAAGACGACAGGATCGCTCATCAGGCGCTGGACGAACTGAGAGTAGGGGATAAATCCTTCATCATCCTCGGGATCCATGCAGTCAGCGAACAGGGTCTCCACCTGCTCGTCATCCAAGCTCTCACCAAGCGCCAGCAGGGCGTGCTGCAGCTCAGCCAGCAGCATGGTGCCGTTCTCCTCCTTGTCGTAGAGCTTCAAGCACTCAATGAAGTCCTCGTAGCAGCCCTGCTCCTTCTCCTTCTTGACCTGTGA</t>
  </si>
  <si>
    <t>ATGGGCAGGAACTCATCCAGCTTGATCTTCTTCTCGTTGCGCTTCTTGGTGCCGCCCAATTTCTCGATCAGCGCCAAGGTGGGGTTCAAGTTCAGAGCGCGGAGGGCATCACCTAGGTCGACGGCATCAATGCCCTCACCGGGGGAGCCCATGACTTCGAAAACGAATTCGACATTTTCAACTTCACGCTTTGGAACATCAGCCATCGGGCCCGGGTTTTCTTCCACATCGCCCGCCTGTTTCAGCAGGCTAAAGTTGGTCGCGCCGCTGCCATTAAGCTTGTGCCCCAGTTTGCTAGGGAGGTCGCAGTATCTGGCCACTGCCACCTCGTGCTGCTCGACGTAG</t>
  </si>
  <si>
    <t>MAKPLSQEESTLIERATATINSIPISEDYSVASAALSSDGRIFTGVNVYHFTGGPCAELVVLGTAAAAAAGNLTCIVAIGNENRGILSPCGRCRQVLLDLHPGIKAIVKDSDGQPTAVGIRELLPSGYVWEGGSGATNFSLLKQAGDVEENPGPMVSKGEELIKENMHMKLYMEGTVDNHHFKCTSEGEGKPYEGTQTMRIKVVEGGPLPFAFDILATSFLYGSKTFINHTQGIPDFFKQSFPEGFTWERVTTYEDGGVLTATQDTSLQDGCLIYNVKIRGVNFTSNGPVMQKKTLGWEAFTETLYPADGGLEGRNDMALKLVGGSHLIANAKTTYRSKKPAKNLKMPGVYYVDYRLERIKEANNETYVEQHEVAVARYCDLPSKLGHKLNGSGATNFSLLKQAGDVEENPGPMADVPKREVENVEFVFEVMGSPGEGIDAVDLGDALRALNLNPTLALIEKLGGTKKRNEKKIKLDEFLPIYSQVKKEKEQGCYEDFIECLKLYDKEENGTMLLAELQHALLALGESLDDEQVETLFADCMDPEDDEGFIPYSQFVQRLMSDPVVFDASGGGSGGGSMVSKGEEDNMAIIKEFMRFKVHMEGSVNGHEFEIEGEGEGRPYEGTQTAKLKVTKGGPLPFAWDILSPQFMYGSKAYVKHPADIPDYLKLSFPEGFKWERVMNFEDGGVVTVTQDSSLQDGEFIYKVKLRGTNFPSDGPVMQKKTMGWEASSERMYPED*</t>
  </si>
  <si>
    <t>MPFMIFFSGRLLVLGVHPLGGGLPAHGLLLHYGAVGGEVGAAQLHLVDELAVLQGGVLGHGHHAAVLEVHHALPLEALGEGQLQVVGDVGGVLHVGLGAVHELRGQDVPGEGQGATLGHLQLGGLGALVGAALALALDLELVAVHGALHVHLEAHELLDDGHVILLALAHHAAAAAAAAASVEDDRIAHQALDELRVGDKSFIILGIHAVSEQGLHLLVIQALTKRQQGVLQLSQQHGAVLLLVVELQALNEVLVAALLLLLLDL*</t>
  </si>
  <si>
    <t>MGRNSSSLIFFSLRFLVPPNFSISAKVGFKFRARRASPRSTASMPSPGEPMTSKTNSTFSTSRFGTSAIGPGFSSTSPACFSRLKLVAPLPLSLCPSLLGRSQYLATATSCCST*</t>
  </si>
  <si>
    <t>&gt;Assembly5###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CCAAGCCTTTGTCTCAAGAAGAATCCACCCTCATTGAAAGAGCAACGGCTACAATCAACAGCATCCCCATCTCTGAAGACTACAGCGTCGCCAGCGCAGCTCTCTCTAGCGACGGCCGCATCTTCACTGGTGTCAATGTATATCATTTTACTGGGGGACCTTGCGCAGAACTCGTGGTGCTGGGCACTGCTGCTGCTGCGGCAGCTGGCAACCTGACTTGTATCGTCGCGATCGGAAATGAGAACAGGGGCATCTTGAGCCCCTGCGGACGGTGCCGACAGGTTCTTCTCGATCTGCATCCTGGGATCAAAGCCATAGTGAAGGACAGTGATGGACAGCCGACGGCAGTTGGGATTCGTGAATTGCTGCCCTCTGGTTATGTGTGGGAGGG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</si>
  <si>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&gt;Act_prom_f###TACCCCGAGGACTAATAAGCGGCCGCTAAAAAAAATCATGAATGGCATCAACTC</t>
  </si>
  <si>
    <t>&gt;MLCsplitmCherry_f###AACTTTAGCCTGCTGAAACAGGCGGGCGATGTGGAAGAAAACCCGGGCCCGATGGCTGATGTTCCAAAGCG</t>
  </si>
  <si>
    <t>&gt;MLCsplitmCherry_r###CTTATTAGTCCTCGGGGTACATCCG</t>
  </si>
  <si>
    <t>comment</t>
  </si>
  <si>
    <t>Name</t>
  </si>
  <si>
    <t>JA561</t>
  </si>
  <si>
    <t>JA562</t>
  </si>
  <si>
    <t>Neo Res</t>
  </si>
  <si>
    <t>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</t>
  </si>
  <si>
    <t>TCGCCACCGCCGCCACCATGGGATCGGCCATTGAAC</t>
  </si>
  <si>
    <t>ACGTCTCCAGCCTGCTTCAGCAGGCTGAAGTTAGTAGCTCCGCTTCCGAAGAACTCGTCAAGAAGGCG</t>
  </si>
  <si>
    <t>Neo Res_f</t>
  </si>
  <si>
    <t>Neo Res_r</t>
  </si>
  <si>
    <t>TCGCCACCGCCGCCACC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</t>
  </si>
  <si>
    <t>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</si>
  <si>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TACCCCGAGGACTAA</t>
  </si>
  <si>
    <t>ATGGCTCCCGCCCACGAGCTTCAGGGCCATGTCGTTTCTGCCTTCCAGGCCGCCGTCAGCGGGGTACAGCGTCTCGGTGAAGGCCTCCCAGCCGAGTGTTTTCTTCTGCATCACAGGGCCGTTGGATGTGAAGTTCACCCCTCTGATCTTGACGTTGTAGATGAGGCAGCCGTCCTGGAGGCTGGTGTCCTGGGTAGCGGTCAGCACGCCCCCGTCTTCGTATGTGGTGACTCTCTCCCATGTGAAGCCCTCAGGGAAGGACTGCTTGAAGAAGTCGGGGATGCCCTGGGTGTGGTTGATGAAGGTCTTGCTGCCGTAGAGGAAGCTAGTAGCCAGGATGTCGAAGGCGAAGGGGAGAGGGCCGCCCTCGACCACCTTGATTCTCATGGTCTGGGTGCCCTCGTAGGGCTTGCCTTCGCCCTCGGATGTGCACTTGAAGTGATGGTTGTCCACGGTGCCCTCCATGTACAGCTTCATGTGCATGTTCTCCTTAATCAGCTCTTCGCCCTTAGACACCATAGGTCCAGGGTTCTCCTCCACGTCTCCAGCCTGCTTCAGCAGGCTGAAGTTAGTAGCTCCGCTTCCGAAGAACTCGTCAAGAAGGCGATAGAAGGCGATGCGCTGCGAATCGGGAGCGGCGATACCGTAAAGCACGAGGAAGCGGTCAGCCCATTCGCCGCCAAGTTCTTCAGCAATATCACGGGTAGCCAACGCTATGTCCTGATAGCGGTCCGCCACACCCAGCCGGCCACAGTCGATGAATCCAGAAAAGCGGCCATTTTCCACCATGATATTCGGCAAGCAGGCATCGCCATGGGTCACGACGAGATCCTCGCCGTCGGGCATGCTCGCCTTGAGCCTGGCGAACAGTTCGGCTGGCGCGAGCCCCTGATGTTCTTCGTCCAGATCATCCTGATCGACAAGACCGGCTTCCATCCGAGTACGTGCTCGCTCGATGCGATGTTTCGCTTGGTGGTCGAATGGGCAGGTAGCCGGATCAAGCGTATGCAGCCGCCGCATTGCATCAGCCATGATGGATACTTTCTCGGCAGGAGCAAGGTGAGATGA</t>
  </si>
  <si>
    <t>MGSAIEQDGLHAGSPAAWVERLFGYDWAQQTIGCSDAAVFRLSAQGRPVLFVKTDLSGALNELQDEAARLSWLATTGVPCAAVLDVVTEAGRDWLLLGEVPGQDLLSSHLAPAEKVSIMADAMRRLHTLDPATCPFDHQAKHRIERARTRMEAGLVDQDDLDEEHQGLAPAELFARLKASMPDGEDLVVTHGDACLPNIMVENGRFSGFIDCGRLGVADRYQDIALATRDIAEELGGEWADRFLVLYGIAAPDSQRIAFYRLLDEFFGSGATNFSLLKQAGDVEENPGPMVSKGEELIKENMHMKLYMEGTVDNHHFKCTSEGEGKPYEGTQTMRIKVVEGGPLPFAFDILATSFLYGSKTFINHTQGIPDFFKQSFPEGFTWERVTTYEDGGVLTATQDTSLQDGCLIYNVKIRGVNFTSNGPVMQKKTLGWEAFTETLYPADGGLEGRNDMALKLVGGSHLIANAKTTYRSKKPAKNLKMPGVYYVDYRLERIKEANNETYVEQHEVAVARYCDLPSKLGHKLNGSGATNFSLLKQAGDVEENPGPMADVPKREVENVEFVFEVMGSPGEGIDAVDLGDALRALNLNPTLALIEKLGGTKKRNEKKIKLDEFLPIYSQVKKEKEQGCYEDFIECLKLYDKEENGTMLLAELQHALLALGESLDDEQVETLFADCMDPEDDEGFIPYSQFVQRLMSDPVVFDASGGGSGGGSMVSKGEEDNMAIIKEFMRFKVHMEGSVNGHEFEIEGEGEGRPYEGTQTAKLKVTKGGPLPFAWDILSPQFMYGSKAYVKHPADIPDYLKLSFPEGFKWERVMNFEDGGVVTVTQDSSLQDGEFIYKVKLRGTNFPSDGPVMQKKTMGWEASSERMYPED*</t>
  </si>
  <si>
    <t>MAPAHELQGHVVSAFQAAVSGVQRLGEGLPAECFLLHHRAVGCEVHPSDLDVVDEAAVLEAGVLGSGQHAPVFVCGDSLPCEALREGLLEEVGDALGVVDEGLAAVEEASSQDVEGEGERAALDHLDSHGLGALVGLAFALGCALEVMVVHGALHVQLHVHVLLNQLFALRHHRSRVLLHVSSLLQQAEVSSSASEELVKKAIEGDALRIGSGDTVKHEEAVSPFAAKFFSNITGSQRYVLIAVRHTQPATVDESRKAAIFHHDIRQAGIAMGHDEILAVGHARLEPGEQFGWREPLMFFVQIILIDKTGFHPSTCSLDAMFRLVVEWAGSRIKRMQPPHCISHDGYFLGRSKVR*</t>
  </si>
  <si>
    <t>&gt;Assembly5###TACCCCGAGGACTAATAAGCGGCCGCTAAAAAAAATCATGAATGGCATCAACTCTGAATCAAATCTTTGCAGATGCACCTACTTCTCATTTCCACTGTCACATCATTTTTCCAGATCTCGCTGCCTGTTATGTGGCCCACAAACCAAGACACGTTTTATGGCCATTAAAGCTGGCTGATCGTCGCCAAACACCAAATACATATCAATATGTACATTCGAGAAAGAAGCGATCAAAGAAGCGTCTTCGGGCGAGTAGGAGAATGCGGAGGAGAAGGAGAACGAGCTGATCTAGTATCTCTCCACAATCCAATGCCAACTGACCAACTGGCCATATTCGGAGCAATTTGAAGCCAATTTCCATCGCCTGGCGATCGCTCCATTCTTGGCTATATGTTTTTCACCGTTCCCGGGGCCATTTTCAAAGACTCGTCGGTAAGATAAGATTGTGTCACTCGCTGTCTCTCTTCATTTGTCGAAGAATGCTGAGGAATTTCGCGATGACGTCGGCGAGTATTTTGAAGAATGAGAATAATTTGTATTTATACGAAAATCAGTTAGTGGAATTTTCTACAAAAACATGTTATCTATAGATAATTTTGTTGCAAAATATGTTGACTATGACAAAGATTGTATGTATATACCTTTAATGTATTCTCATTTTCTTATGTATTTATAATGGCAATGATGATACTGATGATATTTTAAGATGATGCCAGACCACAGGCTGATTTCTGCGTCTTTTGCCGAACGCAGTGCATGTGCGGTTGTTGTTTTTTGGAATAGTTTCAATTTTCGGACTGTCCGCTTTGATTTCAGTTTCTTGGCTTATTCAAAAAGCAAAGTAAAGCCAAAAAAGCGAGATGGCAATACCAAATGCGGCAAAACGGTAGTGGAAGGAAAGGGGTGCGGGGCAGCGGAAGGAAGGGTGGGGCGGGGCGTGGCGGGGTCTGTGGCTGGGCGCGACGTCACCGACGTTGGAGCCACTCCTTTGACCATGTGTGCGTGTGTGTATTATTCGTGTCTCGCCACTCGCCGGTTGTTTTTTTCTTTTTATCTCGCTCTCTCTAGCGCCATCTCGTACGCATGCTCAACGCACCGCATGTTGCCGTGTCCTTTATGCGTCATTTTGGCTCGAAATAGGCAATTATTTAAACAAAGATTAGTCAACGAAAACGCTAAAATAAATAAGTCTACAATATGGTTACTTATTGCCATGTGTGTGCAGCCAACGATAGCAACAAAAGCAACAACACAGTGGCTTTCCCTCTTTCACTTTTTGTTTGCAAGCGCGTGCGAGCAAGACGGCACGACCGGCAAACGCAATTACGCTGACAAAGAGCAGACGAAGTTTTGGCCGAAAAACATCAAGGCGCCTGATACGAATGCATTTGCAATAACAATTGCGATATTTAATATTGTTTATGAAGCTGTTTGACTTCAAAACACACAAAAAAAAAAATAAAACAAATTATTTGAAAGAGAATTAGGAATCGGACAGCTTATCGTTACGGGCTAACAGCACACCGAGACGAAATAGCTTACCTGACGTCACAGCCTCTGGAAGAACTGCCGCCAAGCAGAGAGAGAGAGAAAAAGAGGGAGAGCAGCTTAGACCGCATGTGCTTGTGTGTGAGGCGTCTCTCTCTTCGTCTCCTGTTTGCGCAAACGCATAGACTGCACTGAGAAAATCGATTACCTATTTTTTATGAATGAATATTTGCACTATTACTATTCAAAACTATTAAGATAGCAATCACATTCAATAGCCAAATACTATACCACCTGAGCGATGCAACGAAATGATCAATTTGAGCAAAAATGCTGCATATTTAGGACGGCATCATTATAGAAATGCTTCTTGCTGTGTACTTTTCTCTCGTCTGGCAGCTGTTTCGCCGTTATTGTTAAAACCGGCTTAAGTTAGGTGTGTTTTCTACGACTAGTGATGCCCCTACTAGAAGATGTGTGTTGCACAAATGTCCCTGAATAACCAATTTGAAGTGCAGATAGCAGTAAACGTAAGCTAATATGAATATTATTTAACTGTAATGTTTTAATATCGCTGGACATTACTAATAAACCCACTATAAACACATGTACATATGTATGTTTTGGCATACAATGAGTAGTTGGGGAAAAAATGTGTAAAAGCACCGTGACCATCACAGCATAAAGATAACCAGCTGAAGTATCGAATATGAGTAACCCCCAAATTGAATCACATGCCGCAACTGATAGGACCCATGGAAGTACACTCTTCATGGCGATATACAAGACACACACAAGCACGAACACCCAGTTGCGGAGGAAATTCTCCGTAAATGAAAACCCAATCGGCGAACAATTCATACCCATATATGGTAAAAGTTTTGAACGCGACTTGAGAGCGGAGAGCATTGCGGCTGATAAGGTTTTAGCGCTAAGCGGGCTTTATAAAACGGGCTGCGGGACCAGTTTTCATATCACTACCGTTTGAGTTCTTGTGCTGTGTGGATACTCCTCCCGACACAAAGCCGCTCCATCAGCCAGCAGTCGTCTAATCCAGAGACCCCGGATCGGGGTACCTACTAGTCCAGTGTGGTGGAATTCGCCACCGCCGCCACCATGGGATCGGCCATTGAACAAGATGGATTGCACGCAGGTTCTCCGGCCGCTTGGGTGGAGAGGCTATTCGGCTATGACTGGGCACAACAGACAATCGGCTGCTCTGATGCCGCCGTGTTCCGGCTGTCAGCGCAGGGGCGCCCGGTTCTTTTTGTCAAGACCGACCTGTCCGGTGCCCTGAATGAACTGCAAGACGAGGCAGCGCGGCTATCGTGGCTGGCCACGACGGGCGTTCCTTGCGCAGCTGTGCTCGACGTTGTCACTGAAGCGGGAAGGGACTGGCTGCTATTGGGCGAAGTGCCGGGGCAGGATCTCCTGTCATCTCACCTTGCTCCTGCCGAGAAAGTATCCATCATGGCTGATGCAATGCGGCGGCTGCATACGCTTGATCCGGCTACCTGCCCATTCGACCACCAAGCGAAACATCGCATCGAGCGAGCACGTACTCGGATGGAAGCCGGTCTTGTCGATCAGGATGATCTGGACGAAGAACATCAGGGGCTCGCGCCAGCCGAACTGTTCGCCAGGCTCAAGGCGAGCATGCCCGACGGCGAGGATCTCGTCGTGACCCATGGCGATGCCTGCTTGCCGAATATCATGGTGGAAAATGGCCGCTTTTCTGGATTCATCGACTGTGGCCGGCTGGGTGTGGCGGACCGCTATCAGGACATAGCGTTGGCTACCCGTGATATTGCTGAAGAACTTGGCGGCGAATGGGCTGACCGCTTCCTCGTGCTTTACGGTATCGCCGCTCCCGATTCGCAGCGCATCGCCTTCTATCGCCTTCTTGACGAGTTCTTCGGAAGCGGAGCTACTAACTTCAGCCTGCTGAAGCAGGCTGGAGACGTGGAGGAGAACCCTGGACCT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GGCAGCGGCGCGACCAACTTTAGCCTGCTGAAACAGGCGGGCGATGTGGAAGAAAACCCGGGCCCGATGGCTGATGTTCCAAAGCGTGAAGTTGAAAATGTCGAATTCGTTTTCGAAGTCATGGGCTCCCCCGGTGAGGGCATTGATGCCGTCGACCTAGGTGATGCCCTCCGCGCTCTGAACTTGAACCCCACCTTGGCGCTGATCGAGAAATTGGGCGGCACCAAGAAGCGCAACGAGAAGAAGATCAAGCTGGATGAGTTCCTGCCCATCTACTCACAGGTCAAGAAGGAGAAGGAGCAGGGCTGCTACGAGGACTTCATTGAGTGCTTGAAGCTCTACGACAAGGAGGAGAACGGCACCATGCTGCTGGCTGAGCTGCAGCACGCCCTGCTGGCGCTTGGTGAGAGCTTGGATGACGAGCAGGTGGAGACCCTGTTCGCTGACTGCATGGATCCCGAGGATGATGAAGGATTTATCCCCTACTCTCAGTTCGTCCAGCGCCTGATGAGCGATCCTGTCGTCTTCGACGCTAGCGGCGGCGGCAGCGGCGGCGGCAGCATGGTGAGCAAGGGCGAGGAGGATAACATGGCCATCATCAAGGAGTTCATGCGCTTCAAGGTGCACATGGAGGGCTCCGTGAACGGCCACGAGTTCGAGATCGAGGGCGAGGGCGAGGGCCGCCCCTACGAGGGCACCCAGACCGCCAAGCTGAAGGTGACCAAGGGTGGCCCCCTGCCCTTCGCCTGGGACATCCTGTCCCCTCAGTTCATGTACGGCTCCAAGGCCTACGTGAAGCACCCCGCCGACATCCCCGACTACTTGAAGCTGTCCTTCCCCGAGGGCTTCAAGTGGGAGCGCGTGATGAACTTCGAGGACGGCGGCGTGGTGACCGTGACCCAGGACTCCTCCCTGCAGGACGGCGAGTTCATCTACAAGGTGAAGCTGCGCGGCACCAACTTCCCCTCCGACGGCCCCGTAATGCAGAAGAAGACCATGGGCTGGGAGGCCTCCTCCGAGCGGATG</t>
  </si>
  <si>
    <t>&gt;Neo Res_f###TCGCCACCGCCGCCACCATGGGATCGGCCATTGAAC</t>
  </si>
  <si>
    <t>&gt;Neo Res_r###ACGTCTCCAGCCTGCTTCAGCAGGCTGAAGTTAGTAGCTCCGCTTCCGAAGAACTCGTCAAGAAGGCG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</si>
  <si>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</si>
  <si>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</t>
  </si>
  <si>
    <t>pre-Mpa1-5</t>
  </si>
  <si>
    <t>vector_const</t>
  </si>
  <si>
    <t>M</t>
  </si>
  <si>
    <t>V</t>
  </si>
  <si>
    <t>A</t>
  </si>
  <si>
    <t>Mpa seqs:</t>
  </si>
  <si>
    <t>vectir seqs:</t>
  </si>
  <si>
    <t>TTCAACCCAGTCAGCTCCTTC</t>
  </si>
  <si>
    <t>AGGAGCTGACTGGGTTGAAG</t>
  </si>
  <si>
    <t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</si>
  <si>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</t>
  </si>
  <si>
    <t>vector gibson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</si>
  <si>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</si>
  <si>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</si>
  <si>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</si>
  <si>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</si>
  <si>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t>
  </si>
  <si>
    <t>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</si>
  <si>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</si>
  <si>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###</t>
  </si>
  <si>
    <t>ATCCGCACACTCGTCACCGGAAAGCAGGGTGCGGACACC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</si>
  <si>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</si>
  <si>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</si>
  <si>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</si>
  <si>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</si>
  <si>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</si>
  <si>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</si>
  <si>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</si>
  <si>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*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</si>
  <si>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</si>
  <si>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RSIDTVANTGQYL*</t>
  </si>
  <si>
    <t>AGGAGCTGACTGGGTTGAAGGCTCTCAAGGGCATCGGTC</t>
  </si>
  <si>
    <t>GAGATCCGGCTGCTAACAAAG</t>
  </si>
  <si>
    <t>TTGTTAGCAGCCGGATCTCAGTCCTCGTTCTCCTTGAACTC</t>
  </si>
  <si>
    <t>GAGATCCGGCTGCTAACAAA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</si>
  <si>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</t>
  </si>
  <si>
    <t>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</si>
  <si>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</si>
  <si>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Assembly3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</si>
  <si>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TTGTTAGCAGCCGGATCTCACCTGGCCCAGTCGTCC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</si>
  <si>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</si>
  <si>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</si>
  <si>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TTGTTAGCAGCCGGATCTCAGAAGACGATCCGCTCACC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</si>
  <si>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</si>
  <si>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</si>
  <si>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TTGTTAGCAGCCGGATCTCAGGTGTCCGCACCCTGC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</si>
  <si>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</si>
  <si>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</si>
  <si>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</si>
  <si>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*</t>
  </si>
  <si>
    <t>TTGTTAGCAGCCGGATCTCAGGTATTGGCCACCGTATCG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</si>
  <si>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</si>
  <si>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</si>
  <si>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GCACACTCGTCACCGGAAAG</t>
  </si>
  <si>
    <t>TTTCCGGTGACGAGTGTGCGGATGTCCTCGTTCTCCTTGAACTC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</si>
  <si>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</t>
  </si>
  <si>
    <t>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</si>
  <si>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</si>
  <si>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TTGTTAGCAGCCGGATCTCACAGGTACTGGCCGAAGACGATCCGCTCACC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</si>
  <si>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</si>
  <si>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</si>
  <si>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vector1_f</t>
  </si>
  <si>
    <t>insert1_f</t>
  </si>
  <si>
    <t>vector1_r</t>
  </si>
  <si>
    <t>insert1_r</t>
  </si>
  <si>
    <t>vector2_f</t>
  </si>
  <si>
    <t>insert2_f</t>
  </si>
  <si>
    <t>vector2_r</t>
  </si>
  <si>
    <t>insert2_r</t>
  </si>
  <si>
    <t>Assembly7</t>
  </si>
  <si>
    <t>&gt;Assembly7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</si>
  <si>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vector3_f</t>
  </si>
  <si>
    <t>insert3_f</t>
  </si>
  <si>
    <t>vector3_r</t>
  </si>
  <si>
    <t>insert3_r</t>
  </si>
  <si>
    <t>Assembly11</t>
  </si>
  <si>
    <t>&gt;Assembly11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</si>
  <si>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vector4_f</t>
  </si>
  <si>
    <t>insert4_f</t>
  </si>
  <si>
    <t>vector4_r</t>
  </si>
  <si>
    <t>insert4_r</t>
  </si>
  <si>
    <t>Assembly15</t>
  </si>
  <si>
    <t>&gt;Assembly15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</si>
  <si>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vector5_f</t>
  </si>
  <si>
    <t>insert5_f</t>
  </si>
  <si>
    <t>vector5_r</t>
  </si>
  <si>
    <t>insert5_r</t>
  </si>
  <si>
    <t>Assembly19</t>
  </si>
  <si>
    <t>&gt;Assembly19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</si>
  <si>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vector6_f</t>
  </si>
  <si>
    <t>insert6_f</t>
  </si>
  <si>
    <t>vector6_r</t>
  </si>
  <si>
    <t>insert6_r</t>
  </si>
  <si>
    <t>&gt;Assembly23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</si>
  <si>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vector7_f</t>
  </si>
  <si>
    <t>insert7_f</t>
  </si>
  <si>
    <t>vector7_r</t>
  </si>
  <si>
    <t>insert7_r</t>
  </si>
  <si>
    <t>Assembly27</t>
  </si>
  <si>
    <t>vector8_f</t>
  </si>
  <si>
    <t>insert8_f</t>
  </si>
  <si>
    <t>vector8_r</t>
  </si>
  <si>
    <t>insert8_r</t>
  </si>
  <si>
    <t>Assembly31</t>
  </si>
  <si>
    <t>&gt;Assembly31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</si>
  <si>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&gt;Assembly3</t>
  </si>
  <si>
    <t>&gt;Assembly7</t>
  </si>
  <si>
    <t>&gt;vector6_f</t>
  </si>
  <si>
    <t>&gt;vector7_f</t>
  </si>
  <si>
    <t>&gt;insert1_r</t>
  </si>
  <si>
    <t>&gt;insert2_r</t>
  </si>
  <si>
    <t>&gt;insert3_r</t>
  </si>
  <si>
    <t>&gt;insert4_r</t>
  </si>
  <si>
    <t>&gt;insert5_r</t>
  </si>
  <si>
    <t>&gt;insert6_r</t>
  </si>
  <si>
    <t>&gt;insert7_r</t>
  </si>
  <si>
    <t>&gt;insert8_r</t>
  </si>
  <si>
    <t>&gt;insert1_f###AGGAGCTGACTGGGTTGAAGGCTCTCAAGGGCATCGGTC</t>
  </si>
  <si>
    <t>&gt;insert1_r###TTGTTAGCAGCCGGATCTCAGTCCTCGTTCTCCTTGAACTC</t>
  </si>
  <si>
    <t>&gt;vector1_f###GAGATCCGGCTGCTAACAAAG</t>
  </si>
  <si>
    <t>&gt;vector1_r###TTCAACCCAGTCAGCTCCTTC</t>
  </si>
  <si>
    <t>&gt;insert2_f###AGGAGCTGACTGGGTTGAAGGCTCTCAAGGGCATCGGTC</t>
  </si>
  <si>
    <t>&gt;insert2_r###TTGTTAGCAGCCGGATCTCACCTGGCCCAGTCGTCC</t>
  </si>
  <si>
    <t>&gt;vector2_f###GAGATCCGGCTGCTAACAAAG</t>
  </si>
  <si>
    <t>&gt;vector2_r###TTCAACCCAGTCAGCTCCTTC</t>
  </si>
  <si>
    <t>&gt;insert3_f###AGGAGCTGACTGGGTTGAAGGCTCTCAAGGGCATCGGTC</t>
  </si>
  <si>
    <t>&gt;insert3_r###TTGTTAGCAGCCGGATCTCAGAAGACGATCCGCTCACC</t>
  </si>
  <si>
    <t>&gt;vector3_f###GAGATCCGGCTGCTAACAAAG</t>
  </si>
  <si>
    <t>&gt;vector3_r###TTCAACCCAGTCAGCTCCTTC</t>
  </si>
  <si>
    <t>&gt;insert4_f###AGGAGCTGACTGGGTTGAAGGCTCTCAAGGGCATCGGTC</t>
  </si>
  <si>
    <t>&gt;insert4_r###TTGTTAGCAGCCGGATCTCAGGTGTCCGCACCCTGC</t>
  </si>
  <si>
    <t>&gt;vector4_f###GAGATCCGGCTGCTAACAAAG</t>
  </si>
  <si>
    <t>&gt;vector4_r###TTCAACCCAGTCAGCTCCTTC</t>
  </si>
  <si>
    <t>&gt;insert5_f###AGGAGCTGACTGGGTTGAAGGCTCTCAAGGGCATCGGTC</t>
  </si>
  <si>
    <t>&gt;insert5_r###TTGTTAGCAGCCGGATCTCAGGTATTGGCCACCGTATCG</t>
  </si>
  <si>
    <t>&gt;vector5_f###GAGATCCGGCTGCTAACAAAG</t>
  </si>
  <si>
    <t>&gt;vector5_r###TTCAACCCAGTCAGCTCCTTC</t>
  </si>
  <si>
    <t>&gt;insert6_f###AGGAGCTGACTGGGTTGAAGGCTCTCAAGGGCATCGGTC</t>
  </si>
  <si>
    <t>&gt;insert6_r###TTTCCGGTGACGAGTGTGCGGATGTCCTCGTTCTCCTTGAACTC</t>
  </si>
  <si>
    <t>&gt;vector6_f###GCACACTCGTCACCGGAAAG</t>
  </si>
  <si>
    <t>&gt;vector6_r###TTCAACCCAGTCAGCTCCTTC</t>
  </si>
  <si>
    <t>&gt;vector7_r###TTCAACCCAGTCAGCTCCTTC</t>
  </si>
  <si>
    <t>&gt;insert8_f###AGGAGCTGACTGGGTTGAAGGCTCTCAAGGGCATCGGTC</t>
  </si>
  <si>
    <t>&gt;insert8_r###TTGTTAGCAGCCGGATCTCACAGGTACTGGCCGAAGACGATCCGCTCACC</t>
  </si>
  <si>
    <t>&gt;vector8_f###GAGATCCGGCTGCTAACAAAG</t>
  </si>
  <si>
    <t>&gt;vector8_r###TTCAACCCAGTCAGCTCCTTC</t>
  </si>
  <si>
    <t>GCCAGTACCTGTGAGATCCG</t>
  </si>
  <si>
    <t>GGATCTCACAGGTACTGGCCGGTGTCCGCACCCTGCTTTCCGGTGACGAGTGTGCGGATGTCCTCGTTCTCCTTGAACTC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</si>
  <si>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</t>
  </si>
  <si>
    <t>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</si>
  <si>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</si>
  <si>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</t>
  </si>
  <si>
    <t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QYL*</t>
  </si>
  <si>
    <t>&gt;Assembly27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</si>
  <si>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&gt;insert7_f###AGGAGCTGACTGGGTTGAAGGCTCTCAAGGGCATCGGTC</t>
  </si>
  <si>
    <t>&gt;insert7_r###GGATCTCACAGGTACTGGCCGGTGTCCGCACCCTGCTTTCCGGTGACGAGTGTGCGGATGTCCTCGTTCTCCTTGAACTC</t>
  </si>
  <si>
    <t>&gt;vector7_f###GCCAGTACCTGTGAGATCCG</t>
  </si>
  <si>
    <t>&gt;vector123458_f</t>
  </si>
  <si>
    <t>&gt;vector1t8_r</t>
  </si>
  <si>
    <t>&gt;insert1t8_f</t>
  </si>
  <si>
    <t>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t>
  </si>
  <si>
    <t>CAAGAAGGGTGAGCGGATC</t>
  </si>
  <si>
    <t>GATCCGCTCACCCTTCTTGCCGGAAATCCTGGCCCAGTCGTCC</t>
  </si>
  <si>
    <t>insert9_f</t>
  </si>
  <si>
    <t>vector9_f</t>
  </si>
  <si>
    <t>insert9_r</t>
  </si>
  <si>
    <t>vector9_r</t>
  </si>
  <si>
    <t>CAAGAAGGGTGAGCGGATCG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</si>
  <si>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</t>
  </si>
  <si>
    <t>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</t>
  </si>
  <si>
    <t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</si>
  <si>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Assembly35</t>
  </si>
  <si>
    <t>&gt;Assembly35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t>
  </si>
  <si>
    <t>&gt;insert9_f###AGGAGCTGACTGGGTTGAAGGCTCTCAAGGGCATCGGTC</t>
  </si>
  <si>
    <t>&gt;vector9_f###CAAGAAGGGTGAGCGGATC</t>
  </si>
  <si>
    <t>&gt;vector9_r###TTCAACCCAGTCAGCTCCTTC</t>
  </si>
  <si>
    <t>GATCCGCTCACCCTTCTTGCCGGAAATCCTGGCAGCGTCGTCCGGGTTGGTC</t>
  </si>
  <si>
    <t>&gt;insert9_r###GATCCGCTCACCCTTCTTGCCGGAAATCCTGGCAGCGTCGTCCGGGTTGGTC</t>
  </si>
  <si>
    <t>&gt;Assembly1</t>
  </si>
  <si>
    <t>&gt;Assembly2</t>
  </si>
  <si>
    <t>&gt;Assembly4</t>
  </si>
  <si>
    <t>&gt;Assembly5</t>
  </si>
  <si>
    <t>&gt;Assembly6</t>
  </si>
  <si>
    <t>&gt;Assembly8</t>
  </si>
  <si>
    <t>GCCCCCCCCCCCCCCCCCCCCCCCC</t>
  </si>
  <si>
    <t>AAAAAAAAAAAAAAAAAAAAAAAAAAAAAAAAAAAAGGGGGGGCCCCCCCCCCCCCCCCCCCCCCCC</t>
  </si>
  <si>
    <t>GCCCCCCCCCCCCCCCCCCCCCCCCCCCCCCCCCCCCCC</t>
  </si>
  <si>
    <t>GCTCTCAAGGGCATCG</t>
  </si>
  <si>
    <t>GTCCTCGTTCTCCTTGAAC</t>
  </si>
  <si>
    <t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TTTTGCTCACATGTTCTTT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t>
  </si>
  <si>
    <t>source</t>
  </si>
  <si>
    <t>insert before</t>
  </si>
  <si>
    <t>fragment</t>
  </si>
  <si>
    <t>insert after</t>
  </si>
  <si>
    <t>AACAAAGCCCGAAAG</t>
  </si>
  <si>
    <t>C50;C38;C27;C14;C4</t>
  </si>
  <si>
    <t>GGTGCCTAATGAGTG</t>
  </si>
  <si>
    <t>forbidoverlap</t>
  </si>
  <si>
    <t>Ligations</t>
  </si>
  <si>
    <t>SourceDNAs</t>
  </si>
  <si>
    <t>PrivPub</t>
  </si>
  <si>
    <t>Obj</t>
  </si>
  <si>
    <t>Vatyp</t>
  </si>
  <si>
    <t>Get privpub</t>
  </si>
  <si>
    <t>Set privpub</t>
  </si>
  <si>
    <t>VBA.Collection</t>
  </si>
  <si>
    <t>Private</t>
  </si>
  <si>
    <t>Object</t>
  </si>
  <si>
    <t>Public</t>
  </si>
  <si>
    <t>FinalDNAs</t>
  </si>
  <si>
    <t>ForwardPrimers</t>
  </si>
  <si>
    <t>ReversePrimers</t>
  </si>
  <si>
    <t>FragmentNumber</t>
  </si>
  <si>
    <t>Long</t>
  </si>
  <si>
    <t>clsDNAs</t>
  </si>
  <si>
    <t>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</t>
  </si>
  <si>
    <t>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</t>
  </si>
  <si>
    <t>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</t>
  </si>
  <si>
    <t>TCCTCGAGGTCACCTACGCCAACGGCGACAAGGAAGTCCTGTACTTCAAGGACTTCAACTCCGGCGCGATGATTCAGAACATCGTCGACCGGGCAAAGAAAATGGCCATCAAGGCATTCCTGGAACAGGGCCAGAAGGGTCTGCGGGTCGCTCATCTCCTGCAGGCCTGCGTGGACGAGTTCAAGGAGAACGAGGACTGAGATCCGGCTGCTAACAAAGCCCGAAAG</t>
  </si>
  <si>
    <t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</t>
  </si>
  <si>
    <t>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</t>
  </si>
  <si>
    <t>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</t>
  </si>
  <si>
    <t>TGTACACGGAGTCCGAGGAGAACCGCTTCCTCGAGGTCACCTACGCCAACGGCGACAAGGAAGTCCTGTACTTCAAGGACTTCAACTCCGGCGCGATGATTCAGAACATCGTCGACCGGGCAAAGAAAATGGCCATCAAGGCATTCCTGGAACAGGGCCAGAAGGGTCTGCGGGTCGCTCATCTCCTGCAGGCCTGCGTGGACGAGTTCAAGGAGAACGAGGAC</t>
  </si>
  <si>
    <t>&gt;target</t>
  </si>
  <si>
    <t>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</t>
  </si>
  <si>
    <t>&gt;templ</t>
  </si>
  <si>
    <t>Source</t>
  </si>
  <si>
    <t>InsertBefore</t>
  </si>
  <si>
    <t>Fragment</t>
  </si>
  <si>
    <t>InsertAfter</t>
  </si>
  <si>
    <t>ForbiddenRegions</t>
  </si>
  <si>
    <t>clsDNA</t>
  </si>
  <si>
    <t>String</t>
  </si>
  <si>
    <t>MHHHHHHGSG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</t>
  </si>
  <si>
    <t>For i=1 to 5: ?tColl.Item(i).Item(3).ReversePrimers.DNAs.Item(1).Sequence: Next i</t>
  </si>
  <si>
    <t>C50</t>
  </si>
  <si>
    <t>SourceDNA</t>
  </si>
  <si>
    <t>FinalDNA</t>
  </si>
  <si>
    <t>ForwardPrimer</t>
  </si>
  <si>
    <t>ReversePrimer</t>
  </si>
  <si>
    <t xml:space="preserve">'****************************************************************************************************_x000D_
'====================================================================================================_x000D_
'This class does briefly this and that_x000D_
'Juraj Ahel, 2017-01-25, for this and that purpose_x000D_
'Last update 2017-01-25_x000D_
'====================================================================================================_x000D_
Option Explicit_x000D_
_x000D_
Private Const conClassName As String = "clsClassTemplate"_x000D_
_x000D_
'[Var Declaration]_x000D_
Private pSourceDNA As clsDNA_x000D_
Private pFinalDNA As clsDNA_x000D_
Private pForwardPrimer As clsDNA_x000D_
Private pReversePrimer As clsDNA_x000D_
_x000D_
'[Object Initialization]_x000D_
Private Sub Class_Initialize()_x000D_
_x000D_
	Set pSourceDNA = New clsDNA_x000D_
	Set pFinalDNA = New clsDNA_x000D_
	Set pForwardPrimer = New clsDNA_x000D_
	Set pReversePrimer = New clsDNA_x000D_
_x000D_
End Sub_x000D_
_x000D_
'[Object Dereferencing]_x000D_
Private Sub Class_Terminate()_x000D_
_x000D_
	Set pSourceDNA = Nothing_x000D_
	Set pFinalDNA = Nothing_x000D_
	Set pForwardPrimer = Nothing_x000D_
	Set pReversePrimer = Nothing_x000D_
_x000D_
End Sub_x000D_
_x000D_
Private Sub ErrorReport(Optional ByVal ErrorNumber As Long = 0, Optional ByVal ErrorString As String = 0)_x000D_
_x000D_
	Const conDefaultErrorN As Long = 1_x000D_
	_x000D_
	If ErrorNumber = 0 Then ErrorNumber = conDefaultErrorN_x000D_
	_x000D_
	'If Len(ErrorString) = 0 Then ErrorString = conDefaultError_x000D_
	_x000D_
	If Len(ErrorString) = 0 Then_x000D_
		Err.Raise vbError + ErrorNumber, conClassName, ErrorString_x000D_
	Else_x000D_
		Err.Raise vbError + ErrorNumber, conClassName_x000D_
	End If_x000D_
_x000D_
End Sub_x000D_
_x000D_
'[Property Gets and Lets and Sets]_x000D_
Public Property Get SourceDNA() as clsDNA_x000D_
	Set SourceDNA = pSourceDNA_x000D_
End Property_x000D_
_x000D_
Public Property Set SourceDNA(ByVal inp_SourceDNA as clsDNA)_x000D_
	Set pSourceDNA = inp_SourceDNA_x000D_
End Property_x000D_
_x000D_
Public Property Get FinalDNA() as clsDNA_x000D_
	Set FinalDNA = pFinalDNA_x000D_
End Property_x000D_
_x000D_
Public Property Set FinalDNA(ByVal inp_FinalDNA as clsDNA)_x000D_
	Set pFinalDNA = inp_FinalDNA_x000D_
End Property_x000D_
_x000D_
Public Property Get ForwardPrimer() as clsDNA_x000D_
	Set ForwardPrimer = pForwardPrimer_x000D_
End Property_x000D_
_x000D_
Public Property Set ForwardPrimer(ByVal inp_ForwardPrimer as clsDNA)_x000D_
	Set pForwardPrimer = inp_ForwardPrimer_x000D_
End Property_x000D_
_x000D_
Public Property Get ReversePrimer() as clsDNA_x000D_
	Set ReversePrimer = pReversePrimer_x000D_
End Property_x000D_
_x000D_
Public Property Set ReversePrimer(ByVal inp_ReversePrimer as clsDNA)_x000D_
	Set pReversePrimer = inp_ReversePrimer_x000D_
End Property_x000D_
_x000D_
</t>
  </si>
  <si>
    <t>naked</t>
  </si>
  <si>
    <t>pre WAR</t>
  </si>
  <si>
    <t>post WAR</t>
  </si>
  <si>
    <t>canonical linker</t>
  </si>
  <si>
    <t>linker extension</t>
  </si>
  <si>
    <t>hYX</t>
  </si>
  <si>
    <t>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CGGCCGCACTCGAGCACCACCACCACCACCACTGAGATCCGGCTGCTAACAAAGCCCGAAAGGAAGCTGAGTTGGCTGCTGCCACCGCTGAGCAATAACTAGCATAACCCCTTGGGGCCTCTAAACGGGTCTTGAGGGGTTTTTTGCTGAAAGGAGGAACTATATCCGGAT</t>
  </si>
  <si>
    <t>CAGGTACTGGCCGGTATTGG</t>
  </si>
  <si>
    <t>GGCTTTGTTAGCAGCCGGATCTCAGTGATGGTGATGATGGTGACCACTCCC</t>
  </si>
  <si>
    <t>vector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</si>
  <si>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</t>
  </si>
  <si>
    <t>insertbefore</t>
  </si>
  <si>
    <t>frag</t>
  </si>
  <si>
    <t>insafter</t>
  </si>
  <si>
    <t>forbidden</t>
  </si>
  <si>
    <t>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GCGGCCGCACTCGAGCACCACCACCACCACCACTGAGATCCGGCTGCTAACAAAGCCCGAAAGGAAGCTGAGTTGGCTGCTGCCACCGCTGAGCAATAACTAGCATAACCCCTTGGGGCCTCTAAACGGGTCTTGAGGGGTTTTTTGCTGAAAGGAGGAACTATATCCGGAT</t>
  </si>
  <si>
    <t>TAATTTTGTTTAACTTTAAGAAGG</t>
  </si>
  <si>
    <t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</si>
  <si>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CAACCGCGGCACCCG</t>
  </si>
  <si>
    <t>CAACCGCGGCACCCGGCCCGC</t>
  </si>
  <si>
    <t>GACGACGACATCAACCGC</t>
  </si>
  <si>
    <t>GACGACGACATCAACCGCG</t>
  </si>
  <si>
    <t>GACGACATCAACCGCGG</t>
  </si>
  <si>
    <t>GACGACATCAACCGCG</t>
  </si>
  <si>
    <t>TCCCCTCTAGAAATAATTTTGTTTA</t>
  </si>
  <si>
    <t>CCCCTCTAGAAATAATTTTGTTTA</t>
  </si>
  <si>
    <t>TCCCCTCTAGAAATAATTTTGTTT</t>
  </si>
  <si>
    <t>CCCTCTAGAAATAATTTTGTTTA</t>
  </si>
  <si>
    <t>CCCCTCTAGAAATAATTTTGTTT</t>
  </si>
  <si>
    <t>TCCCCTCTAGAAATAATTTTGTT</t>
  </si>
  <si>
    <t>AATTTTGTTTAACTTTAAGAAG</t>
  </si>
  <si>
    <t>CCTCTAGAAATAATTTTGTTTA</t>
  </si>
  <si>
    <t>CCCTCTAGAAATAATTTTGTTT</t>
  </si>
  <si>
    <t>CCCCTCTAGAAATAATTTTGTT</t>
  </si>
  <si>
    <t>TCCCCTCTAGAAATAATTTTGT</t>
  </si>
  <si>
    <t>ATTTTGTTTAACTTTAAGAAG</t>
  </si>
  <si>
    <t>AATTTTGTTTAACTTTAAGAA</t>
  </si>
  <si>
    <t>CTCTAGAAATAATTTTGTTTA</t>
  </si>
  <si>
    <t>CCTCTAGAAATAATTTTGTTT</t>
  </si>
  <si>
    <t>CCCTCTAGAAATAATTTTGTT</t>
  </si>
  <si>
    <t>CCCCTCTAGAAATAATTTTGT</t>
  </si>
  <si>
    <t>TCCCCTCTAGAAATAATTTTG</t>
  </si>
  <si>
    <t>TTTTGTTTAACTTTAAGAAG</t>
  </si>
  <si>
    <t>ATTTTGTTTAACTTTAAGAA</t>
  </si>
  <si>
    <t>AATTTTGTTTAACTTTAAGA</t>
  </si>
  <si>
    <t>CTCTAGAAATAATTTTGTTT</t>
  </si>
  <si>
    <t>CCCTCTAGAAATAATTTTGT</t>
  </si>
  <si>
    <t>CCCCTCTAGAAATAATTTTG</t>
  </si>
  <si>
    <t>TCCCCTCTAGAAATAATTTT</t>
  </si>
  <si>
    <t>GACATCAACCGCGGCACCC</t>
  </si>
  <si>
    <t>AGATATACATATGGCAGCC</t>
  </si>
  <si>
    <t>TTTGTTTAACTTTAAGAAG</t>
  </si>
  <si>
    <t>CCTCTAGAAATAATTTTGT</t>
  </si>
  <si>
    <t>CCCTCTAGAAATAATTTTG</t>
  </si>
  <si>
    <t>CCCCTCTAGAAATAATTTT</t>
  </si>
  <si>
    <t>TCCCCTCTAGAAATAATTT</t>
  </si>
  <si>
    <t>ACATCAACCGCGGCACCC</t>
  </si>
  <si>
    <t>GACATCAACCGCGGCACC</t>
  </si>
  <si>
    <t>GATATACATATGGCAGCC</t>
  </si>
  <si>
    <t>AGATATACATATGGCAGC</t>
  </si>
  <si>
    <t>CCCCTCTAGAAATAATTT</t>
  </si>
  <si>
    <t>TCCCCTCTAGAAATAATT</t>
  </si>
  <si>
    <t>CATCAACCGCGGCACCC</t>
  </si>
  <si>
    <t>ACATCAACCGCGGCACC</t>
  </si>
  <si>
    <t>GACATCAACCGCGGCAC</t>
  </si>
  <si>
    <t>ATATACATATGGCAGCC</t>
  </si>
  <si>
    <t>GATATACATATGGCAGC</t>
  </si>
  <si>
    <t>AGATATACATATGGCAG</t>
  </si>
  <si>
    <t>CCCCTCTAGAAATAATT</t>
  </si>
  <si>
    <t>TCCCCTCTAGAAATAAT</t>
  </si>
  <si>
    <t>ATCAACCGCGGCACCC</t>
  </si>
  <si>
    <t>CATCAACCGCGGCACC</t>
  </si>
  <si>
    <t>ACATCAACCGCGGCAC</t>
  </si>
  <si>
    <t>GACATCAACCGCGGCA</t>
  </si>
  <si>
    <t>GCAGCCCACGACGACG</t>
  </si>
  <si>
    <t>TATACATATGGCAGCC</t>
  </si>
  <si>
    <t>ATATACATATGGCAGC</t>
  </si>
  <si>
    <t>TCAACCGCGGCACCC</t>
  </si>
  <si>
    <t>ATCAACCGCGGCACC</t>
  </si>
  <si>
    <t>CATCAACCGCGGCAC</t>
  </si>
  <si>
    <t>ACATCAACCGCGGCA</t>
  </si>
  <si>
    <t>GACATCAACCGCGGC</t>
  </si>
  <si>
    <t>ACGACGACATCAACC</t>
  </si>
  <si>
    <t>CAGCCCACGACGACG</t>
  </si>
  <si>
    <t>GCAGCCCACGACGAC</t>
  </si>
  <si>
    <t>ATACATATGGCAGCC</t>
  </si>
  <si>
    <t>AGATATACATATGGCAGCCC</t>
  </si>
  <si>
    <t>GATATACATATGGCAGCCC</t>
  </si>
  <si>
    <t>ATATACATATGGCAGCCC</t>
  </si>
  <si>
    <t>TATACATATGGCAGCCC</t>
  </si>
  <si>
    <t>ATACATATGGCAGCCC</t>
  </si>
  <si>
    <t>TACATATGGCAGCCC</t>
  </si>
  <si>
    <t>AATAATTTTGTTTAACTTTAAGAAG</t>
  </si>
  <si>
    <t>AAATAATTTTGTTTAACTTTAAGAA</t>
  </si>
  <si>
    <t>GAAATAATTTTGTTTAACTTTAAGA</t>
  </si>
  <si>
    <t>AGAAATAATTTTGTTTAACTTTAAG</t>
  </si>
  <si>
    <t>TAGAAATAATTTTGTTTAACTTTAA</t>
  </si>
  <si>
    <t>CTAGAAATAATTTTGTTTAACTTTA</t>
  </si>
  <si>
    <t>TCTAGAAATAATTTTGTTTAACTTT</t>
  </si>
  <si>
    <t>CTCTAGAAATAATTTTGTTTAACTT</t>
  </si>
  <si>
    <t>CCTCTAGAAATAATTTTGTTTAACT</t>
  </si>
  <si>
    <t>CCCTCTAGAAATAATTTTGTTTAAC</t>
  </si>
  <si>
    <t>CCCCTCTAGAAATAATTTTGTTTAA</t>
  </si>
  <si>
    <t>ATAATTTTGTTTAACTTTAAGAAG</t>
  </si>
  <si>
    <t>AATAATTTTGTTTAACTTTAAGAA</t>
  </si>
  <si>
    <t>AAATAATTTTGTTTAACTTTAAGA</t>
  </si>
  <si>
    <t>GAAATAATTTTGTTTAACTTTAAG</t>
  </si>
  <si>
    <t>TAGAAATAATTTTGTTTAACTTTA</t>
  </si>
  <si>
    <t>CTAGAAATAATTTTGTTTAACTTT</t>
  </si>
  <si>
    <t>TCTAGAAATAATTTTGTTTAACTT</t>
  </si>
  <si>
    <t>CTCTAGAAATAATTTTGTTTAACT</t>
  </si>
  <si>
    <t>CCTCTAGAAATAATTTTGTTTAAC</t>
  </si>
  <si>
    <t>CCCTCTAGAAATAATTTTGTTTAA</t>
  </si>
  <si>
    <t>ATAATTTTGTTTAACTTTAAGAA</t>
  </si>
  <si>
    <t>AATAATTTTGTTTAACTTTAAGA</t>
  </si>
  <si>
    <t>AAATAATTTTGTTTAACTTTAAG</t>
  </si>
  <si>
    <t>GAAATAATTTTGTTTAACTTTAA</t>
  </si>
  <si>
    <t>AGAAATAATTTTGTTTAACTTTA</t>
  </si>
  <si>
    <t>TAGAAATAATTTTGTTTAACTTT</t>
  </si>
  <si>
    <t>CTAGAAATAATTTTGTTTAACTT</t>
  </si>
  <si>
    <t>TCTAGAAATAATTTTGTTTAACT</t>
  </si>
  <si>
    <t>CTCTAGAAATAATTTTGTTTAAC</t>
  </si>
  <si>
    <t>CCTCTAGAAATAATTTTGTTTAA</t>
  </si>
  <si>
    <t>ATAATTTTGTTTAACTTTAAGA</t>
  </si>
  <si>
    <t>AATAATTTTGTTTAACTTTAAG</t>
  </si>
  <si>
    <t>AAATAATTTTGTTTAACTTTAA</t>
  </si>
  <si>
    <t>GAAATAATTTTGTTTAACTTTA</t>
  </si>
  <si>
    <t>AGAAATAATTTTGTTTAACTTT</t>
  </si>
  <si>
    <t>TAGAAATAATTTTGTTTAACTT</t>
  </si>
  <si>
    <t>CTAGAAATAATTTTGTTTAACT</t>
  </si>
  <si>
    <t>TCTAGAAATAATTTTGTTTAAC</t>
  </si>
  <si>
    <t>CTCTAGAAATAATTTTGTTTAA</t>
  </si>
  <si>
    <t>ATAATTTTGTTTAACTTTAAG</t>
  </si>
  <si>
    <t>GAAATAATTTTGTTTAACTTT</t>
  </si>
  <si>
    <t>AGAAATAATTTTGTTTAACTT</t>
  </si>
  <si>
    <t>TAGAAATAATTTTGTTTAACT</t>
  </si>
  <si>
    <t>CTAGAAATAATTTTGTTTAAC</t>
  </si>
  <si>
    <t>TCTAGAAATAATTTTGTTTAA</t>
  </si>
  <si>
    <t>AGAAATAATTTTGTTTAACT</t>
  </si>
  <si>
    <t>TAATTTTGTTTAACTTTAAGAAG</t>
  </si>
  <si>
    <t>TAATTTTGTTTAACTTTAAGAA</t>
  </si>
  <si>
    <t>TAATTTTGTTTAACTTTAAGA</t>
  </si>
  <si>
    <t>GCAGCCCACGACGACGACATCAACC</t>
  </si>
  <si>
    <t>CAGCCCACGACGACGACATCAACC</t>
  </si>
  <si>
    <t>GCAGCCCACGACGACGACATCAAC</t>
  </si>
  <si>
    <t>AGCCCACGACGACGACATCAACC</t>
  </si>
  <si>
    <t>CAGCCCACGACGACGACATCAAC</t>
  </si>
  <si>
    <t>GCAGCCCACGACGACGACATCAA</t>
  </si>
  <si>
    <t>GCCCACGACGACGACATCAACC</t>
  </si>
  <si>
    <t>AGCCCACGACGACGACATCAAC</t>
  </si>
  <si>
    <t>CAGCCCACGACGACGACATCAA</t>
  </si>
  <si>
    <t>GCAGCCCACGACGACGACATCA</t>
  </si>
  <si>
    <t>CCCACGACGACGACATCAACC</t>
  </si>
  <si>
    <t>GCCCACGACGACGACATCAAC</t>
  </si>
  <si>
    <t>AGCCCACGACGACGACATCAA</t>
  </si>
  <si>
    <t>CAGCCCACGACGACGACATCA</t>
  </si>
  <si>
    <t>GCAGCCCACGACGACGACATC</t>
  </si>
  <si>
    <t>CCACGACGACGACATCAACC</t>
  </si>
  <si>
    <t>CCCACGACGACGACATCAAC</t>
  </si>
  <si>
    <t>GCCCACGACGACGACATCAA</t>
  </si>
  <si>
    <t>AGCCCACGACGACGACATCA</t>
  </si>
  <si>
    <t>CAGCCCACGACGACGACATC</t>
  </si>
  <si>
    <t>GCAGCCCACGACGACGACAT</t>
  </si>
  <si>
    <t>CACGACGACGACATCAACC</t>
  </si>
  <si>
    <t>CCACGACGACGACATCAAC</t>
  </si>
  <si>
    <t>CCCACGACGACGACATCAA</t>
  </si>
  <si>
    <t>GCCCACGACGACGACATCA</t>
  </si>
  <si>
    <t>AGCCCACGACGACGACATC</t>
  </si>
  <si>
    <t>CAGCCCACGACGACGACAT</t>
  </si>
  <si>
    <t>GCAGCCCACGACGACGACA</t>
  </si>
  <si>
    <t>ACGACGACGACATCAACC</t>
  </si>
  <si>
    <t>CACGACGACGACATCAAC</t>
  </si>
  <si>
    <t>CCACGACGACGACATCAA</t>
  </si>
  <si>
    <t>CCCACGACGACGACATCA</t>
  </si>
  <si>
    <t>GCCCACGACGACGACATC</t>
  </si>
  <si>
    <t>AGCCCACGACGACGACAT</t>
  </si>
  <si>
    <t>CAGCCCACGACGACGACA</t>
  </si>
  <si>
    <t>GCAGCCCACGACGACGAC</t>
  </si>
  <si>
    <t>ACGACGACGACATCAAC</t>
  </si>
  <si>
    <t>CACGACGACGACATCAA</t>
  </si>
  <si>
    <t>CCACGACGACGACATCA</t>
  </si>
  <si>
    <t>CCCACGACGACGACATC</t>
  </si>
  <si>
    <t>GCCCACGACGACGACAT</t>
  </si>
  <si>
    <t>AGCCCACGACGACGACA</t>
  </si>
  <si>
    <t>CAGCCCACGACGACGAC</t>
  </si>
  <si>
    <t>GCAGCCCACGACGACGA</t>
  </si>
  <si>
    <t>ACGACGACGACATCAA</t>
  </si>
  <si>
    <t>CACGACGACGACATCA</t>
  </si>
  <si>
    <t>CCACGACGACGACATC</t>
  </si>
  <si>
    <t>CCCACGACGACGACAT</t>
  </si>
  <si>
    <t>GCCCACGACGACGACA</t>
  </si>
  <si>
    <t>AGCCCACGACGACGAC</t>
  </si>
  <si>
    <t>CAGCCCACGACGACGA</t>
  </si>
  <si>
    <t>ACGACGACGACATCA</t>
  </si>
  <si>
    <t>CACGACGACGACATC</t>
  </si>
  <si>
    <t>CCACGACGACGACAT</t>
  </si>
  <si>
    <t>CCCACGACGACGACA</t>
  </si>
  <si>
    <t>GCCCACGACGACGAC</t>
  </si>
  <si>
    <t>AGCCCACGACGACGA</t>
  </si>
  <si>
    <t>GAGATATACATATGGCAGCCC</t>
  </si>
  <si>
    <t>GAGATATACATATGGCAGCC</t>
  </si>
  <si>
    <t>GAGATATACATATGGCAGC</t>
  </si>
  <si>
    <t>GAGATATACATATGGCAG</t>
  </si>
  <si>
    <t>GAGATATACATATGGCA</t>
  </si>
  <si>
    <t>CGACGACGACATCAACC</t>
  </si>
  <si>
    <t>CGACGACGACATCAAC</t>
  </si>
  <si>
    <t>CGACGACGACATCAA</t>
  </si>
  <si>
    <t>CTTTAAGAAGGAGATATAC</t>
  </si>
  <si>
    <t>CAGCCCACGACGACGACATCAACCG</t>
  </si>
  <si>
    <t>AGCCCACGACGACGACATCAACCG</t>
  </si>
  <si>
    <t>GCCCACGACGACGACATCAACCG</t>
  </si>
  <si>
    <t>CCCACGACGACGACATCAACCG</t>
  </si>
  <si>
    <t>CCACGACGACGACATCAACCG</t>
  </si>
  <si>
    <t>CACGACGACGACATCAACCG</t>
  </si>
  <si>
    <t>ACGACGACGACATCAACCG</t>
  </si>
  <si>
    <t>CGACGACGACATCAACCG</t>
  </si>
  <si>
    <t>ACGACGACATCAACCG</t>
  </si>
  <si>
    <t>CGACGACATCAACCG</t>
  </si>
  <si>
    <t>ATTCCCCTCTAGAAATAATTTTGTT</t>
  </si>
  <si>
    <t>AATTCCCCTCTAGAAATAATTTTGT</t>
  </si>
  <si>
    <t>ATTCCCCTCTAGAAATAATTTTGT</t>
  </si>
  <si>
    <t>AATTCCCCTCTAGAAATAATTTTG</t>
  </si>
  <si>
    <t>ATTCCCCTCTAGAAATAATTTTG</t>
  </si>
  <si>
    <t>AATTCCCCTCTAGAAATAATTTT</t>
  </si>
  <si>
    <t>ATTCCCCTCTAGAAATAATTTT</t>
  </si>
  <si>
    <t>AATTCCCCTCTAGAAATAATTT</t>
  </si>
  <si>
    <t>ATTCCCCTCTAGAAATAATTT</t>
  </si>
  <si>
    <t>AATTCCCCTCTAGAAATAATT</t>
  </si>
  <si>
    <t>ATTCCCCTCTAGAAATAATT</t>
  </si>
  <si>
    <t>AATTCCCCTCTAGAAATAAT</t>
  </si>
  <si>
    <t>ATTCCCCTCTAGAAATAAT</t>
  </si>
  <si>
    <t>AATTCCCCTCTAGAAATAA</t>
  </si>
  <si>
    <t>ATTCCCCTCTAGAAATAA</t>
  </si>
  <si>
    <t>AATTCCCCTCTAGAAATA</t>
  </si>
  <si>
    <t>ATTCCCCTCTAGAAATA</t>
  </si>
  <si>
    <t>AATTCCCCTCTAGAAAT</t>
  </si>
  <si>
    <t>ATTCCCCTCTAGAAAT</t>
  </si>
  <si>
    <t>AATTCCCCTCTAGAAA</t>
  </si>
  <si>
    <t>AGAAGGAGATATACATATGGCAGCC</t>
  </si>
  <si>
    <t>AAGAAGGAGATATACATATGGCAGC</t>
  </si>
  <si>
    <t>TAAGAAGGAGATATACATATGGCAG</t>
  </si>
  <si>
    <t>TTAAGAAGGAGATATACATATGGCA</t>
  </si>
  <si>
    <t>TTTAAGAAGGAGATATACATATGGC</t>
  </si>
  <si>
    <t>CTTTAAGAAGGAGATATACATATGG</t>
  </si>
  <si>
    <t>GAAGGAGATATACATATGGCAGCC</t>
  </si>
  <si>
    <t>AGAAGGAGATATACATATGGCAGC</t>
  </si>
  <si>
    <t>AAGAAGGAGATATACATATGGCAG</t>
  </si>
  <si>
    <t>TAAGAAGGAGATATACATATGGCA</t>
  </si>
  <si>
    <t>TTAAGAAGGAGATATACATATGGC</t>
  </si>
  <si>
    <t>TTTAAGAAGGAGATATACATATGG</t>
  </si>
  <si>
    <t>CTTTAAGAAGGAGATATACATATG</t>
  </si>
  <si>
    <t>AAGGAGATATACATATGGCAGCC</t>
  </si>
  <si>
    <t>GAAGGAGATATACATATGGCAGC</t>
  </si>
  <si>
    <t>AGAAGGAGATATACATATGGCAG</t>
  </si>
  <si>
    <t>AAGAAGGAGATATACATATGGCA</t>
  </si>
  <si>
    <t>TAAGAAGGAGATATACATATGGC</t>
  </si>
  <si>
    <t>TTAAGAAGGAGATATACATATGG</t>
  </si>
  <si>
    <t>TTTAAGAAGGAGATATACATATG</t>
  </si>
  <si>
    <t>CTTTAAGAAGGAGATATACATAT</t>
  </si>
  <si>
    <t>AGGAGATATACATATGGCAGCC</t>
  </si>
  <si>
    <t>AAGGAGATATACATATGGCAGC</t>
  </si>
  <si>
    <t>GAAGGAGATATACATATGGCAG</t>
  </si>
  <si>
    <t>AGAAGGAGATATACATATGGCA</t>
  </si>
  <si>
    <t>AAGAAGGAGATATACATATGGC</t>
  </si>
  <si>
    <t>TAAGAAGGAGATATACATATGG</t>
  </si>
  <si>
    <t>TTAAGAAGGAGATATACATATG</t>
  </si>
  <si>
    <t>TTTAAGAAGGAGATATACATAT</t>
  </si>
  <si>
    <t>CTTTAAGAAGGAGATATACATA</t>
  </si>
  <si>
    <t>AGGAGATATACATATGGCAGC</t>
  </si>
  <si>
    <t>AAGGAGATATACATATGGCAG</t>
  </si>
  <si>
    <t>GAAGGAGATATACATATGGCA</t>
  </si>
  <si>
    <t>AGAAGGAGATATACATATGGC</t>
  </si>
  <si>
    <t>AAGAAGGAGATATACATATGG</t>
  </si>
  <si>
    <t>TAAGAAGGAGATATACATATG</t>
  </si>
  <si>
    <t>TTAAGAAGGAGATATACATAT</t>
  </si>
  <si>
    <t>TTTAAGAAGGAGATATACATA</t>
  </si>
  <si>
    <t>CTTTAAGAAGGAGATATACAT</t>
  </si>
  <si>
    <t>AGGAGATATACATATGGCAG</t>
  </si>
  <si>
    <t>AAGGAGATATACATATGGCA</t>
  </si>
  <si>
    <t>GAAGGAGATATACATATGGC</t>
  </si>
  <si>
    <t>AGAAGGAGATATACATATGG</t>
  </si>
  <si>
    <t>AAGAAGGAGATATACATATG</t>
  </si>
  <si>
    <t>TAAGAAGGAGATATACATAT</t>
  </si>
  <si>
    <t>TTAAGAAGGAGATATACATA</t>
  </si>
  <si>
    <t>TTTAAGAAGGAGATATACAT</t>
  </si>
  <si>
    <t>AGGAGATATACATATGGCA</t>
  </si>
  <si>
    <t>AAGGAGATATACATATGGC</t>
  </si>
  <si>
    <t>GAAGGAGATATACATATGG</t>
  </si>
  <si>
    <t>AGAAGGAGATATACATATG</t>
  </si>
  <si>
    <t>AAGAAGGAGATATACATAT</t>
  </si>
  <si>
    <t>TTAAGAAGGAGATATACAT</t>
  </si>
  <si>
    <t>TTTAAGAAGGAGATATACA</t>
  </si>
  <si>
    <t>AGGAGATATACATATGGC</t>
  </si>
  <si>
    <t>AAGGAGATATACATATGG</t>
  </si>
  <si>
    <t>TTCCCCTCTAGAAATAATTTTGTTT</t>
  </si>
  <si>
    <t>TTCCCCTCTAGAAATAATTTTGTT</t>
  </si>
  <si>
    <t>TTCCCCTCTAGAAATAATTTTGT</t>
  </si>
  <si>
    <t>TTCCCCTCTAGAAATAATTTTG</t>
  </si>
  <si>
    <t>TTCCCCTCTAGAAATAATTTT</t>
  </si>
  <si>
    <t>TTCCCCTCTAGAAATAATTT</t>
  </si>
  <si>
    <t>TTCCCCTCTAGAAATAATT</t>
  </si>
  <si>
    <t>TTCCCCTCTAGAAATAAT</t>
  </si>
  <si>
    <t>TTCCCCTCTAGAAATAA</t>
  </si>
  <si>
    <t>GAAGGAGATATACATATGGCAGCCC</t>
  </si>
  <si>
    <t>AAGGAGATATACATATGGCAGCCC</t>
  </si>
  <si>
    <t>AGGAGATATACATATGGCAGCCC</t>
  </si>
  <si>
    <t>GACGACGACATCAACCG</t>
  </si>
  <si>
    <t>GACGACGACATCAACC</t>
  </si>
  <si>
    <t>GACGACGACATCAAC</t>
  </si>
  <si>
    <t>GGAGATATACATATGGCAGCC</t>
  </si>
  <si>
    <t>GGAGATATACATATGGCAGC</t>
  </si>
  <si>
    <t>GGAGATATACATATGGCAG</t>
  </si>
  <si>
    <t>GGAGATATACATATGGCA</t>
  </si>
  <si>
    <t>GGAGATATACATATGGC</t>
  </si>
  <si>
    <t>ACTTTAAGAAGGAGATATACATATG</t>
  </si>
  <si>
    <t>AACTTTAAGAAGGAGATATACATAT</t>
  </si>
  <si>
    <t>TAACTTTAAGAAGGAGATATACATA</t>
  </si>
  <si>
    <t>TTAACTTTAAGAAGGAGATATACAT</t>
  </si>
  <si>
    <t>TTTAACTTTAAGAAGGAGATATACA</t>
  </si>
  <si>
    <t>GTTTAACTTTAAGAAGGAGATATAC</t>
  </si>
  <si>
    <t>TGTTTAACTTTAAGAAGGAGATATA</t>
  </si>
  <si>
    <t>TTGTTTAACTTTAAGAAGGAGATAT</t>
  </si>
  <si>
    <t>TTTGTTTAACTTTAAGAAGGAGATA</t>
  </si>
  <si>
    <t>TTTTGTTTAACTTTAAGAAGGAGAT</t>
  </si>
  <si>
    <t>ATTTTGTTTAACTTTAAGAAGGAGA</t>
  </si>
  <si>
    <t>AATTTTGTTTAACTTTAAGAAGGAG</t>
  </si>
  <si>
    <t>ACTTTAAGAAGGAGATATACATAT</t>
  </si>
  <si>
    <t>AACTTTAAGAAGGAGATATACATA</t>
  </si>
  <si>
    <t>TAACTTTAAGAAGGAGATATACAT</t>
  </si>
  <si>
    <t>TTAACTTTAAGAAGGAGATATACA</t>
  </si>
  <si>
    <t>TTTAACTTTAAGAAGGAGATATAC</t>
  </si>
  <si>
    <t>GTTTAACTTTAAGAAGGAGATATA</t>
  </si>
  <si>
    <t>TGTTTAACTTTAAGAAGGAGATAT</t>
  </si>
  <si>
    <t>TTGTTTAACTTTAAGAAGGAGATA</t>
  </si>
  <si>
    <t>TTTGTTTAACTTTAAGAAGGAGAT</t>
  </si>
  <si>
    <t>TTTTGTTTAACTTTAAGAAGGAGA</t>
  </si>
  <si>
    <t>ATTTTGTTTAACTTTAAGAAGGAG</t>
  </si>
  <si>
    <t>AATTTTGTTTAACTTTAAGAAGGA</t>
  </si>
  <si>
    <t>ACTTTAAGAAGGAGATATACATA</t>
  </si>
  <si>
    <t>AACTTTAAGAAGGAGATATACAT</t>
  </si>
  <si>
    <t>TAACTTTAAGAAGGAGATATACA</t>
  </si>
  <si>
    <t>TTAACTTTAAGAAGGAGATATAC</t>
  </si>
  <si>
    <t>TTTAACTTTAAGAAGGAGATATA</t>
  </si>
  <si>
    <t>GTTTAACTTTAAGAAGGAGATAT</t>
  </si>
  <si>
    <t>TGTTTAACTTTAAGAAGGAGATA</t>
  </si>
  <si>
    <t>TTGTTTAACTTTAAGAAGGAGAT</t>
  </si>
  <si>
    <t>TTTGTTTAACTTTAAGAAGGAGA</t>
  </si>
  <si>
    <t>TTTTGTTTAACTTTAAGAAGGAG</t>
  </si>
  <si>
    <t>ATTTTGTTTAACTTTAAGAAGGA</t>
  </si>
  <si>
    <t>AATTTTGTTTAACTTTAAGAAGG</t>
  </si>
  <si>
    <t>ACTTTAAGAAGGAGATATACAT</t>
  </si>
  <si>
    <t>AACTTTAAGAAGGAGATATACA</t>
  </si>
  <si>
    <t>TAACTTTAAGAAGGAGATATAC</t>
  </si>
  <si>
    <t>TTAACTTTAAGAAGGAGATATA</t>
  </si>
  <si>
    <t>TTTAACTTTAAGAAGGAGATAT</t>
  </si>
  <si>
    <t>GTTTAACTTTAAGAAGGAGATA</t>
  </si>
  <si>
    <t>TGTTTAACTTTAAGAAGGAGAT</t>
  </si>
  <si>
    <t>TTGTTTAACTTTAAGAAGGAGA</t>
  </si>
  <si>
    <t>TTTGTTTAACTTTAAGAAGGAG</t>
  </si>
  <si>
    <t>TTTTGTTTAACTTTAAGAAGGA</t>
  </si>
  <si>
    <t>ATTTTGTTTAACTTTAAGAAGG</t>
  </si>
  <si>
    <t>ACTTTAAGAAGGAGATATACA</t>
  </si>
  <si>
    <t>AACTTTAAGAAGGAGATATAC</t>
  </si>
  <si>
    <t>TAACTTTAAGAAGGAGATATA</t>
  </si>
  <si>
    <t>TTAACTTTAAGAAGGAGATAT</t>
  </si>
  <si>
    <t>TTTAACTTTAAGAAGGAGATA</t>
  </si>
  <si>
    <t>GTTTAACTTTAAGAAGGAGAT</t>
  </si>
  <si>
    <t>TGTTTAACTTTAAGAAGGAGA</t>
  </si>
  <si>
    <t>TTGTTTAACTTTAAGAAGGAG</t>
  </si>
  <si>
    <t>TTTGTTTAACTTTAAGAAGGA</t>
  </si>
  <si>
    <t>TTTTGTTTAACTTTAAGAAGG</t>
  </si>
  <si>
    <t>ACTTTAAGAAGGAGATATAC</t>
  </si>
  <si>
    <t>AACTTTAAGAAGGAGATATA</t>
  </si>
  <si>
    <t>TAACTTTAAGAAGGAGATAT</t>
  </si>
  <si>
    <t>TTAACTTTAAGAAGGAGATA</t>
  </si>
  <si>
    <t>TTTAACTTTAAGAAGGAGAT</t>
  </si>
  <si>
    <t>GTTTAACTTTAAGAAGGAGA</t>
  </si>
  <si>
    <t>TGTTTAACTTTAAGAAGGAG</t>
  </si>
  <si>
    <t>TTGTTTAACTTTAAGAAGGA</t>
  </si>
  <si>
    <t>TTTGTTTAACTTTAAGAAGG</t>
  </si>
  <si>
    <t>ACTTTAAGAAGGAGATATA</t>
  </si>
  <si>
    <t>AACTTTAAGAAGGAGATAT</t>
  </si>
  <si>
    <t>TAACTTTAAGAAGGAGATA</t>
  </si>
  <si>
    <t>TTAACTTTAAGAAGGAGAT</t>
  </si>
  <si>
    <t>TTTAACTTTAAGAAGGAGA</t>
  </si>
  <si>
    <t>GTTTAACTTTAAGAAGGAG</t>
  </si>
  <si>
    <t>TGTTTAACTTTAAGAAGGA</t>
  </si>
  <si>
    <t>TTGTTTAACTTTAAGAAGG</t>
  </si>
  <si>
    <t>ACTTTAAGAAGGAGATAT</t>
  </si>
  <si>
    <t>AACTTTAAGAAGGAGATA</t>
  </si>
  <si>
    <t>TAACTTTAAGAAGGAGAT</t>
  </si>
  <si>
    <t>TTAACTTTAAGAAGGAGA</t>
  </si>
  <si>
    <t>GTTTAACTTTAAGAAGGA</t>
  </si>
  <si>
    <t>TGTTTAACTTTAAGAAGG</t>
  </si>
  <si>
    <t>GGAGATATACATATGGCAGCCC</t>
  </si>
  <si>
    <t>CGACATCAACCGCGGCACCC</t>
  </si>
  <si>
    <t>CGACATCAACCGCGGCACC</t>
  </si>
  <si>
    <t>CGACATCAACCGCGGCAC</t>
  </si>
  <si>
    <t>CGACATCAACCGCGGCA</t>
  </si>
  <si>
    <t>CGACATCAACCGCGGC</t>
  </si>
  <si>
    <t>CGACATCAACCGCGG</t>
  </si>
  <si>
    <t>ATAATTTTGTTTAACTTTAAGAAGG</t>
  </si>
  <si>
    <t>TAATTTTGTTTAACTTTAAGAAGGA</t>
  </si>
  <si>
    <t>GGCAGCCCACGACGACG</t>
  </si>
  <si>
    <t>GGCAGCCCACGACGAC</t>
  </si>
  <si>
    <t>GGCAGCCCACGACGA</t>
  </si>
  <si>
    <t>GAGATATACATATGGCAGCCCA</t>
  </si>
  <si>
    <t>AGATATACATATGGCAGCCCA</t>
  </si>
  <si>
    <t>GATATACATATGGCAGCCCA</t>
  </si>
  <si>
    <t>ATATACATATGGCAGCCCA</t>
  </si>
  <si>
    <t>TATACATATGGCAGCCCA</t>
  </si>
  <si>
    <t>ATACATATGGCAGCCCA</t>
  </si>
  <si>
    <t>TACATATGGCAGCCCA</t>
  </si>
  <si>
    <t>ACATATGGCAGCCCA</t>
  </si>
  <si>
    <t>AGCCCACGACGACGACATCAACCGC</t>
  </si>
  <si>
    <t>GCCCACGACGACGACATCAACCGC</t>
  </si>
  <si>
    <t>CCCACGACGACGACATCAACCGC</t>
  </si>
  <si>
    <t>CCACGACGACGACATCAACCGC</t>
  </si>
  <si>
    <t>ACGACATCAACCGCGGCACCC</t>
  </si>
  <si>
    <t>CACGACGACGACATCAACCGC</t>
  </si>
  <si>
    <t>ACGACATCAACCGCGGCACC</t>
  </si>
  <si>
    <t>ACGACGACGACATCAACCGC</t>
  </si>
  <si>
    <t>ACGACATCAACCGCGGCAC</t>
  </si>
  <si>
    <t>CGACGACGACATCAACCGC</t>
  </si>
  <si>
    <t>ACGACATCAACCGCGGCA</t>
  </si>
  <si>
    <t>ACGACATCAACCGCGGC</t>
  </si>
  <si>
    <t>ACGACGACATCAACCGC</t>
  </si>
  <si>
    <t>ACGACATCAACCGCGG</t>
  </si>
  <si>
    <t>CGACGACATCAACCGC</t>
  </si>
  <si>
    <t>ACGACATCAACCGCG</t>
  </si>
  <si>
    <t>GACGACATCAACCGC</t>
  </si>
  <si>
    <t>TGGCAGCCCACGACGACG</t>
  </si>
  <si>
    <t>TGGCAGCCCACGACGAC</t>
  </si>
  <si>
    <t>TGGCAGCCCACGACGA</t>
  </si>
  <si>
    <t>TGGCAGCCCACGACG</t>
  </si>
  <si>
    <t>ATACATATGGCAGCCCACGACGACG</t>
  </si>
  <si>
    <t>TATACATATGGCAGCCCACGACGAC</t>
  </si>
  <si>
    <t>ATATACATATGGCAGCCCACGACGA</t>
  </si>
  <si>
    <t>GATATACATATGGCAGCCCACGACG</t>
  </si>
  <si>
    <t>AGATATACATATGGCAGCCCACGAC</t>
  </si>
  <si>
    <t>GAGATATACATATGGCAGCCCACGA</t>
  </si>
  <si>
    <t>TACATATGGCAGCCCACGACGACG</t>
  </si>
  <si>
    <t>ATACATATGGCAGCCCACGACGAC</t>
  </si>
  <si>
    <t>TATACATATGGCAGCCCACGACGA</t>
  </si>
  <si>
    <t>ATATACATATGGCAGCCCACGACG</t>
  </si>
  <si>
    <t>GATATACATATGGCAGCCCACGAC</t>
  </si>
  <si>
    <t>AGATATACATATGGCAGCCCACGA</t>
  </si>
  <si>
    <t>GAGATATACATATGGCAGCCCACG</t>
  </si>
  <si>
    <t>ACATATGGCAGCCCACGACGACG</t>
  </si>
  <si>
    <t>TACATATGGCAGCCCACGACGAC</t>
  </si>
  <si>
    <t>ATACATATGGCAGCCCACGACGA</t>
  </si>
  <si>
    <t>TATACATATGGCAGCCCACGACG</t>
  </si>
  <si>
    <t>ATATACATATGGCAGCCCACGAC</t>
  </si>
  <si>
    <t>GATATACATATGGCAGCCCACGA</t>
  </si>
  <si>
    <t>AGATATACATATGGCAGCCCACG</t>
  </si>
  <si>
    <t>GAGATATACATATGGCAGCCCAC</t>
  </si>
  <si>
    <t>CATATGGCAGCCCACGACGACG</t>
  </si>
  <si>
    <t>ACATATGGCAGCCCACGACGAC</t>
  </si>
  <si>
    <t>TACATATGGCAGCCCACGACGA</t>
  </si>
  <si>
    <t>ATACATATGGCAGCCCACGACG</t>
  </si>
  <si>
    <t>TATACATATGGCAGCCCACGAC</t>
  </si>
  <si>
    <t>ATATACATATGGCAGCCCACGA</t>
  </si>
  <si>
    <t>GATATACATATGGCAGCCCACG</t>
  </si>
  <si>
    <t>AGATATACATATGGCAGCCCAC</t>
  </si>
  <si>
    <t>ATATGGCAGCCCACGACGACG</t>
  </si>
  <si>
    <t>CATATGGCAGCCCACGACGAC</t>
  </si>
  <si>
    <t>ACATATGGCAGCCCACGACGA</t>
  </si>
  <si>
    <t>TACATATGGCAGCCCACGACG</t>
  </si>
  <si>
    <t>ATACATATGGCAGCCCACGAC</t>
  </si>
  <si>
    <t>TATACATATGGCAGCCCACGA</t>
  </si>
  <si>
    <t>ATATACATATGGCAGCCCACG</t>
  </si>
  <si>
    <t>GATATACATATGGCAGCCCAC</t>
  </si>
  <si>
    <t>TATGGCAGCCCACGACGACG</t>
  </si>
  <si>
    <t>ATATGGCAGCCCACGACGAC</t>
  </si>
  <si>
    <t>CATATGGCAGCCCACGACGA</t>
  </si>
  <si>
    <t>ACATATGGCAGCCCACGACG</t>
  </si>
  <si>
    <t>TACATATGGCAGCCCACGAC</t>
  </si>
  <si>
    <t>ATACATATGGCAGCCCACGA</t>
  </si>
  <si>
    <t>TATACATATGGCAGCCCACG</t>
  </si>
  <si>
    <t>ATATACATATGGCAGCCCAC</t>
  </si>
  <si>
    <t>ATGGCAGCCCACGACGACG</t>
  </si>
  <si>
    <t>TATGGCAGCCCACGACGAC</t>
  </si>
  <si>
    <t>ATATGGCAGCCCACGACGA</t>
  </si>
  <si>
    <t>CATATGGCAGCCCACGACG</t>
  </si>
  <si>
    <t>ACATATGGCAGCCCACGAC</t>
  </si>
  <si>
    <t>TACATATGGCAGCCCACGA</t>
  </si>
  <si>
    <t>ATACATATGGCAGCCCACG</t>
  </si>
  <si>
    <t>TATACATATGGCAGCCCAC</t>
  </si>
  <si>
    <t>ATGGCAGCCCACGACGAC</t>
  </si>
  <si>
    <t>TATGGCAGCCCACGACGA</t>
  </si>
  <si>
    <t>ATATGGCAGCCCACGACG</t>
  </si>
  <si>
    <t>CATATGGCAGCCCACGAC</t>
  </si>
  <si>
    <t>ACATATGGCAGCCCACGA</t>
  </si>
  <si>
    <t>TACATATGGCAGCCCACG</t>
  </si>
  <si>
    <t>ATACATATGGCAGCCCAC</t>
  </si>
  <si>
    <t>ATGGCAGCCCACGACGA</t>
  </si>
  <si>
    <t>TATGGCAGCCCACGACG</t>
  </si>
  <si>
    <t>ATATGGCAGCCCACGAC</t>
  </si>
  <si>
    <t>CATATGGCAGCCCACGA</t>
  </si>
  <si>
    <t>ACATATGGCAGCCCACG</t>
  </si>
  <si>
    <t>TACATATGGCAGCCCAC</t>
  </si>
  <si>
    <t>ATGGCAGCCCACGACG</t>
  </si>
  <si>
    <t>TATGGCAGCCCACGAC</t>
  </si>
  <si>
    <t>ATATGGCAGCCCACGA</t>
  </si>
  <si>
    <t>CATATGGCAGCCCACG</t>
  </si>
  <si>
    <t>ACATATGGCAGCCCAC</t>
  </si>
  <si>
    <t>ATGGCAGCCCACGAC</t>
  </si>
  <si>
    <t>TATGGCAGCCCACGA</t>
  </si>
  <si>
    <t>ATATGGCAGCCCACG</t>
  </si>
  <si>
    <t>CATATGGCAGCCCAC</t>
  </si>
  <si>
    <t>GGCAGCCCACGACGACGACATCAAC</t>
  </si>
  <si>
    <t>GGCAGCCCACGACGACGACATCAA</t>
  </si>
  <si>
    <t>GGCAGCCCACGACGACGACATCA</t>
  </si>
  <si>
    <t>GGCAGCCCACGACGACGACATC</t>
  </si>
  <si>
    <t>GGCAGCCCACGACGACGACAT</t>
  </si>
  <si>
    <t>GGCAGCCCACGACGACGACA</t>
  </si>
  <si>
    <t>GGCAGCCCACGACGACGAC</t>
  </si>
  <si>
    <t>GGCAGCCCACGACGACGA</t>
  </si>
  <si>
    <t>GCACCCGGCCCGCGC</t>
  </si>
  <si>
    <t>TGGCAGCCCACGACGACGACATCAA</t>
  </si>
  <si>
    <t>TGGCAGCCCACGACGACGACATCA</t>
  </si>
  <si>
    <t>TGGCAGCCCACGACGACGACATC</t>
  </si>
  <si>
    <t>TGGCAGCCCACGACGACGACAT</t>
  </si>
  <si>
    <t>TGGCAGCCCACGACGACGACA</t>
  </si>
  <si>
    <t>TGGCAGCCCACGACGACGAC</t>
  </si>
  <si>
    <t>TGGCAGCCCACGACGACGA</t>
  </si>
  <si>
    <t>GACATCAACCGCGGCACCCG</t>
  </si>
  <si>
    <t>ACATCAACCGCGGCACCCG</t>
  </si>
  <si>
    <t>CATCAACCGCGGCACCCG</t>
  </si>
  <si>
    <t>ATCAACCGCGGCACCCG</t>
  </si>
  <si>
    <t>TCAACCGCGGCACCCG</t>
  </si>
  <si>
    <t>GACGACATCAACCGCGGCACCC</t>
  </si>
  <si>
    <t>GACGACATCAACCGCGGCACC</t>
  </si>
  <si>
    <t>GACGACATCAACCGCGGCAC</t>
  </si>
  <si>
    <t>GACGACATCAACCGCGGCA</t>
  </si>
  <si>
    <t>GACGACATCAACCGCGGC</t>
  </si>
  <si>
    <t>AAGGAGATATACATATGGCAGCCCA</t>
  </si>
  <si>
    <t>AGGAGATATACATATGGCAGCCCA</t>
  </si>
  <si>
    <t>CACCCGGCCCGCGCGAG</t>
  </si>
  <si>
    <t>ACCCGGCCCGCGCGAG</t>
  </si>
  <si>
    <t>CACCCGGCCCGCGCGA</t>
  </si>
  <si>
    <t>CCCGGCCCGCGCGAG</t>
  </si>
  <si>
    <t>ACCCGGCCCGCGCGA</t>
  </si>
  <si>
    <t>CACCCGGCCCGCGCG</t>
  </si>
  <si>
    <t>CATATGGCAGCCCACGACGACGACA</t>
  </si>
  <si>
    <t>ACATATGGCAGCCCACGACGACGAC</t>
  </si>
  <si>
    <t>TACATATGGCAGCCCACGACGACGA</t>
  </si>
  <si>
    <t>ATATGGCAGCCCACGACGACGACA</t>
  </si>
  <si>
    <t>CATATGGCAGCCCACGACGACGAC</t>
  </si>
  <si>
    <t>ACATATGGCAGCCCACGACGACGA</t>
  </si>
  <si>
    <t>TATGGCAGCCCACGACGACGACA</t>
  </si>
  <si>
    <t>ATATGGCAGCCCACGACGACGAC</t>
  </si>
  <si>
    <t>CATATGGCAGCCCACGACGACGA</t>
  </si>
  <si>
    <t>ATGGCAGCCCACGACGACGACA</t>
  </si>
  <si>
    <t>TATGGCAGCCCACGACGACGAC</t>
  </si>
  <si>
    <t>ATATGGCAGCCCACGACGACGA</t>
  </si>
  <si>
    <t>ATGGCAGCCCACGACGACGAC</t>
  </si>
  <si>
    <t>TATGGCAGCCCACGACGACGA</t>
  </si>
  <si>
    <t>ATGGCAGCCCACGACGACGA</t>
  </si>
  <si>
    <t>GGAGATATACATATGGCAGCCCA</t>
  </si>
  <si>
    <t>ATATGGCAGCCCACGACGACGACAT</t>
  </si>
  <si>
    <t>TATGGCAGCCCACGACGACGACAT</t>
  </si>
  <si>
    <t>ATGGCAGCCCACGACGACGACAT</t>
  </si>
  <si>
    <t>AGGAGATATACATATGGCAGCCCAC</t>
  </si>
  <si>
    <t>ATGGCAGCCCACGACGACGACATCA</t>
  </si>
  <si>
    <t>ATGGCAGCCCACGACGACGACATC</t>
  </si>
  <si>
    <t>GGAGATATACATATGGCAGCCCACG</t>
  </si>
  <si>
    <t>GGAGATATACATATGGCAGCCCAC</t>
  </si>
  <si>
    <t>CGACATCAACCGCGGCACCCG</t>
  </si>
  <si>
    <t>CGACGACATCAACCGCG</t>
  </si>
  <si>
    <t>TATGGCAGCCCACGACGACGACATC</t>
  </si>
  <si>
    <t>CCGGCCCGCGCGAGG</t>
  </si>
  <si>
    <t>GCACCCGGCCCGCGCGAG</t>
  </si>
  <si>
    <t>GCACCCGGCCCGCGCGA</t>
  </si>
  <si>
    <t>GCACCCGGCCCGCGCG</t>
  </si>
  <si>
    <t>GCCCACGACGACGACATCAACCGCG</t>
  </si>
  <si>
    <t>CCCACGACGACGACATCAACCGCG</t>
  </si>
  <si>
    <t>CCACGACGACGACATCAACCGCG</t>
  </si>
  <si>
    <t>CACGACGACGACATCAACCGCG</t>
  </si>
  <si>
    <t>ACGACGACGACATCAACCGCG</t>
  </si>
  <si>
    <t>CGACGACGACATCAACCGCG</t>
  </si>
  <si>
    <t>ACGACGACATCAACCGCG</t>
  </si>
  <si>
    <t>GACGACATCAACCGCGGCACCCG</t>
  </si>
  <si>
    <t>ACGACATCAACCGCGGCACCCG</t>
  </si>
  <si>
    <t>GACATCAACCGCGGCACCCGG</t>
  </si>
  <si>
    <t>ACATCAACCGCGGCACCCGG</t>
  </si>
  <si>
    <t>CATCAACCGCGGCACCCGG</t>
  </si>
  <si>
    <t>ATCAACCGCGGCACCCGG</t>
  </si>
  <si>
    <t>TCAACCGCGGCACCCGG</t>
  </si>
  <si>
    <t>CAACCGCGGCACCCGG</t>
  </si>
  <si>
    <t>AACCGCGGCACCCGG</t>
  </si>
  <si>
    <t>CGACATCAACCGCGGCACCCGG</t>
  </si>
  <si>
    <t>CGACATCAACCGCGGCACCCGGC</t>
  </si>
  <si>
    <t>GACATCAACCGCGGCACCCGGC</t>
  </si>
  <si>
    <t>ACATCAACCGCGGCACCCGGC</t>
  </si>
  <si>
    <t>CATCAACCGCGGCACCCGGC</t>
  </si>
  <si>
    <t>ATCAACCGCGGCACCCGGC</t>
  </si>
  <si>
    <t>TCAACCGCGGCACCCGGC</t>
  </si>
  <si>
    <t>CAACCGCGGCACCCGGC</t>
  </si>
  <si>
    <t>AACCGCGGCACCCGGC</t>
  </si>
  <si>
    <t>ACCGCGGCACCCGGC</t>
  </si>
  <si>
    <t>CGACGACATCAACCGCGGCACCCG</t>
  </si>
  <si>
    <t>CGACGACATCAACCGCGGCACCC</t>
  </si>
  <si>
    <t>CGACGACATCAACCGCGGCACC</t>
  </si>
  <si>
    <t>CGACGACATCAACCGCGGCAC</t>
  </si>
  <si>
    <t>CGACGACATCAACCGCGGCA</t>
  </si>
  <si>
    <t>CGACGACATCAACCGCGGC</t>
  </si>
  <si>
    <t>CGACGACATCAACCGCGG</t>
  </si>
  <si>
    <t>GACATCAACCGCGGCACCCGGCC</t>
  </si>
  <si>
    <t>ACATCAACCGCGGCACCCGGCC</t>
  </si>
  <si>
    <t>CATCAACCGCGGCACCCGGCC</t>
  </si>
  <si>
    <t>ATCAACCGCGGCACCCGGCC</t>
  </si>
  <si>
    <t>TCAACCGCGGCACCCGGCC</t>
  </si>
  <si>
    <t>CAACCGCGGCACCCGGCC</t>
  </si>
  <si>
    <t>AACCGCGGCACCCGGCC</t>
  </si>
  <si>
    <t>ACCGCGGCACCCGGCC</t>
  </si>
  <si>
    <t>CCGCGGCACCCGGCC</t>
  </si>
  <si>
    <t>CCCGGCCCGCGCGAGG</t>
  </si>
  <si>
    <t>ACGACGACATCAACCGCGGCACCCG</t>
  </si>
  <si>
    <t>CCACGACGACGACATCAACCGCGGC</t>
  </si>
  <si>
    <t>CCCACGACGACGACATCAACCGCGG</t>
  </si>
  <si>
    <t>ACGACGACATCAACCGCGGCACCC</t>
  </si>
  <si>
    <t>CACGACGACGACATCAACCGCGGC</t>
  </si>
  <si>
    <t>CCACGACGACGACATCAACCGCGG</t>
  </si>
  <si>
    <t>ACGACGACATCAACCGCGGCACC</t>
  </si>
  <si>
    <t>ACGACGACGACATCAACCGCGGC</t>
  </si>
  <si>
    <t>CACGACGACGACATCAACCGCGG</t>
  </si>
  <si>
    <t>ACGACGACATCAACCGCGGCAC</t>
  </si>
  <si>
    <t>CGACGACGACATCAACCGCGGC</t>
  </si>
  <si>
    <t>ACGACGACGACATCAACCGCGG</t>
  </si>
  <si>
    <t>ACGACGACATCAACCGCGGCA</t>
  </si>
  <si>
    <t>GACGACGACATCAACCGCGGC</t>
  </si>
  <si>
    <t>CGACGACGACATCAACCGCGG</t>
  </si>
  <si>
    <t>ACGACGACATCAACCGCGGC</t>
  </si>
  <si>
    <t>GACGACGACATCAACCGCGG</t>
  </si>
  <si>
    <t>ACGACGACATCAACCGCGG</t>
  </si>
  <si>
    <t>CGACGACGACATCAACCGCGGCACC</t>
  </si>
  <si>
    <t>ACGACGACGACATCAACCGCGGCAC</t>
  </si>
  <si>
    <t>CACGACGACGACATCAACCGCGGCA</t>
  </si>
  <si>
    <t>CGACGACGACATCAACCGCGGCAC</t>
  </si>
  <si>
    <t>ACGACGACGACATCAACCGCGGCA</t>
  </si>
  <si>
    <t>CGACGACGACATCAACCGCGGCA</t>
  </si>
  <si>
    <t>CGACATCAACCGCGGCACCCGGCC</t>
  </si>
  <si>
    <t>GCACCCGGCCCGCGCGAGG</t>
  </si>
  <si>
    <t>CACCCGGCCCGCGCGAGG</t>
  </si>
  <si>
    <t>ACCCGGCCCGCGCGAGG</t>
  </si>
  <si>
    <t>GACGACATCAACCGCGGCACCCGGC</t>
  </si>
  <si>
    <t>CGACGACATCAACCGCGGCACCCGG</t>
  </si>
  <si>
    <t>ACGACATCAACCGCGGCACCCGGC</t>
  </si>
  <si>
    <t>GACGACATCAACCGCGGCACCCGG</t>
  </si>
  <si>
    <t>ACGACATCAACCGCGGCACCCGG</t>
  </si>
  <si>
    <t>GGCACCCGGCCCGCGCGAG</t>
  </si>
  <si>
    <t>GGCACCCGGCCCGCGCGA</t>
  </si>
  <si>
    <t>GGCACCCGGCCCGCGCG</t>
  </si>
  <si>
    <t>GGCACCCGGCCCGCGC</t>
  </si>
  <si>
    <t>GGCACCCGGCCCGCG</t>
  </si>
  <si>
    <t>GACGACGACATCAACCGCGGCACCC</t>
  </si>
  <si>
    <t>GACGACGACATCAACCGCGGCACC</t>
  </si>
  <si>
    <t>GACGACGACATCAACCGCGGCAC</t>
  </si>
  <si>
    <t>GACGACGACATCAACCGCGGCA</t>
  </si>
  <si>
    <t>GACATCAACCGCGGCACCCGGCCC</t>
  </si>
  <si>
    <t>ACATCAACCGCGGCACCCGGCCC</t>
  </si>
  <si>
    <t>CATCAACCGCGGCACCCGGCCC</t>
  </si>
  <si>
    <t>ATCAACCGCGGCACCCGGCCC</t>
  </si>
  <si>
    <t>TCAACCGCGGCACCCGGCCC</t>
  </si>
  <si>
    <t>CAACCGCGGCACCCGGCCC</t>
  </si>
  <si>
    <t>AACCGCGGCACCCGGCCC</t>
  </si>
  <si>
    <t>CGGCACCCGGCCCGCGC</t>
  </si>
  <si>
    <t>ACCGCGGCACCCGGCCC</t>
  </si>
  <si>
    <t>CGGCACCCGGCCCGCG</t>
  </si>
  <si>
    <t>CCGCGGCACCCGGCCC</t>
  </si>
  <si>
    <t>CGGCACCCGGCCCGC</t>
  </si>
  <si>
    <t>CGCGGCACCCGGCCC</t>
  </si>
  <si>
    <t>GGCACCCGGCCCGCGCGAGG</t>
  </si>
  <si>
    <t>CGGCACCCGGCCCGCGCGAG</t>
  </si>
  <si>
    <t>CGGCACCCGGCCCGCGCGA</t>
  </si>
  <si>
    <t>CGGCACCCGGCCCGCGCG</t>
  </si>
  <si>
    <t>ACGACATCAACCGCGGCACCCGGCC</t>
  </si>
  <si>
    <t>CGACATCAACCGCGGCACCCGGCCC</t>
  </si>
  <si>
    <t>CGGCACCCGGCCCGCGCGAGG</t>
  </si>
  <si>
    <t>GCGGCACCCGGCCCG</t>
  </si>
  <si>
    <t>GACATCAACCGCGGCACCCGGCCCG</t>
  </si>
  <si>
    <t>ACATCAACCGCGGCACCCGGCCCG</t>
  </si>
  <si>
    <t>CATCAACCGCGGCACCCGGCCCG</t>
  </si>
  <si>
    <t>ATCAACCGCGGCACCCGGCCCG</t>
  </si>
  <si>
    <t>TCAACCGCGGCACCCGGCCCG</t>
  </si>
  <si>
    <t>CAACCGCGGCACCCGGCCCG</t>
  </si>
  <si>
    <t>AACCGCGGCACCCGGCCCG</t>
  </si>
  <si>
    <t>ACCGCGGCACCCGGCCCG</t>
  </si>
  <si>
    <t>CCGCGGCACCCGGCCCG</t>
  </si>
  <si>
    <t>CGCGGCACCCGGCCCG</t>
  </si>
  <si>
    <t>GCGGCACCCGGCCCGC</t>
  </si>
  <si>
    <t>ACATCAACCGCGGCACCCGGCCCGC</t>
  </si>
  <si>
    <t>CATCAACCGCGGCACCCGGCCCGC</t>
  </si>
  <si>
    <t>ATCAACCGCGGCACCCGGCCCGC</t>
  </si>
  <si>
    <t>TCAACCGCGGCACCCGGCCCGC</t>
  </si>
  <si>
    <t>AACCGCGGCACCCGGCCCGC</t>
  </si>
  <si>
    <t>ACCGCGGCACCCGGCCCGC</t>
  </si>
  <si>
    <t>CCGCGGCACCCGGCCCGC</t>
  </si>
  <si>
    <t>CGCGGCACCCGGCCCGC</t>
  </si>
  <si>
    <t>GCGGCACCCGGCCCGCGCGAGG</t>
  </si>
  <si>
    <t>GCGGCACCCGGCCCGCGCGAG</t>
  </si>
  <si>
    <t>GCGGCACCCGGCCCGCGCGA</t>
  </si>
  <si>
    <t>GCGGCACCCGGCCCGCGCG</t>
  </si>
  <si>
    <t>GCGGCACCCGGCCCGCGC</t>
  </si>
  <si>
    <t>GCGGCACCCGGCCCGCG</t>
  </si>
  <si>
    <t>CATCAACCGCGGCACCCGGCCCGCG</t>
  </si>
  <si>
    <t>ATCAACCGCGGCACCCGGCCCGCG</t>
  </si>
  <si>
    <t>TCAACCGCGGCACCCGGCCCGCG</t>
  </si>
  <si>
    <t>CAACCGCGGCACCCGGCCCGCG</t>
  </si>
  <si>
    <t>AACCGCGGCACCCGGCCCGCG</t>
  </si>
  <si>
    <t>ACCGCGGCACCCGGCCCGCG</t>
  </si>
  <si>
    <t>CCGCGGCACCCGGCCCGCG</t>
  </si>
  <si>
    <t>CGCGGCACCCGGCCCGCG</t>
  </si>
  <si>
    <t>TCAACCGCGGCACCCGGCCCGCGCG</t>
  </si>
  <si>
    <t>ATCAACCGCGGCACCCGGCCCGCGC</t>
  </si>
  <si>
    <t>CAACCGCGGCACCCGGCCCGCGCG</t>
  </si>
  <si>
    <t>TCAACCGCGGCACCCGGCCCGCGC</t>
  </si>
  <si>
    <t>AACCGCGGCACCCGGCCCGCGCG</t>
  </si>
  <si>
    <t>CAACCGCGGCACCCGGCCCGCGC</t>
  </si>
  <si>
    <t>ACCGCGGCACCCGGCCCGCGCG</t>
  </si>
  <si>
    <t>AACCGCGGCACCCGGCCCGCGC</t>
  </si>
  <si>
    <t>CCGCGGCACCCGGCCCGCGCG</t>
  </si>
  <si>
    <t>ACCGCGGCACCCGGCCCGCGC</t>
  </si>
  <si>
    <t>CCGCGGCACCCGGCCCGCGC</t>
  </si>
  <si>
    <t>CGCGGCACCCGGCCCGCGCGAGG</t>
  </si>
  <si>
    <t>CGCGGCACCCGGCCCGCGCGAG</t>
  </si>
  <si>
    <t>CGCGGCACCCGGCCCGCGCGA</t>
  </si>
  <si>
    <t>CGCGGCACCCGGCCCGCGCG</t>
  </si>
  <si>
    <t>CGCGGCACCCGGCCCGCGC</t>
  </si>
  <si>
    <t>ACCGCGGCACCCGGCCCGCGCGAGG</t>
  </si>
  <si>
    <t>AACCGCGGCACCCGGCCCGCGCGAG</t>
  </si>
  <si>
    <t>CAACCGCGGCACCCGGCCCGCGCGA</t>
  </si>
  <si>
    <t>ACCGCGGCACCCGGCCCGCGCGAG</t>
  </si>
  <si>
    <t>AACCGCGGCACCCGGCCCGCGCGA</t>
  </si>
  <si>
    <t>ACCGCGGCACCCGGCCCGCGCGA</t>
  </si>
  <si>
    <t>CCGCGGCACCCGGCCCGCGCGAGG</t>
  </si>
  <si>
    <t>CCGCGGCACCCGGCCCGCGCGAG</t>
  </si>
  <si>
    <t>CCGCGGCACCCGGCCCGCGCGA</t>
  </si>
  <si>
    <t>score</t>
  </si>
  <si>
    <t>seq</t>
  </si>
  <si>
    <t>di</t>
  </si>
  <si>
    <t>dg</t>
  </si>
  <si>
    <t>dtm</t>
  </si>
  <si>
    <t>GCE</t>
  </si>
  <si>
    <t>len</t>
  </si>
  <si>
    <t>CTTTCGGGCTTTCAGTGATGGTGATGATGGTGATGGTGGTGGTGCTCGAGTGCGGCCGCC</t>
  </si>
  <si>
    <t>ATTTTGTTTAACTTTAAGAAGGATGGCAGCCCACGACGAC</t>
  </si>
  <si>
    <t>SgPrcA_rev485</t>
  </si>
  <si>
    <t>GATCTGCTCGGAGTTG</t>
  </si>
  <si>
    <t>SgPrcB_rev519</t>
  </si>
  <si>
    <t>CGTCGTAGGAGAAGATGC</t>
  </si>
  <si>
    <t>T7P</t>
  </si>
  <si>
    <t>T7T</t>
  </si>
  <si>
    <t>JA563</t>
  </si>
  <si>
    <t>insert1t9_f</t>
  </si>
  <si>
    <t>JA564</t>
  </si>
  <si>
    <t>JA565</t>
  </si>
  <si>
    <t>JA566</t>
  </si>
  <si>
    <t>JA567</t>
  </si>
  <si>
    <t>JA568</t>
  </si>
  <si>
    <t>JA569</t>
  </si>
  <si>
    <t>JA570</t>
  </si>
  <si>
    <t>JA571</t>
  </si>
  <si>
    <t>JA572</t>
  </si>
  <si>
    <t>JA573</t>
  </si>
  <si>
    <t>vector123458_f</t>
  </si>
  <si>
    <t>JA574</t>
  </si>
  <si>
    <t>JA575</t>
  </si>
  <si>
    <t>JA576</t>
  </si>
  <si>
    <t>JA577</t>
  </si>
  <si>
    <t>vector1t9_r</t>
  </si>
  <si>
    <t>JA578</t>
  </si>
  <si>
    <t>SgMpa_for500</t>
  </si>
  <si>
    <t>GAAGCGCTCAACGTGGTC</t>
  </si>
  <si>
    <t>JA579</t>
  </si>
  <si>
    <t>SgMpa_for1000</t>
  </si>
  <si>
    <t>AATATCAAGGGCCCCGAG</t>
  </si>
  <si>
    <t>JA580</t>
  </si>
  <si>
    <t>pET21a_upsT7P</t>
  </si>
  <si>
    <t>GCATACTCTGCGACATCG</t>
  </si>
  <si>
    <t>C38</t>
  </si>
  <si>
    <t>C27</t>
  </si>
  <si>
    <t>C14</t>
  </si>
  <si>
    <t>C4</t>
  </si>
  <si>
    <t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AAALEHHHHHH</t>
  </si>
  <si>
    <t>C61</t>
  </si>
  <si>
    <t>C49</t>
  </si>
  <si>
    <t>C25</t>
  </si>
  <si>
    <t>C15</t>
  </si>
  <si>
    <t>C11</t>
  </si>
  <si>
    <t>Sg_Mpa_C4</t>
  </si>
  <si>
    <t>Sg_Mpa_C14</t>
  </si>
  <si>
    <t>Sg_Mpa_C27</t>
  </si>
  <si>
    <t>Sg_Mpa_C38</t>
  </si>
  <si>
    <t>Sg_Mpa_C50</t>
  </si>
  <si>
    <t>Sg_Mpa_0</t>
  </si>
  <si>
    <t>1 3</t>
  </si>
  <si>
    <t>PLS7</t>
  </si>
  <si>
    <t>N93+C11</t>
  </si>
  <si>
    <t>Sg_Mpa_2</t>
  </si>
  <si>
    <t>N93</t>
  </si>
  <si>
    <t>Sg_Mpa_3</t>
  </si>
  <si>
    <t>N93+C61</t>
  </si>
  <si>
    <t>base</t>
  </si>
  <si>
    <t>prewar</t>
  </si>
  <si>
    <t>postwar</t>
  </si>
  <si>
    <t>canon lin</t>
  </si>
  <si>
    <t>ext</t>
  </si>
  <si>
    <t>548-570</t>
  </si>
  <si>
    <t>548-570+584-593</t>
  </si>
  <si>
    <t>571-593</t>
  </si>
  <si>
    <t>547-584</t>
  </si>
  <si>
    <t>Sg_Mpa_4</t>
  </si>
  <si>
    <t>Sg_Mpa_5</t>
  </si>
  <si>
    <t>Sg_Mpa_6</t>
  </si>
  <si>
    <t>Sg_Mpa_6a</t>
  </si>
  <si>
    <t>Sg_Mpa_7</t>
  </si>
  <si>
    <t xml:space="preserve">3 </t>
  </si>
  <si>
    <t>noWAR</t>
  </si>
  <si>
    <t>noWARnoEXT</t>
  </si>
  <si>
    <t>noCAN</t>
  </si>
  <si>
    <t>hYX_vs_WAR</t>
  </si>
  <si>
    <t>539-561</t>
  </si>
  <si>
    <t>539-561+575-584</t>
  </si>
  <si>
    <t>562-584</t>
  </si>
  <si>
    <t>Sg_Mpa_0_insert</t>
  </si>
  <si>
    <t>Sg_Mpa_0_vector</t>
  </si>
  <si>
    <t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</t>
  </si>
  <si>
    <t>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</t>
  </si>
  <si>
    <t>JA581#Sg_Mpa_0_insert_f</t>
  </si>
  <si>
    <t>JA582#Sg_Mpa_0_vector_f</t>
  </si>
  <si>
    <t>TAATTTTGTTTAACTTTAAGAAGGAGATATACATATG</t>
  </si>
  <si>
    <t>CGGCTGCTAACAAAGCC</t>
  </si>
  <si>
    <t>JA583#Sg_Mpa_0_insert_r</t>
  </si>
  <si>
    <t>JA584#Sg_Mpa_0_vector_r</t>
  </si>
  <si>
    <t>CTTTGTTAGCAGCCGGATCTCACAGGTACTGGCCGGTATTG</t>
  </si>
  <si>
    <t>CCTTCTTAAAGTTAAACAAAATTATTTCTAGAGG</t>
  </si>
  <si>
    <t>CGGCTGCTAACAAAG</t>
  </si>
  <si>
    <t>index</t>
  </si>
  <si>
    <t>fragment name</t>
  </si>
  <si>
    <t>primer_f name</t>
  </si>
  <si>
    <t>primer_f</t>
  </si>
  <si>
    <t>primer_f len</t>
  </si>
  <si>
    <t>primer_f Tm</t>
  </si>
  <si>
    <t>primer_r name</t>
  </si>
  <si>
    <t>primer_r</t>
  </si>
  <si>
    <t>primer_r len</t>
  </si>
  <si>
    <t>primer_r Tm</t>
  </si>
  <si>
    <t>overlap len</t>
  </si>
  <si>
    <t>overlap Tm</t>
  </si>
  <si>
    <t>overlap dG</t>
  </si>
  <si>
    <t>source name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</si>
  <si>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</si>
  <si>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</t>
  </si>
  <si>
    <t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</t>
  </si>
  <si>
    <t>Final sequence</t>
  </si>
  <si>
    <t>DNA length</t>
  </si>
  <si>
    <t>Longest ORF</t>
  </si>
  <si>
    <t>Translation</t>
  </si>
  <si>
    <t>Protein Length</t>
  </si>
  <si>
    <t>Sg_Mpa_C4_insert</t>
  </si>
  <si>
    <t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TGAGATCCGGCTGCTAACAAAG</t>
  </si>
  <si>
    <t>JA585#Sg_Mpa_C4_insert_r</t>
  </si>
  <si>
    <t>CTTTGTTAGCAGCCGGATCTCAGGTATTGGCCACCGTATCG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</si>
  <si>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</si>
  <si>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TGA</t>
  </si>
  <si>
    <t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</t>
  </si>
  <si>
    <t>Sg_Mpa_C14_insert</t>
  </si>
  <si>
    <t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TGAGATCCGGCTGCTAACAAAG</t>
  </si>
  <si>
    <t>JA586#Sg_Mpa_C14_insert_r</t>
  </si>
  <si>
    <t>CTTTGTTAGCAGCCGGATCTCAGGTGTCCGCGCCCTG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</si>
  <si>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</si>
  <si>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TGA</t>
  </si>
  <si>
    <t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</t>
  </si>
  <si>
    <t>Sg_Mpa_C27_insert</t>
  </si>
  <si>
    <t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</t>
  </si>
  <si>
    <t>JA587#Sg_Mpa_C27_insert_r</t>
  </si>
  <si>
    <t>CTTTGTTAGCAGCCGGATCTCAGAAGACGATCCGCTCACC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</si>
  <si>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</si>
  <si>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</t>
  </si>
  <si>
    <t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</t>
  </si>
  <si>
    <t>Sg_Mpa_C38_insert</t>
  </si>
  <si>
    <t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</t>
  </si>
  <si>
    <t>JA588#Sg_Mpa_C38_insert_r</t>
  </si>
  <si>
    <t>CTTTGTTAGCAGCCGGATCTCACCTGGCCCAGTCGTC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</si>
  <si>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</si>
  <si>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</t>
  </si>
  <si>
    <t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</t>
  </si>
  <si>
    <t>Sg_Mpa_C50_insert</t>
  </si>
  <si>
    <t>TAATTTTGTTTAA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</t>
  </si>
  <si>
    <t>JA589#Sg_Mpa_C50_insert_r</t>
  </si>
  <si>
    <t>CTTTGTTAGCAGCCGGATCTCAGTCCTCGTTCTCCTTGAACTC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</si>
  <si>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</si>
  <si>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</t>
  </si>
  <si>
    <t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t>
  </si>
  <si>
    <t>Sg_Mpa_6_insert</t>
  </si>
  <si>
    <t>TAATTTTGTTTAACTTTAAGAAGGAGATATACAT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</t>
  </si>
  <si>
    <t>JA590#Sg_Mpa_6_insert_f</t>
  </si>
  <si>
    <t>TAATTTTGTTTAACTTTAAGAAGGAGATATACATATGCCGCCGGCCGGCTT</t>
  </si>
  <si>
    <t>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</si>
  <si>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TGA</t>
  </si>
  <si>
    <t>M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</t>
  </si>
  <si>
    <t>Sg_Mpa_6a_insert</t>
  </si>
  <si>
    <t>TAATTTTGTTTAACTTTAAGAAGGAGATATACAT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GCGGCCGCACTCGAGCACCACCACCACCACCACTGAGATCCGGCTGCTAACAAAG</t>
  </si>
  <si>
    <t>JA591#Sg_Mpa_6a_insert_r</t>
  </si>
  <si>
    <t>CTTTGTTAGCAGCCGGATC</t>
  </si>
  <si>
    <t>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GCGGCCGCACTCGAGCACCACCACCACCAC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</si>
  <si>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TACCTGGCGGCCGCACTCGAGCACCACCACCACCACCACTGA</t>
  </si>
  <si>
    <t>M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AAALEHHHHHH</t>
  </si>
  <si>
    <t>Sg_Mpa_7_insert</t>
  </si>
  <si>
    <t>TAATTTTGTTTAACTTTAAGAAGGAGATATACAT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</t>
  </si>
  <si>
    <t>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CTTACAATTT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T</t>
  </si>
  <si>
    <t>ATGCCGCCGGCCGGCTTCGGCGTCTTCCTTCAGGCCAACGAGGACGGCACCTGCGACATCTTCACCGGGGGCCGCAAGCTCCGGGTGAACGTCAGCCCCAGTGTCGAGCTCGACGAG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</t>
  </si>
  <si>
    <t>M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t>
  </si>
  <si>
    <t>JA581</t>
  </si>
  <si>
    <t>Sg_Mpa_0_insert_f</t>
  </si>
  <si>
    <t>JA582</t>
  </si>
  <si>
    <t>Sg_Mpa_0_vector_f</t>
  </si>
  <si>
    <t>JA583</t>
  </si>
  <si>
    <t>Sg_Mpa_0_insert_r</t>
  </si>
  <si>
    <t>JA584</t>
  </si>
  <si>
    <t>Sg_Mpa_0_vector_r</t>
  </si>
  <si>
    <t>JA585</t>
  </si>
  <si>
    <t>Sg_Mpa_C4_insert_r</t>
  </si>
  <si>
    <t>JA586</t>
  </si>
  <si>
    <t>Sg_Mpa_C14_insert_r</t>
  </si>
  <si>
    <t>JA587</t>
  </si>
  <si>
    <t>Sg_Mpa_C27_insert_r</t>
  </si>
  <si>
    <t>JA588</t>
  </si>
  <si>
    <t>Sg_Mpa_C38_insert_r</t>
  </si>
  <si>
    <t>JA589</t>
  </si>
  <si>
    <t>Sg_Mpa_C50_insert_r</t>
  </si>
  <si>
    <t>JA590</t>
  </si>
  <si>
    <t>Sg_Mpa_6_insert_f</t>
  </si>
  <si>
    <t>JA591</t>
  </si>
  <si>
    <t>Sg_Mpa_6a_insert_r</t>
  </si>
  <si>
    <t>ID</t>
  </si>
  <si>
    <t>description</t>
  </si>
  <si>
    <t>fwd</t>
  </si>
  <si>
    <t>rev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</si>
</sst>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.0&quot; °C&quot;"/>
    <numFmt numFmtId="165" formatCode="##&quot; °C&quot;"/>
    <numFmt numFmtId="166" formatCode="0.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charset val="238"/>
      <scheme val="minor"/>
    </font>
    <font>
      <sz val="11"/>
      <color theme="1"/>
      <name val="Consolas"/>
      <family val="3"/>
      <charset val="238"/>
    </font>
    <font>
      <i/>
      <sz val="11"/>
      <color theme="1"/>
      <name val="Calibri"/>
      <family val="2"/>
      <charset val="238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2"/>
      <color theme="1"/>
      <name val="Consolas"/>
      <family val="3"/>
      <charset val="238"/>
    </font>
    <font>
      <sz val="8"/>
      <color theme="1"/>
      <name val="Courier New"/>
      <family val="3"/>
      <charset val="238"/>
    </font>
    <font>
      <sz val="8"/>
      <color rgb="FF000000"/>
      <name val="Arial"/>
      <family val="2"/>
    </font>
    <font>
      <sz val="11"/>
      <color theme="1"/>
      <name val="Courier New"/>
      <family val="3"/>
      <charset val="238"/>
    </font>
    <font>
      <sz val="11"/>
      <color rgb="FFFF0000"/>
      <name val="Courier New"/>
      <family val="3"/>
      <charset val="238"/>
    </font>
    <font>
      <b/>
      <sz val="11"/>
      <color theme="1"/>
      <name val="Courier New"/>
      <family val="3"/>
      <charset val="238"/>
    </font>
    <font>
      <u/>
      <sz val="11"/>
      <color rgb="FF0070C0"/>
      <name val="Courier New"/>
      <family val="3"/>
      <charset val="238"/>
    </font>
    <font>
      <sz val="11"/>
      <color rgb="FF0070C0"/>
      <name val="Courier New"/>
      <family val="3"/>
      <charset val="238"/>
    </font>
    <font>
      <u/>
      <sz val="11"/>
      <color rgb="FF00B050"/>
      <name val="Courier New"/>
      <family val="3"/>
      <charset val="238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0" fontId="0" fillId="0" borderId="0" xfId="0" applyFill="1" applyAlignment="1">
      <alignment horizontal="left" vertical="top"/>
    </xf>
    <xf numFmtId="0" fontId="1" fillId="0" borderId="0" xfId="0" applyFont="1"/>
    <xf numFmtId="0" fontId="0" fillId="0" borderId="4" xfId="0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2" fontId="0" fillId="0" borderId="0" xfId="0" applyNumberFormat="1" applyFill="1" applyAlignment="1">
      <alignment horizontal="left" vertical="top"/>
    </xf>
    <xf numFmtId="0" fontId="0" fillId="0" borderId="6" xfId="0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4" fillId="0" borderId="0" xfId="0" applyFont="1" applyFill="1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1" fillId="0" borderId="0" xfId="0" applyFont="1" applyAlignment="1">
      <alignment vertical="center"/>
    </xf>
    <xf numFmtId="0" fontId="8" fillId="0" borderId="0" xfId="0" applyFont="1" applyFill="1" applyAlignment="1">
      <alignment horizontal="left" vertical="top"/>
    </xf>
    <xf numFmtId="0" fontId="0" fillId="4" borderId="3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4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3" borderId="3" xfId="0" applyFill="1" applyBorder="1" applyAlignment="1">
      <alignment horizontal="left" vertical="top"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8" xfId="0" applyBorder="1" applyAlignment="1">
      <alignment horizontal="center" wrapText="1"/>
    </xf>
    <xf numFmtId="9" fontId="0" fillId="0" borderId="0" xfId="0" applyNumberFormat="1" applyAlignment="1">
      <alignment wrapText="1"/>
    </xf>
    <xf numFmtId="0" fontId="0" fillId="3" borderId="0" xfId="0" applyFill="1" applyAlignment="1">
      <alignment wrapText="1"/>
    </xf>
    <xf numFmtId="0" fontId="9" fillId="0" borderId="0" xfId="0" applyFont="1"/>
    <xf numFmtId="0" fontId="0" fillId="0" borderId="9" xfId="0" applyFill="1" applyBorder="1"/>
    <xf numFmtId="0" fontId="0" fillId="0" borderId="10" xfId="0" applyFill="1" applyBorder="1"/>
    <xf numFmtId="0" fontId="10" fillId="0" borderId="11" xfId="0" applyFont="1" applyBorder="1" applyAlignment="1">
      <alignment horizontal="left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left"/>
    </xf>
    <xf numFmtId="0" fontId="0" fillId="0" borderId="10" xfId="0" applyBorder="1"/>
    <xf numFmtId="0" fontId="0" fillId="4" borderId="0" xfId="0" applyFill="1"/>
    <xf numFmtId="0" fontId="0" fillId="4" borderId="12" xfId="0" applyFill="1" applyBorder="1" applyAlignment="1">
      <alignment horizontal="left" vertical="top"/>
    </xf>
    <xf numFmtId="0" fontId="0" fillId="4" borderId="11" xfId="0" applyFill="1" applyBorder="1" applyAlignment="1">
      <alignment horizontal="center" vertical="top"/>
    </xf>
    <xf numFmtId="0" fontId="0" fillId="4" borderId="11" xfId="0" applyFill="1" applyBorder="1" applyAlignment="1">
      <alignment horizontal="left" vertical="top"/>
    </xf>
    <xf numFmtId="0" fontId="0" fillId="4" borderId="1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2" xfId="0" applyFill="1" applyBorder="1" applyAlignment="1">
      <alignment horizontal="center" vertical="top"/>
    </xf>
    <xf numFmtId="0" fontId="0" fillId="0" borderId="0" xfId="0" applyFill="1"/>
    <xf numFmtId="0" fontId="0" fillId="0" borderId="12" xfId="0" applyFill="1" applyBorder="1" applyAlignment="1">
      <alignment horizontal="left" vertical="top"/>
    </xf>
    <xf numFmtId="0" fontId="0" fillId="0" borderId="11" xfId="0" applyFill="1" applyBorder="1" applyAlignment="1">
      <alignment horizontal="center" vertical="top"/>
    </xf>
    <xf numFmtId="0" fontId="0" fillId="0" borderId="11" xfId="0" applyFill="1" applyBorder="1" applyAlignment="1">
      <alignment horizontal="left" vertical="top"/>
    </xf>
    <xf numFmtId="0" fontId="0" fillId="0" borderId="11" xfId="0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3" borderId="0" xfId="0" applyFill="1"/>
    <xf numFmtId="165" fontId="0" fillId="0" borderId="0" xfId="0" applyNumberFormat="1" applyFill="1" applyAlignment="1">
      <alignment horizontal="center"/>
    </xf>
    <xf numFmtId="0" fontId="0" fillId="0" borderId="12" xfId="0" applyFill="1" applyBorder="1"/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Border="1" applyAlignment="1">
      <alignment horizontal="center"/>
    </xf>
    <xf numFmtId="22" fontId="0" fillId="0" borderId="11" xfId="0" applyNumberFormat="1" applyFill="1" applyBorder="1" applyAlignment="1">
      <alignment horizontal="center"/>
    </xf>
    <xf numFmtId="0" fontId="0" fillId="0" borderId="11" xfId="0" applyFill="1" applyBorder="1" applyAlignment="1">
      <alignment horizontal="left"/>
    </xf>
    <xf numFmtId="0" fontId="0" fillId="0" borderId="12" xfId="0" applyBorder="1"/>
    <xf numFmtId="0" fontId="0" fillId="0" borderId="11" xfId="0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0" xfId="0" applyAlignment="1">
      <alignment horizontal="center"/>
    </xf>
    <xf numFmtId="0" fontId="0" fillId="5" borderId="12" xfId="0" applyFill="1" applyBorder="1"/>
    <xf numFmtId="166" fontId="0" fillId="0" borderId="11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0" borderId="0" xfId="0" applyAlignment="1">
      <alignment horizontal="justify" vertical="center"/>
    </xf>
    <xf numFmtId="0" fontId="0" fillId="0" borderId="0" xfId="0" applyFont="1" applyAlignment="1">
      <alignment horizontal="justify" vertical="center"/>
    </xf>
    <xf numFmtId="0" fontId="0" fillId="0" borderId="0" xfId="0" applyAlignment="1">
      <alignment horizontal="justify"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justify" vertical="center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center" wrapText="1"/>
    </xf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0" fillId="0" borderId="0" xfId="0" applyBorder="1" applyAlignment="1">
      <alignment horizontal="justify" vertical="center"/>
    </xf>
    <xf numFmtId="0" fontId="0" fillId="0" borderId="0" xfId="0" applyBorder="1" applyAlignment="1">
      <alignment horizontal="right" wrapText="1"/>
    </xf>
    <xf numFmtId="0" fontId="0" fillId="0" borderId="0" xfId="0" quotePrefix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horizontal="left" vertical="top" wrapText="1"/>
    </xf>
  </cellXfs>
  <cellStyles count="1">
    <cellStyle name="Normal" xfId="0" builtinId="0"/>
  </cellStyles>
  <dxfs count="0"/>
  <tableStyles count="1" defaultTableStyle="TableStyleMedium2" defaultPivotStyle="PivotStyleMedium9">
    <tableStyle name="JA_Table1" pivot="0" count="0"/>
  </tableStyles>
  <colors>
    <mruColors>
      <color rgb="FF0000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5B9BD5"/>
            </a:solidFill>
          </c:spPr>
          <c:val>
            <c:numRef>
              <c:f>Renato!$G$5:$G$365</c:f>
              <c:numCache>
                <c:formatCode>General</c:formatCode>
                <c:ptCount val="361"/>
                <c:pt idx="2">
                  <c:v>0</c:v>
                </c:pt>
                <c:pt idx="8">
                  <c:v>0</c:v>
                </c:pt>
                <c:pt idx="13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61.8</c:v>
                </c:pt>
                <c:pt idx="23">
                  <c:v>62</c:v>
                </c:pt>
                <c:pt idx="24">
                  <c:v>59</c:v>
                </c:pt>
                <c:pt idx="25">
                  <c:v>56</c:v>
                </c:pt>
                <c:pt idx="26">
                  <c:v>0</c:v>
                </c:pt>
                <c:pt idx="27">
                  <c:v>0</c:v>
                </c:pt>
                <c:pt idx="28">
                  <c:v>-0.25</c:v>
                </c:pt>
                <c:pt idx="30">
                  <c:v>0</c:v>
                </c:pt>
                <c:pt idx="31">
                  <c:v>0</c:v>
                </c:pt>
                <c:pt idx="32">
                  <c:v>783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265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65">
                  <c:v>0</c:v>
                </c:pt>
                <c:pt idx="71">
                  <c:v>0</c:v>
                </c:pt>
                <c:pt idx="76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61.8</c:v>
                </c:pt>
                <c:pt idx="86">
                  <c:v>62</c:v>
                </c:pt>
                <c:pt idx="87">
                  <c:v>59</c:v>
                </c:pt>
                <c:pt idx="88">
                  <c:v>56</c:v>
                </c:pt>
                <c:pt idx="89">
                  <c:v>0</c:v>
                </c:pt>
                <c:pt idx="90">
                  <c:v>0</c:v>
                </c:pt>
                <c:pt idx="91">
                  <c:v>-0.25</c:v>
                </c:pt>
                <c:pt idx="94">
                  <c:v>0</c:v>
                </c:pt>
                <c:pt idx="95">
                  <c:v>783</c:v>
                </c:pt>
                <c:pt idx="101">
                  <c:v>0</c:v>
                </c:pt>
                <c:pt idx="102">
                  <c:v>0</c:v>
                </c:pt>
                <c:pt idx="103">
                  <c:v>265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B52-42F2-948F-AFA7F4A2B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66608"/>
        <c:axId val="199867024"/>
      </c:areaChart>
      <c:catAx>
        <c:axId val="199866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residue number</a:t>
                </a:r>
              </a:p>
            </c:rich>
          </c:tx>
          <c:overlay val="0"/>
        </c:title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199867024"/>
        <c:crosses val="autoZero"/>
        <c:auto val="1"/>
        <c:lblAlgn val="ctr"/>
        <c:lblOffset val="100"/>
        <c:tickLblSkip val="500"/>
        <c:tickMarkSkip val="500"/>
        <c:noMultiLvlLbl val="0"/>
      </c:catAx>
      <c:valAx>
        <c:axId val="199867024"/>
        <c:scaling>
          <c:orientation val="minMax"/>
          <c:max val="0.63"/>
          <c:min val="-0.27"/>
        </c:scaling>
        <c:delete val="0"/>
        <c:axPos val="l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Fold Index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199866608"/>
        <c:crosses val="autoZero"/>
        <c:crossBetween val="midCat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</a:t>
            </a:r>
          </a:p>
        </c:rich>
      </c:tx>
      <c:overlay val="0"/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5B9BD5"/>
            </a:solidFill>
          </c:spPr>
          <c:val>
            <c:numRef>
              <c:f>Renato!$U$5:$U$370</c:f>
              <c:numCache>
                <c:formatCode>General</c:formatCode>
                <c:ptCount val="366"/>
              </c:numCache>
            </c:numRef>
          </c:val>
          <c:extLst>
            <c:ext xmlns:c16="http://schemas.microsoft.com/office/drawing/2014/chart" uri="{C3380CC4-5D6E-409C-BE32-E72D297353CC}">
              <c16:uniqueId val="{0000001F-820E-44CC-9D37-EE4C8EE4B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4120720"/>
        <c:axId val="829070608"/>
      </c:areaChart>
      <c:catAx>
        <c:axId val="824120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residue number</a:t>
                </a:r>
              </a:p>
            </c:rich>
          </c:tx>
          <c:overlay val="0"/>
        </c:title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829070608"/>
        <c:crosses val="autoZero"/>
        <c:auto val="1"/>
        <c:lblAlgn val="ctr"/>
        <c:lblOffset val="100"/>
        <c:tickLblSkip val="500"/>
        <c:tickMarkSkip val="500"/>
        <c:noMultiLvlLbl val="0"/>
      </c:catAx>
      <c:valAx>
        <c:axId val="829070608"/>
        <c:scaling>
          <c:orientation val="minMax"/>
          <c:max val="0.52"/>
          <c:min val="-0.36"/>
        </c:scaling>
        <c:delete val="0"/>
        <c:axPos val="l"/>
        <c:title>
          <c:tx>
            <c:rich>
              <a:bodyPr/>
              <a:lstStyle/>
              <a:p>
                <a:pPr>
                  <a:defRPr sz="2500"/>
                </a:pPr>
                <a:r>
                  <a:rPr lang="en-US"/>
                  <a:t>Fold Index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2500"/>
            </a:pPr>
            <a:endParaRPr lang="en-US"/>
          </a:p>
        </c:txPr>
        <c:crossAx val="824120720"/>
        <c:crosses val="autoZero"/>
        <c:crossBetween val="midCat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</c:chart>
  <c:spPr>
    <a:noFill/>
    <a:ln w="9525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281</xdr:row>
      <xdr:rowOff>83820</xdr:rowOff>
    </xdr:from>
    <xdr:to>
      <xdr:col>41</xdr:col>
      <xdr:colOff>406400</xdr:colOff>
      <xdr:row>298</xdr:row>
      <xdr:rowOff>149860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281</xdr:row>
      <xdr:rowOff>83820</xdr:rowOff>
    </xdr:from>
    <xdr:to>
      <xdr:col>41</xdr:col>
      <xdr:colOff>406400</xdr:colOff>
      <xdr:row>298</xdr:row>
      <xdr:rowOff>149860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hD/JA%20chemicals%20construct%20list%20constructs%20plasmids%20viruses%20proteins%20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hD/Tools%20Alati%20Macros%20Scripts%20Programs%20Utilities/Gibson%20assembly%20tool%20PCR%20checking%20simul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r_new"/>
      <sheetName val="Sheet1"/>
      <sheetName val="Sheet2"/>
      <sheetName val="constructs"/>
      <sheetName val="Sheet3"/>
      <sheetName val="primers"/>
      <sheetName val="DNA Fragments"/>
      <sheetName val="sequences"/>
      <sheetName val="vectors"/>
      <sheetName val="plasmids"/>
      <sheetName val="proteins"/>
      <sheetName val="cell lines"/>
      <sheetName val="DNA calc"/>
      <sheetName val="protein calc"/>
      <sheetName val="oligo order"/>
      <sheetName val="assembler"/>
      <sheetName val="peptides"/>
      <sheetName val="Table output"/>
      <sheetName val="Mys constructs table"/>
      <sheetName val="JA chemicals construct list c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I7" t="str">
            <v>CCACCATCGGGCGCGGATCC</v>
          </cell>
          <cell r="M7" t="str">
            <v>TCCTCTAGTACTTCTCGACAAGCTT</v>
          </cell>
        </row>
      </sheetData>
      <sheetData sheetId="7" refreshError="1"/>
      <sheetData sheetId="8">
        <row r="1">
          <cell r="A1" t="str">
            <v>name</v>
          </cell>
          <cell r="B1" t="str">
            <v>nucleotide sequence</v>
          </cell>
          <cell r="C1" t="str">
            <v>length</v>
          </cell>
          <cell r="D1" t="str">
            <v>Mr / g·mol–1
(dsDNA)</v>
          </cell>
          <cell r="E1" t="str">
            <v>reference (DNA)</v>
          </cell>
          <cell r="H1" t="str">
            <v>stock</v>
          </cell>
          <cell r="I1" t="str">
            <v>other ID</v>
          </cell>
          <cell r="J1" t="str">
            <v>location</v>
          </cell>
          <cell r="K1" t="str">
            <v>color</v>
          </cell>
          <cell r="L1" t="str">
            <v>volume</v>
          </cell>
        </row>
        <row r="2">
          <cell r="A2" t="str">
            <v>pET-21 a (+)</v>
          </cell>
          <cell r="B2" t="str">
            <v>ATCCGGATATAGTTCCTCCTTTCAGCAAAAAACCCCTCAAGACCCGTTTAGAGGCCCCAAGGGGTTATGCTAGTTATTGCTCAGCGGTGGCAGCAGCCAACTCAGCTTCCTTTCGGGCTTTGTTAGCAGCCGGATCTCAGTGGTGGTGGTGGTGGTGCTCGAGTGCGGCCGCAAGCTTGTCGACGGAGCTCGAATTCGGATCCGCGACCCATTTGCTGTCCACCAGTCATGCTAGCCATATGTATATCTCCTTCTTAAAGTTAAACAAAATTATTTCTAGAGGGGAATTGTTATCCGCTCACAATTCCCCTATAGTGAGTCGTATTAATTTCGCGGGATCGAGATCTCGATCCTCTACGCCGGACGCATCGTGGCCGGCATCACCGGCGCCACAGGTGCGGTTGCTGGCGCCTATATCGCCGACATCACCGATGGGGAAGATCGGGCTCGCCACTTCGGGCTCATGAGCGCTTGTTTCGGCGTGGGTATGGTGGCAGGCCCCGTGGCCGGGGGACTGTTGGGCGCCATCTCCTTGCATGCACCATTCCTTGCGGCGGCGGTGCTCAACGGCCTCAACCTACTACTGGGCTGCTTCCTAATGCAGGAGTCGCATAAGGGAGAGCGTCGAGATCCCGGACACCATCGAATGGCGCAAAACCTTTCGCGGTATGGCATGATAGCGCCCGGAAGAGAGTCAATTCAGGGTGGTGAATG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A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CAGCTCATGTTATATCCCGCCGTTAACCACCATCAAACAGGATTTTCGCCTGCTGGGGCAAACCAGCGTGGACCGCTTGCTGCAACTCTCTCAGGGCCAGGCGGTGAAGGGCAATCAGCTGTTGCCCGTCTCACTGGTGAAAAGAAAAACCACCCTGGCGCCCAATACGCAAACCGCCTCTCCCCGCGCGTTGGCCGATTCATTAATGCAGCTGGCACGACAGGTTTCCCGACTGGAAAGCGGGCAGTGAGCGCAACGCAATTAATGTAAGTTAGCTCACTCATTAGGCACCGGGATC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CCACGGGTGCGCATGATCGTGCTCCTGTCGTTGAGGACCCGGCTAGGCTGGCGGGGTTGCCTTACTGGTTAGCAGAATGAATCACCGATACGCGAGCGAACGTGAAGCGACTGCTGCTGCAAAACGTCTGCGACCTGAGCAACAACATGAATGGTCTTCGGTTTCCGTGTTTCGTAAAGTCTGGAAACGCGGAAGTCAGCGCCCTGCACCATTATGTTCCGGATCTGCATCGCAGGATGCTGCTGGCTACCCTGTGGAACACCTACATCTGTATTAACGAAGCGCTGGCATTGACCCTGAGTGATTTTTCTCTGGTCCCGCCGCATCCATACCGCCAGTTGTTTACCCTCACAACGTTCCAGTAACCGGGCATGTTCATCATCAGTAACCCGTATCGTGAGCATCCTCTCTCGTTTCATCGGTATCATTACCCCCATGAACAGAAATCCCCCTTACACGGAGGCATCAGTGACCAAACAGGAAAAAACCGCCCTTAACATGGCCCGCTTTATCAGAAGCCAGACATTAACGCTTCTGGAGAAACTCAACGAGCTGGACGCGGATGAACAGGCAGACATCTGTGAATCGCTTCACGACCACGCTGATGAGCTTTACCGCAGCTGCCTCGCGCGTTTCGGTGATGACGGTGAAAACCTCTGACACATGCAGCTCCCGGAGACGGTCACAGCTTGTCTGTAAGCGGATGCCGGGAGCAGACAAGCCCGTCAGGGCGCGTCAGCGGGTGTTGGCGGGTGTCGGGGCGCAGCCATGACCCAGTCACGTAGCGATAGCGGAGTGTATACTGGCTTAACTATGCGGCATCAGAGCAGATTGTACTGAGAGTGCACCATATATGCGGTGTGAAATACCGCACAGATGCGTAAGGAGAAAATACCGCATCAGGCGCTCTTCCGCTTCCTCGCTCACTGACTCGCTGCGCTCGGTCGTTCGGCTGCGGCGAGCGGTATCAGCTCACTCAAAGGCGGTAATACGGTTATCCACAGAATCAGGGGATAACGCAGGAAAGAACATGTGAGCAAAAGGCCAGCAAAAGGCCAGGAACCGTAAAAAGGCCGCGTTGCTGGCGTTTTTCCATAGGCTCCGCCCCCCTGACGAGCATCACAAAAATCGACGCTCAAGTCAGAGGTGGCGAAACCCGACAGGACTATAAAGATACCAGGCGTTTCCCCCTGGAAGCTCCCTCGTGCGCTCTCCTGTTCCGACCCTGCCGCTTACCGGATACCTGTCCGCCTTTCTCCCTTCGGGAAGCGTGGCGCTTTCTCATA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T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AATTGTAAACGTTAATATTTTGTTAAAATTCGCGTTAAATTTTTGTTAAATCAGCTCATTTTTTAACCAATAGGCCGAAATCGGCAAAATCCCTTATAAATCAAAAGAATAGACCGAGATAGGGTTGAGTGTTGTTCCAGTTTGGAACAAGAGTCCACTATTAAAGAACGTGGACTCCAACGTCAAAGGGCGAAAAACCGTCTATCAGGGCGATGGCCCACTACGTGAACCATCACCCTAATCAAGTTTTTTGGGGTCGAGGTGCCGTAAAGCACTAAATCGGAACCCTAAAGGGAGCCCCCGATTTAGAGCTTGACGGGGAAAGCCGGCGAACGTGGCGAGAAAGGAAGGGAAGAAAGCGAAAGGAGCGGGCGCTAGGGCGCTGGCAAGTGTAGCGGTCACGCTGCGCGTAACCACCACACCCGCCGCGCTTAATGCGCCGCTACAGGGCGCGTCCCATTCGCCA</v>
          </cell>
          <cell r="C2">
            <v>5443</v>
          </cell>
          <cell r="G2" t="str">
            <v>pET-21 a (+)</v>
          </cell>
          <cell r="H2" t="str">
            <v>MINIPREP150222</v>
          </cell>
          <cell r="I2" t="str">
            <v>33 ng / uL | EB</v>
          </cell>
          <cell r="J2" t="str">
            <v>Box 2</v>
          </cell>
          <cell r="K2" t="str">
            <v>green</v>
          </cell>
          <cell r="L2" t="str">
            <v>50 uL</v>
          </cell>
        </row>
        <row r="3">
          <cell r="A3" t="str">
            <v>pFastBAC1</v>
          </cell>
          <cell r="B3" t="str">
            <v>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AAGACCTCGGCCGTCGCGGCGCTTGCCGGTGGTGCTGACCCCGGATGAAGTGGTTCGCATCCTCGGTTTTCTGGAAGGCGAGCATCGTTTGTTCGCCCAGGACTCTAGCTATAGTTCTAGTGGTTGGCTACGTATACTCCGGAATATTAATAGATCATGGAGATAATTAAAATGATAACCATCTCGCAAATAAATAAGTATTTTACTGTTTTCGTAACAGTTTTGTAATAAAAAAACCTATAAATATTCCGGATTATTCATACCGTCCCACCATCGGGCGCGGATCCCGGTCCGAAGCGCGCGGAATTCAAAGGCCTACGTCGACGAGCTCACTAGTCGCGGCCGCTTTCGAATCTAGAGCCTGCAGTCTCGAGGCATGCGGTAC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TTCTCTGTCACAGAATGAAAATTTTTCTGTCATCTCTTCGTTATTAATGTTTGTAATTGACTGAATATCAACGCTTATTTGCAGCCTGAATGGCGAATGG</v>
          </cell>
          <cell r="C3">
            <v>4776</v>
          </cell>
          <cell r="G3" t="str">
            <v>pFastBAC1</v>
          </cell>
          <cell r="H3" t="str">
            <v>MINIPREP150222</v>
          </cell>
          <cell r="I3" t="str">
            <v>100 ng / uL | EB</v>
          </cell>
          <cell r="J3" t="str">
            <v>Box 2</v>
          </cell>
          <cell r="K3" t="str">
            <v>green</v>
          </cell>
          <cell r="L3" t="str">
            <v>100 uL</v>
          </cell>
        </row>
        <row r="4">
          <cell r="A4" t="str">
            <v>pFastBAC Dual</v>
          </cell>
          <cell r="B4" t="str">
            <v>TTCTCTGTCACAGAATGAAAATTTTTCTGTCATCTCTTCGTTATTAATGTTTGTAATTGACTGAATATCAACGCTTATTTGCAGCCTGAA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TAGACCTCGGCCGTCGCGGCGCTTGCCGGTGGTGCTGACCCCGGATGAAGTGGTTCGCATCCTCGGTTTTCTGGAAGGCGAGCATCGTTTGTTCGCCCAGGACTCTAGCTATAGTTCTAGTGGTTGGCCTACGTACCCGTAGTGGCTATGGCAGGGCTTGCCGCCCCGACGTTGGCTGCGAGCCCTGGGCCTTCACCCGAACTTGGGGGTTGGGGTGGGGAAAAGGAAGAAACGCGGGCGTATTGGTCCCAATGGGGTCTCGGTGGGGTATCGACAGAGTGCCAGCCCTGGGACCGAACCCCGCGTTTATGAACAAACGACCCAACACCCGTGCGTTTTATTCTGTCTTTTTATTGCCGTCATAGCGCGGGTTCCTTCCGGTATTGTCTCCTTCCGTGTTTCAGTTAGCCTCCCCCATCTCCCGGTACCGCATGCTATGCATCAGCTGCTAGCACCATGGCTCGAGATCCCGGGTGATCAAGTCTTCGTCGAGTGATTGTAAATAAAATGTAATTTACAGTATAGTATTTTAATTAATATACAAATGATTTGATAATAATTCTTATTTAACTATAATATATTGTGTTGGGTTGAATTAAAGGTCCGTATACTCCGGAATATTAATAGATCATGGAGATAATTAAAATGATAACCATCTCGCAAATAAATAAGTATTTTACTGTTTTCGTAACAGTTTTGTAATAAAAAAACCTATAAATATTCCGGATTATTCATACCGTCCCACCATCGGGCGCGGATCCCGGTCCGAAGCGCGCGGAATTCAAAGGCCTACGTCGACGAGCTCACTAGTCGCGGCCGCTTTCGAATCTAGAGCCTGCAGTCTCGA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</v>
          </cell>
          <cell r="C4">
            <v>5238</v>
          </cell>
          <cell r="G4" t="str">
            <v>pFastBAC Dual</v>
          </cell>
          <cell r="H4" t="str">
            <v>MINIPREP150222</v>
          </cell>
          <cell r="I4" t="str">
            <v>100 ng / uL | EB</v>
          </cell>
          <cell r="J4" t="str">
            <v>Box 2</v>
          </cell>
          <cell r="K4" t="str">
            <v>green</v>
          </cell>
          <cell r="L4" t="str">
            <v>100 uL</v>
          </cell>
        </row>
        <row r="12">
          <cell r="A12" t="str">
            <v>Amp</v>
          </cell>
          <cell r="C12">
            <v>589</v>
          </cell>
          <cell r="D12">
            <v>1449</v>
          </cell>
          <cell r="E12" t="str">
            <v>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</v>
          </cell>
        </row>
        <row r="13">
          <cell r="A13" t="str">
            <v>Gen</v>
          </cell>
          <cell r="B13" t="str">
            <v>R</v>
          </cell>
          <cell r="C13">
            <v>2802</v>
          </cell>
          <cell r="D13">
            <v>3335</v>
          </cell>
          <cell r="E13" t="str">
            <v>ATGTTACGCAGCAGCAACGATGTTACGCAGCAGGGCAGTCGCCCTAAAACAAAGTTAGGTGGCTCAAGTATGGGCATCATTCGCACATGTAGGCTCGGCCCTGACCAAGTCAAATCCATGCGGGCTGCTCTTGATCTTTTCGGTCGTGAGTTCGGAGACGTAGCCACCTACTCCCAACATCAGCCGGACTCCGATTACCTCGGGAACTTGCTCCGTAGTAAGACATTCATCGCGCTTGCTGCCTTCGACCAAGAAGCGGTTGTTGGCGCTCTCGCGGCTTACGTTCTGCCCAGGTTTGAGCAGCCGCGTAGTGAGATCTATATCTATGATCTCGCAGTCTCCGGCGAGCACCGGAGGCAGGGCATTGCCACCGCGCTCATCAATCTCCTCAAGCATGAGGCCAACGCGCTTGGTGCTTATGTGATCTACGTGCAAGCAGATTACGGTGACGATCCCGCAGTGGCTCTCTATACAAAGTTGGGCATACGGGAAGAAGTGATGCACTTTGATATCGACCCAAGTACCGCCACCTAA</v>
          </cell>
        </row>
        <row r="14">
          <cell r="A14" t="str">
            <v>f1 ori</v>
          </cell>
          <cell r="C14">
            <v>2</v>
          </cell>
          <cell r="D14">
            <v>457</v>
          </cell>
          <cell r="E14" t="str">
            <v>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</v>
          </cell>
        </row>
        <row r="15">
          <cell r="A15" t="str">
            <v>pUC ori</v>
          </cell>
          <cell r="C15">
            <v>1594</v>
          </cell>
          <cell r="D15">
            <v>2267</v>
          </cell>
          <cell r="E15" t="str">
            <v>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</v>
          </cell>
        </row>
        <row r="16">
          <cell r="A16" t="str">
            <v>Tn7R</v>
          </cell>
          <cell r="C16">
            <v>2511</v>
          </cell>
          <cell r="D16">
            <v>2735</v>
          </cell>
          <cell r="E16" t="str">
            <v>TGTGGGCGGACAATAAAGTCTTAAACTGAACAAAATAGATCTAAACTATGACAATAAAGTCTTAAACTAGACAGAATAGTTGTAAACTGAAATCAGTCCAGTTATGCTGTGAAAAAGCATACTGGACTTTTGTTATGGCTAAAGCAAACTCTTCATTTTCTGAAGTGCAAATTGCCCGTCGTATTAAAGAGGGGCGTGGCCAAGGGCATGGTAAAGACTATATTC</v>
          </cell>
        </row>
        <row r="17">
          <cell r="A17" t="str">
            <v>Polyhedrin promoter</v>
          </cell>
          <cell r="C17">
            <v>3904</v>
          </cell>
          <cell r="D17">
            <v>4032</v>
          </cell>
          <cell r="E17" t="str">
            <v>ATCATGGAGATAATTAAAATGATAACCATCTCGCAAATAAATAAGTATTTTACTGTTTTCGTAACAGTTTTGTAATAAAAAAACCTATAAATATTCCGGATTATTCATACCGTCCCACCATCGGGCGCG</v>
          </cell>
        </row>
        <row r="18">
          <cell r="A18" t="str">
            <v>SV40 polyadenylation signal</v>
          </cell>
          <cell r="C18">
            <v>4160</v>
          </cell>
          <cell r="D18">
            <v>4400</v>
          </cell>
          <cell r="E18" t="str">
            <v>GATCATAATCAGCCATACCACATTTGTAGAGGTTTTACTTGCTTTAAAAAACCTCCCACACCTCCCCCTGAACCTGAAACATAAAATGAATGCAATTGTTGTTGTTAACTTGTTTATTGCAGCTTATAATGGTTACAAATAAAGCAATAGCATCACAAATTTCACAAATAAAGCATTTTTTTCACTGCATTCTAGTTGTGGTTTGTCCAAACTCATCAATGTATCTTATCATGTCTGGATC</v>
          </cell>
        </row>
        <row r="19">
          <cell r="A19" t="str">
            <v>Tn7L</v>
          </cell>
          <cell r="C19">
            <v>4429</v>
          </cell>
          <cell r="D19">
            <v>4594</v>
          </cell>
          <cell r="E19" t="str">
            <v>AACCAGATAAGTGAAATCTAGTTCCAAACTATTTTGTCATTTTTAATTTTCGTATTAGCTTACGACGCTACACCCAGTTCCCATCTATTTTGTCACTCTTCCCTAAATAATCCTTAAAAACTCCATTTCCACCCCTCCCAGTTCCCAACTATTTTGTCCGCCCACA</v>
          </cell>
        </row>
      </sheetData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2">
          <cell r="E2" t="str">
            <v>TGA</v>
          </cell>
        </row>
        <row r="3">
          <cell r="D3" t="str">
            <v>CACCACCACCATCACCATCATCACCATCAC</v>
          </cell>
        </row>
        <row r="36">
          <cell r="G36" t="str">
            <v>ATCCGGATATAGTTCCTCCTTTCAGCAAAAAACCCCTCAAGACCCGTTTAGAGGCCCCAAGGGGTTATGCTAGTTATTGCTCAGCGGTGGCAGCAGCCAACTCAGCTTCCTTTCGGGCTTTGTTAGCAGCCGGATCTCAGTGGTGGTGGTGGTGGTGCTCGAGTGCGGCCGCAAGCTTGTCGACGGAGCTCGAATTCGGATCCGCGACCCATTTGCTGTCCACCAGTCATGCTAGCCATATGTATATCTCCTTCTTAAAGTTAAACAAAATTATTTCTAGAGGGGAATTGTTATCCGCTCACAATTCCCCTATAGTGAGTCGTATTAATTTCGCGGGATCGAGATCTCGATCCTCTACGCCGGACGCATCGTGGCCGGCATCACCGGCGCCACAGGTGCGGTTGCTGGCGCCTATATCGCCGACATCACCGATGGGGAAGATCGGGCTCGCCACTTCGGGCTCATGAGCGCTTGTTTCGGCGTGGGTATGGTGGCAGGCCCCGTGGCCGGGGGACTGTTGGGCGCCATCTCCTTGCATGCACCATTCCTTGCGGCGGCGGTGCTCAACGGCCTCAACCTACTACTGGGCTGCTTCCTAATGCAGGAGTCGCATAAGGGAGAGCGTCGAGATCCCGGACACCATCGAATGGCGCAAAACCTTTCGCGGTATGGCATGATAGCGCCCGGAAGAGAGTCAATTCAGGGTGGTGAATGTGAAACCAGTAACGTTATACGATGTCGCAGAGTATGCCGGTGTCTCTTATCAGACCGTTTCCCGCGTGGTGAACCAGGCCAGCCACGTTTCTGCGAAAACGCGGGAAAAAGTGGAAGCGGCGATGGCGGAGCTGAATTACATTCCCAACCGCGTGGCACAACAACTGGCGGGCAAACAGTCGTTGCTGATTGGCGTTGCCACCTCCAGTCTGGCCCTGCACGCGCCGTCGCAAATTGTCGCGGCGATTAAATCTCGCGCCGATCAACTGGGTGCCAGCGTGGTGGTGTCGATGGTAGAACGAAGCGGCGTCGAAGCCTGTAAAGCGGCGGTGCACAATCTTCTCGCGCAACGCGTCAGTGGGCTGATCATTAACTATCCGCTGGATGACCAGGATGCCATTGCTGTGGAAGCTGCCTGCACTAATGTTCCGGCGTTATTTCTTGATGTCTCTGACCAGACACCCATCAACAGTATTATTTTCTCCCATGAAGACGGTACGCGACTGGGCGTGGAGCATCTGGTCGCATTGGGTCACCAGCAAATCGCGCTGTTAGCGGGCCCATTAAGTTCTGTCTCGGCGCGTCTGCGTCTGGCTGGCTGGCATAAATATCTCACTCGCAATCAAATTCAGCCGATAGCGGAACGGGAAGGCGACTGGAGTGCCATGTCCGGTTTTCAACAAACCATGCAAATGCTGAATGAGGGCATCGTTCCCACTGCGATGCTGGTTGCCAACGATCAGATGGCGCTGGGCGCAATGCGCGCCATTACCGAGTCCGGGCTGCGCGTTGGTGCGGATATCTCGGTAGTGGGATACGACGATACCGAAGACAGCTCATGTTATATCCCGCCGTTAACCACCATCAAACAGGATTTTCGCCTGCTGGGGCAAACCAGCGTGGACCGCTTGCTGCAACTCTCTCAGGGCCAGGCGGTGAAGGGCAATCAGCTGTTGCCCGTCTCACTGGTGAAAAGAAAAACCACCCTGGCGCCCAATACGCAAACCGCCTCTCCCCGCGCGTTGGCCGATTCATTAATGCAGCTGGCACGACAGGTTTCCCGACTGGAAAGCGGGCAGTGAGCGCAACGCAATTAATGTAAGTTAGCTCACTCATTAGGCACCGGGATC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CCACGGGTGCGCATGATCGTGCTCCTGTCGTTGAGGACCCGGCTAGGCTGGCGGGGTTGCCTTACTGGTTAGCAGAATGAATCACCGATACGCGAGCGAACGTGAAGCGACTGCTGCTGCAAAACGTCTGCGACCTGAGCAACAACATGAATGGTCTTCGGTTTCCGTGTTTCGTAAAGTCTGGAAACGCGGAAGTCAGCGCCCTGCACCATTATGTTCCGGATCTGCATCGCAGGATGCTGCTGGCTACCCTGTGGAACACCTACATCTGTATTAACGAAGCGCTGGCATTGACCCTGAGTGATTTTTCTCTGGTCCCGCCGCATCCATACCGCCAGTTGTTTACCCTCACAACGTTCCAGTAACCGGGCATGTTCATCATCAGTAACCCGTATCGTGAGCATCCTCTCTCGTTTCATCGGTATCATTACCCCCATGAACAGAAATCCCCCTTACACGGAGGCATCAGTGACCAAACAGGAAAAAACCGCCCTTAACATGGCCCGCTTTATCAGAAGCCAGACATTAACGCTTCTGGAGAAACTCAACGAGCTGGACGCGGATGAACAGGCAGACATCTGTGAATCGCTTCACGACCACGCTGATGAGCTTTACCGCAGCTGCCTCGCGCGTTTCGGTGATGACGGTGAAAACCTCTGACACATGCAGCTCCCGGAGACGGTCACAGCTTGTCTGTAAGCGGATGCCGGGAGCAGACAAGCCCGTCAGGGCGCGTCAGCGGGTGTTGGCGGGTGTCGGGGCGCAGCCATGACCCAGTCACGTAGCGATAGCGGAGTGTATACTGGCTTAACTATGCGGCATCAGAGCAGATTGTACTGAGAGTGCACCATATATGCGGTGTGAAATACCGCACAGATGCGTAAGGAGAAAATACCGCATCAGGCGCTCTTCCGCTTCCTCGCTCACTGACTCGCTGCGCTCGGTCGTTCGGCTGCGGCGAGCGGTATCAGCTCACTCAAAGGCGGTAATACGGTTATCCACAGAATCAGGGGATAACGCAGGAAAGAACATGTGAGCAAAAGGCCAGCAAAAGGCCAGGAACCGTAAAAAGGCCGCGTTGCTGGCGTTTTTCCATAGGCTCCGCCCCCCTGACGAGCATCACAAAAATCGACGCTCAAGTCAGAGGTGGCGAAACCCGACAGGACTATAAAGATACCAGGCGTTTCCCCCTGGAAGCTCCCTCGTGCGCTCTCCTGTTCCGACCCTGCCGCTTACCGGATACCTGTCCGCCTTTCTCCCTTCGGGAAGCGTGGCGCTTTCTCATA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T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AATTGTAAACGTTAATATTTTGTTAAAATTCGCGTTAAATTTTTGTTAAATCAGCTCATTTTTTAACCAATAGGCCGAAATCGGCAAAATCCCTTATAAATCAAAAGAATAGACCGAGATAGGGTTGAGTGTTGTTCCAGTTTGGAACAAGAGTCCACTATTAAAGAACGTGGACTCCAACGTCAAAGGGCGAAAAACCGTCTATCAGGGCGATGGCCCACTACGTGAACCATCACCCTAATCAAGTTTTTTGGGGTCGAGGTGCCGTAAAGCACTAAATCGGAACCCTAAAGGGAGCCCCCGATTTAGAGCTTGACGGGGAAAGCCGGCGAACGTGGCGAGAAAGGAAGGGAAGAAAGCGAAAGGAGCGGGCGCTAGGGCGCTGGCAAGTGTAGCGGTCACGCTGCGCGTAACCACCACACCCGCCGCGCTTAATGCGCCGCTACAGGGCGCGTCCCATTCGCCA</v>
          </cell>
          <cell r="H36" t="str">
            <v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GCTCG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A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C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CGCGGACACCGGCCGTTCCATCGATACGGTGGCCAATACCGGCCAGGCGGCCGCACTCGAG</v>
          </cell>
        </row>
      </sheetData>
      <sheetData sheetId="16" refreshError="1"/>
      <sheetData sheetId="17" refreshError="1"/>
      <sheetData sheetId="18">
        <row r="57">
          <cell r="D57" t="str">
            <v>MDQEPPKGSAAGGGAQGDPRLRTAPAANVESGQTSPNDADLSQSVWETASVSSSCESDANDSDNEGDNKSHGSTQRPCTAATAEEPTPSLPAASAPSVQVEATAASAPSVQVTAASTPAPIAASDPLVSTTATSSDTNEPRRPDEIRHGDGSDSSNTADLSNVASPQQRTVVDVDAHVSHRPATHSNNPADSGQTQQPGATAAAPPSFEASTTQSPQPKELDIFLASLHTRNGHKVFHRDSDRPTFVSEVQTQVIQYKGQGFELKDGDEILSINGSVVNLDNVKKLIEDHKKSSKQGDVHLRVRRGGPTPDRAAQRATNSFPTAMTSTSLEHCEMAVYLAVEQQLDADRCFVLTGDARDLGAKDVEHGILFQPTAVSGVLCACVTMELASSFLTSWQKLNLEIHLCKPKSTAGQIFSSFKRFFSSKKSADSEPSHAELLENLTTDRVVTRQAVRPLSDRHVSVFVSSHSSVSFQNKIAFLKLQQRSLEEWHIDAKPAPTTALREQAEFVDAFAYAFYNTRERCECMLALVRQAEDNLPQRVALLPLFHAFLAAGKIYLDGVDKYFLQRAYREAPPFVQRIASQLEPAVADRMEKVLSELVKGSLRRVDPVFQFLLRASLGVPEVNSVGRKPPASVPIVTDEDARVLITACRDDQVLLQDHAATLVSEILRCPSVSSTTLILLYETLEEQMAWHAAGTKSRDRLLAAFQTGLTKLTPPNIRALLSRPIEPGLSSLVQQFLSDQFAQQQVVWWREHPQDTQSLLEHTLRCNSAFQLDSTVTADSWDTWRCHLAVLRHVRPSELGAVSSARHLDLLLSSGFRNQSPPEYAVILQRYAAEPGPITETDVGDQLVERLVQMFSLPVLLHHTIHDKCFTIDAPPSMLVLHAKVLQQGAQRQSAQLEPDAQLLQGLLGLALPDLQALSLQLYASALRVEAAMQGPPEHDALGLLLANLAYQRSFWNQIMAALHASDAEAPKNHLAAAIRSEPRVAAVVHAWNDTVRAVHNGSATLAFARQLCESCSDQQLQQLYRWADTDCAVLDPTLDLRQAVTAYQEKMEVVRSALDYLLQSARIAEAEATARHVEALQVQLSQFEADAESLPRADWLLPEDLRAFLAYRAAPLDSQVLQHVVCRELRARSLNVSNGLLINNSDEDEDAFVLEDHGDTDDEDAFSLGDGDGDGDEDGALINDGQDEDAIEGAEAAGALSNVGALIHSVVLERERAQRSLADPLDVSYAGLLEPVQQTLDEDLRAILQPEANLVTIAWVFQCLARAPIEQRRKETEMWFSRLDLGRYRGQPVELVQLLWRAVEIQDRSRLLSRLAELLQPFGIRASGQLLDISANVLELLSNLDTELQVLSDCFALLDAQTNRLSVNIWAVVRELAHGGELFDLLRISLDEDVRGLIMGAESVSADQYAASEAAVNDFVTLHHIIAPTLRSQGTNVQGWLAHLVQQFDQLNDRQQQQAGVPGGRDLAVLVHSCCTSARSLRNLWENVTDRSGSAKLRIQHLMQNQPKLSVRWNSTTHSHAITVETVSDNAPAGDAQQLNWDRLQDLRARSQLYGSAEADLARAMTEFRAACAEADRLKAIAKEYATCGYMGAYLDEAFTTDFQQEPLKALSTELECELEGWTAIIDQRCTESPELARFPGPQLVYVYDCFQSVRETNSLDNLWPLVAYLSYDVLPNEDDVLRIAQNWAQSSPNKNTQRSGLLLDNLCEALRALLQLTEATLGPNPEPQRYQPPGALELPTHDGTRPQVLACQNDLSCLCALHLPFALAGARPSSAHVLICDSSTTALQIHRFLQLGWGTAAAGDSTPFVVYRPDYLHDEVQTALVKLQTQRRGYFYIIALRGPGGQAVDHVSMSIPAVQHQLPDGSRENLAALVRACFPARCVSSTVVMSQAPRQGKSRWIEQQVPEEQSFALLSIQDDPDLLAVQAALEQIVTRHPCHPDQPPLVVHVDIGPLVAERAVAVQKLLLHLLLLQATPSWCKLVSLRPGTRFYIELANTVGNHLEQCMPLLRALQWELIESTVNDLRVPSDPNTPVQIVCRYLYQLDANNVEAPLTDEHTSEALEEEVCRQLLQRHFLEHQPAAGYAELDVFISILHQQLVRFDKSIFLKPDVLRDMSVPRGFRTRLLRHLLETVRTFAARSTLAARERQQHHEGNLVDAMLASFSEFVRWDDATHILVLMQVDGCISILYKDPSDLDAEIRQLLQSQLEPPKSLASSSPEQMIERLRALTSHNDAHRPPVGNYSLTADNMLKMAMIVLRADALQPIILMGQAGIGKTSLLQELCRIAGHIFRQLPHHAGTTRQDIVAFTHQVIETARGVPDQQVWAFYDEVNTCEYLGLLTDILVRRKLYTDPLPENLIVMGACNPYERRAPPVRRAGLAVENKRQGRVVQTFDERSQLRYRVHPLPEAMLTYVWDFGALAEADEANYIERMLMQHVQLRAPGQLASLAHGLSRLHTFLRQDGRSEEFVVSLRDVRRFLVFYKFFQDYIARRDSLDPPSSHADSYWYHFSRNVSASNRLHALHGQREALSVVLSIQLAYIVRMPVTEERQMARETFLRCVQGSLLPSNFDIKSWRQVVNAEERNLYGRMDTSAYPNLAMNRALLQNVFSLTVCVLTRTPIILIGAPGNSKTVATTIVNCSLRNLDSRDPLLQTYAGVQLFPYQGSEDSTSEGIEKVFRQARDYAAKPRYQQTFPVVLMDEIGLAEHSRFNPLKILHKLLEPSAEQLEPLAVIGVSNWGLDTAKMNRAVVLQRPPPTLKELENTAQTILATFLEEQDCKEIQDLVTKVVHAYNELVLQPSNDSFYGLRDFYALCKAIGKGAKLLREARQPLQKGLGRIVISAAARNFGGRSTDLTSVCELFWTHIAPRTRGSRALLVPTALELLENNLKDYQARHMLLGTDGYAAMVALDQLLPPVEQVPRLELVGSAFPDDRLQQEYVYGKLNQIIHFMEAGGVLILRHLEFLYGALYDCLNQAYVTIQGKRNCRIAFGQHSNPLCPVHAEFKCVVIMDQNKVQTYDPPFLNRFEKQLIDFPGLLATGQHRQWWDHIQADMKMLARAAGLSESDAFVAVNNTLLAHAVLPALSMPGDHGQGCAQVPYGLVQHCVARALSGILSVEAYLGLNASPEASTMPLARLILQEVLQRPVESLQSWLPHAGPISVLLTYDSPFAQLPLTARHVVHDIRTFQSERELQTRLDDFVRGDSELCCLRLHVAQLSTLDIIVQLAQQRRQQLNTAEKQLVLIVFVPRSNSASAASCHLPANVPMQFVDALDMPKLNRVTLRQIRFEELVHTFVPDVQSWLQQPAGMWHCLARTANGPVATIQELTTRLLLALRERDDVRQLWLFVTKIGATYLASMGPEDWVQLVARDVDCRQEGLPFCKTVEEACVRALQAASARIVHEMLAQGTLQALIEPADCYEQIDPSGRYDIRMRHRALNLAVERDARVACERMQGIPRPLGLHELPPVRLLPGLSSMQAWLPGVAMACSALSHEVDNLSDSAMDTSSDEGSAAGPASQALAYLDDLISFEENPDIMVALLLDAARLLGWAQKDVELRICAIFARSLPQQFQYSPSVALRRWMQMERDVRSLLVLVQALRSVIGEVEAHQFLMTGIYGDDIVPQVTTTLRHAWRERILGARDRRTIEELSEALRVVPFNLSPSTPIGEMPWQLLLEESRDVARLRLMYAMLGHMLEGGLPVKDIQTTVRIADDSAMAPGDDLFAHLRVLFDQCLRDGRVRELRAVAEAMAVFSDFVLQASLFTPSADESVLEIVVRHVAECLDALPEQVSCDICMDSVPDMRLPCGHQMCEECVDEWFNQSGHNNCPFCRRTTTHDQLHRVETQAEATHEHLVNAQDPVWPAIARILQRVVDFCHANGDDLATQCVGIIESPGTLHSSLLCNATRGLRDRSLGHPAAILLIEAVQTHLNGLDGLYAFAERALHVVSTDRHIPTVNARNMICVAVLRALIHQAVDATLLANWDLDRLSDSARWIWDCFANAPQVAQVLIFKHLRLKAEFGLLREHADRWRETLPWIAQLPWPEQQGAQDDQCNVFGPLSSDVARAAWAEQQFAASGAVGTANRSNATANQPTSGADAPPSLRESAMQAEVARELTTRQNDVTAGAFRSLLDAPPAQLGPMPRQFAAAANVDWTTRLQRAWTTTMPPNTQTDVPGSGHAGRYLHRLLLHFSIVFPETMAQDNYLAAMIYGAEVCNRSFLPGQADDDVSAILGSVAAVTRVYNCPCGFVYAVGNCGQLNQVSTCPNCRSQIGGQSNNTPRQTTNTTPGYHPPVLQAANQTPAPIRSVQPATLIILDILCSVSLLLATEVNAAVVAEIIELRTDAGGLLCTRFSVRMRQLTTLWGLTLEETSHVLHRLVQDLPRDLQGHGIPTTTAARDALETHLQTSWTQQLADPRTAHQAWVDVCTAADASRQEVSHFALWLQERHEPDSELEEAFRLAPAVTWPALEGRLRSDARVASALPLLPAVVQVQPMLFNAAQLWPLWSACVQMMHAADSQLLQTDQVQAMRLTDVINRGLVENSAIEGFITAWNTLRSSAPHDLLGADEDSPHGRFECRELMPLPALSLSSPATRLLPTEDADGDQLRALLAALIAQHNNCLQQLLSAAGQRHHVLLAQEPRRAFAPQVPLSDCDASCLISLDNAATLDGIWLPYAMRAPGFGNGLTLIADWRALDAIFYHKFVRNKFLIEFEAAPLFKYNQPGVAFLRALGVFAVSHNQVPLAEDAEQPLMMSELRQALTPAQHLLEYLVSHSGDLTGLSADATLARALERLGDQGAMQTARASCIMPRLLRDVEGLVNVLCRLELEVRPGRLRLRNFPDALEPDLARRVQTARSRHTSELWLRLPDALRRVIVYVWPMYDLGEQAFQAELGLFLDEEAMFFPRLQGVDPSDILPAELQLKHAYALLRWLQSRDVRSC</v>
          </cell>
        </row>
      </sheetData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NA calc"/>
      <sheetName val="protein calc"/>
      <sheetName val="gibson Mpa"/>
      <sheetName val="150311 Gibson pET"/>
      <sheetName val="150310 Mys1a"/>
      <sheetName val="gibson Mpa novi"/>
      <sheetName val="Mpa novi corr seq"/>
      <sheetName val="150324 Mys1b"/>
      <sheetName val="150720 vectorK"/>
      <sheetName val="150720 vectorG"/>
      <sheetName val="150924 standard vector"/>
      <sheetName val="new primers for fragments"/>
      <sheetName val="150924 tag variants"/>
      <sheetName val="Mys1b primers"/>
      <sheetName val="primer list"/>
      <sheetName val="Constructs150929"/>
      <sheetName val="Sheet1"/>
      <sheetName val="Sheet2"/>
      <sheetName val="160622"/>
    </sheetNames>
    <sheetDataSet>
      <sheetData sheetId="0"/>
      <sheetData sheetId="1"/>
      <sheetData sheetId="2"/>
      <sheetData sheetId="3"/>
      <sheetData sheetId="4">
        <row r="2">
          <cell r="D2" t="str">
            <v>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AAGACCTCGGCCGTCGCGGCGCTTGCCGGTGGTGCTGACCCCGGATGAAGTGGTTCGCATCCTCGGTTTTCTGGAAGGCGAGCATCGTTTGTTCGCCCAGGACTCTAGCTATAGTTCTAGTGGTTGGCTACGTATACTCCGGAATATTAATAGATCATGGAGATAATTAAAATGATAACCATCTCGCAAATAAATAAGTATTTTACTGTTTTCGTAACAGTTTTGTAATAAAAAAACCTATAAATATTCCGGATTATTCATACCGTCCCACCATCGGGCGCGGATCCCGGTCCGAAGCGCGCGGAATTCAAAGGCCTACGTCGACGAGCTCACTAGTCGCGGCCGCTTTCGAATCTAGAGCCTGCAGTCTCGAGGCATGCGGTAC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TTCTCTGTCACAGAATGAAAATTTTTCTGTCATCTCTTCGTTATTAATGTTTGTAATTGACTGAATATCAACGCTTATTTGCAGCCTGAATGGCGAATGG</v>
          </cell>
        </row>
        <row r="17">
          <cell r="I17" t="str">
            <v>GGATTATTCATACCGTCCCACCATCGGGCGCGGATCCCGGTCCGAAGCGCTAG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TCAGTGATGGTGATGATGGTGATGGTGGTGGTGGTACTAGAGGATCATAATCAGCCATACCACATTTGTAGAGGTTTTACTTG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14">
          <cell r="B14" t="str">
            <v>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GGCGGAGGACACCACCACCATCACCATCATCACCATCACTGA</v>
          </cell>
        </row>
      </sheetData>
      <sheetData sheetId="12">
        <row r="1">
          <cell r="P1" t="str">
            <v>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T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AT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GACCAGCCGCGTAACCTGGCAAAATCGGTTACGGTTGAGTAATAAATGGATGCCCTGCGTAAGCGGGTGTGGGCGGACAATAAAGTCTTAAACTGAACAAAATAGATCTAAACTATGACAATAAAGTCTTAAACTAGACAGAATAGTTGTAAACTGAAATCAGTCCAGTTATGCTGTGAAAAAGCATACTGGACTTTTGTTATGGCTAAAGCAAACTCTTCATTTTCTGAAGTGCAAATTGCCCGTCGTATTAAAGAGGGGCGTGGCCAAGGGCATGGTAAAGACTATATTCGCGGCGTTGTGACAATTTACCGAACAACTCCGCGGCCGGGAAGCCGATCTCGGCTTGAACGAATTGTTAGGTGGCGGTACTTGGGTCGATATCAAAGTGCATCACTTCTTCCCGTATGCCCAACTTTGTATAGAGAGCCACTGCGGGATCGTCACCGTAATCTGCTTGCACGTAGATCACATAAGCACCAAGCGCGTTGGCCTCATGCTTGAGGAGATTGATGAGCGCGGTGGCAATGCCCTGCCTCCGGTGCTCGCCGGAGACTGCGAGATCATAGATATAGATCTCACTACGCGGCTGCTCAAACCTGGGCAGAACGTAAGCCGCGAGAGCGCCAACAACCGCTTCTTGGTCGAAGGCAGCAAGCGCGATGAATGTCTTACTACGGAGCAAGTTCCCGAGGTAATCGGAGTCCGGCTGATGTTGGGAGTAGGTGGCTACGTCTCCGAACTCACGACCGAAAAGATCAAGAGCAGCCCGCATGGATTTGACTTGGTCAGGGCCGAGCCTACATGTGCGAATGATGCCCATACTTGAGCCACCTAACTTTGTTTTAGGGCGACTGCCCTGCTGCGTAACATCGTTGCTGCTGCGTAACATCGTTGCTGCTCCATAACATCAAACATCGACCCACGGCGTAACGCGCTTGCTGCTTGGATGCCCGAGGCATAGACTGTACAAAAAAACAGTCATAACAAGCCATGAAAACCGCCACTGCGCCGTTACCACCGCTGCGTTCGGTCAAGGTTCTGGACCAGTTGCGTGAGCGCATACGCTACTTGCATTACAGTTTACGAACCGAACAGGCTTATGTCAACTGGGTTCGTGCCTTCATCCGTTTCCACGGTGTGCGTCACCCGGCAACCTTGGGCAGCAGCGAAGTCGAGGCATTTCTGTCCTGGCTGGCGAACGAGCGCAAGGTTTCGGTCTCCACGCATCGTCAGGCATTGGCGGCCTTGCTGTTCTTCTACGGCAAGGTGCTGTGCACGGATCTGCCCTGGCTTCAGGAGATCGGAAGACCTCGGCCGTCGCGGCGCTTGCCGGTGGTGCTGACCCCGGATGAAGTGGTTCGCATCCTCGGTTTTCTGGAAGGCGAGCATCGTTTGTTCGCCCAGGACTCTAGCTATAGTTCTAGTGGTTGGCTACGTATACTCCGGAATATTAATAGATCATGGAGATAATTAAAATGATAACCATCTCGCAAATAAATAAGTATTTTACTGTTTTCGTAACAGTTTTGTAATAAAAAAACCTATAAATATTCCGGATTATTCATACCGTCCCACCATCGGGCGCGGATCCCGGTCCGAAGCGCGCGGAATTCAAAGGCCTACGTCGACGAGCTCACTAGTCGCGGCCGCTTTCGAATCTAGAGCCTGCAGTCTCGAGGCATGCGGTACCAAGCTTGTCGAGAAGTACTAGAGGATCATAATCAGCCATACCACATTTGTAGAGGTTTTACTTGCTTTAAAAAACCTCCCACACCTCCCCCTGAACCTGAAACATAAAATGAATGCAATTGTTGTTGTTAACTTGTTTATTGCAGCTTATAATGGTTACAAATAAAGCAATAGCATCACAAATTTCACAAATAAAGCATTTTTTTCACTGCATTCTAGTTGTGGTTTGTCCAAACTCATCAATGTATCTTATCATGTCTGGATCTGATCACTGCTTGAGCCTAGGAGATCCGAACCAGATAAGTGAAATCTAGTTCCAAACTATTTTGTCATTTTTAATTTTCGTATTAGCTTACGACGCTACACCCAGTTCCCATCTATTTTGTCACTCTTCCCTAAATAATCCTTAAAAACTCCATTTCCACCCCTCCCAGTTCCCAACTATTTTGTCCGCCCACAGCGGGGCATTTTTCTTCCTGTTATGTTTTTAATCAAACATCCTGCCAACTCCATGTGACAAACCGTCATCTTCGGCTACTTTTTCTCTGTCACAGAATGAAAATTTTTCTGTCATCTCTTCGTTATTAATGTTTGTAATTGACTGAATATCAACGCTTATTTGCAGCCTGAATGGCGAATGG</v>
          </cell>
        </row>
      </sheetData>
      <sheetData sheetId="13"/>
      <sheetData sheetId="14"/>
      <sheetData sheetId="15">
        <row r="2">
          <cell r="L2" t="str">
            <v>ATGGAGTGTCCTCAGTGCGGTCACGTTTCTAGCGAAAAGGCGCCCAAATTCTGTTCCGAATGTGGTCAGAAGCTGCCATCGGCTGCTACTGTGCAGGGCGACCTAAAGAACGACAATACCTTAGTAGTAAGTTCCACGCCTGAGGGAAAGACTGAGCAAGGCGCTGTGTTGAGGGAGGAGGAAGTCCTACTCTCCTCTACCGACCCTGGTAAGGAACTTGAGAAGCCAGAAGAGTCTGATTCGAACGCCTCATGGACGACTCAAATGAGTAAGAAAGAGAAGCGCCGCCGCAAGCGCCAAGGTACCATATCGTCTAGCGAGGCACCAAGTTCTGGATTATGGTCGTTGGACATGCCACCCTCACCTGGTAGTCACAATTCCGCCCTCCCACAAAATCAGGCCCAACAAGGCGGAGCCGCCTCCCAGCCAGGTCACCCGTTGGATACTGAAAACATGCCCATGGAGGACGGTTTCGTGCACACCGAGGGATCGGGCAGTCCCTTGCAGGGTCAAGCTGCCGAACGAACTGACGCACAATCCAACCTTGCCCCATCCGATCTGGCCGAGGTGAAAGACTTGAATACTAGCAAGCCTTCTGTAGACAAAGGTTTGCCTCTTGACGGTGGTCCAGCACTGAGCGCATTCAAGGGTCATCCCAAAATGACAGATGCTTCTCAAAAGGCACCACTCCCGGAGTCAAAGGGCGAAACTAGTGGTCAGGAGAAGAAGGTGCCTCCTATTGACGCGGCTGCAAGTCCAGTCAAGACGGCTGGTAAGGAAACAGGCGAGGACGTGCGCAAGCCCAAGCCTTCGCCTGTCAGCCCCGTTGCGTCAAAGCACGGTGACCAGGAAGCGGAGCTGAAAGGTAAACTCGCTACTCCCGTTCGTAAGAGCAACGAAGGCGGAAACACCCAACCAGAGGACCAACGTAAACCAGGAGAGGGCCGTAACTTTGCCGCCGCTGTAAAAACACAGCAAGCGGCTGCCCCGCAGCAGGCAGCTGCGCCGGAGCCGACGAGTGCCTTCAACCCTCGTGATACTGTAACAGTCTATTTCCACGCTATTGTCTCTCGCCACTTTGGATTCAATCCAGAGGAACACAAGGTTTACGTCCGAGGCGGCGAAGGCCTCGGCCAGAAGGGCTGGACTGATGCTTGCGAGATGTACTGCACACAAGACCTCCACGACTTGGGATCTCTCGTAGAAGGAAAAATGGACATCCCCCGCCAATCCTTAGACAAACCCATTCCTTACAAGTACGTTATCCATCGTGGAGGATCGTCCAAAGACACTGTGGAATACGAGTTCATCTACGAACAAGCGCAGAAGAAGGGCGAACACGTAAACAGGTGCTTGAGAGTGGTTTCTACCTCTCTTGGTAATGGCGACTGGCACCAATACGACGATATCATCTGCATGCGCTCCACTGGCTTCTTCCAGCAGGCGAAAAATAGGATTTTGGATAGTACCCGAAAGGAGCTGCTCAAAGGTAAAAAACAGGCTGCTGTGGTTATGCTGGACCGTATCTTCTCCGTGTTGCAGCCGTGGAGTGACATTAACTTGCAGAGTTTTATGACGCAGTTCTTGCAGTTCTACTCGGTTGTCCGAGAACCAATGATCCATGACGGCCGTGCAAGAAAATGGACAAGTTTGCAGTACGAGGAAAAAGAAGTCTGGACCAATCTGTGGGAACACGTCAAGAAACAGATGGCCCCATTCCTAGAAGGAAAATCGGGCGAGAGTTTGCCCGCAGACTGCCCTGTCAGGTCCAAATTAACCCTCGGTCTGAGCATCCTCTTCATGGTGGAAGCAGCAGAGTTCACCGTTCCAAAGAAGGACCTTGATTCTTTATGCTATCTGCTCATCCCCTCAGCCGGTAGTCCAGAAGCACTCCACTCCGATCTGTCTCCCGTGCTTCGCATACGTCAACGTTGGAGAATCTACCTTACCAATCTGTGTCTGCGTTGCATCGACGAGCGCTGTGACAGATGGCTCGGCATATTGCCTCTGTTGCACACCTGTATGCAAAAGAGTCCCCCGAAAAAGAACTCAAAGTCGCAGCCTGAGGACACCTGGGCGGGACTTGAGGGCATCTCATTCTCAGAGTTCAGGGATAAGGCACCCACTCGTTCCCAGCCTCTCCAATTCATGCAATCCAAAATGGCCTTACTCCGAGTGGACGAATATCTCTTCAGATCATGGCTATCCGTGGTACCACTCGAGTCTCTGTCGTCATACTTGGAGAACTCCATCGACTACCTGTCCGACGTACCTGTGCGCGTATTGGACTGCTTGCAGGGTATTAGCTATCGTTTGCCTGGACTGAGAAAGATAAGCAACCAAAACATGAAAAAAGACGTGGAAAATGTGTTTAAGATGTTGATGCATCTCGTGGATATTTACCAGCATCGTATCTTCGGCGAGAACTTGCTTCAAATCTATTTGACGGAATGTCTAACTTTACATGAGACAGTGTGTAATATCACCGCAAACCACCAGTTCTTCGAAATACCAGCTCTCTCCGCTGAACTGATATGCAAGCTCTTGGAGCTATCCCCGCCTGGCCACACCGATGAAGGACTTCCCGAAAAGTCATACGAGGACTTAGTAACCAGCACGCTCCAAGAAGCCCTTGCAACAACTCGCAACTGGTTGCGCAGTCTGTTCAAGAGTAGGATGCTCTCCATTAGCAGCGCCTATGTAAGGCTCACCTATAGTGAAGAGATGGCTGTGTGGCGACGTCTGGTTGAAATTGGCTTCCCAGAGAAGCATGGTTGGAAGGGATCGCTCCTGGGTGACATGGAGGGACGCCTGAAACAGGAGCCGCCAAGATTGCAGATTAGCTTCTTCTGTTCATCTCAGTGTCGTGATGGAGGATTGCACGATAGTGTCTCACGTAGCTTCGAAAAGTGCGTGATCGAAGCTGTGTCGAGTGCTTGCCAATCCCAGACTTCTGTTTTGGAAGGCTTGAGCTGTCAAGACCTCCAGAAGTTTGGTACCCTTTTGAGCGCAGTTATCACCAAATCCTGGCCTGTCCACAATGGTGAGCCCGTGTTCGATGTGGATGAAATCTTCAAGTACCTGCTCAAGTGGCCGGACGTCAGGCAGCTGTTCGAACTGTGTGGTACCAACGAGAAAATAATCGATAACATTACCGAGGAAGGCCGACAACTGATGGCTACTGCTGAAAGTGTTTTCCAGAAGGTCGCAGGTGAGCTCGAAAATGGAACTATTGTGGTCGGACAGCTGGAGTTGATCCTAGAACACCAATCCCAATTCCTGGACATCTGGAATCTCAATCGTCGCCGCTTGCCATCACAAGAAAAGGCGTGTGACGTCCGCAGTCTGCTTAAGAGAAGGCGTGATGATTTGCTCTTCTTAAAGCAGGAGAAACGCTACGTGGAGTCATTGCTCCGCCAGCTCGGACGTGTGAAGCATCTGGTTCAGGTCGACTTCGGTAACATTGAGATCATTCACTCCCAAGATCTGAGCAACAAGAAGTTGAACGAAGCTGTAATCAAACTGCCCAACTCAAGCTCCTATAAGAGAGAGACACACTACTGCCTGTCCCCTGACATTAGAGAGATGGCGTCGAAGCTCGATTCCCTGAAGGACAGCCACATATTCCAAGACTTCTGGCAAGAGACAGCCGAGTCGCTCAATACACTGGACAAAGACCCCCGCGAGTTAAAAGTATCATTGCCTGAAGTTCTAGAGTACTTGTACAACCCGTGCTATGATAACTTCTACACTCTGTACGAGAACTTGAAGAGTGGTAAAATCACGTTTGCTGAAGTGGACGCGATCTTTAAAGACTTTGTGGACAAATACGACGAACTGAAAAATGACCTTAAATTCATGTGCACCATGAACCCACAAGACCAAAAGGGTTGGATTTCGGAGAGAGTCGGCCAGATCAAGGAATACCATACGCTACATCAGGCCGTCTCCTCAGCCAAGGTTATCCTGCAGGTACGCAGAGCCTTGGGAGTCACTGGAGATTTCTCAGTCCTTAACCCCTTGCTGAACTTCGCCGACTCATTCGAAGATTTCGGCAATGAAAAATTGGACCAGATCTCACCTCAGTTTATTAAGGCTAAGCAACTGCTACAGGATATTTCGGAACCCCGTCAACGATGCTTGGAGGAGCTGGCTAGGCAAACCGAATTGGTGGCTTGGCTGCACAAGGCTCTGGAGGATATCAATGAGCTCAAAGTCTTTGTAGACTTGGCCAGCATTTCAGCGGGAGAGAACGACATCGACGTCGACCGCGTAGCTTGTTTTCACGATGCAGTGCAAGGATACGCATCGCTGCTGTACAAAATGGACGAAAGGACGAATTTCAGCGATTTTATGAATCATCTCCAGGAATTGTGGAGAGCCCTGGATAATGATCAGCATCTTCCGGATAAACTTAAAGACTCTGCGCGCAACTTAGAGTGGCTCAAGACAGTTAAAGAATCGCATGGTTCTGTGGAACTCAGTTCATTGTCACTAGCGACTGCCATCAATTCTCGCGGTGTCTATGTCATTGAGGCGCCGAAGGACGGCCAAAAGATCTCCCCTGACACCGTACTGAGGCTCCTCCTGCCTGACGGTCACGGCTATCCCGAGGCTTTGCGTACCTACTCCACAGAAGAACTCAAGGAGCTGTTAAACAAGCTCATGCTGATGAGCGGCAAAAAAGATCATAACAGTAACACTGAAGTGGAAAAATTCAGCGAGGTTTTCTCCAATATGCAGAGGCTGGTCCATGTGTTTATCAAGTTGCACTGCGCAGGTAACATGCTCTTCAGGACCTGGACGGCTAAGGTCTATTGCTGTCCTGACGGTGGTATCTTCATGAACTTCGGACTGGAACTTCTCTCCCAACTCACAGAAAAGGGTGACGTGATCCAGCTGTTAGGAGCCCTGTGCAGACAAATGGAGGATTTCTTGGATAACTGGAAAACCGTCGTTGCGCAGAAGCGCGCCGAACACTTCTACTTGAACTTTTACACAGCTGAGCAACTGGTCTATCTATCGAGCGAGTTGAGGAAGCCCCGTCCATCCGAAGCCGCCCTGATGATGCTAAGTTTCATCAAGGGTAAGTGCACGGTGCAGGACTTGGTACAGGCTACTTCTGCTTGTGAGTCGAAAGCCGACCGCTATTGCTTACGCGAGGTGATGAAAAAGTTGCCCCAACAACTCCTCAGCGAGCCTTCTTTGATGGGTAAGTTACAAGTGATCATGATGCAGAGCTTAGTGTACATGTCAGCTTTCTTGCCTCACTGCCTTGACTTAGACGCTCTGGGTAGGTGCCTGGCACACTTAGCGACGATGGGTGGCACCCCAGTTGAAAGGCCCCTGCCTAAGGGACTGCAAGCTGGACAGCCCAACCTAATCTTGTGTGGCCATTCAGAGGTGTTGCCGGCCGCTCTGGCTATTTATATGCAGGCGCCAAGGCAGCCTCTCCCTACTTTCGATGAAGTGCTCCTCTGCACACCTGCAACCACCATCGAAGAAGTAGAGCTCCTGCTTAGGCGCTGCCTGACCAGTGGAAGCCAGGGTCACAAGGTCTATTCCTTGTTGTTCGCCGACCAATTGTCCTACGAGGTGGGTTGTCAAGCTGAGGAATTTTTTCAATCACTATGTACCCGAGCTCACCGCGAGGATTACCAACTCGTGATACTATGTGACGCTGCAAGAGAACACTGCTACATTCCATCTACCTTTAGCCAGTACAAGGTCCCCTTGGTACCGCAAGCACCACTACCAAACATCCAAGCCTACCTCCAAAGTCACTACCAAGTTCCGAAAAGGCTTCTCAGTGCAGCCACTGTTTTCCGCGACGGACTCTGTGTCGGTATCGTCACGTCTGAAAGAGCTGGTGTCGGCAAGTCCCTTTACGTTAACACCTTGCACACAAAACTCAAGGCTAAGTTACGCGACGAGACAGTACCGCTTAAGATTATCCGCCTGACAGAACCGCACCTCGACGAGAACCAAGTGCTTTCAGCATTACTACCATTCTTGAAGGAAAAGTATCAGAAAATGCCCGTTATTTTCCACATTGACATCAGTACTTCTGTGCAAACTGGTATCCCGATATTCTTGTTCAAGCTCTTGATTCTGCAGTACCTGATGGATATCAACGGAAAAATCTGGAGGCGTTCTCCTGGCCACCTTTACCTCGTCGAAATTCCGCAAGGCTTGTCCGTACAGCCCAAGAGATCTAGCAAGTTGAACGCTCGTGCCCCTCTTTTTAAGTTCTTAGACCTGTTCCCAAAGGTGACTTGCCGCCCCCCAAAGGAGGTTATAGACATGGAATTAACGCCCGAGAGAAGTCACACAGACCCTGCCATGGATCCTGTTGAGTTTTGCTCAGAAGCTTTCCAGCGTCCGTATCAATATTTAAAACGTTTCCATCAGCAGCAAAACCTCGATACATTCCAATACGAAAAAGGAAGCGTGGAAGGCAGTCCCGAGGAGTGCTTGCAACACTTTTTGATTTACTGCGGCCTAATCAACCCTAGCTGGTCTGAATTGCGTAACTTCGCTTGGTTCCTTAACTGCCAGTTGAAGGATTGCGAAGCTTCAATTTTCTGTAAGTCTGCTTTCACTGGTGATACGCTCCGCGGCTTCAAGAATTTCGTGGTCACTTTCATGATACTTATGGCACGCGATTTTGCTACACCCACATTACACACCTCTGACCAGTCACCTGGTCGTCAATCCGTTACCATTGGTGAGGTAGTGGAGGAAGATCTAGCGCCCTTCTCACTGCGCAAGCGTTGGGAGTCAGAGCCCCATCCTTACGTGTTCTTCAACGGCGACCACATGACCATGACGTTCATCGGATTCCATCTTGAGACGAACAACAACGGTTACGTCGACGCTATTAACCCCTCGAACGGAAAGGTTATCAAGAAGGACGTGATGACTAAGGAATTGTTTGATGGTTTGAGACTCCAGCGCGTCCCTTTCAACATCGACTTCGATAACCTACCTAGGTATGAGAAGCTCGAGAGGCTGTGTCTCGCCCTGGGCATCGAGTGGCCTATTGACCCTGATGAAACCTACGAATTAACCACAGATAACATGCTCAAAATTTTAGCAATCGAAATGCGCTTCAGGTGCGGCATCCCTGTCATAATCATGGGAGAAACGGGCTGCGGTAAGACTCGTTTGATAAAATTCCTATCGGATCTCAAAAGGGGAAGCGTCGAGGCCGAAACCATGAAGCTCGTAAAGGTTCACGGAGGAACTACTCCATCCATGATTTATTCCAAGGTCAAGGAGGCTGAACGAACGGCCTTCAGTAATAAGGCACAACACAAACTGGATACTATCCTGTTTTTTGACGAAGCCAACACTACTGAGGCGGTCAGCTGCATAAAGGAGATCCTATGTGACAGAACGGTCGATGGTGAGCATCTTCACGAGGACTCTGGTCTGCACATCATTGCCGCTTGCAACCCATATCGAAAGCATTCGCAAGAAATGATCCTCCGCCTAGAAAGTGCTGGTCTGGGTTACAGGGTGAGTGCCGAGGAAACGGCTGATCGCCTGGGCAGTATTCCGCTACGACAACTCGTCTATCGTGTTCACGCTTTGCCTCCATCGCTGATCCCACTGGTGTGGGATTTTGGCCAATTAAACGACTCTGCCGAGAAGCTTTATATCCAACAAATAGTGCAACGACTCGTGGATTCTGTTTCCGTCAACCCATCTGAGACGTGCGTCATTGCGGATGTCTTGTCTGCTTCGCAGATGTTCATGAGGAAGCGTGAAAACGAGTGCGGTTTCGTGTCTCTTCGCGACGTAGAGAGATGCGTGAAGGTGTTTAGGTGGTTCCACGATCACTCAGATATGTTGTTAAAAGAGTTGGACAAATTCTTGCATGAGTCCTCGGACTCTACTCACACATTCGAGCGTGATCCTGTGCTGTGGTCCCTTGTCATGGCAATCGGTGTCTGTTATCATGCATCGCTGGAGGAAAAGGCGTCTTACCGTACGGCAATTGCTCGTTGTTTTCCAAAGCCTTATAACTCTTCCAGAGCCATACTGGATGAAGTGACACACGTCCAGGACCTATTCCTCAGAGGCGCTCCCATTCGTACAAACATCGCCCGAAACTTGGCTCTCAAAGAAAATGTGTTCATGATGGTAATTTGTATCGAGCTGAAGATCCCCCTGTTTCTCGTAGGAAAGCCTGGATCTAGCAAAAGCTTGGCCAAGATCATAGTGGCGGACGCTATGCAAGGTCAGGCAGCTTTCTCAGAGCTGTTCCGTTGCCTTAAGCAGGTGCACCTAGTGTCCTTCCAGTGTAGCCCTCACTCGACCCCTCAAGGTATCATCAGTACCTTCAAGCAGTGTGCTAGGTTTCAGCAAGGTAAAGATTTAGGACAGTACGTATCTGTCGTCGTACTCGATGAAGTCGGTCTTGCGGAGGACTCGCCCAAAATGCCATTAAAGACACTCCATCCACTTCTCGAAGATGGCTGTATAGAGGACGACCCAGCCCCCTACAAAAAGGTAGGTTTTGTGGGAATCTCCAATTGGGCCTTGGACCCGGCTAAGATGAATCGCGGTATCTTCGTTTCTCGCGGCTCCCCGAATGAGAAGGAGCTTATCGAGTCGGCAGAGGGCATCTGTTCTTCGGACCGTCTCGTCCAGGATAAAATTCGTGGATACTTCGCTCCATTCGCAAAGGCGTATGAGACGGTGTGCCAGAAGCAGGATAAGGAATTCTTCGGACTGAGGGACTACTACTCGTTGATCAAGATGGTATTCGCCAAGGCTAAAGCCTCGAAACGCGGTCTTTCTCCACAGGATATCACTCACGCTGTCTTACGTAATTTCTCTGGCAAGGATAATATACAAGCATTATCAATCTTCACAGCTAGCCTGCCCGAAGCCCGCTACAAGGAAGAGGTTTCAACAGTGGAACTCATTAAGCAAAACATCTACCCTGGACCACAAGCCAGCAGCAGAGGTCTGGACGGTGCCGAATCACGTTACCTCCTGGTGTTGACTAGGAACTACGTTGCACTTCAAATACTGCAACAGACTTTCTTCGAGGGACAACAGCCTGAAATCATTTTCGGATCCTCTTTCCCCCAGGACCAAGAGTACACCCAGATTTGCCGCAACATCAATCGCGTCAAGATATGCATGGAGACAGGTAAAATGGTCGTCCTGCTAAATCTACAAAACCTGTACGAGAGCCTGTACGATGCGCTTAACCAGTACTACGTGTACTTGGGAGGTCAGAAGTACGTTGACTTGGGACTGGGCACCCACAGAGTCAAGTGCCGCGTCCACACAGCTTTCCGCCTCATCGTGATCGAAGAGAAAGACGTGGTGTACAAACAATTCCCAGTACCGCTGATTAATAGACTAGAGAAGCACTATTTGGATATGAACACCGTCCTCCAACCATGGCAAAAAAGCATCGTGCAAGAATTGCAGCAGTGGGCTCACGAGTTTGCAGACGTCAAGGCTGACCAATTCATCGCTAGACATAAGTACTCTCCGGCGGACGTTTTCATCGGATACCATTCAGACGCCTGCGCTAGTGTTGTTCTGCAGGCTGTAGAGAGGCAAGGTTGCAGAGATTTAACAGAAGAGCTATACCGAAAAGTCTCAGAGGAGGCCCGCTCGATCCTATTAGACTGCGCCACACCTGATGCTGTTGTTCGCCTTTCGGGCAGTAGCTTGGGTAGTTTCACCGCGAAACAATTATCTCAGGAATACTATTACGCGCAGCAGCATAACTCCTTCGTGGACTTCCTGCAGGCGCATCTGCGAATGACCCATCACGAATGCAGGGCGGTATTCACCGAGATAACGACTTTCAGCCGTTTGCTGACGGGTAATGACTGTGACGTTCTAGCATCCGAACTGCGCGGACTCGCCAGCAAGCCAGTTGTTCTAAGCCTACAACAGTACGACACTGAGTATTCCTTCTTAAAGGATGTGCGCTCGTGGCTAACTAATCCCGGTAAGCGCAAGGTCCTGGTCATTCAGGCAGACTTTGACGATGGTACCCGCAGCGCGCAGCTGGTCGCGTCCGCTAAGTACACAGCCATCAACGAGATCAACAAAACGCAAGGAACCAAGGATTTTGTGTTTGTGTACTTTGTTACAAAGCTCAGCCGCATGGGCTCAGGCACTAGCTACGTTGGTTTCCATGGAGGTCTATGGAGATCTGTACACATCGATGATCTGAGACGAAGTACCATCATGGCTAGTGACGTAACTAAGTTGCAGAACGTCACCATTTCGCAACTTTTCAAACCCGAGGACAAGCCCGAACAGGAAGAGATGGAAATCGAAACCAGCCAGTCCAAGGAACTGGCCGAAGAGCAGATGGAAGTCGAGGACAGCGAGGAGATGAAAAAAGCCTCAGACCCAAGGTCTTGCGACTGCTCTCAATTCCTCGATACGACTCGTCTGGTACAGTCCTGTGTGCAGGGCGCCGTTGGAATGTTACGTGACCAAAATGAATCTTGCGCTCGTAACATGCGCAGAGTTACTATACTCCTGGACCTCTTGAACGAGGACAACACAAGAAATGCCTCGTTCCTGCGAGAATCCAAGATGAGACTACACGTCCTTCTGAACAAACAGGAGGAAAACCAGGTACGCTCCCTTAAAGAGTGGGTGACACGCGAGGCCGCAAATCAAGACGCTCTCCAAGAGGCCGGAACATTTAGGCACACGCTGTGGAAGAGAGTGCAGGATGTCGTAACTCCCATTCTCGCGTCGATGATTGCCCATATCGATAGGGACGGAAACCTGGAGCTCCTGGCTCAACCTGATAGTCCAGCCTGGGTCCAGGACCTGTGGATGTTTATTTATAGTGACATTAAGTTCCTTAATATTTCCCTTGTGTTGAATAATACAAGGAGCAACAGTGAAATGTCTTTCATTCTGGTACAATCTCATATGAACCTCTTGAAGGACGCTTATAACGCTGTACCTTTCAGTTGGAGAATTCGTGACTACCTCGAGGAACTGTGGGTCCAGGCACAGTATATAACGGACACCGAAGGTTTGTCAAAGAAATTCGTGGAAATATTCCAGAAAACTCCTTTAGGTGTGTTTCTTGCGCAGTTCCCTGTGGCTCAGCAACAGAAGCTGCTGCAGTCTTATCTCAAGGATTTCCTTCTTCTCACAATGAAGGTTTCCTCCCGCGAGGAATTAATGTTTCTCCAGATGGCGTTGTGGTCTTGCCTCAGAGAGCTGCAAGAGGCAAGCGGAACCCCGGATGAGACGTACAAGTTCCCCCTGTCACTACCCTGGGTGCACCTCGCCTTCCAGCATTTTCGCACTCGCCTCCAGAACTTCTCACGCATCCTGACCATACACCCGCAAGTACTTTCATCGCTAAGCCAAGCGGCTGAGAAACACTCCCTTGCAGGCTGCGAGATGACTCTGGATGCTTTTGCGGCGATGGCGTGCGCCGAGATGCTGAAGGGTGATCTTCTGAAGCCATCGCCCAAGGCATGGCTGCAACTGGTGAAGAACCTGTCAACCCCTCTGGAGCTGGTCTGCTCTGAAGGATACCTTTGCGATAGTGGCTCAATGACCCGCTCTGTCATCCAGGAGGTGAGAGCACTATGGAACCGAATCTTTTCTATCGCCCTGTTTGTTGAGCACGTTCTGCTCGGCACGGAGTCCCACATCCCAGAACTCAGTCCACTTGTAACAACCTATGTTTCCCTGCTGGACAAATGCCTCGAGGAGGACTCCAACCTTAAGACGTGCAGGCCATTCGTTGCCGTGATGACCACTCTATGTGATTGTAAGGACAAGGCTAGTAAGAAATTCTCTCGATTCGGTATCCAACCGTGCTTTATATGTCATGGTGATGCGCAGGATCCAGTCTGCTTGCCGTGCGACCACGTGTACTGCCTGCGTTGTATTCAAACCTGGCTAATTCCCGGTCAGATGATGTGCCCCTACTGTCTGACCGACTTGCCCGATAAGTTTAGCCCCACTGTCTCACAAGATCACCGTAAGGCCATCGAGAAGCACGCACAATTTCGTCATATGTGCAACAGCTTTTTCGTTGACTTAGTATCAACTATGTGCTTTAAAGACAACACACCTCCAGAGAAGAGCGTCATTGACACATTATTAAGTCTCCTGTTCGTGCAGAAAGAACTTCTTAGAGATGCGTCTCAGAAACACCGTGAGCACACAAAATCCCTATCACCATTCGACGATGTGGTAGACCAGACCCCAGTGATCAGGTCAGTCCTCCTGAAACTGCTGCTCAAATACTCATTTCATGAAGTTAAGGACTACATCCAGAATTACCTGACCCAGCTGGAAAAAAAGGCTTTCCTGACAGAAGATAAGACTGAACTGTACTTGCTGTTCATAAGCTGCCTCGAGGATAGCGTTCACCAGAAAACTTCAGCTGGTTGCAGGAACCTCGAGCAGGTGTTGCGAGAAGAAGGTCACTTTCTGCGTACGTACTCTCCTGGTCTGCAGGGTCAGGAGCCCGTGAGGATCGCGTCTGTGGAATACCTGCAGGAGGTCGCCCGTGTACGCCTCTGCCTTGATTTAGCCGCCGACTTCCTGTCCGAACTCCAGGAAGGATCCGAGCTTGCTGAGGATAAGAGGAGGTTCCTGAAACATGTCGAAGAGTTCTGCACCCGTGTAAACAACGATTGGCACAGAGTTTATCTGGTTCGTAAGCTGAGCAGCCAGCGCGGTATGGAGTTCGTGCAGAGCTTCAGTAAACAGGGACATCCATGTCAGTGGGTTTTCCCACGCAAAGTCATCGCTCAGCAGAAAGACCATGTTAGCTTGATGGACCGTTACCTTGTCCACGGTAACGAATACAAAGCAGTAAGAGACGCCACAGCTAAGGCGGTGCTCGAATGCAAAACTCTGGACATCGGTAATGCTCTCATGGCTTGTCGCTCCCCAAAGCCCCAGCAAACTGCATACCTCTTACTCGCTCTTTACACGGAGGTGGCTGCCTTGTACCGTTCTCCCAACGGTTCGTTACACCCCGAGGCCAAGCAATTAGAGGCCGTGAACAAATTCATCAAGGAGTCAAAGATTCTTAGCGATCCTAACATAAGGTGCTTCGCACGCAGCTTGGTAGACAACACCCTCCCTCTGTTGAAGATTCGCTCTGCAAACAGTATCCTGAAGGGCACTGTGACTGAAATGGCTGTCCATGTCGCTACCATCCTGTTGTGTGGTCACAACCAGATCTTAAAACCCCTGAGGAATCTCGCGTTCTACCCGGTGAACATGGCGAACGCTTTCTTGCCGACCATGCCAGAGGATCTGCTCGTCCACGCTAGAACCTGGAGGGGCTTGGAAAATGTCACGTGGTACACGTGCCCCCGCGGTCACCCTTGCAGTGTCGGTGAGTGTGGAAGGCCAATGCAGGAATCCACCTGCCTGGATTGCGGCCTGCCGGTGGGTGGCCTCAATCATACGCCTCACGAAGGCTTCTCGGCTATCAGGAATAATGAGGATAGAACGCAGACCGGACACGTCCTCGGCTCGCCGCAATCTTCCGGCGTCGCTGAGGTATCCGATCGCGGTCAAAGCCCGGTGGTATTCATATTAACCCGTTTATTAACACACCTGGCGATGCTGGTGGGCGCCACTCATAACCCCCAGGCTCTGACAGTCATTATCAAGCCGTGGGTGCAGGATCCTCAGGGTTTCCTTCAGCAACATATACAACGCGACCTGGAACAGCTGACCAAGATGCTGGGCCGCTCCGCCGACGAAACAATTCACGTAGTGCATTTAATCTTATCATCACTCCTCAGAGTTCAAAGTCATGGTGTGCTCAACTTCAACGCCGAGCTGTCCACTAAAGGCTGCCGTAACAATTGGGAGAAACACTTCGAGACGCTGTTACTGAGGGAGCTGAAGCACCTAGATAAGAACCTTCCTGCTATCAATGCACTGATCTCGCAGGACGAGAGAATCTCGTCTAACCCAGTTACCAAGATCATCTACGGCGACCCAGCAACATTCCTACCCCACCTCCCCCAGAAATCGATCATTCATTGTTCAAAGATTTGGTCGTGTCGCCGTAAGATAACCGTCGAGTACCTACAACATATTGTTGAGCAGAAGAACGGCAAGGAGACGGTTCCCGTTTTATGGCACTTTCTCCAGAAAGAGGCGGAGCTCAGATTGGTCAAATTCCTGCCCGAGATCTTGGCGCTTCAAAGGGACTTGGTGAAGCAATTTCAGAACGTTAGCAGAGTAGAGTATTCGAGCATCCGCGGCTTTATCCACTCCCACAGTTCAGACGGCCTGCGAAAGCTACTCCATGACAGAATAACGATCTTCCTTAGCACATGGAACGCCCTGAGGCGCTCATTGGAAACTAACGGAGAAATAAAGCTGCCGAAGGACTACTGTTGTTCCGACCTCGACCTGGACGCTGAGTTCGAGGTTATCCTGCCCCGCAGACAGGGATTAGGTCTTTGTGGAACCGCTCTGGTTTCCTATCTAATATCGCTGCATAACAACATGGTGTACACGGTACAAAAGTTCTCAAATGAGGACAACTCATATTCAGTAGACATCTCCGAAGTGGCCGACTTACATGTCATCTCATACGAGGTCGAAAGGGATTTGAACCCCCTCATACTGTCCAACTGCCAGTATCAGGTGCAGCAGGGTGGAGAAACTTCACAGGAATTTGATCTTGAAAAGATTCAGCGTCAGATCTCCTCCAGGTTTTTACAGGGCAAACCTCGTCTGACCCTTAAGGGCATTCCTACTCTTGTATACAGACGTGACTGGAACTACGAACATCTGTTCATGGATATTAAGAACAAGATGGCCCAGAGTAGCCTCCCCAATCTGGCGATCTCCACAATTTCAGGTCAACTCCAATCATACTCCGATGCGTGTGAGGCCCTGTCCATCATCGAGATAACCCTGGGCTTTCTATCTACAGCAGGCGGCGATCCAGGAATGGACTTGAATGTGTATATTGAGGAAGTGTTACGTATGTGTGACCAGACAGCGCAAGTGCTAAAGGCATTCAGCCGATGCCAGCTCAGGCATATCATTGCACTGTGGCAATTTTTGTCTGCCCACAAGTCAGAACAGCGCTTACGCCTAAACAAAGAATTGTTCCGCGAGATCGACGTCCAGTACAAGGAGGAATTGTCAACCCAGCACCAGCGTTTGCTGGGCACCTTCCTTAATGAGGCCGGTTTGGACGCCTTTCTCTTGGAACTTCACGAGATGATCGTCCTGAAGCTTAAGGGTCCTCGCGCTGCTAACTCCTTTAACCCGAATTGGAGCTTGAAAGACACACTAGTGTCGTACATGGAAACAAAAGACAGCGACATTTTGTCTGAAGTAGAATCTCAATTCCCAGAAGAAATTCTCATGTCTAGCTGTATCTCAGTGTGGAAGATCGCCGCCACTAGAAAGTGGGATCGTCAAAGCAGA</v>
          </cell>
        </row>
      </sheetData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2"/>
  </sheetPr>
  <dimension ref="A1:R521"/>
  <sheetViews>
    <sheetView topLeftCell="A406" zoomScale="55" zoomScaleNormal="55" workbookViewId="0">
      <selection activeCell="D453" sqref="D453"/>
    </sheetView>
  </sheetViews>
  <sheetFormatPr defaultRowHeight="14.4" x14ac:dyDescent="0.3"/>
  <cols>
    <col min="1" max="1" width="8.88671875" style="1"/>
    <col min="2" max="2" width="11.44140625" style="1" bestFit="1" customWidth="1"/>
    <col min="3" max="3" width="28.33203125" style="64" bestFit="1" customWidth="1"/>
    <col min="4" max="4" width="132.88671875" style="36" customWidth="1"/>
    <col min="5" max="5" width="7.33203125" style="65" bestFit="1" customWidth="1"/>
    <col min="6" max="6" width="28.33203125" style="65" bestFit="1" customWidth="1"/>
    <col min="7" max="7" width="21.88671875" style="65" bestFit="1" customWidth="1"/>
    <col min="8" max="8" width="9.5546875" style="65" bestFit="1" customWidth="1"/>
    <col min="9" max="9" width="10" style="65" bestFit="1" customWidth="1"/>
    <col min="10" max="10" width="48.6640625" style="66" customWidth="1"/>
    <col min="11" max="11" width="18.6640625" style="65" bestFit="1" customWidth="1"/>
    <col min="12" max="12" width="19.88671875" style="65" bestFit="1" customWidth="1"/>
    <col min="13" max="13" width="18.109375" style="65" customWidth="1"/>
    <col min="14" max="14" width="12" style="65" bestFit="1" customWidth="1"/>
    <col min="15" max="15" width="72.5546875" style="65" bestFit="1" customWidth="1"/>
    <col min="16" max="16" width="65.33203125" style="61" bestFit="1" customWidth="1"/>
    <col min="17" max="17" width="8.88671875" style="1"/>
    <col min="18" max="18" width="8.88671875" style="67"/>
    <col min="19" max="16384" width="8.88671875" style="1"/>
  </cols>
  <sheetData>
    <row r="1" spans="1:18" s="39" customFormat="1" ht="15" thickBot="1" x14ac:dyDescent="0.35">
      <c r="A1" s="34" t="s">
        <v>294</v>
      </c>
      <c r="B1" s="34" t="s">
        <v>295</v>
      </c>
      <c r="C1" s="35" t="s">
        <v>296</v>
      </c>
      <c r="D1" s="36" t="s">
        <v>297</v>
      </c>
      <c r="E1" s="37" t="s">
        <v>96</v>
      </c>
      <c r="F1" s="37" t="s">
        <v>298</v>
      </c>
      <c r="G1" s="37" t="s">
        <v>299</v>
      </c>
      <c r="H1" s="37" t="s">
        <v>300</v>
      </c>
      <c r="I1" s="37" t="s">
        <v>301</v>
      </c>
      <c r="J1" s="38" t="s">
        <v>302</v>
      </c>
      <c r="K1" s="37" t="s">
        <v>303</v>
      </c>
      <c r="L1" s="37" t="s">
        <v>304</v>
      </c>
      <c r="M1" s="37" t="s">
        <v>305</v>
      </c>
      <c r="N1" s="37" t="s">
        <v>306</v>
      </c>
      <c r="O1" s="37" t="s">
        <v>307</v>
      </c>
      <c r="P1" s="37" t="s">
        <v>308</v>
      </c>
      <c r="Q1" s="35" t="s">
        <v>309</v>
      </c>
      <c r="R1" s="37" t="s">
        <v>310</v>
      </c>
    </row>
    <row r="2" spans="1:18" s="40" customFormat="1" ht="15" customHeight="1" thickTop="1" x14ac:dyDescent="0.3">
      <c r="A2" s="40" t="s">
        <v>311</v>
      </c>
      <c r="B2" s="40" t="s">
        <v>312</v>
      </c>
      <c r="C2" s="41" t="s">
        <v>313</v>
      </c>
      <c r="D2" s="36" t="s">
        <v>314</v>
      </c>
      <c r="E2" s="42">
        <f>LEN(D2)</f>
        <v>54</v>
      </c>
      <c r="F2" s="42" t="s">
        <v>315</v>
      </c>
      <c r="G2" s="42" t="s">
        <v>316</v>
      </c>
      <c r="H2" s="42">
        <v>130606</v>
      </c>
      <c r="I2" s="42">
        <v>130500</v>
      </c>
      <c r="J2" s="43" t="s">
        <v>317</v>
      </c>
      <c r="K2" s="42" t="s">
        <v>318</v>
      </c>
      <c r="L2" s="42" t="s">
        <v>319</v>
      </c>
      <c r="M2" s="42" t="s">
        <v>320</v>
      </c>
      <c r="N2" s="42"/>
      <c r="O2" s="44"/>
      <c r="P2" s="45"/>
      <c r="Q2" s="46"/>
      <c r="R2" s="47"/>
    </row>
    <row r="3" spans="1:18" s="40" customFormat="1" ht="15" customHeight="1" x14ac:dyDescent="0.3">
      <c r="A3" s="40" t="s">
        <v>311</v>
      </c>
      <c r="B3" s="40" t="s">
        <v>321</v>
      </c>
      <c r="C3" s="41" t="s">
        <v>322</v>
      </c>
      <c r="D3" s="36" t="s">
        <v>323</v>
      </c>
      <c r="E3" s="42">
        <f t="shared" ref="E3:E66" si="0">LEN(D3)</f>
        <v>54</v>
      </c>
      <c r="F3" s="42" t="s">
        <v>315</v>
      </c>
      <c r="G3" s="42" t="s">
        <v>316</v>
      </c>
      <c r="H3" s="42">
        <v>130606</v>
      </c>
      <c r="I3" s="42">
        <v>130500</v>
      </c>
      <c r="J3" s="43" t="s">
        <v>324</v>
      </c>
      <c r="K3" s="42" t="s">
        <v>318</v>
      </c>
      <c r="L3" s="42" t="s">
        <v>319</v>
      </c>
      <c r="M3" s="42" t="s">
        <v>320</v>
      </c>
      <c r="N3" s="42"/>
      <c r="O3" s="44"/>
      <c r="P3" s="45"/>
      <c r="Q3" s="46"/>
      <c r="R3" s="47"/>
    </row>
    <row r="4" spans="1:18" s="40" customFormat="1" ht="15" customHeight="1" x14ac:dyDescent="0.3">
      <c r="A4" s="40" t="s">
        <v>311</v>
      </c>
      <c r="B4" s="40" t="s">
        <v>325</v>
      </c>
      <c r="C4" s="41" t="s">
        <v>326</v>
      </c>
      <c r="D4" s="36" t="s">
        <v>327</v>
      </c>
      <c r="E4" s="42">
        <f t="shared" si="0"/>
        <v>55</v>
      </c>
      <c r="F4" s="42" t="s">
        <v>315</v>
      </c>
      <c r="G4" s="42" t="s">
        <v>316</v>
      </c>
      <c r="H4" s="42">
        <v>130606</v>
      </c>
      <c r="I4" s="42">
        <v>130500</v>
      </c>
      <c r="J4" s="43" t="s">
        <v>328</v>
      </c>
      <c r="K4" s="42" t="s">
        <v>318</v>
      </c>
      <c r="L4" s="42" t="s">
        <v>319</v>
      </c>
      <c r="M4" s="42" t="s">
        <v>320</v>
      </c>
      <c r="N4" s="42"/>
      <c r="O4" s="44"/>
      <c r="P4" s="45"/>
      <c r="Q4" s="46"/>
      <c r="R4" s="47"/>
    </row>
    <row r="5" spans="1:18" s="40" customFormat="1" ht="15" customHeight="1" x14ac:dyDescent="0.3">
      <c r="A5" s="40" t="s">
        <v>311</v>
      </c>
      <c r="B5" s="40" t="s">
        <v>329</v>
      </c>
      <c r="C5" s="41" t="s">
        <v>330</v>
      </c>
      <c r="D5" s="36" t="s">
        <v>331</v>
      </c>
      <c r="E5" s="42">
        <f t="shared" si="0"/>
        <v>57</v>
      </c>
      <c r="F5" s="42" t="s">
        <v>315</v>
      </c>
      <c r="G5" s="42" t="s">
        <v>316</v>
      </c>
      <c r="H5" s="42">
        <v>130606</v>
      </c>
      <c r="I5" s="42">
        <v>130500</v>
      </c>
      <c r="J5" s="43" t="s">
        <v>332</v>
      </c>
      <c r="K5" s="42" t="s">
        <v>318</v>
      </c>
      <c r="L5" s="42" t="s">
        <v>319</v>
      </c>
      <c r="M5" s="42" t="s">
        <v>320</v>
      </c>
      <c r="N5" s="42"/>
      <c r="O5" s="44"/>
      <c r="P5" s="45"/>
      <c r="Q5" s="46"/>
      <c r="R5" s="47"/>
    </row>
    <row r="6" spans="1:18" s="40" customFormat="1" ht="15" customHeight="1" x14ac:dyDescent="0.3">
      <c r="A6" s="40" t="s">
        <v>311</v>
      </c>
      <c r="B6" s="40" t="s">
        <v>333</v>
      </c>
      <c r="C6" s="41" t="s">
        <v>334</v>
      </c>
      <c r="D6" s="36" t="s">
        <v>335</v>
      </c>
      <c r="E6" s="42">
        <f t="shared" si="0"/>
        <v>55</v>
      </c>
      <c r="F6" s="42" t="s">
        <v>315</v>
      </c>
      <c r="G6" s="42" t="s">
        <v>316</v>
      </c>
      <c r="H6" s="42">
        <v>130606</v>
      </c>
      <c r="I6" s="42">
        <v>130500</v>
      </c>
      <c r="J6" s="43" t="s">
        <v>336</v>
      </c>
      <c r="K6" s="42" t="s">
        <v>318</v>
      </c>
      <c r="L6" s="42" t="s">
        <v>319</v>
      </c>
      <c r="M6" s="42" t="s">
        <v>320</v>
      </c>
      <c r="N6" s="42"/>
      <c r="O6" s="44"/>
      <c r="P6" s="45"/>
      <c r="Q6" s="46"/>
      <c r="R6" s="47"/>
    </row>
    <row r="7" spans="1:18" s="40" customFormat="1" ht="15" customHeight="1" x14ac:dyDescent="0.3">
      <c r="A7" s="40" t="s">
        <v>311</v>
      </c>
      <c r="B7" s="40" t="s">
        <v>337</v>
      </c>
      <c r="C7" s="41" t="s">
        <v>338</v>
      </c>
      <c r="D7" s="36" t="s">
        <v>339</v>
      </c>
      <c r="E7" s="42">
        <f t="shared" si="0"/>
        <v>55</v>
      </c>
      <c r="F7" s="42" t="s">
        <v>315</v>
      </c>
      <c r="G7" s="42" t="s">
        <v>316</v>
      </c>
      <c r="H7" s="42">
        <v>130606</v>
      </c>
      <c r="I7" s="42">
        <v>130500</v>
      </c>
      <c r="J7" s="43" t="s">
        <v>340</v>
      </c>
      <c r="K7" s="42" t="s">
        <v>318</v>
      </c>
      <c r="L7" s="42" t="s">
        <v>319</v>
      </c>
      <c r="M7" s="42" t="s">
        <v>320</v>
      </c>
      <c r="N7" s="42"/>
      <c r="O7" s="44"/>
      <c r="P7" s="45"/>
      <c r="Q7" s="46"/>
      <c r="R7" s="47"/>
    </row>
    <row r="8" spans="1:18" s="40" customFormat="1" ht="15" customHeight="1" x14ac:dyDescent="0.3">
      <c r="A8" s="40" t="s">
        <v>311</v>
      </c>
      <c r="B8" s="40" t="s">
        <v>341</v>
      </c>
      <c r="C8" s="41" t="s">
        <v>342</v>
      </c>
      <c r="D8" s="36" t="s">
        <v>343</v>
      </c>
      <c r="E8" s="42">
        <f t="shared" si="0"/>
        <v>54</v>
      </c>
      <c r="F8" s="42" t="s">
        <v>315</v>
      </c>
      <c r="G8" s="42" t="s">
        <v>316</v>
      </c>
      <c r="H8" s="42">
        <v>130606</v>
      </c>
      <c r="I8" s="42">
        <v>130500</v>
      </c>
      <c r="J8" s="43" t="s">
        <v>344</v>
      </c>
      <c r="K8" s="42" t="s">
        <v>318</v>
      </c>
      <c r="L8" s="42" t="s">
        <v>319</v>
      </c>
      <c r="M8" s="42" t="s">
        <v>320</v>
      </c>
      <c r="N8" s="42"/>
      <c r="O8" s="44"/>
      <c r="P8" s="45"/>
      <c r="Q8" s="46"/>
      <c r="R8" s="47"/>
    </row>
    <row r="9" spans="1:18" s="40" customFormat="1" ht="15" customHeight="1" x14ac:dyDescent="0.3">
      <c r="A9" s="40" t="s">
        <v>311</v>
      </c>
      <c r="B9" s="40" t="s">
        <v>345</v>
      </c>
      <c r="C9" s="41" t="s">
        <v>346</v>
      </c>
      <c r="D9" s="36" t="s">
        <v>347</v>
      </c>
      <c r="E9" s="42">
        <f t="shared" si="0"/>
        <v>56</v>
      </c>
      <c r="F9" s="42" t="s">
        <v>315</v>
      </c>
      <c r="G9" s="42" t="s">
        <v>316</v>
      </c>
      <c r="H9" s="42">
        <v>130606</v>
      </c>
      <c r="I9" s="42">
        <v>130500</v>
      </c>
      <c r="J9" s="43" t="s">
        <v>348</v>
      </c>
      <c r="K9" s="42" t="s">
        <v>318</v>
      </c>
      <c r="L9" s="42" t="s">
        <v>319</v>
      </c>
      <c r="M9" s="42" t="s">
        <v>320</v>
      </c>
      <c r="N9" s="42"/>
      <c r="O9" s="44"/>
      <c r="P9" s="45"/>
      <c r="Q9" s="46"/>
      <c r="R9" s="47"/>
    </row>
    <row r="10" spans="1:18" s="40" customFormat="1" ht="15" customHeight="1" x14ac:dyDescent="0.3">
      <c r="A10" s="40" t="s">
        <v>311</v>
      </c>
      <c r="B10" s="40" t="s">
        <v>349</v>
      </c>
      <c r="C10" s="41" t="s">
        <v>350</v>
      </c>
      <c r="D10" s="36" t="s">
        <v>351</v>
      </c>
      <c r="E10" s="42">
        <f t="shared" si="0"/>
        <v>54</v>
      </c>
      <c r="F10" s="42" t="s">
        <v>315</v>
      </c>
      <c r="G10" s="42" t="s">
        <v>316</v>
      </c>
      <c r="H10" s="42">
        <v>130606</v>
      </c>
      <c r="I10" s="42">
        <v>130500</v>
      </c>
      <c r="J10" s="43" t="s">
        <v>352</v>
      </c>
      <c r="K10" s="42" t="s">
        <v>318</v>
      </c>
      <c r="L10" s="42" t="s">
        <v>319</v>
      </c>
      <c r="M10" s="42" t="s">
        <v>320</v>
      </c>
      <c r="N10" s="42"/>
      <c r="O10" s="44"/>
      <c r="P10" s="45"/>
      <c r="Q10" s="46"/>
      <c r="R10" s="47"/>
    </row>
    <row r="11" spans="1:18" s="40" customFormat="1" ht="15" customHeight="1" x14ac:dyDescent="0.3">
      <c r="A11" s="40" t="s">
        <v>311</v>
      </c>
      <c r="B11" s="40" t="s">
        <v>353</v>
      </c>
      <c r="C11" s="41" t="s">
        <v>354</v>
      </c>
      <c r="D11" s="36" t="s">
        <v>355</v>
      </c>
      <c r="E11" s="42">
        <f t="shared" si="0"/>
        <v>54</v>
      </c>
      <c r="F11" s="42" t="s">
        <v>315</v>
      </c>
      <c r="G11" s="42" t="s">
        <v>316</v>
      </c>
      <c r="H11" s="42">
        <v>130606</v>
      </c>
      <c r="I11" s="42">
        <v>130500</v>
      </c>
      <c r="J11" s="43" t="s">
        <v>356</v>
      </c>
      <c r="K11" s="42" t="s">
        <v>318</v>
      </c>
      <c r="L11" s="42" t="s">
        <v>319</v>
      </c>
      <c r="M11" s="42" t="s">
        <v>320</v>
      </c>
      <c r="N11" s="42"/>
      <c r="O11" s="44"/>
      <c r="P11" s="45"/>
      <c r="Q11" s="46"/>
      <c r="R11" s="47"/>
    </row>
    <row r="12" spans="1:18" s="40" customFormat="1" ht="15" customHeight="1" x14ac:dyDescent="0.3">
      <c r="A12" s="40" t="s">
        <v>311</v>
      </c>
      <c r="B12" s="40" t="s">
        <v>357</v>
      </c>
      <c r="C12" s="41" t="s">
        <v>358</v>
      </c>
      <c r="D12" s="36" t="s">
        <v>359</v>
      </c>
      <c r="E12" s="42">
        <f t="shared" si="0"/>
        <v>53</v>
      </c>
      <c r="F12" s="42" t="s">
        <v>315</v>
      </c>
      <c r="G12" s="42" t="s">
        <v>316</v>
      </c>
      <c r="H12" s="42">
        <v>130606</v>
      </c>
      <c r="I12" s="42">
        <v>130500</v>
      </c>
      <c r="J12" s="43" t="s">
        <v>360</v>
      </c>
      <c r="K12" s="42" t="s">
        <v>318</v>
      </c>
      <c r="L12" s="42" t="s">
        <v>319</v>
      </c>
      <c r="M12" s="42" t="s">
        <v>320</v>
      </c>
      <c r="N12" s="42"/>
      <c r="O12" s="44"/>
      <c r="P12" s="45"/>
      <c r="Q12" s="46"/>
      <c r="R12" s="47"/>
    </row>
    <row r="13" spans="1:18" s="40" customFormat="1" ht="15" customHeight="1" x14ac:dyDescent="0.3">
      <c r="A13" s="40" t="s">
        <v>311</v>
      </c>
      <c r="B13" s="40" t="s">
        <v>361</v>
      </c>
      <c r="C13" s="41" t="s">
        <v>362</v>
      </c>
      <c r="D13" s="36" t="s">
        <v>363</v>
      </c>
      <c r="E13" s="42">
        <f t="shared" si="0"/>
        <v>55</v>
      </c>
      <c r="F13" s="42" t="s">
        <v>315</v>
      </c>
      <c r="G13" s="42" t="s">
        <v>316</v>
      </c>
      <c r="H13" s="42">
        <v>130606</v>
      </c>
      <c r="I13" s="42">
        <v>130500</v>
      </c>
      <c r="J13" s="43" t="s">
        <v>364</v>
      </c>
      <c r="K13" s="42" t="s">
        <v>318</v>
      </c>
      <c r="L13" s="42" t="s">
        <v>319</v>
      </c>
      <c r="M13" s="42" t="s">
        <v>320</v>
      </c>
      <c r="N13" s="42"/>
      <c r="O13" s="44"/>
      <c r="P13" s="45"/>
      <c r="Q13" s="46"/>
      <c r="R13" s="47"/>
    </row>
    <row r="14" spans="1:18" s="40" customFormat="1" ht="15" customHeight="1" x14ac:dyDescent="0.3">
      <c r="A14" s="40" t="s">
        <v>311</v>
      </c>
      <c r="B14" s="40" t="s">
        <v>365</v>
      </c>
      <c r="C14" s="41" t="s">
        <v>366</v>
      </c>
      <c r="D14" s="36" t="s">
        <v>367</v>
      </c>
      <c r="E14" s="42">
        <f t="shared" si="0"/>
        <v>55</v>
      </c>
      <c r="F14" s="42" t="s">
        <v>315</v>
      </c>
      <c r="G14" s="42" t="s">
        <v>316</v>
      </c>
      <c r="H14" s="42">
        <v>130606</v>
      </c>
      <c r="I14" s="42">
        <v>130500</v>
      </c>
      <c r="J14" s="43" t="s">
        <v>368</v>
      </c>
      <c r="K14" s="42" t="s">
        <v>318</v>
      </c>
      <c r="L14" s="42" t="s">
        <v>319</v>
      </c>
      <c r="M14" s="42" t="s">
        <v>320</v>
      </c>
      <c r="N14" s="42"/>
      <c r="O14" s="44"/>
      <c r="P14" s="45"/>
      <c r="Q14" s="46"/>
      <c r="R14" s="47"/>
    </row>
    <row r="15" spans="1:18" s="40" customFormat="1" ht="15" customHeight="1" x14ac:dyDescent="0.3">
      <c r="A15" s="40" t="s">
        <v>311</v>
      </c>
      <c r="B15" s="40" t="s">
        <v>369</v>
      </c>
      <c r="C15" s="41" t="s">
        <v>370</v>
      </c>
      <c r="D15" s="36" t="s">
        <v>371</v>
      </c>
      <c r="E15" s="42">
        <f t="shared" si="0"/>
        <v>56</v>
      </c>
      <c r="F15" s="42" t="s">
        <v>315</v>
      </c>
      <c r="G15" s="42" t="s">
        <v>316</v>
      </c>
      <c r="H15" s="42">
        <v>130606</v>
      </c>
      <c r="I15" s="42">
        <v>130500</v>
      </c>
      <c r="J15" s="43" t="s">
        <v>372</v>
      </c>
      <c r="K15" s="42" t="s">
        <v>318</v>
      </c>
      <c r="L15" s="42" t="s">
        <v>319</v>
      </c>
      <c r="M15" s="42" t="s">
        <v>320</v>
      </c>
      <c r="N15" s="42"/>
      <c r="O15" s="44"/>
      <c r="P15" s="45"/>
      <c r="Q15" s="46"/>
      <c r="R15" s="47"/>
    </row>
    <row r="16" spans="1:18" s="40" customFormat="1" ht="15" customHeight="1" x14ac:dyDescent="0.3">
      <c r="A16" s="40" t="s">
        <v>311</v>
      </c>
      <c r="B16" s="40" t="s">
        <v>373</v>
      </c>
      <c r="C16" s="41" t="s">
        <v>374</v>
      </c>
      <c r="D16" s="36" t="s">
        <v>375</v>
      </c>
      <c r="E16" s="42">
        <f t="shared" si="0"/>
        <v>55</v>
      </c>
      <c r="F16" s="42" t="s">
        <v>315</v>
      </c>
      <c r="G16" s="42" t="s">
        <v>316</v>
      </c>
      <c r="H16" s="42">
        <v>130606</v>
      </c>
      <c r="I16" s="42">
        <v>130500</v>
      </c>
      <c r="J16" s="43" t="s">
        <v>376</v>
      </c>
      <c r="K16" s="42" t="s">
        <v>318</v>
      </c>
      <c r="L16" s="42" t="s">
        <v>319</v>
      </c>
      <c r="M16" s="42" t="s">
        <v>320</v>
      </c>
      <c r="N16" s="42"/>
      <c r="O16" s="44"/>
      <c r="P16" s="45"/>
      <c r="Q16" s="46"/>
      <c r="R16" s="47"/>
    </row>
    <row r="17" spans="1:18" s="40" customFormat="1" ht="15" customHeight="1" x14ac:dyDescent="0.3">
      <c r="A17" s="40" t="s">
        <v>311</v>
      </c>
      <c r="B17" s="40" t="s">
        <v>377</v>
      </c>
      <c r="C17" s="41" t="s">
        <v>378</v>
      </c>
      <c r="D17" s="36" t="s">
        <v>379</v>
      </c>
      <c r="E17" s="42">
        <f t="shared" si="0"/>
        <v>55</v>
      </c>
      <c r="F17" s="42" t="s">
        <v>315</v>
      </c>
      <c r="G17" s="42" t="s">
        <v>316</v>
      </c>
      <c r="H17" s="42">
        <v>130606</v>
      </c>
      <c r="I17" s="42">
        <v>130500</v>
      </c>
      <c r="J17" s="43" t="s">
        <v>380</v>
      </c>
      <c r="K17" s="42" t="s">
        <v>318</v>
      </c>
      <c r="L17" s="42" t="s">
        <v>319</v>
      </c>
      <c r="M17" s="42" t="s">
        <v>320</v>
      </c>
      <c r="N17" s="42"/>
      <c r="O17" s="44"/>
      <c r="P17" s="45"/>
      <c r="Q17" s="46"/>
      <c r="R17" s="47"/>
    </row>
    <row r="18" spans="1:18" s="40" customFormat="1" ht="15" customHeight="1" x14ac:dyDescent="0.3">
      <c r="A18" s="40" t="s">
        <v>311</v>
      </c>
      <c r="B18" s="40" t="s">
        <v>381</v>
      </c>
      <c r="C18" s="41" t="s">
        <v>382</v>
      </c>
      <c r="D18" s="36" t="s">
        <v>383</v>
      </c>
      <c r="E18" s="42">
        <f t="shared" si="0"/>
        <v>54</v>
      </c>
      <c r="F18" s="42" t="s">
        <v>315</v>
      </c>
      <c r="G18" s="42" t="s">
        <v>316</v>
      </c>
      <c r="H18" s="42">
        <v>130606</v>
      </c>
      <c r="I18" s="42">
        <v>130500</v>
      </c>
      <c r="J18" s="43" t="s">
        <v>384</v>
      </c>
      <c r="K18" s="42" t="s">
        <v>318</v>
      </c>
      <c r="L18" s="42" t="s">
        <v>319</v>
      </c>
      <c r="M18" s="42" t="s">
        <v>320</v>
      </c>
      <c r="N18" s="42"/>
      <c r="O18" s="44"/>
      <c r="P18" s="45"/>
      <c r="Q18" s="46"/>
      <c r="R18" s="47"/>
    </row>
    <row r="19" spans="1:18" s="40" customFormat="1" ht="15" customHeight="1" x14ac:dyDescent="0.3">
      <c r="A19" s="40" t="s">
        <v>311</v>
      </c>
      <c r="B19" s="40" t="s">
        <v>385</v>
      </c>
      <c r="C19" s="41" t="s">
        <v>386</v>
      </c>
      <c r="D19" s="36" t="s">
        <v>387</v>
      </c>
      <c r="E19" s="42">
        <f t="shared" si="0"/>
        <v>55</v>
      </c>
      <c r="F19" s="42" t="s">
        <v>315</v>
      </c>
      <c r="G19" s="42" t="s">
        <v>316</v>
      </c>
      <c r="H19" s="42">
        <v>130606</v>
      </c>
      <c r="I19" s="42">
        <v>130500</v>
      </c>
      <c r="J19" s="43" t="s">
        <v>388</v>
      </c>
      <c r="K19" s="42" t="s">
        <v>318</v>
      </c>
      <c r="L19" s="42" t="s">
        <v>319</v>
      </c>
      <c r="M19" s="42" t="s">
        <v>320</v>
      </c>
      <c r="N19" s="42"/>
      <c r="O19" s="44"/>
      <c r="P19" s="45"/>
      <c r="Q19" s="46"/>
      <c r="R19" s="47"/>
    </row>
    <row r="20" spans="1:18" s="40" customFormat="1" ht="15" customHeight="1" x14ac:dyDescent="0.3">
      <c r="A20" s="40" t="s">
        <v>311</v>
      </c>
      <c r="B20" s="40" t="s">
        <v>389</v>
      </c>
      <c r="C20" s="41" t="s">
        <v>390</v>
      </c>
      <c r="D20" s="36" t="s">
        <v>391</v>
      </c>
      <c r="E20" s="42">
        <f t="shared" si="0"/>
        <v>55</v>
      </c>
      <c r="F20" s="42" t="s">
        <v>315</v>
      </c>
      <c r="G20" s="42" t="s">
        <v>316</v>
      </c>
      <c r="H20" s="42">
        <v>130606</v>
      </c>
      <c r="I20" s="42">
        <v>130500</v>
      </c>
      <c r="J20" s="43" t="s">
        <v>392</v>
      </c>
      <c r="K20" s="42" t="s">
        <v>318</v>
      </c>
      <c r="L20" s="42" t="s">
        <v>319</v>
      </c>
      <c r="M20" s="42" t="s">
        <v>320</v>
      </c>
      <c r="N20" s="42"/>
      <c r="O20" s="44"/>
      <c r="P20" s="45"/>
      <c r="Q20" s="46"/>
      <c r="R20" s="47"/>
    </row>
    <row r="21" spans="1:18" s="40" customFormat="1" ht="15" customHeight="1" x14ac:dyDescent="0.3">
      <c r="A21" s="40" t="s">
        <v>311</v>
      </c>
      <c r="B21" s="40" t="s">
        <v>393</v>
      </c>
      <c r="C21" s="41" t="s">
        <v>394</v>
      </c>
      <c r="D21" s="36" t="s">
        <v>395</v>
      </c>
      <c r="E21" s="42">
        <f t="shared" si="0"/>
        <v>55</v>
      </c>
      <c r="F21" s="42" t="s">
        <v>315</v>
      </c>
      <c r="G21" s="42" t="s">
        <v>316</v>
      </c>
      <c r="H21" s="42">
        <v>130606</v>
      </c>
      <c r="I21" s="42">
        <v>130500</v>
      </c>
      <c r="J21" s="43" t="s">
        <v>396</v>
      </c>
      <c r="K21" s="42" t="s">
        <v>318</v>
      </c>
      <c r="L21" s="42" t="s">
        <v>319</v>
      </c>
      <c r="M21" s="42" t="s">
        <v>320</v>
      </c>
      <c r="N21" s="42"/>
      <c r="O21" s="44"/>
      <c r="P21" s="45"/>
      <c r="Q21" s="46"/>
      <c r="R21" s="47"/>
    </row>
    <row r="22" spans="1:18" s="40" customFormat="1" ht="15" customHeight="1" x14ac:dyDescent="0.3">
      <c r="A22" s="40" t="s">
        <v>311</v>
      </c>
      <c r="B22" s="40" t="s">
        <v>397</v>
      </c>
      <c r="C22" s="41" t="s">
        <v>398</v>
      </c>
      <c r="D22" s="36" t="s">
        <v>399</v>
      </c>
      <c r="E22" s="42">
        <f t="shared" si="0"/>
        <v>54</v>
      </c>
      <c r="F22" s="42" t="s">
        <v>315</v>
      </c>
      <c r="G22" s="42" t="s">
        <v>316</v>
      </c>
      <c r="H22" s="42">
        <v>130606</v>
      </c>
      <c r="I22" s="42">
        <v>130500</v>
      </c>
      <c r="J22" s="43" t="s">
        <v>400</v>
      </c>
      <c r="K22" s="42" t="s">
        <v>318</v>
      </c>
      <c r="L22" s="42" t="s">
        <v>319</v>
      </c>
      <c r="M22" s="42" t="s">
        <v>320</v>
      </c>
      <c r="N22" s="42"/>
      <c r="O22" s="44"/>
      <c r="P22" s="45"/>
      <c r="Q22" s="46"/>
      <c r="R22" s="47"/>
    </row>
    <row r="23" spans="1:18" s="40" customFormat="1" ht="15" customHeight="1" x14ac:dyDescent="0.3">
      <c r="A23" s="40" t="s">
        <v>311</v>
      </c>
      <c r="B23" s="40" t="s">
        <v>401</v>
      </c>
      <c r="C23" s="41" t="s">
        <v>402</v>
      </c>
      <c r="D23" s="36" t="s">
        <v>403</v>
      </c>
      <c r="E23" s="42">
        <f t="shared" si="0"/>
        <v>53</v>
      </c>
      <c r="F23" s="42" t="s">
        <v>315</v>
      </c>
      <c r="G23" s="42" t="s">
        <v>316</v>
      </c>
      <c r="H23" s="42">
        <v>130606</v>
      </c>
      <c r="I23" s="42">
        <v>130500</v>
      </c>
      <c r="J23" s="43" t="s">
        <v>404</v>
      </c>
      <c r="K23" s="42" t="s">
        <v>318</v>
      </c>
      <c r="L23" s="42" t="s">
        <v>319</v>
      </c>
      <c r="M23" s="42" t="s">
        <v>320</v>
      </c>
      <c r="N23" s="42"/>
      <c r="O23" s="44"/>
      <c r="P23" s="45"/>
      <c r="Q23" s="46"/>
      <c r="R23" s="47"/>
    </row>
    <row r="24" spans="1:18" s="40" customFormat="1" ht="15" customHeight="1" x14ac:dyDescent="0.3">
      <c r="A24" s="40" t="s">
        <v>311</v>
      </c>
      <c r="B24" s="40" t="s">
        <v>405</v>
      </c>
      <c r="C24" s="41" t="s">
        <v>406</v>
      </c>
      <c r="D24" s="36" t="s">
        <v>407</v>
      </c>
      <c r="E24" s="42">
        <f t="shared" si="0"/>
        <v>56</v>
      </c>
      <c r="F24" s="42" t="s">
        <v>315</v>
      </c>
      <c r="G24" s="42" t="s">
        <v>316</v>
      </c>
      <c r="H24" s="42">
        <v>130606</v>
      </c>
      <c r="I24" s="42">
        <v>130500</v>
      </c>
      <c r="J24" s="43" t="s">
        <v>408</v>
      </c>
      <c r="K24" s="42" t="s">
        <v>318</v>
      </c>
      <c r="L24" s="42" t="s">
        <v>319</v>
      </c>
      <c r="M24" s="42" t="s">
        <v>320</v>
      </c>
      <c r="N24" s="42"/>
      <c r="O24" s="44"/>
      <c r="P24" s="45"/>
      <c r="Q24" s="46"/>
      <c r="R24" s="47"/>
    </row>
    <row r="25" spans="1:18" s="40" customFormat="1" ht="15" customHeight="1" x14ac:dyDescent="0.3">
      <c r="A25" s="40" t="s">
        <v>311</v>
      </c>
      <c r="B25" s="40" t="s">
        <v>409</v>
      </c>
      <c r="C25" s="41" t="s">
        <v>410</v>
      </c>
      <c r="D25" s="36" t="s">
        <v>411</v>
      </c>
      <c r="E25" s="42">
        <f t="shared" si="0"/>
        <v>54</v>
      </c>
      <c r="F25" s="42" t="s">
        <v>315</v>
      </c>
      <c r="G25" s="42" t="s">
        <v>316</v>
      </c>
      <c r="H25" s="42">
        <v>130606</v>
      </c>
      <c r="I25" s="42">
        <v>130500</v>
      </c>
      <c r="J25" s="43" t="s">
        <v>412</v>
      </c>
      <c r="K25" s="42" t="s">
        <v>318</v>
      </c>
      <c r="L25" s="42" t="s">
        <v>319</v>
      </c>
      <c r="M25" s="42" t="s">
        <v>320</v>
      </c>
      <c r="N25" s="42"/>
      <c r="O25" s="44"/>
      <c r="P25" s="45"/>
      <c r="Q25" s="46"/>
      <c r="R25" s="47"/>
    </row>
    <row r="26" spans="1:18" s="40" customFormat="1" ht="15" customHeight="1" x14ac:dyDescent="0.3">
      <c r="A26" s="40" t="s">
        <v>311</v>
      </c>
      <c r="B26" s="40" t="s">
        <v>413</v>
      </c>
      <c r="C26" s="41" t="s">
        <v>414</v>
      </c>
      <c r="D26" s="36" t="s">
        <v>415</v>
      </c>
      <c r="E26" s="42">
        <f t="shared" si="0"/>
        <v>55</v>
      </c>
      <c r="F26" s="42" t="s">
        <v>315</v>
      </c>
      <c r="G26" s="42" t="s">
        <v>316</v>
      </c>
      <c r="H26" s="42">
        <v>130606</v>
      </c>
      <c r="I26" s="42">
        <v>130500</v>
      </c>
      <c r="J26" s="43" t="s">
        <v>416</v>
      </c>
      <c r="K26" s="42" t="s">
        <v>318</v>
      </c>
      <c r="L26" s="42" t="s">
        <v>319</v>
      </c>
      <c r="M26" s="42" t="s">
        <v>320</v>
      </c>
      <c r="N26" s="42"/>
      <c r="O26" s="44"/>
      <c r="P26" s="45"/>
      <c r="Q26" s="46"/>
      <c r="R26" s="47"/>
    </row>
    <row r="27" spans="1:18" s="40" customFormat="1" ht="15" customHeight="1" x14ac:dyDescent="0.3">
      <c r="A27" s="40" t="s">
        <v>311</v>
      </c>
      <c r="B27" s="40" t="s">
        <v>417</v>
      </c>
      <c r="C27" s="41" t="s">
        <v>418</v>
      </c>
      <c r="D27" s="36" t="s">
        <v>419</v>
      </c>
      <c r="E27" s="42">
        <f t="shared" si="0"/>
        <v>54</v>
      </c>
      <c r="F27" s="42" t="s">
        <v>315</v>
      </c>
      <c r="G27" s="42" t="s">
        <v>316</v>
      </c>
      <c r="H27" s="42">
        <v>130606</v>
      </c>
      <c r="I27" s="42">
        <v>130500</v>
      </c>
      <c r="J27" s="43" t="s">
        <v>420</v>
      </c>
      <c r="K27" s="42" t="s">
        <v>318</v>
      </c>
      <c r="L27" s="42" t="s">
        <v>319</v>
      </c>
      <c r="M27" s="42" t="s">
        <v>320</v>
      </c>
      <c r="N27" s="42"/>
      <c r="O27" s="44"/>
      <c r="P27" s="45"/>
      <c r="Q27" s="46"/>
      <c r="R27" s="47"/>
    </row>
    <row r="28" spans="1:18" s="40" customFormat="1" ht="15" customHeight="1" x14ac:dyDescent="0.3">
      <c r="A28" s="40" t="s">
        <v>311</v>
      </c>
      <c r="B28" s="40" t="s">
        <v>421</v>
      </c>
      <c r="C28" s="41" t="s">
        <v>422</v>
      </c>
      <c r="D28" s="36" t="s">
        <v>423</v>
      </c>
      <c r="E28" s="42">
        <f t="shared" si="0"/>
        <v>56</v>
      </c>
      <c r="F28" s="42" t="s">
        <v>315</v>
      </c>
      <c r="G28" s="42" t="s">
        <v>316</v>
      </c>
      <c r="H28" s="42">
        <v>130606</v>
      </c>
      <c r="I28" s="42">
        <v>130500</v>
      </c>
      <c r="J28" s="43" t="s">
        <v>424</v>
      </c>
      <c r="K28" s="42" t="s">
        <v>318</v>
      </c>
      <c r="L28" s="42" t="s">
        <v>319</v>
      </c>
      <c r="M28" s="42" t="s">
        <v>320</v>
      </c>
      <c r="N28" s="42"/>
      <c r="O28" s="44"/>
      <c r="P28" s="45"/>
      <c r="Q28" s="46"/>
      <c r="R28" s="47"/>
    </row>
    <row r="29" spans="1:18" s="40" customFormat="1" ht="15" customHeight="1" x14ac:dyDescent="0.3">
      <c r="A29" s="40" t="s">
        <v>311</v>
      </c>
      <c r="B29" s="40" t="s">
        <v>425</v>
      </c>
      <c r="C29" s="41" t="s">
        <v>426</v>
      </c>
      <c r="D29" s="36" t="s">
        <v>427</v>
      </c>
      <c r="E29" s="42">
        <f t="shared" si="0"/>
        <v>56</v>
      </c>
      <c r="F29" s="42" t="s">
        <v>315</v>
      </c>
      <c r="G29" s="42" t="s">
        <v>316</v>
      </c>
      <c r="H29" s="42">
        <v>130606</v>
      </c>
      <c r="I29" s="42">
        <v>130500</v>
      </c>
      <c r="J29" s="43" t="s">
        <v>428</v>
      </c>
      <c r="K29" s="42" t="s">
        <v>318</v>
      </c>
      <c r="L29" s="42" t="s">
        <v>319</v>
      </c>
      <c r="M29" s="42" t="s">
        <v>320</v>
      </c>
      <c r="N29" s="42"/>
      <c r="O29" s="44"/>
      <c r="P29" s="45"/>
      <c r="Q29" s="46"/>
      <c r="R29" s="47"/>
    </row>
    <row r="30" spans="1:18" s="40" customFormat="1" ht="15" customHeight="1" x14ac:dyDescent="0.3">
      <c r="A30" s="40" t="s">
        <v>311</v>
      </c>
      <c r="B30" s="40" t="s">
        <v>429</v>
      </c>
      <c r="C30" s="41" t="s">
        <v>430</v>
      </c>
      <c r="D30" s="36" t="s">
        <v>431</v>
      </c>
      <c r="E30" s="42">
        <f t="shared" si="0"/>
        <v>71</v>
      </c>
      <c r="F30" s="42" t="s">
        <v>315</v>
      </c>
      <c r="G30" s="42" t="s">
        <v>316</v>
      </c>
      <c r="H30" s="42">
        <v>130606</v>
      </c>
      <c r="I30" s="42">
        <v>130500</v>
      </c>
      <c r="J30" s="43" t="s">
        <v>432</v>
      </c>
      <c r="K30" s="42" t="s">
        <v>318</v>
      </c>
      <c r="L30" s="42" t="s">
        <v>319</v>
      </c>
      <c r="M30" s="42" t="s">
        <v>320</v>
      </c>
      <c r="N30" s="42"/>
      <c r="O30" s="44"/>
      <c r="P30" s="45"/>
      <c r="Q30" s="46"/>
      <c r="R30" s="47"/>
    </row>
    <row r="31" spans="1:18" s="40" customFormat="1" ht="15" customHeight="1" x14ac:dyDescent="0.3">
      <c r="A31" s="40" t="s">
        <v>311</v>
      </c>
      <c r="B31" s="40" t="s">
        <v>433</v>
      </c>
      <c r="C31" s="41" t="s">
        <v>434</v>
      </c>
      <c r="D31" s="36" t="s">
        <v>435</v>
      </c>
      <c r="E31" s="42">
        <f t="shared" si="0"/>
        <v>60</v>
      </c>
      <c r="F31" s="42" t="s">
        <v>315</v>
      </c>
      <c r="G31" s="42" t="s">
        <v>316</v>
      </c>
      <c r="H31" s="42">
        <v>130606</v>
      </c>
      <c r="I31" s="42">
        <v>130500</v>
      </c>
      <c r="J31" s="43" t="s">
        <v>436</v>
      </c>
      <c r="K31" s="42" t="s">
        <v>318</v>
      </c>
      <c r="L31" s="42" t="s">
        <v>319</v>
      </c>
      <c r="M31" s="42" t="s">
        <v>320</v>
      </c>
      <c r="N31" s="42"/>
      <c r="O31" s="44"/>
      <c r="P31" s="45"/>
      <c r="Q31" s="46"/>
      <c r="R31" s="47"/>
    </row>
    <row r="32" spans="1:18" s="40" customFormat="1" ht="15" customHeight="1" x14ac:dyDescent="0.3">
      <c r="A32" s="40" t="s">
        <v>311</v>
      </c>
      <c r="B32" s="40" t="s">
        <v>437</v>
      </c>
      <c r="C32" s="41" t="s">
        <v>438</v>
      </c>
      <c r="D32" s="36" t="s">
        <v>439</v>
      </c>
      <c r="E32" s="42">
        <f t="shared" si="0"/>
        <v>57</v>
      </c>
      <c r="F32" s="42" t="s">
        <v>315</v>
      </c>
      <c r="G32" s="42" t="s">
        <v>316</v>
      </c>
      <c r="H32" s="42">
        <v>130606</v>
      </c>
      <c r="I32" s="42">
        <v>130500</v>
      </c>
      <c r="J32" s="43" t="s">
        <v>440</v>
      </c>
      <c r="K32" s="42" t="s">
        <v>318</v>
      </c>
      <c r="L32" s="42" t="s">
        <v>319</v>
      </c>
      <c r="M32" s="42" t="s">
        <v>320</v>
      </c>
      <c r="N32" s="42"/>
      <c r="O32" s="44"/>
      <c r="P32" s="45"/>
      <c r="Q32" s="46"/>
      <c r="R32" s="47"/>
    </row>
    <row r="33" spans="1:18" s="40" customFormat="1" ht="15" customHeight="1" x14ac:dyDescent="0.3">
      <c r="A33" s="40" t="s">
        <v>311</v>
      </c>
      <c r="B33" s="40" t="s">
        <v>441</v>
      </c>
      <c r="C33" s="41" t="s">
        <v>442</v>
      </c>
      <c r="D33" s="36" t="s">
        <v>443</v>
      </c>
      <c r="E33" s="42">
        <f t="shared" si="0"/>
        <v>61</v>
      </c>
      <c r="F33" s="42" t="s">
        <v>315</v>
      </c>
      <c r="G33" s="42" t="s">
        <v>316</v>
      </c>
      <c r="H33" s="42">
        <v>130607</v>
      </c>
      <c r="I33" s="42">
        <v>130500</v>
      </c>
      <c r="J33" s="43" t="s">
        <v>444</v>
      </c>
      <c r="K33" s="42" t="s">
        <v>318</v>
      </c>
      <c r="L33" s="42" t="s">
        <v>319</v>
      </c>
      <c r="M33" s="42" t="s">
        <v>320</v>
      </c>
      <c r="N33" s="42"/>
      <c r="O33" s="44"/>
      <c r="P33" s="45"/>
      <c r="Q33" s="46"/>
      <c r="R33" s="47"/>
    </row>
    <row r="34" spans="1:18" s="40" customFormat="1" ht="15" customHeight="1" x14ac:dyDescent="0.3">
      <c r="A34" s="40" t="s">
        <v>311</v>
      </c>
      <c r="B34" s="40" t="s">
        <v>445</v>
      </c>
      <c r="C34" s="41" t="s">
        <v>446</v>
      </c>
      <c r="D34" s="36" t="s">
        <v>447</v>
      </c>
      <c r="E34" s="42">
        <f t="shared" si="0"/>
        <v>57</v>
      </c>
      <c r="F34" s="42" t="s">
        <v>315</v>
      </c>
      <c r="G34" s="42" t="s">
        <v>316</v>
      </c>
      <c r="H34" s="42">
        <v>130607</v>
      </c>
      <c r="I34" s="42">
        <v>130500</v>
      </c>
      <c r="J34" s="43" t="s">
        <v>448</v>
      </c>
      <c r="K34" s="42" t="s">
        <v>318</v>
      </c>
      <c r="L34" s="42" t="s">
        <v>319</v>
      </c>
      <c r="M34" s="42" t="s">
        <v>320</v>
      </c>
      <c r="N34" s="42"/>
      <c r="O34" s="44"/>
      <c r="P34" s="45"/>
      <c r="Q34" s="46"/>
      <c r="R34" s="47"/>
    </row>
    <row r="35" spans="1:18" s="40" customFormat="1" ht="15" customHeight="1" x14ac:dyDescent="0.3">
      <c r="A35" s="40" t="s">
        <v>311</v>
      </c>
      <c r="B35" s="40" t="s">
        <v>449</v>
      </c>
      <c r="C35" s="41" t="s">
        <v>450</v>
      </c>
      <c r="D35" s="36" t="s">
        <v>451</v>
      </c>
      <c r="E35" s="42">
        <f t="shared" si="0"/>
        <v>36</v>
      </c>
      <c r="F35" s="42" t="s">
        <v>315</v>
      </c>
      <c r="G35" s="42" t="s">
        <v>452</v>
      </c>
      <c r="H35" s="42">
        <v>130630</v>
      </c>
      <c r="I35" s="42">
        <v>130625</v>
      </c>
      <c r="J35" s="43" t="s">
        <v>453</v>
      </c>
      <c r="K35" s="42" t="s">
        <v>318</v>
      </c>
      <c r="L35" s="42" t="s">
        <v>319</v>
      </c>
      <c r="M35" s="42" t="s">
        <v>320</v>
      </c>
      <c r="N35" s="42"/>
      <c r="O35" s="44"/>
      <c r="P35" s="45"/>
      <c r="Q35" s="46"/>
      <c r="R35" s="47"/>
    </row>
    <row r="36" spans="1:18" s="40" customFormat="1" ht="15" customHeight="1" x14ac:dyDescent="0.3">
      <c r="A36" s="40" t="s">
        <v>311</v>
      </c>
      <c r="B36" s="40" t="s">
        <v>454</v>
      </c>
      <c r="C36" s="41" t="s">
        <v>455</v>
      </c>
      <c r="D36" s="36" t="s">
        <v>456</v>
      </c>
      <c r="E36" s="42">
        <f t="shared" si="0"/>
        <v>36</v>
      </c>
      <c r="F36" s="42" t="s">
        <v>315</v>
      </c>
      <c r="G36" s="42" t="s">
        <v>452</v>
      </c>
      <c r="H36" s="42">
        <v>130630</v>
      </c>
      <c r="I36" s="42">
        <v>130625</v>
      </c>
      <c r="J36" s="43" t="s">
        <v>457</v>
      </c>
      <c r="K36" s="42" t="s">
        <v>318</v>
      </c>
      <c r="L36" s="42" t="s">
        <v>319</v>
      </c>
      <c r="M36" s="42" t="s">
        <v>320</v>
      </c>
      <c r="N36" s="42"/>
      <c r="O36" s="44"/>
      <c r="P36" s="45"/>
      <c r="Q36" s="46"/>
      <c r="R36" s="47"/>
    </row>
    <row r="37" spans="1:18" s="40" customFormat="1" ht="15" customHeight="1" x14ac:dyDescent="0.3">
      <c r="A37" s="40" t="s">
        <v>311</v>
      </c>
      <c r="B37" s="40" t="s">
        <v>458</v>
      </c>
      <c r="C37" s="41" t="s">
        <v>459</v>
      </c>
      <c r="D37" s="36" t="s">
        <v>460</v>
      </c>
      <c r="E37" s="42">
        <f t="shared" si="0"/>
        <v>36</v>
      </c>
      <c r="F37" s="42" t="s">
        <v>315</v>
      </c>
      <c r="G37" s="42" t="s">
        <v>452</v>
      </c>
      <c r="H37" s="42">
        <v>130630</v>
      </c>
      <c r="I37" s="42">
        <v>130625</v>
      </c>
      <c r="J37" s="43" t="s">
        <v>461</v>
      </c>
      <c r="K37" s="42" t="s">
        <v>318</v>
      </c>
      <c r="L37" s="42" t="s">
        <v>319</v>
      </c>
      <c r="M37" s="42" t="s">
        <v>320</v>
      </c>
      <c r="N37" s="42"/>
      <c r="O37" s="44"/>
      <c r="P37" s="45"/>
      <c r="Q37" s="46"/>
      <c r="R37" s="47"/>
    </row>
    <row r="38" spans="1:18" s="40" customFormat="1" ht="15" customHeight="1" x14ac:dyDescent="0.3">
      <c r="A38" s="40" t="s">
        <v>311</v>
      </c>
      <c r="B38" s="40" t="s">
        <v>462</v>
      </c>
      <c r="C38" s="41" t="s">
        <v>463</v>
      </c>
      <c r="D38" s="36" t="s">
        <v>464</v>
      </c>
      <c r="E38" s="42">
        <f t="shared" si="0"/>
        <v>41</v>
      </c>
      <c r="F38" s="42" t="s">
        <v>315</v>
      </c>
      <c r="G38" s="42" t="s">
        <v>452</v>
      </c>
      <c r="H38" s="42">
        <v>130630</v>
      </c>
      <c r="I38" s="42">
        <v>130625</v>
      </c>
      <c r="J38" s="43" t="s">
        <v>465</v>
      </c>
      <c r="K38" s="42" t="s">
        <v>318</v>
      </c>
      <c r="L38" s="42" t="s">
        <v>319</v>
      </c>
      <c r="M38" s="42" t="s">
        <v>320</v>
      </c>
      <c r="N38" s="42"/>
      <c r="O38" s="44"/>
      <c r="P38" s="45"/>
      <c r="Q38" s="46"/>
      <c r="R38" s="47"/>
    </row>
    <row r="39" spans="1:18" s="40" customFormat="1" ht="15" customHeight="1" x14ac:dyDescent="0.3">
      <c r="A39" s="40" t="s">
        <v>311</v>
      </c>
      <c r="B39" s="40" t="s">
        <v>466</v>
      </c>
      <c r="C39" s="41" t="s">
        <v>467</v>
      </c>
      <c r="D39" s="36" t="s">
        <v>468</v>
      </c>
      <c r="E39" s="42">
        <f t="shared" si="0"/>
        <v>50</v>
      </c>
      <c r="F39" s="42" t="s">
        <v>315</v>
      </c>
      <c r="G39" s="42" t="s">
        <v>452</v>
      </c>
      <c r="H39" s="42">
        <v>130630</v>
      </c>
      <c r="I39" s="42">
        <v>130625</v>
      </c>
      <c r="J39" s="43" t="s">
        <v>469</v>
      </c>
      <c r="K39" s="42" t="s">
        <v>318</v>
      </c>
      <c r="L39" s="42" t="s">
        <v>319</v>
      </c>
      <c r="M39" s="42" t="s">
        <v>320</v>
      </c>
      <c r="N39" s="42"/>
      <c r="O39" s="44"/>
      <c r="P39" s="45"/>
      <c r="Q39" s="46"/>
      <c r="R39" s="47"/>
    </row>
    <row r="40" spans="1:18" s="40" customFormat="1" ht="15" customHeight="1" x14ac:dyDescent="0.3">
      <c r="A40" s="40" t="s">
        <v>311</v>
      </c>
      <c r="B40" s="40" t="s">
        <v>470</v>
      </c>
      <c r="C40" s="41" t="s">
        <v>471</v>
      </c>
      <c r="D40" s="36" t="s">
        <v>472</v>
      </c>
      <c r="E40" s="42">
        <f t="shared" si="0"/>
        <v>38</v>
      </c>
      <c r="F40" s="42" t="s">
        <v>315</v>
      </c>
      <c r="G40" s="42" t="s">
        <v>452</v>
      </c>
      <c r="H40" s="42">
        <v>130630</v>
      </c>
      <c r="I40" s="42">
        <v>130625</v>
      </c>
      <c r="J40" s="43" t="s">
        <v>473</v>
      </c>
      <c r="K40" s="42" t="s">
        <v>318</v>
      </c>
      <c r="L40" s="42" t="s">
        <v>319</v>
      </c>
      <c r="M40" s="42" t="s">
        <v>320</v>
      </c>
      <c r="N40" s="42"/>
      <c r="O40" s="44"/>
      <c r="P40" s="45"/>
      <c r="Q40" s="46"/>
      <c r="R40" s="47"/>
    </row>
    <row r="41" spans="1:18" s="40" customFormat="1" ht="15" customHeight="1" x14ac:dyDescent="0.3">
      <c r="A41" s="40" t="s">
        <v>311</v>
      </c>
      <c r="B41" s="40" t="s">
        <v>474</v>
      </c>
      <c r="C41" s="41" t="s">
        <v>475</v>
      </c>
      <c r="D41" s="36" t="s">
        <v>476</v>
      </c>
      <c r="E41" s="42">
        <f t="shared" si="0"/>
        <v>46</v>
      </c>
      <c r="F41" s="42" t="s">
        <v>315</v>
      </c>
      <c r="G41" s="42" t="s">
        <v>452</v>
      </c>
      <c r="H41" s="42">
        <v>130630</v>
      </c>
      <c r="I41" s="42">
        <v>130625</v>
      </c>
      <c r="J41" s="43" t="s">
        <v>477</v>
      </c>
      <c r="K41" s="42" t="s">
        <v>318</v>
      </c>
      <c r="L41" s="42" t="s">
        <v>319</v>
      </c>
      <c r="M41" s="42" t="s">
        <v>320</v>
      </c>
      <c r="N41" s="42"/>
      <c r="O41" s="44"/>
      <c r="P41" s="45"/>
      <c r="Q41" s="46"/>
      <c r="R41" s="47"/>
    </row>
    <row r="42" spans="1:18" s="40" customFormat="1" ht="15" customHeight="1" x14ac:dyDescent="0.3">
      <c r="A42" s="40" t="s">
        <v>311</v>
      </c>
      <c r="B42" s="40" t="s">
        <v>478</v>
      </c>
      <c r="C42" s="41" t="s">
        <v>479</v>
      </c>
      <c r="D42" s="36" t="s">
        <v>480</v>
      </c>
      <c r="E42" s="42">
        <f t="shared" si="0"/>
        <v>39</v>
      </c>
      <c r="F42" s="42" t="s">
        <v>315</v>
      </c>
      <c r="G42" s="42" t="s">
        <v>452</v>
      </c>
      <c r="H42" s="42">
        <v>130630</v>
      </c>
      <c r="I42" s="42">
        <v>130625</v>
      </c>
      <c r="J42" s="43" t="s">
        <v>481</v>
      </c>
      <c r="K42" s="42" t="s">
        <v>318</v>
      </c>
      <c r="L42" s="42" t="s">
        <v>319</v>
      </c>
      <c r="M42" s="42" t="s">
        <v>320</v>
      </c>
      <c r="N42" s="42"/>
      <c r="O42" s="44"/>
      <c r="P42" s="45"/>
      <c r="Q42" s="46"/>
      <c r="R42" s="47"/>
    </row>
    <row r="43" spans="1:18" s="40" customFormat="1" ht="15" customHeight="1" x14ac:dyDescent="0.3">
      <c r="A43" s="40" t="s">
        <v>311</v>
      </c>
      <c r="B43" s="40" t="s">
        <v>482</v>
      </c>
      <c r="C43" s="41" t="s">
        <v>483</v>
      </c>
      <c r="D43" s="36" t="s">
        <v>484</v>
      </c>
      <c r="E43" s="42">
        <f t="shared" si="0"/>
        <v>43</v>
      </c>
      <c r="F43" s="42" t="s">
        <v>315</v>
      </c>
      <c r="G43" s="42" t="s">
        <v>452</v>
      </c>
      <c r="H43" s="42">
        <v>130630</v>
      </c>
      <c r="I43" s="42">
        <v>130625</v>
      </c>
      <c r="J43" s="43" t="s">
        <v>485</v>
      </c>
      <c r="K43" s="42" t="s">
        <v>318</v>
      </c>
      <c r="L43" s="42" t="s">
        <v>319</v>
      </c>
      <c r="M43" s="42" t="s">
        <v>320</v>
      </c>
      <c r="N43" s="42"/>
      <c r="O43" s="44"/>
      <c r="P43" s="45"/>
      <c r="Q43" s="46"/>
      <c r="R43" s="47"/>
    </row>
    <row r="44" spans="1:18" s="40" customFormat="1" ht="15" customHeight="1" x14ac:dyDescent="0.3">
      <c r="A44" s="40" t="s">
        <v>311</v>
      </c>
      <c r="B44" s="40" t="s">
        <v>486</v>
      </c>
      <c r="C44" s="41" t="s">
        <v>487</v>
      </c>
      <c r="D44" s="36" t="s">
        <v>488</v>
      </c>
      <c r="E44" s="42">
        <f t="shared" si="0"/>
        <v>35</v>
      </c>
      <c r="F44" s="42" t="s">
        <v>315</v>
      </c>
      <c r="G44" s="42" t="s">
        <v>452</v>
      </c>
      <c r="H44" s="42">
        <v>130630</v>
      </c>
      <c r="I44" s="42">
        <v>130625</v>
      </c>
      <c r="J44" s="43" t="s">
        <v>489</v>
      </c>
      <c r="K44" s="42" t="s">
        <v>318</v>
      </c>
      <c r="L44" s="42" t="s">
        <v>319</v>
      </c>
      <c r="M44" s="42" t="s">
        <v>320</v>
      </c>
      <c r="N44" s="42"/>
      <c r="O44" s="44"/>
      <c r="P44" s="45"/>
      <c r="Q44" s="46"/>
      <c r="R44" s="47"/>
    </row>
    <row r="45" spans="1:18" s="40" customFormat="1" ht="15" customHeight="1" x14ac:dyDescent="0.3">
      <c r="A45" s="40" t="s">
        <v>311</v>
      </c>
      <c r="B45" s="40" t="s">
        <v>490</v>
      </c>
      <c r="C45" s="41" t="s">
        <v>491</v>
      </c>
      <c r="D45" s="36" t="s">
        <v>492</v>
      </c>
      <c r="E45" s="42">
        <f t="shared" si="0"/>
        <v>43</v>
      </c>
      <c r="F45" s="42" t="s">
        <v>315</v>
      </c>
      <c r="G45" s="42" t="s">
        <v>452</v>
      </c>
      <c r="H45" s="42">
        <v>130630</v>
      </c>
      <c r="I45" s="42">
        <v>130625</v>
      </c>
      <c r="J45" s="43" t="s">
        <v>493</v>
      </c>
      <c r="K45" s="42" t="s">
        <v>318</v>
      </c>
      <c r="L45" s="42" t="s">
        <v>319</v>
      </c>
      <c r="M45" s="42" t="s">
        <v>320</v>
      </c>
      <c r="N45" s="42"/>
      <c r="O45" s="44"/>
      <c r="P45" s="45"/>
      <c r="Q45" s="46"/>
      <c r="R45" s="47"/>
    </row>
    <row r="46" spans="1:18" s="40" customFormat="1" ht="15" customHeight="1" x14ac:dyDescent="0.3">
      <c r="A46" s="40" t="s">
        <v>311</v>
      </c>
      <c r="B46" s="40" t="s">
        <v>494</v>
      </c>
      <c r="C46" s="41" t="s">
        <v>495</v>
      </c>
      <c r="D46" s="36" t="s">
        <v>496</v>
      </c>
      <c r="E46" s="42">
        <f t="shared" si="0"/>
        <v>42</v>
      </c>
      <c r="F46" s="42" t="s">
        <v>315</v>
      </c>
      <c r="G46" s="42" t="s">
        <v>452</v>
      </c>
      <c r="H46" s="42">
        <v>130630</v>
      </c>
      <c r="I46" s="42">
        <v>130625</v>
      </c>
      <c r="J46" s="43" t="s">
        <v>497</v>
      </c>
      <c r="K46" s="42" t="s">
        <v>318</v>
      </c>
      <c r="L46" s="42" t="s">
        <v>319</v>
      </c>
      <c r="M46" s="42" t="s">
        <v>320</v>
      </c>
      <c r="N46" s="42"/>
      <c r="O46" s="44"/>
      <c r="P46" s="45"/>
      <c r="Q46" s="46"/>
      <c r="R46" s="47"/>
    </row>
    <row r="47" spans="1:18" s="40" customFormat="1" ht="15" customHeight="1" x14ac:dyDescent="0.3">
      <c r="A47" s="40" t="s">
        <v>311</v>
      </c>
      <c r="B47" s="40" t="s">
        <v>498</v>
      </c>
      <c r="C47" s="41" t="s">
        <v>499</v>
      </c>
      <c r="D47" s="36" t="s">
        <v>500</v>
      </c>
      <c r="E47" s="42">
        <f t="shared" si="0"/>
        <v>40</v>
      </c>
      <c r="F47" s="42" t="s">
        <v>315</v>
      </c>
      <c r="G47" s="42" t="s">
        <v>452</v>
      </c>
      <c r="H47" s="42">
        <v>130630</v>
      </c>
      <c r="I47" s="42">
        <v>130625</v>
      </c>
      <c r="J47" s="43" t="s">
        <v>501</v>
      </c>
      <c r="K47" s="42" t="s">
        <v>318</v>
      </c>
      <c r="L47" s="42" t="s">
        <v>319</v>
      </c>
      <c r="M47" s="42" t="s">
        <v>320</v>
      </c>
      <c r="N47" s="42"/>
      <c r="O47" s="44"/>
      <c r="P47" s="45"/>
      <c r="Q47" s="46"/>
      <c r="R47" s="47"/>
    </row>
    <row r="48" spans="1:18" s="40" customFormat="1" ht="15" customHeight="1" x14ac:dyDescent="0.3">
      <c r="A48" s="40" t="s">
        <v>311</v>
      </c>
      <c r="B48" s="40" t="s">
        <v>502</v>
      </c>
      <c r="C48" s="41" t="s">
        <v>503</v>
      </c>
      <c r="D48" s="36" t="s">
        <v>504</v>
      </c>
      <c r="E48" s="42">
        <f t="shared" si="0"/>
        <v>40</v>
      </c>
      <c r="F48" s="42" t="s">
        <v>315</v>
      </c>
      <c r="G48" s="42" t="s">
        <v>452</v>
      </c>
      <c r="H48" s="42">
        <v>130630</v>
      </c>
      <c r="I48" s="42">
        <v>130625</v>
      </c>
      <c r="J48" s="43" t="s">
        <v>505</v>
      </c>
      <c r="K48" s="42" t="s">
        <v>318</v>
      </c>
      <c r="L48" s="42" t="s">
        <v>319</v>
      </c>
      <c r="M48" s="42" t="s">
        <v>320</v>
      </c>
      <c r="N48" s="42"/>
      <c r="O48" s="44"/>
      <c r="P48" s="45"/>
      <c r="Q48" s="46"/>
      <c r="R48" s="47"/>
    </row>
    <row r="49" spans="1:18" s="40" customFormat="1" ht="15" customHeight="1" x14ac:dyDescent="0.3">
      <c r="A49" s="40" t="s">
        <v>311</v>
      </c>
      <c r="B49" s="40" t="s">
        <v>506</v>
      </c>
      <c r="C49" s="41" t="s">
        <v>507</v>
      </c>
      <c r="D49" s="36" t="s">
        <v>508</v>
      </c>
      <c r="E49" s="42">
        <f t="shared" si="0"/>
        <v>34</v>
      </c>
      <c r="F49" s="42" t="s">
        <v>315</v>
      </c>
      <c r="G49" s="42" t="s">
        <v>452</v>
      </c>
      <c r="H49" s="42">
        <v>130630</v>
      </c>
      <c r="I49" s="42">
        <v>130625</v>
      </c>
      <c r="J49" s="43" t="s">
        <v>509</v>
      </c>
      <c r="K49" s="42" t="s">
        <v>318</v>
      </c>
      <c r="L49" s="42" t="s">
        <v>319</v>
      </c>
      <c r="M49" s="42" t="s">
        <v>320</v>
      </c>
      <c r="N49" s="42"/>
      <c r="O49" s="44"/>
      <c r="P49" s="45"/>
      <c r="Q49" s="46"/>
      <c r="R49" s="47"/>
    </row>
    <row r="50" spans="1:18" s="40" customFormat="1" ht="15" customHeight="1" x14ac:dyDescent="0.3">
      <c r="A50" s="40" t="s">
        <v>311</v>
      </c>
      <c r="B50" s="40" t="s">
        <v>510</v>
      </c>
      <c r="C50" s="41" t="s">
        <v>511</v>
      </c>
      <c r="D50" s="36" t="s">
        <v>512</v>
      </c>
      <c r="E50" s="42">
        <f t="shared" si="0"/>
        <v>37</v>
      </c>
      <c r="F50" s="42" t="s">
        <v>315</v>
      </c>
      <c r="G50" s="42" t="s">
        <v>452</v>
      </c>
      <c r="H50" s="42">
        <v>130630</v>
      </c>
      <c r="I50" s="42">
        <v>130625</v>
      </c>
      <c r="J50" s="43" t="s">
        <v>513</v>
      </c>
      <c r="K50" s="42" t="s">
        <v>318</v>
      </c>
      <c r="L50" s="42" t="s">
        <v>319</v>
      </c>
      <c r="M50" s="42" t="s">
        <v>320</v>
      </c>
      <c r="N50" s="42"/>
      <c r="O50" s="44"/>
      <c r="P50" s="45"/>
      <c r="Q50" s="46"/>
      <c r="R50" s="47"/>
    </row>
    <row r="51" spans="1:18" s="40" customFormat="1" ht="15" customHeight="1" x14ac:dyDescent="0.3">
      <c r="A51" s="40" t="s">
        <v>311</v>
      </c>
      <c r="B51" s="40" t="s">
        <v>514</v>
      </c>
      <c r="C51" s="41" t="s">
        <v>515</v>
      </c>
      <c r="D51" s="36" t="s">
        <v>516</v>
      </c>
      <c r="E51" s="42">
        <f t="shared" si="0"/>
        <v>37</v>
      </c>
      <c r="F51" s="42" t="s">
        <v>315</v>
      </c>
      <c r="G51" s="42" t="s">
        <v>452</v>
      </c>
      <c r="H51" s="42">
        <v>130630</v>
      </c>
      <c r="I51" s="42">
        <v>130625</v>
      </c>
      <c r="J51" s="43" t="s">
        <v>517</v>
      </c>
      <c r="K51" s="42" t="s">
        <v>318</v>
      </c>
      <c r="L51" s="42" t="s">
        <v>319</v>
      </c>
      <c r="M51" s="42" t="s">
        <v>320</v>
      </c>
      <c r="N51" s="42"/>
      <c r="O51" s="44"/>
      <c r="P51" s="45"/>
      <c r="Q51" s="46"/>
      <c r="R51" s="47"/>
    </row>
    <row r="52" spans="1:18" s="40" customFormat="1" ht="15" customHeight="1" x14ac:dyDescent="0.3">
      <c r="A52" s="40" t="s">
        <v>311</v>
      </c>
      <c r="B52" s="40" t="s">
        <v>518</v>
      </c>
      <c r="C52" s="41" t="s">
        <v>519</v>
      </c>
      <c r="D52" s="36" t="s">
        <v>520</v>
      </c>
      <c r="E52" s="42">
        <f t="shared" si="0"/>
        <v>33</v>
      </c>
      <c r="F52" s="42" t="s">
        <v>315</v>
      </c>
      <c r="G52" s="42" t="s">
        <v>452</v>
      </c>
      <c r="H52" s="42">
        <v>130630</v>
      </c>
      <c r="I52" s="42">
        <v>130625</v>
      </c>
      <c r="J52" s="43" t="s">
        <v>521</v>
      </c>
      <c r="K52" s="42" t="s">
        <v>318</v>
      </c>
      <c r="L52" s="42" t="s">
        <v>319</v>
      </c>
      <c r="M52" s="42" t="s">
        <v>320</v>
      </c>
      <c r="N52" s="42"/>
      <c r="O52" s="44"/>
      <c r="P52" s="45"/>
      <c r="Q52" s="46"/>
      <c r="R52" s="47"/>
    </row>
    <row r="53" spans="1:18" s="40" customFormat="1" ht="15" customHeight="1" x14ac:dyDescent="0.3">
      <c r="A53" s="40" t="s">
        <v>311</v>
      </c>
      <c r="B53" s="40" t="s">
        <v>522</v>
      </c>
      <c r="C53" s="41" t="s">
        <v>523</v>
      </c>
      <c r="D53" s="36" t="s">
        <v>524</v>
      </c>
      <c r="E53" s="42">
        <f t="shared" si="0"/>
        <v>43</v>
      </c>
      <c r="F53" s="42" t="s">
        <v>315</v>
      </c>
      <c r="G53" s="42" t="s">
        <v>452</v>
      </c>
      <c r="H53" s="42">
        <v>130630</v>
      </c>
      <c r="I53" s="42">
        <v>130625</v>
      </c>
      <c r="J53" s="43" t="s">
        <v>525</v>
      </c>
      <c r="K53" s="42" t="s">
        <v>318</v>
      </c>
      <c r="L53" s="42" t="s">
        <v>319</v>
      </c>
      <c r="M53" s="42" t="s">
        <v>320</v>
      </c>
      <c r="N53" s="42"/>
      <c r="O53" s="44"/>
      <c r="P53" s="45"/>
      <c r="Q53" s="46"/>
      <c r="R53" s="47"/>
    </row>
    <row r="54" spans="1:18" s="40" customFormat="1" ht="15" customHeight="1" x14ac:dyDescent="0.3">
      <c r="A54" s="40" t="s">
        <v>311</v>
      </c>
      <c r="B54" s="40" t="s">
        <v>526</v>
      </c>
      <c r="C54" s="41" t="s">
        <v>527</v>
      </c>
      <c r="D54" s="36" t="s">
        <v>528</v>
      </c>
      <c r="E54" s="42">
        <f t="shared" si="0"/>
        <v>39</v>
      </c>
      <c r="F54" s="42" t="s">
        <v>315</v>
      </c>
      <c r="G54" s="42" t="s">
        <v>452</v>
      </c>
      <c r="H54" s="42">
        <v>130630</v>
      </c>
      <c r="I54" s="42">
        <v>130625</v>
      </c>
      <c r="J54" s="43" t="s">
        <v>529</v>
      </c>
      <c r="K54" s="42" t="s">
        <v>318</v>
      </c>
      <c r="L54" s="42" t="s">
        <v>319</v>
      </c>
      <c r="M54" s="42" t="s">
        <v>320</v>
      </c>
      <c r="N54" s="42"/>
      <c r="O54" s="44"/>
      <c r="P54" s="45"/>
      <c r="Q54" s="46"/>
      <c r="R54" s="47"/>
    </row>
    <row r="55" spans="1:18" s="40" customFormat="1" ht="15" customHeight="1" x14ac:dyDescent="0.3">
      <c r="A55" s="40" t="s">
        <v>311</v>
      </c>
      <c r="B55" s="40" t="s">
        <v>530</v>
      </c>
      <c r="C55" s="41" t="s">
        <v>531</v>
      </c>
      <c r="D55" s="36" t="s">
        <v>532</v>
      </c>
      <c r="E55" s="42">
        <f t="shared" si="0"/>
        <v>41</v>
      </c>
      <c r="F55" s="42" t="s">
        <v>315</v>
      </c>
      <c r="G55" s="42" t="s">
        <v>452</v>
      </c>
      <c r="H55" s="42">
        <v>130630</v>
      </c>
      <c r="I55" s="42">
        <v>130625</v>
      </c>
      <c r="J55" s="43" t="s">
        <v>533</v>
      </c>
      <c r="K55" s="42" t="s">
        <v>318</v>
      </c>
      <c r="L55" s="42" t="s">
        <v>319</v>
      </c>
      <c r="M55" s="42" t="s">
        <v>320</v>
      </c>
      <c r="N55" s="42"/>
      <c r="O55" s="44"/>
      <c r="P55" s="45"/>
      <c r="Q55" s="46"/>
      <c r="R55" s="47"/>
    </row>
    <row r="56" spans="1:18" s="40" customFormat="1" ht="15" customHeight="1" x14ac:dyDescent="0.3">
      <c r="A56" s="40" t="s">
        <v>311</v>
      </c>
      <c r="B56" s="40" t="s">
        <v>534</v>
      </c>
      <c r="C56" s="41" t="s">
        <v>535</v>
      </c>
      <c r="D56" s="36" t="s">
        <v>536</v>
      </c>
      <c r="E56" s="42">
        <f t="shared" si="0"/>
        <v>45</v>
      </c>
      <c r="F56" s="42" t="s">
        <v>315</v>
      </c>
      <c r="G56" s="42" t="s">
        <v>452</v>
      </c>
      <c r="H56" s="42">
        <v>130630</v>
      </c>
      <c r="I56" s="42">
        <v>130625</v>
      </c>
      <c r="J56" s="43" t="s">
        <v>537</v>
      </c>
      <c r="K56" s="42" t="s">
        <v>318</v>
      </c>
      <c r="L56" s="42" t="s">
        <v>319</v>
      </c>
      <c r="M56" s="42" t="s">
        <v>320</v>
      </c>
      <c r="N56" s="42"/>
      <c r="O56" s="44"/>
      <c r="P56" s="45"/>
      <c r="Q56" s="46"/>
      <c r="R56" s="47"/>
    </row>
    <row r="57" spans="1:18" s="40" customFormat="1" ht="15" customHeight="1" x14ac:dyDescent="0.3">
      <c r="A57" s="40" t="s">
        <v>311</v>
      </c>
      <c r="B57" s="40" t="s">
        <v>538</v>
      </c>
      <c r="C57" s="41" t="s">
        <v>539</v>
      </c>
      <c r="D57" s="36" t="s">
        <v>540</v>
      </c>
      <c r="E57" s="42">
        <f t="shared" si="0"/>
        <v>37</v>
      </c>
      <c r="F57" s="42" t="s">
        <v>315</v>
      </c>
      <c r="G57" s="42" t="s">
        <v>452</v>
      </c>
      <c r="H57" s="42">
        <v>130630</v>
      </c>
      <c r="I57" s="42">
        <v>130625</v>
      </c>
      <c r="J57" s="43" t="s">
        <v>541</v>
      </c>
      <c r="K57" s="42" t="s">
        <v>318</v>
      </c>
      <c r="L57" s="42" t="s">
        <v>319</v>
      </c>
      <c r="M57" s="42" t="s">
        <v>320</v>
      </c>
      <c r="N57" s="42"/>
      <c r="O57" s="44"/>
      <c r="P57" s="45"/>
      <c r="Q57" s="46"/>
      <c r="R57" s="47"/>
    </row>
    <row r="58" spans="1:18" s="40" customFormat="1" ht="15" customHeight="1" x14ac:dyDescent="0.3">
      <c r="A58" s="40" t="s">
        <v>311</v>
      </c>
      <c r="B58" s="40" t="s">
        <v>542</v>
      </c>
      <c r="C58" s="41" t="s">
        <v>543</v>
      </c>
      <c r="D58" s="36" t="s">
        <v>544</v>
      </c>
      <c r="E58" s="42">
        <f t="shared" si="0"/>
        <v>32</v>
      </c>
      <c r="F58" s="42" t="s">
        <v>315</v>
      </c>
      <c r="G58" s="42" t="s">
        <v>452</v>
      </c>
      <c r="H58" s="42">
        <v>130630</v>
      </c>
      <c r="I58" s="42">
        <v>130625</v>
      </c>
      <c r="J58" s="43" t="s">
        <v>545</v>
      </c>
      <c r="K58" s="42" t="s">
        <v>318</v>
      </c>
      <c r="L58" s="42" t="s">
        <v>319</v>
      </c>
      <c r="M58" s="42" t="s">
        <v>320</v>
      </c>
      <c r="N58" s="42"/>
      <c r="O58" s="44"/>
      <c r="P58" s="45"/>
      <c r="Q58" s="46"/>
      <c r="R58" s="47"/>
    </row>
    <row r="59" spans="1:18" s="40" customFormat="1" ht="15" customHeight="1" x14ac:dyDescent="0.3">
      <c r="A59" s="40" t="s">
        <v>311</v>
      </c>
      <c r="B59" s="40" t="s">
        <v>546</v>
      </c>
      <c r="C59" s="41" t="s">
        <v>547</v>
      </c>
      <c r="D59" s="36" t="s">
        <v>548</v>
      </c>
      <c r="E59" s="42">
        <f t="shared" si="0"/>
        <v>32</v>
      </c>
      <c r="F59" s="42" t="s">
        <v>315</v>
      </c>
      <c r="G59" s="42" t="s">
        <v>452</v>
      </c>
      <c r="H59" s="42">
        <v>130630</v>
      </c>
      <c r="I59" s="42">
        <v>130625</v>
      </c>
      <c r="J59" s="43" t="s">
        <v>549</v>
      </c>
      <c r="K59" s="42" t="s">
        <v>318</v>
      </c>
      <c r="L59" s="42" t="s">
        <v>319</v>
      </c>
      <c r="M59" s="42" t="s">
        <v>320</v>
      </c>
      <c r="N59" s="42"/>
      <c r="O59" s="44"/>
      <c r="P59" s="45"/>
      <c r="Q59" s="46"/>
      <c r="R59" s="47"/>
    </row>
    <row r="60" spans="1:18" s="40" customFormat="1" ht="15" customHeight="1" x14ac:dyDescent="0.3">
      <c r="A60" s="40" t="s">
        <v>311</v>
      </c>
      <c r="B60" s="40" t="s">
        <v>550</v>
      </c>
      <c r="C60" s="41" t="s">
        <v>551</v>
      </c>
      <c r="D60" s="36" t="s">
        <v>552</v>
      </c>
      <c r="E60" s="42">
        <f t="shared" si="0"/>
        <v>43</v>
      </c>
      <c r="F60" s="42" t="s">
        <v>315</v>
      </c>
      <c r="G60" s="42" t="s">
        <v>452</v>
      </c>
      <c r="H60" s="42">
        <v>130630</v>
      </c>
      <c r="I60" s="42">
        <v>130625</v>
      </c>
      <c r="J60" s="43" t="s">
        <v>553</v>
      </c>
      <c r="K60" s="42" t="s">
        <v>318</v>
      </c>
      <c r="L60" s="42" t="s">
        <v>319</v>
      </c>
      <c r="M60" s="42" t="s">
        <v>320</v>
      </c>
      <c r="N60" s="42"/>
      <c r="O60" s="44"/>
      <c r="P60" s="45"/>
      <c r="Q60" s="46"/>
      <c r="R60" s="47"/>
    </row>
    <row r="61" spans="1:18" s="40" customFormat="1" ht="15" customHeight="1" x14ac:dyDescent="0.3">
      <c r="A61" s="40" t="s">
        <v>311</v>
      </c>
      <c r="B61" s="40" t="s">
        <v>554</v>
      </c>
      <c r="C61" s="41" t="s">
        <v>555</v>
      </c>
      <c r="D61" s="36" t="s">
        <v>556</v>
      </c>
      <c r="E61" s="42">
        <f t="shared" si="0"/>
        <v>42</v>
      </c>
      <c r="F61" s="42" t="s">
        <v>315</v>
      </c>
      <c r="G61" s="42" t="s">
        <v>452</v>
      </c>
      <c r="H61" s="42">
        <v>130630</v>
      </c>
      <c r="I61" s="42">
        <v>130625</v>
      </c>
      <c r="J61" s="43" t="s">
        <v>557</v>
      </c>
      <c r="K61" s="42" t="s">
        <v>318</v>
      </c>
      <c r="L61" s="42" t="s">
        <v>319</v>
      </c>
      <c r="M61" s="42" t="s">
        <v>320</v>
      </c>
      <c r="N61" s="42"/>
      <c r="O61" s="44"/>
      <c r="P61" s="45"/>
      <c r="Q61" s="46"/>
      <c r="R61" s="47"/>
    </row>
    <row r="62" spans="1:18" s="40" customFormat="1" ht="15" customHeight="1" x14ac:dyDescent="0.3">
      <c r="A62" s="40" t="s">
        <v>311</v>
      </c>
      <c r="B62" s="40" t="s">
        <v>558</v>
      </c>
      <c r="C62" s="41" t="s">
        <v>559</v>
      </c>
      <c r="D62" s="36" t="s">
        <v>560</v>
      </c>
      <c r="E62" s="42">
        <f t="shared" si="0"/>
        <v>38</v>
      </c>
      <c r="F62" s="42" t="s">
        <v>315</v>
      </c>
      <c r="G62" s="42" t="s">
        <v>452</v>
      </c>
      <c r="H62" s="42">
        <v>130630</v>
      </c>
      <c r="I62" s="42">
        <v>130625</v>
      </c>
      <c r="J62" s="43" t="s">
        <v>561</v>
      </c>
      <c r="K62" s="42" t="s">
        <v>318</v>
      </c>
      <c r="L62" s="42" t="s">
        <v>319</v>
      </c>
      <c r="M62" s="42" t="s">
        <v>320</v>
      </c>
      <c r="N62" s="42"/>
      <c r="O62" s="44"/>
      <c r="P62" s="45"/>
      <c r="Q62" s="46"/>
      <c r="R62" s="47"/>
    </row>
    <row r="63" spans="1:18" s="40" customFormat="1" ht="15" customHeight="1" x14ac:dyDescent="0.3">
      <c r="A63" s="40" t="s">
        <v>311</v>
      </c>
      <c r="B63" s="40" t="s">
        <v>562</v>
      </c>
      <c r="C63" s="41" t="s">
        <v>563</v>
      </c>
      <c r="D63" s="36" t="s">
        <v>564</v>
      </c>
      <c r="E63" s="42">
        <f t="shared" si="0"/>
        <v>57</v>
      </c>
      <c r="F63" s="42" t="s">
        <v>315</v>
      </c>
      <c r="G63" s="42" t="s">
        <v>452</v>
      </c>
      <c r="H63" s="42">
        <v>130630</v>
      </c>
      <c r="I63" s="42">
        <v>130625</v>
      </c>
      <c r="J63" s="43" t="s">
        <v>565</v>
      </c>
      <c r="K63" s="42" t="s">
        <v>318</v>
      </c>
      <c r="L63" s="42" t="s">
        <v>319</v>
      </c>
      <c r="M63" s="42" t="s">
        <v>320</v>
      </c>
      <c r="N63" s="42"/>
      <c r="O63" s="44"/>
      <c r="P63" s="45"/>
      <c r="Q63" s="46"/>
      <c r="R63" s="47"/>
    </row>
    <row r="64" spans="1:18" s="40" customFormat="1" ht="15" customHeight="1" x14ac:dyDescent="0.3">
      <c r="A64" s="40" t="s">
        <v>311</v>
      </c>
      <c r="B64" s="40" t="s">
        <v>566</v>
      </c>
      <c r="C64" s="41" t="s">
        <v>567</v>
      </c>
      <c r="D64" s="36" t="s">
        <v>568</v>
      </c>
      <c r="E64" s="42">
        <f t="shared" si="0"/>
        <v>36</v>
      </c>
      <c r="F64" s="42" t="s">
        <v>315</v>
      </c>
      <c r="G64" s="42" t="s">
        <v>452</v>
      </c>
      <c r="H64" s="42">
        <v>130630</v>
      </c>
      <c r="I64" s="42">
        <v>130625</v>
      </c>
      <c r="J64" s="43" t="s">
        <v>569</v>
      </c>
      <c r="K64" s="42" t="s">
        <v>318</v>
      </c>
      <c r="L64" s="42" t="s">
        <v>319</v>
      </c>
      <c r="M64" s="42" t="s">
        <v>320</v>
      </c>
      <c r="N64" s="42"/>
      <c r="O64" s="44"/>
      <c r="P64" s="45"/>
      <c r="Q64" s="46"/>
      <c r="R64" s="47"/>
    </row>
    <row r="65" spans="1:18" s="40" customFormat="1" ht="15" customHeight="1" x14ac:dyDescent="0.3">
      <c r="A65" s="40" t="s">
        <v>311</v>
      </c>
      <c r="B65" s="40" t="s">
        <v>570</v>
      </c>
      <c r="C65" s="41" t="s">
        <v>571</v>
      </c>
      <c r="D65" s="36" t="s">
        <v>572</v>
      </c>
      <c r="E65" s="42">
        <f t="shared" si="0"/>
        <v>37</v>
      </c>
      <c r="F65" s="42" t="s">
        <v>315</v>
      </c>
      <c r="G65" s="42" t="s">
        <v>452</v>
      </c>
      <c r="H65" s="42">
        <v>130630</v>
      </c>
      <c r="I65" s="42">
        <v>130625</v>
      </c>
      <c r="J65" s="43" t="s">
        <v>573</v>
      </c>
      <c r="K65" s="42" t="s">
        <v>318</v>
      </c>
      <c r="L65" s="42" t="s">
        <v>319</v>
      </c>
      <c r="M65" s="42" t="s">
        <v>320</v>
      </c>
      <c r="N65" s="42"/>
      <c r="O65" s="44"/>
      <c r="P65" s="45"/>
      <c r="Q65" s="46"/>
      <c r="R65" s="47"/>
    </row>
    <row r="66" spans="1:18" s="40" customFormat="1" ht="15" customHeight="1" x14ac:dyDescent="0.3">
      <c r="A66" s="40" t="s">
        <v>311</v>
      </c>
      <c r="B66" s="40" t="s">
        <v>574</v>
      </c>
      <c r="C66" s="41" t="s">
        <v>575</v>
      </c>
      <c r="D66" s="36" t="s">
        <v>576</v>
      </c>
      <c r="E66" s="42">
        <f t="shared" si="0"/>
        <v>40</v>
      </c>
      <c r="F66" s="42" t="s">
        <v>315</v>
      </c>
      <c r="G66" s="42" t="s">
        <v>452</v>
      </c>
      <c r="H66" s="42">
        <v>130630</v>
      </c>
      <c r="I66" s="42">
        <v>130625</v>
      </c>
      <c r="J66" s="43" t="s">
        <v>577</v>
      </c>
      <c r="K66" s="42" t="s">
        <v>318</v>
      </c>
      <c r="L66" s="42" t="s">
        <v>319</v>
      </c>
      <c r="M66" s="42" t="s">
        <v>320</v>
      </c>
      <c r="N66" s="42"/>
      <c r="O66" s="44"/>
      <c r="P66" s="45"/>
      <c r="Q66" s="46"/>
      <c r="R66" s="47"/>
    </row>
    <row r="67" spans="1:18" s="40" customFormat="1" ht="15" customHeight="1" x14ac:dyDescent="0.3">
      <c r="A67" s="40" t="s">
        <v>311</v>
      </c>
      <c r="B67" s="40" t="s">
        <v>578</v>
      </c>
      <c r="C67" s="41" t="s">
        <v>579</v>
      </c>
      <c r="D67" s="36" t="s">
        <v>580</v>
      </c>
      <c r="E67" s="42">
        <f t="shared" ref="E67:E130" si="1">LEN(D67)</f>
        <v>34</v>
      </c>
      <c r="F67" s="42" t="s">
        <v>315</v>
      </c>
      <c r="G67" s="42" t="s">
        <v>452</v>
      </c>
      <c r="H67" s="42">
        <v>130630</v>
      </c>
      <c r="I67" s="42">
        <v>130625</v>
      </c>
      <c r="J67" s="43" t="s">
        <v>581</v>
      </c>
      <c r="K67" s="42" t="s">
        <v>318</v>
      </c>
      <c r="L67" s="42" t="s">
        <v>319</v>
      </c>
      <c r="M67" s="42" t="s">
        <v>320</v>
      </c>
      <c r="N67" s="42"/>
      <c r="O67" s="44"/>
      <c r="P67" s="45"/>
      <c r="Q67" s="46"/>
      <c r="R67" s="47"/>
    </row>
    <row r="68" spans="1:18" s="40" customFormat="1" ht="15" customHeight="1" x14ac:dyDescent="0.3">
      <c r="A68" s="40" t="s">
        <v>311</v>
      </c>
      <c r="B68" s="40" t="s">
        <v>582</v>
      </c>
      <c r="C68" s="41" t="s">
        <v>583</v>
      </c>
      <c r="D68" s="36" t="s">
        <v>584</v>
      </c>
      <c r="E68" s="42">
        <f t="shared" si="1"/>
        <v>32</v>
      </c>
      <c r="F68" s="42" t="s">
        <v>315</v>
      </c>
      <c r="G68" s="42" t="s">
        <v>316</v>
      </c>
      <c r="H68" s="42">
        <v>130618</v>
      </c>
      <c r="I68" s="42">
        <v>130600</v>
      </c>
      <c r="J68" s="43" t="s">
        <v>583</v>
      </c>
      <c r="K68" s="42" t="s">
        <v>318</v>
      </c>
      <c r="L68" s="42" t="s">
        <v>585</v>
      </c>
      <c r="M68" s="42" t="s">
        <v>320</v>
      </c>
      <c r="N68" s="42"/>
      <c r="O68" s="44"/>
      <c r="P68" s="45"/>
      <c r="Q68" s="46"/>
      <c r="R68" s="47"/>
    </row>
    <row r="69" spans="1:18" s="40" customFormat="1" ht="15" customHeight="1" x14ac:dyDescent="0.3">
      <c r="A69" s="40" t="s">
        <v>311</v>
      </c>
      <c r="B69" s="40" t="s">
        <v>586</v>
      </c>
      <c r="C69" s="41" t="s">
        <v>587</v>
      </c>
      <c r="D69" s="36" t="s">
        <v>588</v>
      </c>
      <c r="E69" s="42">
        <f t="shared" si="1"/>
        <v>36</v>
      </c>
      <c r="F69" s="42" t="s">
        <v>315</v>
      </c>
      <c r="G69" s="42" t="s">
        <v>316</v>
      </c>
      <c r="H69" s="42">
        <v>130618</v>
      </c>
      <c r="I69" s="42">
        <v>130600</v>
      </c>
      <c r="J69" s="43" t="s">
        <v>587</v>
      </c>
      <c r="K69" s="42" t="s">
        <v>318</v>
      </c>
      <c r="L69" s="42" t="s">
        <v>585</v>
      </c>
      <c r="M69" s="42" t="s">
        <v>320</v>
      </c>
      <c r="N69" s="42"/>
      <c r="O69" s="44"/>
      <c r="P69" s="45"/>
      <c r="Q69" s="46"/>
      <c r="R69" s="47"/>
    </row>
    <row r="70" spans="1:18" s="40" customFormat="1" ht="15" customHeight="1" x14ac:dyDescent="0.3">
      <c r="A70" s="40" t="s">
        <v>311</v>
      </c>
      <c r="B70" s="40" t="s">
        <v>589</v>
      </c>
      <c r="C70" s="41" t="s">
        <v>590</v>
      </c>
      <c r="D70" s="36" t="s">
        <v>591</v>
      </c>
      <c r="E70" s="42">
        <f t="shared" si="1"/>
        <v>36</v>
      </c>
      <c r="F70" s="42" t="s">
        <v>315</v>
      </c>
      <c r="G70" s="42" t="s">
        <v>316</v>
      </c>
      <c r="H70" s="42">
        <v>130618</v>
      </c>
      <c r="I70" s="42">
        <v>130600</v>
      </c>
      <c r="J70" s="43" t="s">
        <v>590</v>
      </c>
      <c r="K70" s="42" t="s">
        <v>318</v>
      </c>
      <c r="L70" s="42" t="s">
        <v>585</v>
      </c>
      <c r="M70" s="42" t="s">
        <v>320</v>
      </c>
      <c r="N70" s="42"/>
      <c r="O70" s="44"/>
      <c r="P70" s="45"/>
      <c r="Q70" s="46"/>
      <c r="R70" s="47"/>
    </row>
    <row r="71" spans="1:18" s="40" customFormat="1" ht="15" customHeight="1" x14ac:dyDescent="0.3">
      <c r="A71" s="40" t="s">
        <v>311</v>
      </c>
      <c r="B71" s="40" t="s">
        <v>592</v>
      </c>
      <c r="C71" s="41" t="s">
        <v>593</v>
      </c>
      <c r="D71" s="36" t="s">
        <v>594</v>
      </c>
      <c r="E71" s="42">
        <f t="shared" si="1"/>
        <v>36</v>
      </c>
      <c r="F71" s="42" t="s">
        <v>315</v>
      </c>
      <c r="G71" s="42" t="s">
        <v>316</v>
      </c>
      <c r="H71" s="42">
        <v>130618</v>
      </c>
      <c r="I71" s="42">
        <v>130600</v>
      </c>
      <c r="J71" s="43" t="s">
        <v>593</v>
      </c>
      <c r="K71" s="42" t="s">
        <v>318</v>
      </c>
      <c r="L71" s="42" t="s">
        <v>585</v>
      </c>
      <c r="M71" s="42" t="s">
        <v>320</v>
      </c>
      <c r="N71" s="42"/>
      <c r="O71" s="44"/>
      <c r="P71" s="45"/>
      <c r="Q71" s="46"/>
      <c r="R71" s="47"/>
    </row>
    <row r="72" spans="1:18" s="40" customFormat="1" ht="15" customHeight="1" x14ac:dyDescent="0.3">
      <c r="A72" s="40" t="s">
        <v>311</v>
      </c>
      <c r="B72" s="40" t="s">
        <v>595</v>
      </c>
      <c r="C72" s="41" t="s">
        <v>596</v>
      </c>
      <c r="D72" s="36" t="s">
        <v>597</v>
      </c>
      <c r="E72" s="42">
        <f t="shared" si="1"/>
        <v>45</v>
      </c>
      <c r="F72" s="42" t="s">
        <v>315</v>
      </c>
      <c r="G72" s="42" t="s">
        <v>316</v>
      </c>
      <c r="H72" s="42">
        <v>130618</v>
      </c>
      <c r="I72" s="42">
        <v>130600</v>
      </c>
      <c r="J72" s="43" t="s">
        <v>596</v>
      </c>
      <c r="K72" s="42" t="s">
        <v>318</v>
      </c>
      <c r="L72" s="42" t="s">
        <v>585</v>
      </c>
      <c r="M72" s="42" t="s">
        <v>320</v>
      </c>
      <c r="N72" s="42"/>
      <c r="O72" s="44"/>
      <c r="P72" s="45"/>
      <c r="Q72" s="46"/>
      <c r="R72" s="47"/>
    </row>
    <row r="73" spans="1:18" s="40" customFormat="1" ht="15" customHeight="1" x14ac:dyDescent="0.3">
      <c r="A73" s="40" t="s">
        <v>311</v>
      </c>
      <c r="B73" s="40" t="s">
        <v>598</v>
      </c>
      <c r="C73" s="41" t="s">
        <v>599</v>
      </c>
      <c r="D73" s="36" t="s">
        <v>600</v>
      </c>
      <c r="E73" s="42">
        <f t="shared" si="1"/>
        <v>35</v>
      </c>
      <c r="F73" s="42" t="s">
        <v>315</v>
      </c>
      <c r="G73" s="42" t="s">
        <v>316</v>
      </c>
      <c r="H73" s="42">
        <v>130618</v>
      </c>
      <c r="I73" s="42">
        <v>130600</v>
      </c>
      <c r="J73" s="43" t="s">
        <v>599</v>
      </c>
      <c r="K73" s="42" t="s">
        <v>318</v>
      </c>
      <c r="L73" s="42" t="s">
        <v>585</v>
      </c>
      <c r="M73" s="42" t="s">
        <v>320</v>
      </c>
      <c r="N73" s="42"/>
      <c r="O73" s="44"/>
      <c r="P73" s="45"/>
      <c r="Q73" s="46"/>
      <c r="R73" s="47"/>
    </row>
    <row r="74" spans="1:18" s="40" customFormat="1" ht="15" customHeight="1" x14ac:dyDescent="0.3">
      <c r="A74" s="40" t="s">
        <v>311</v>
      </c>
      <c r="B74" s="40" t="s">
        <v>601</v>
      </c>
      <c r="C74" s="41" t="s">
        <v>602</v>
      </c>
      <c r="D74" s="36" t="s">
        <v>603</v>
      </c>
      <c r="E74" s="42">
        <f t="shared" si="1"/>
        <v>34</v>
      </c>
      <c r="F74" s="42" t="s">
        <v>315</v>
      </c>
      <c r="G74" s="42" t="s">
        <v>316</v>
      </c>
      <c r="H74" s="42">
        <v>130618</v>
      </c>
      <c r="I74" s="42">
        <v>130600</v>
      </c>
      <c r="J74" s="43" t="s">
        <v>602</v>
      </c>
      <c r="K74" s="42" t="s">
        <v>318</v>
      </c>
      <c r="L74" s="42" t="s">
        <v>585</v>
      </c>
      <c r="M74" s="42" t="s">
        <v>320</v>
      </c>
      <c r="N74" s="42"/>
      <c r="O74" s="44"/>
      <c r="P74" s="45"/>
      <c r="Q74" s="46"/>
      <c r="R74" s="47"/>
    </row>
    <row r="75" spans="1:18" s="40" customFormat="1" ht="15" customHeight="1" x14ac:dyDescent="0.3">
      <c r="A75" s="40" t="s">
        <v>311</v>
      </c>
      <c r="B75" s="40" t="s">
        <v>604</v>
      </c>
      <c r="C75" s="41" t="s">
        <v>605</v>
      </c>
      <c r="D75" s="36" t="s">
        <v>606</v>
      </c>
      <c r="E75" s="42">
        <f t="shared" si="1"/>
        <v>36</v>
      </c>
      <c r="F75" s="42" t="s">
        <v>315</v>
      </c>
      <c r="G75" s="42" t="s">
        <v>316</v>
      </c>
      <c r="H75" s="42">
        <v>130618</v>
      </c>
      <c r="I75" s="42">
        <v>130600</v>
      </c>
      <c r="J75" s="43" t="s">
        <v>605</v>
      </c>
      <c r="K75" s="42" t="s">
        <v>318</v>
      </c>
      <c r="L75" s="42" t="s">
        <v>585</v>
      </c>
      <c r="M75" s="42" t="s">
        <v>320</v>
      </c>
      <c r="N75" s="42"/>
      <c r="O75" s="44"/>
      <c r="P75" s="45"/>
      <c r="Q75" s="46"/>
      <c r="R75" s="47"/>
    </row>
    <row r="76" spans="1:18" s="40" customFormat="1" ht="15" customHeight="1" x14ac:dyDescent="0.3">
      <c r="A76" s="40" t="s">
        <v>311</v>
      </c>
      <c r="B76" s="40" t="s">
        <v>607</v>
      </c>
      <c r="C76" s="41" t="s">
        <v>608</v>
      </c>
      <c r="D76" s="36" t="s">
        <v>609</v>
      </c>
      <c r="E76" s="42">
        <f t="shared" si="1"/>
        <v>35</v>
      </c>
      <c r="F76" s="42" t="s">
        <v>315</v>
      </c>
      <c r="G76" s="42" t="s">
        <v>316</v>
      </c>
      <c r="H76" s="42">
        <v>130618</v>
      </c>
      <c r="I76" s="42">
        <v>130600</v>
      </c>
      <c r="J76" s="43" t="s">
        <v>608</v>
      </c>
      <c r="K76" s="42" t="s">
        <v>318</v>
      </c>
      <c r="L76" s="42" t="s">
        <v>585</v>
      </c>
      <c r="M76" s="42" t="s">
        <v>320</v>
      </c>
      <c r="N76" s="42"/>
      <c r="O76" s="44"/>
      <c r="P76" s="45"/>
      <c r="Q76" s="46"/>
      <c r="R76" s="47"/>
    </row>
    <row r="77" spans="1:18" s="40" customFormat="1" ht="15" customHeight="1" x14ac:dyDescent="0.3">
      <c r="A77" s="40" t="s">
        <v>311</v>
      </c>
      <c r="B77" s="40" t="s">
        <v>610</v>
      </c>
      <c r="C77" s="41" t="s">
        <v>611</v>
      </c>
      <c r="D77" s="36" t="s">
        <v>612</v>
      </c>
      <c r="E77" s="42">
        <f t="shared" si="1"/>
        <v>34</v>
      </c>
      <c r="F77" s="42" t="s">
        <v>315</v>
      </c>
      <c r="G77" s="42" t="s">
        <v>316</v>
      </c>
      <c r="H77" s="42">
        <v>130618</v>
      </c>
      <c r="I77" s="42">
        <v>130600</v>
      </c>
      <c r="J77" s="43" t="s">
        <v>611</v>
      </c>
      <c r="K77" s="42" t="s">
        <v>318</v>
      </c>
      <c r="L77" s="42" t="s">
        <v>585</v>
      </c>
      <c r="M77" s="42" t="s">
        <v>320</v>
      </c>
      <c r="N77" s="42"/>
      <c r="O77" s="44"/>
      <c r="P77" s="45"/>
      <c r="Q77" s="46"/>
      <c r="R77" s="47"/>
    </row>
    <row r="78" spans="1:18" s="40" customFormat="1" ht="15" customHeight="1" x14ac:dyDescent="0.3">
      <c r="A78" s="40" t="s">
        <v>311</v>
      </c>
      <c r="B78" s="40" t="s">
        <v>613</v>
      </c>
      <c r="C78" s="41" t="s">
        <v>614</v>
      </c>
      <c r="D78" s="36" t="s">
        <v>615</v>
      </c>
      <c r="E78" s="42">
        <f t="shared" si="1"/>
        <v>34</v>
      </c>
      <c r="F78" s="42" t="s">
        <v>315</v>
      </c>
      <c r="G78" s="42" t="s">
        <v>316</v>
      </c>
      <c r="H78" s="42">
        <v>130618</v>
      </c>
      <c r="I78" s="42">
        <v>130600</v>
      </c>
      <c r="J78" s="43" t="s">
        <v>614</v>
      </c>
      <c r="K78" s="42" t="s">
        <v>318</v>
      </c>
      <c r="L78" s="42" t="s">
        <v>585</v>
      </c>
      <c r="M78" s="42" t="s">
        <v>320</v>
      </c>
      <c r="N78" s="42"/>
      <c r="O78" s="44"/>
      <c r="P78" s="45"/>
      <c r="Q78" s="46"/>
      <c r="R78" s="47"/>
    </row>
    <row r="79" spans="1:18" s="40" customFormat="1" ht="15" customHeight="1" x14ac:dyDescent="0.3">
      <c r="A79" s="40" t="s">
        <v>311</v>
      </c>
      <c r="B79" s="40" t="s">
        <v>616</v>
      </c>
      <c r="C79" s="41" t="s">
        <v>617</v>
      </c>
      <c r="D79" s="36" t="s">
        <v>618</v>
      </c>
      <c r="E79" s="42">
        <f t="shared" si="1"/>
        <v>34</v>
      </c>
      <c r="F79" s="42" t="s">
        <v>315</v>
      </c>
      <c r="G79" s="42" t="s">
        <v>316</v>
      </c>
      <c r="H79" s="42">
        <v>130618</v>
      </c>
      <c r="I79" s="42">
        <v>130600</v>
      </c>
      <c r="J79" s="43" t="s">
        <v>617</v>
      </c>
      <c r="K79" s="42" t="s">
        <v>318</v>
      </c>
      <c r="L79" s="42" t="s">
        <v>585</v>
      </c>
      <c r="M79" s="42" t="s">
        <v>320</v>
      </c>
      <c r="N79" s="42"/>
      <c r="O79" s="44"/>
      <c r="P79" s="45"/>
      <c r="Q79" s="46"/>
      <c r="R79" s="47"/>
    </row>
    <row r="80" spans="1:18" s="40" customFormat="1" ht="15" customHeight="1" x14ac:dyDescent="0.3">
      <c r="A80" s="40" t="s">
        <v>311</v>
      </c>
      <c r="B80" s="40" t="s">
        <v>619</v>
      </c>
      <c r="C80" s="41" t="s">
        <v>620</v>
      </c>
      <c r="D80" s="36" t="s">
        <v>621</v>
      </c>
      <c r="E80" s="42">
        <f t="shared" si="1"/>
        <v>34</v>
      </c>
      <c r="F80" s="42" t="s">
        <v>315</v>
      </c>
      <c r="G80" s="42" t="s">
        <v>316</v>
      </c>
      <c r="H80" s="42">
        <v>130618</v>
      </c>
      <c r="I80" s="42">
        <v>130600</v>
      </c>
      <c r="J80" s="43" t="s">
        <v>620</v>
      </c>
      <c r="K80" s="42" t="s">
        <v>318</v>
      </c>
      <c r="L80" s="42" t="s">
        <v>585</v>
      </c>
      <c r="M80" s="42" t="s">
        <v>320</v>
      </c>
      <c r="N80" s="42"/>
      <c r="O80" s="44"/>
      <c r="P80" s="45"/>
      <c r="Q80" s="46"/>
      <c r="R80" s="47"/>
    </row>
    <row r="81" spans="1:18" s="40" customFormat="1" ht="15" customHeight="1" x14ac:dyDescent="0.3">
      <c r="A81" s="40" t="s">
        <v>311</v>
      </c>
      <c r="B81" s="40" t="s">
        <v>622</v>
      </c>
      <c r="C81" s="41" t="s">
        <v>623</v>
      </c>
      <c r="D81" s="36" t="s">
        <v>624</v>
      </c>
      <c r="E81" s="42">
        <f t="shared" si="1"/>
        <v>33</v>
      </c>
      <c r="F81" s="42" t="s">
        <v>315</v>
      </c>
      <c r="G81" s="42" t="s">
        <v>316</v>
      </c>
      <c r="H81" s="42">
        <v>130618</v>
      </c>
      <c r="I81" s="42">
        <v>130600</v>
      </c>
      <c r="J81" s="43" t="s">
        <v>623</v>
      </c>
      <c r="K81" s="42" t="s">
        <v>318</v>
      </c>
      <c r="L81" s="42" t="s">
        <v>585</v>
      </c>
      <c r="M81" s="42" t="s">
        <v>320</v>
      </c>
      <c r="N81" s="42"/>
      <c r="O81" s="44"/>
      <c r="P81" s="45"/>
      <c r="Q81" s="46"/>
      <c r="R81" s="47"/>
    </row>
    <row r="82" spans="1:18" s="40" customFormat="1" ht="15" customHeight="1" x14ac:dyDescent="0.3">
      <c r="A82" s="40" t="s">
        <v>311</v>
      </c>
      <c r="B82" s="40" t="s">
        <v>625</v>
      </c>
      <c r="C82" s="41" t="s">
        <v>626</v>
      </c>
      <c r="D82" s="36" t="s">
        <v>627</v>
      </c>
      <c r="E82" s="42">
        <f t="shared" si="1"/>
        <v>34</v>
      </c>
      <c r="F82" s="42" t="s">
        <v>315</v>
      </c>
      <c r="G82" s="42" t="s">
        <v>316</v>
      </c>
      <c r="H82" s="42">
        <v>130618</v>
      </c>
      <c r="I82" s="42">
        <v>130600</v>
      </c>
      <c r="J82" s="43" t="s">
        <v>626</v>
      </c>
      <c r="K82" s="42" t="s">
        <v>318</v>
      </c>
      <c r="L82" s="42" t="s">
        <v>585</v>
      </c>
      <c r="M82" s="42" t="s">
        <v>320</v>
      </c>
      <c r="N82" s="42"/>
      <c r="O82" s="44"/>
      <c r="P82" s="45"/>
      <c r="Q82" s="46"/>
      <c r="R82" s="47"/>
    </row>
    <row r="83" spans="1:18" s="40" customFormat="1" ht="15" customHeight="1" x14ac:dyDescent="0.3">
      <c r="A83" s="40" t="s">
        <v>311</v>
      </c>
      <c r="B83" s="40" t="s">
        <v>628</v>
      </c>
      <c r="C83" s="41" t="s">
        <v>629</v>
      </c>
      <c r="D83" s="36" t="s">
        <v>630</v>
      </c>
      <c r="E83" s="42">
        <f t="shared" si="1"/>
        <v>36</v>
      </c>
      <c r="F83" s="42" t="s">
        <v>315</v>
      </c>
      <c r="G83" s="42" t="s">
        <v>316</v>
      </c>
      <c r="H83" s="42">
        <v>130618</v>
      </c>
      <c r="I83" s="42">
        <v>130600</v>
      </c>
      <c r="J83" s="43" t="s">
        <v>629</v>
      </c>
      <c r="K83" s="42" t="s">
        <v>318</v>
      </c>
      <c r="L83" s="42" t="s">
        <v>585</v>
      </c>
      <c r="M83" s="42" t="s">
        <v>320</v>
      </c>
      <c r="N83" s="42"/>
      <c r="O83" s="44"/>
      <c r="P83" s="45"/>
      <c r="Q83" s="46"/>
      <c r="R83" s="47"/>
    </row>
    <row r="84" spans="1:18" s="40" customFormat="1" ht="15" customHeight="1" x14ac:dyDescent="0.3">
      <c r="A84" s="40" t="s">
        <v>311</v>
      </c>
      <c r="B84" s="40" t="s">
        <v>631</v>
      </c>
      <c r="C84" s="41" t="s">
        <v>632</v>
      </c>
      <c r="D84" s="36" t="s">
        <v>633</v>
      </c>
      <c r="E84" s="42">
        <f t="shared" si="1"/>
        <v>36</v>
      </c>
      <c r="F84" s="42" t="s">
        <v>315</v>
      </c>
      <c r="G84" s="42" t="s">
        <v>316</v>
      </c>
      <c r="H84" s="42">
        <v>130618</v>
      </c>
      <c r="I84" s="42">
        <v>130600</v>
      </c>
      <c r="J84" s="43" t="s">
        <v>632</v>
      </c>
      <c r="K84" s="42" t="s">
        <v>318</v>
      </c>
      <c r="L84" s="42" t="s">
        <v>585</v>
      </c>
      <c r="M84" s="42" t="s">
        <v>320</v>
      </c>
      <c r="N84" s="42"/>
      <c r="O84" s="44"/>
      <c r="P84" s="45"/>
      <c r="Q84" s="46"/>
      <c r="R84" s="47"/>
    </row>
    <row r="85" spans="1:18" s="40" customFormat="1" ht="15" customHeight="1" x14ac:dyDescent="0.3">
      <c r="A85" s="40" t="s">
        <v>311</v>
      </c>
      <c r="B85" s="40" t="s">
        <v>634</v>
      </c>
      <c r="C85" s="41" t="s">
        <v>635</v>
      </c>
      <c r="D85" s="36" t="s">
        <v>636</v>
      </c>
      <c r="E85" s="42">
        <f t="shared" si="1"/>
        <v>35</v>
      </c>
      <c r="F85" s="42" t="s">
        <v>315</v>
      </c>
      <c r="G85" s="42" t="s">
        <v>316</v>
      </c>
      <c r="H85" s="42">
        <v>130618</v>
      </c>
      <c r="I85" s="42">
        <v>130600</v>
      </c>
      <c r="J85" s="43" t="s">
        <v>635</v>
      </c>
      <c r="K85" s="42" t="s">
        <v>318</v>
      </c>
      <c r="L85" s="42" t="s">
        <v>585</v>
      </c>
      <c r="M85" s="42" t="s">
        <v>320</v>
      </c>
      <c r="N85" s="42"/>
      <c r="O85" s="44"/>
      <c r="P85" s="45"/>
      <c r="Q85" s="46"/>
      <c r="R85" s="47"/>
    </row>
    <row r="86" spans="1:18" s="40" customFormat="1" ht="15" customHeight="1" x14ac:dyDescent="0.3">
      <c r="A86" s="40" t="s">
        <v>311</v>
      </c>
      <c r="B86" s="40" t="s">
        <v>637</v>
      </c>
      <c r="C86" s="41" t="s">
        <v>638</v>
      </c>
      <c r="D86" s="36" t="s">
        <v>639</v>
      </c>
      <c r="E86" s="42">
        <f t="shared" si="1"/>
        <v>34</v>
      </c>
      <c r="F86" s="42" t="s">
        <v>315</v>
      </c>
      <c r="G86" s="42" t="s">
        <v>316</v>
      </c>
      <c r="H86" s="42">
        <v>130618</v>
      </c>
      <c r="I86" s="42">
        <v>130600</v>
      </c>
      <c r="J86" s="43" t="s">
        <v>638</v>
      </c>
      <c r="K86" s="42" t="s">
        <v>318</v>
      </c>
      <c r="L86" s="42" t="s">
        <v>585</v>
      </c>
      <c r="M86" s="42" t="s">
        <v>320</v>
      </c>
      <c r="N86" s="42"/>
      <c r="O86" s="44"/>
      <c r="P86" s="45"/>
      <c r="Q86" s="46"/>
      <c r="R86" s="47"/>
    </row>
    <row r="87" spans="1:18" s="40" customFormat="1" ht="15" customHeight="1" x14ac:dyDescent="0.3">
      <c r="A87" s="40" t="s">
        <v>311</v>
      </c>
      <c r="B87" s="40" t="s">
        <v>640</v>
      </c>
      <c r="C87" s="41" t="s">
        <v>641</v>
      </c>
      <c r="D87" s="36" t="s">
        <v>642</v>
      </c>
      <c r="E87" s="42">
        <f t="shared" si="1"/>
        <v>35</v>
      </c>
      <c r="F87" s="42" t="s">
        <v>315</v>
      </c>
      <c r="G87" s="42" t="s">
        <v>316</v>
      </c>
      <c r="H87" s="42">
        <v>130618</v>
      </c>
      <c r="I87" s="42">
        <v>130600</v>
      </c>
      <c r="J87" s="43" t="s">
        <v>641</v>
      </c>
      <c r="K87" s="42" t="s">
        <v>318</v>
      </c>
      <c r="L87" s="42" t="s">
        <v>585</v>
      </c>
      <c r="M87" s="42" t="s">
        <v>320</v>
      </c>
      <c r="N87" s="42"/>
      <c r="O87" s="44"/>
      <c r="P87" s="45"/>
      <c r="Q87" s="46"/>
      <c r="R87" s="47"/>
    </row>
    <row r="88" spans="1:18" s="40" customFormat="1" ht="15" customHeight="1" x14ac:dyDescent="0.3">
      <c r="A88" s="40" t="s">
        <v>311</v>
      </c>
      <c r="B88" s="40" t="s">
        <v>643</v>
      </c>
      <c r="C88" s="41" t="s">
        <v>644</v>
      </c>
      <c r="D88" s="36" t="s">
        <v>645</v>
      </c>
      <c r="E88" s="42">
        <f t="shared" si="1"/>
        <v>36</v>
      </c>
      <c r="F88" s="42" t="s">
        <v>315</v>
      </c>
      <c r="G88" s="42" t="s">
        <v>316</v>
      </c>
      <c r="H88" s="42">
        <v>130618</v>
      </c>
      <c r="I88" s="42">
        <v>130600</v>
      </c>
      <c r="J88" s="43" t="s">
        <v>644</v>
      </c>
      <c r="K88" s="42" t="s">
        <v>318</v>
      </c>
      <c r="L88" s="42" t="s">
        <v>585</v>
      </c>
      <c r="M88" s="42" t="s">
        <v>320</v>
      </c>
      <c r="N88" s="42"/>
      <c r="O88" s="44"/>
      <c r="P88" s="45"/>
      <c r="Q88" s="46"/>
      <c r="R88" s="47"/>
    </row>
    <row r="89" spans="1:18" s="40" customFormat="1" ht="15" customHeight="1" x14ac:dyDescent="0.3">
      <c r="A89" s="40" t="s">
        <v>311</v>
      </c>
      <c r="B89" s="40" t="s">
        <v>646</v>
      </c>
      <c r="C89" s="41" t="s">
        <v>647</v>
      </c>
      <c r="D89" s="36" t="s">
        <v>648</v>
      </c>
      <c r="E89" s="42">
        <f t="shared" si="1"/>
        <v>33</v>
      </c>
      <c r="F89" s="42" t="s">
        <v>315</v>
      </c>
      <c r="G89" s="42" t="s">
        <v>316</v>
      </c>
      <c r="H89" s="42">
        <v>130618</v>
      </c>
      <c r="I89" s="42">
        <v>130600</v>
      </c>
      <c r="J89" s="43" t="s">
        <v>647</v>
      </c>
      <c r="K89" s="42" t="s">
        <v>318</v>
      </c>
      <c r="L89" s="42" t="s">
        <v>585</v>
      </c>
      <c r="M89" s="42" t="s">
        <v>320</v>
      </c>
      <c r="N89" s="42"/>
      <c r="O89" s="44"/>
      <c r="P89" s="45"/>
      <c r="Q89" s="46"/>
      <c r="R89" s="47"/>
    </row>
    <row r="90" spans="1:18" s="40" customFormat="1" ht="15" customHeight="1" x14ac:dyDescent="0.3">
      <c r="A90" s="40" t="s">
        <v>311</v>
      </c>
      <c r="B90" s="40" t="s">
        <v>649</v>
      </c>
      <c r="C90" s="41" t="s">
        <v>650</v>
      </c>
      <c r="D90" s="36" t="s">
        <v>651</v>
      </c>
      <c r="E90" s="42">
        <f t="shared" si="1"/>
        <v>32</v>
      </c>
      <c r="F90" s="42" t="s">
        <v>315</v>
      </c>
      <c r="G90" s="42" t="s">
        <v>316</v>
      </c>
      <c r="H90" s="42">
        <v>130618</v>
      </c>
      <c r="I90" s="42">
        <v>130600</v>
      </c>
      <c r="J90" s="43" t="s">
        <v>650</v>
      </c>
      <c r="K90" s="42" t="s">
        <v>318</v>
      </c>
      <c r="L90" s="42" t="s">
        <v>585</v>
      </c>
      <c r="M90" s="42" t="s">
        <v>320</v>
      </c>
      <c r="N90" s="42"/>
      <c r="O90" s="44"/>
      <c r="P90" s="45"/>
      <c r="Q90" s="46"/>
      <c r="R90" s="47"/>
    </row>
    <row r="91" spans="1:18" s="40" customFormat="1" ht="15" customHeight="1" x14ac:dyDescent="0.3">
      <c r="A91" s="40" t="s">
        <v>311</v>
      </c>
      <c r="B91" s="40" t="s">
        <v>652</v>
      </c>
      <c r="C91" s="41" t="s">
        <v>653</v>
      </c>
      <c r="D91" s="36" t="s">
        <v>654</v>
      </c>
      <c r="E91" s="42">
        <f t="shared" si="1"/>
        <v>35</v>
      </c>
      <c r="F91" s="42" t="s">
        <v>315</v>
      </c>
      <c r="G91" s="42" t="s">
        <v>316</v>
      </c>
      <c r="H91" s="42">
        <v>130618</v>
      </c>
      <c r="I91" s="42">
        <v>130600</v>
      </c>
      <c r="J91" s="43" t="s">
        <v>653</v>
      </c>
      <c r="K91" s="42" t="s">
        <v>318</v>
      </c>
      <c r="L91" s="42" t="s">
        <v>585</v>
      </c>
      <c r="M91" s="42" t="s">
        <v>320</v>
      </c>
      <c r="N91" s="42"/>
      <c r="O91" s="44"/>
      <c r="P91" s="45"/>
      <c r="Q91" s="46"/>
      <c r="R91" s="47"/>
    </row>
    <row r="92" spans="1:18" s="40" customFormat="1" ht="15" customHeight="1" x14ac:dyDescent="0.3">
      <c r="A92" s="40" t="s">
        <v>311</v>
      </c>
      <c r="B92" s="40" t="s">
        <v>655</v>
      </c>
      <c r="C92" s="41" t="s">
        <v>656</v>
      </c>
      <c r="D92" s="36" t="s">
        <v>657</v>
      </c>
      <c r="E92" s="42">
        <f t="shared" si="1"/>
        <v>35</v>
      </c>
      <c r="F92" s="42" t="s">
        <v>315</v>
      </c>
      <c r="G92" s="42" t="s">
        <v>316</v>
      </c>
      <c r="H92" s="42">
        <v>130618</v>
      </c>
      <c r="I92" s="42">
        <v>130600</v>
      </c>
      <c r="J92" s="43" t="s">
        <v>656</v>
      </c>
      <c r="K92" s="42" t="s">
        <v>318</v>
      </c>
      <c r="L92" s="42" t="s">
        <v>585</v>
      </c>
      <c r="M92" s="42" t="s">
        <v>320</v>
      </c>
      <c r="N92" s="42"/>
      <c r="O92" s="44"/>
      <c r="P92" s="45"/>
      <c r="Q92" s="46"/>
      <c r="R92" s="47"/>
    </row>
    <row r="93" spans="1:18" s="40" customFormat="1" ht="15" customHeight="1" x14ac:dyDescent="0.3">
      <c r="A93" s="40" t="s">
        <v>311</v>
      </c>
      <c r="B93" s="40" t="s">
        <v>658</v>
      </c>
      <c r="C93" s="41" t="s">
        <v>659</v>
      </c>
      <c r="D93" s="36" t="s">
        <v>660</v>
      </c>
      <c r="E93" s="42">
        <f t="shared" si="1"/>
        <v>38</v>
      </c>
      <c r="F93" s="42" t="s">
        <v>315</v>
      </c>
      <c r="G93" s="42" t="s">
        <v>316</v>
      </c>
      <c r="H93" s="42">
        <v>130618</v>
      </c>
      <c r="I93" s="42">
        <v>130600</v>
      </c>
      <c r="J93" s="43" t="s">
        <v>659</v>
      </c>
      <c r="K93" s="42" t="s">
        <v>318</v>
      </c>
      <c r="L93" s="42" t="s">
        <v>585</v>
      </c>
      <c r="M93" s="42" t="s">
        <v>320</v>
      </c>
      <c r="N93" s="42"/>
      <c r="O93" s="44"/>
      <c r="P93" s="45"/>
      <c r="Q93" s="46"/>
      <c r="R93" s="47"/>
    </row>
    <row r="94" spans="1:18" s="40" customFormat="1" ht="15" customHeight="1" x14ac:dyDescent="0.3">
      <c r="A94" s="40" t="s">
        <v>311</v>
      </c>
      <c r="B94" s="40" t="s">
        <v>661</v>
      </c>
      <c r="C94" s="41" t="s">
        <v>662</v>
      </c>
      <c r="D94" s="36" t="s">
        <v>663</v>
      </c>
      <c r="E94" s="42">
        <f t="shared" si="1"/>
        <v>38</v>
      </c>
      <c r="F94" s="42" t="s">
        <v>315</v>
      </c>
      <c r="G94" s="42" t="s">
        <v>316</v>
      </c>
      <c r="H94" s="42">
        <v>130618</v>
      </c>
      <c r="I94" s="42">
        <v>130600</v>
      </c>
      <c r="J94" s="43" t="s">
        <v>662</v>
      </c>
      <c r="K94" s="42" t="s">
        <v>318</v>
      </c>
      <c r="L94" s="42" t="s">
        <v>585</v>
      </c>
      <c r="M94" s="42" t="s">
        <v>320</v>
      </c>
      <c r="N94" s="42"/>
      <c r="O94" s="44"/>
      <c r="P94" s="45"/>
      <c r="Q94" s="46"/>
      <c r="R94" s="47"/>
    </row>
    <row r="95" spans="1:18" s="40" customFormat="1" ht="15" customHeight="1" x14ac:dyDescent="0.3">
      <c r="A95" s="40" t="s">
        <v>311</v>
      </c>
      <c r="B95" s="40" t="s">
        <v>664</v>
      </c>
      <c r="C95" s="41" t="s">
        <v>665</v>
      </c>
      <c r="D95" s="36" t="s">
        <v>666</v>
      </c>
      <c r="E95" s="42">
        <f t="shared" si="1"/>
        <v>39</v>
      </c>
      <c r="F95" s="42" t="s">
        <v>315</v>
      </c>
      <c r="G95" s="42" t="s">
        <v>316</v>
      </c>
      <c r="H95" s="42">
        <v>130618</v>
      </c>
      <c r="I95" s="42">
        <v>130600</v>
      </c>
      <c r="J95" s="43" t="s">
        <v>665</v>
      </c>
      <c r="K95" s="42" t="s">
        <v>318</v>
      </c>
      <c r="L95" s="42" t="s">
        <v>585</v>
      </c>
      <c r="M95" s="42" t="s">
        <v>320</v>
      </c>
      <c r="N95" s="42"/>
      <c r="O95" s="44"/>
      <c r="P95" s="45"/>
      <c r="Q95" s="46"/>
      <c r="R95" s="47"/>
    </row>
    <row r="96" spans="1:18" s="40" customFormat="1" ht="15" customHeight="1" x14ac:dyDescent="0.3">
      <c r="A96" s="40" t="s">
        <v>311</v>
      </c>
      <c r="B96" s="40" t="s">
        <v>667</v>
      </c>
      <c r="C96" s="41" t="s">
        <v>668</v>
      </c>
      <c r="D96" s="36" t="s">
        <v>669</v>
      </c>
      <c r="E96" s="42">
        <f t="shared" si="1"/>
        <v>33</v>
      </c>
      <c r="F96" s="42" t="s">
        <v>315</v>
      </c>
      <c r="G96" s="42" t="s">
        <v>316</v>
      </c>
      <c r="H96" s="42">
        <v>130618</v>
      </c>
      <c r="I96" s="42">
        <v>130600</v>
      </c>
      <c r="J96" s="43" t="s">
        <v>668</v>
      </c>
      <c r="K96" s="42" t="s">
        <v>318</v>
      </c>
      <c r="L96" s="42" t="s">
        <v>585</v>
      </c>
      <c r="M96" s="42" t="s">
        <v>320</v>
      </c>
      <c r="N96" s="42"/>
      <c r="O96" s="44"/>
      <c r="P96" s="45"/>
      <c r="Q96" s="46"/>
      <c r="R96" s="47"/>
    </row>
    <row r="97" spans="1:18" s="40" customFormat="1" ht="15" customHeight="1" x14ac:dyDescent="0.3">
      <c r="A97" s="40" t="s">
        <v>311</v>
      </c>
      <c r="B97" s="40" t="s">
        <v>670</v>
      </c>
      <c r="C97" s="41" t="s">
        <v>671</v>
      </c>
      <c r="D97" s="36" t="s">
        <v>672</v>
      </c>
      <c r="E97" s="42">
        <f t="shared" si="1"/>
        <v>36</v>
      </c>
      <c r="F97" s="42" t="s">
        <v>315</v>
      </c>
      <c r="G97" s="42" t="s">
        <v>316</v>
      </c>
      <c r="H97" s="42">
        <v>130618</v>
      </c>
      <c r="I97" s="42">
        <v>130600</v>
      </c>
      <c r="J97" s="43" t="s">
        <v>671</v>
      </c>
      <c r="K97" s="42" t="s">
        <v>318</v>
      </c>
      <c r="L97" s="42" t="s">
        <v>585</v>
      </c>
      <c r="M97" s="42" t="s">
        <v>320</v>
      </c>
      <c r="N97" s="42"/>
      <c r="O97" s="44"/>
      <c r="P97" s="45"/>
      <c r="Q97" s="46"/>
      <c r="R97" s="47"/>
    </row>
    <row r="98" spans="1:18" s="40" customFormat="1" ht="15" customHeight="1" x14ac:dyDescent="0.3">
      <c r="A98" s="40" t="s">
        <v>311</v>
      </c>
      <c r="B98" s="40" t="s">
        <v>673</v>
      </c>
      <c r="C98" s="41" t="s">
        <v>674</v>
      </c>
      <c r="D98" s="36" t="s">
        <v>675</v>
      </c>
      <c r="E98" s="42">
        <f t="shared" si="1"/>
        <v>43</v>
      </c>
      <c r="F98" s="42" t="s">
        <v>315</v>
      </c>
      <c r="G98" s="42" t="s">
        <v>316</v>
      </c>
      <c r="H98" s="42">
        <v>130826</v>
      </c>
      <c r="I98" s="42">
        <v>130819</v>
      </c>
      <c r="J98" s="43" t="s">
        <v>676</v>
      </c>
      <c r="K98" s="42" t="s">
        <v>318</v>
      </c>
      <c r="L98" s="42" t="s">
        <v>677</v>
      </c>
      <c r="M98" s="42" t="s">
        <v>320</v>
      </c>
      <c r="N98" s="42"/>
      <c r="O98" s="44"/>
      <c r="P98" s="45"/>
      <c r="Q98" s="46"/>
      <c r="R98" s="47"/>
    </row>
    <row r="99" spans="1:18" s="40" customFormat="1" ht="15" customHeight="1" x14ac:dyDescent="0.3">
      <c r="A99" s="40" t="s">
        <v>311</v>
      </c>
      <c r="B99" s="40" t="s">
        <v>678</v>
      </c>
      <c r="C99" s="41" t="s">
        <v>679</v>
      </c>
      <c r="D99" s="36" t="s">
        <v>680</v>
      </c>
      <c r="E99" s="42">
        <f t="shared" si="1"/>
        <v>40</v>
      </c>
      <c r="F99" s="42" t="s">
        <v>315</v>
      </c>
      <c r="G99" s="42" t="s">
        <v>316</v>
      </c>
      <c r="H99" s="42">
        <v>130826</v>
      </c>
      <c r="I99" s="42">
        <v>130819</v>
      </c>
      <c r="J99" s="43" t="s">
        <v>681</v>
      </c>
      <c r="K99" s="42" t="s">
        <v>318</v>
      </c>
      <c r="L99" s="42" t="s">
        <v>677</v>
      </c>
      <c r="M99" s="42" t="s">
        <v>320</v>
      </c>
      <c r="N99" s="42"/>
      <c r="O99" s="44"/>
      <c r="P99" s="45"/>
      <c r="Q99" s="46"/>
      <c r="R99" s="47"/>
    </row>
    <row r="100" spans="1:18" s="40" customFormat="1" ht="15" customHeight="1" x14ac:dyDescent="0.3">
      <c r="A100" s="40" t="s">
        <v>311</v>
      </c>
      <c r="B100" s="40" t="s">
        <v>682</v>
      </c>
      <c r="C100" s="41" t="s">
        <v>683</v>
      </c>
      <c r="D100" s="36" t="s">
        <v>684</v>
      </c>
      <c r="E100" s="42">
        <f t="shared" si="1"/>
        <v>40</v>
      </c>
      <c r="F100" s="42" t="s">
        <v>315</v>
      </c>
      <c r="G100" s="42" t="s">
        <v>316</v>
      </c>
      <c r="H100" s="42">
        <v>130826</v>
      </c>
      <c r="I100" s="42">
        <v>130819</v>
      </c>
      <c r="J100" s="43" t="s">
        <v>685</v>
      </c>
      <c r="K100" s="42" t="s">
        <v>318</v>
      </c>
      <c r="L100" s="42" t="s">
        <v>677</v>
      </c>
      <c r="M100" s="42" t="s">
        <v>320</v>
      </c>
      <c r="N100" s="42"/>
      <c r="O100" s="44"/>
      <c r="P100" s="45"/>
      <c r="Q100" s="46"/>
      <c r="R100" s="47"/>
    </row>
    <row r="101" spans="1:18" s="40" customFormat="1" ht="15" customHeight="1" x14ac:dyDescent="0.3">
      <c r="A101" s="40" t="s">
        <v>311</v>
      </c>
      <c r="B101" s="40" t="s">
        <v>686</v>
      </c>
      <c r="C101" s="41" t="s">
        <v>687</v>
      </c>
      <c r="D101" s="36" t="s">
        <v>688</v>
      </c>
      <c r="E101" s="42">
        <f t="shared" si="1"/>
        <v>46</v>
      </c>
      <c r="F101" s="42" t="s">
        <v>315</v>
      </c>
      <c r="G101" s="42" t="s">
        <v>316</v>
      </c>
      <c r="H101" s="42">
        <v>130826</v>
      </c>
      <c r="I101" s="42">
        <v>130819</v>
      </c>
      <c r="J101" s="43" t="s">
        <v>689</v>
      </c>
      <c r="K101" s="42" t="s">
        <v>318</v>
      </c>
      <c r="L101" s="42" t="s">
        <v>677</v>
      </c>
      <c r="M101" s="42" t="s">
        <v>320</v>
      </c>
      <c r="N101" s="42"/>
      <c r="O101" s="44"/>
      <c r="P101" s="45"/>
      <c r="Q101" s="46"/>
      <c r="R101" s="47"/>
    </row>
    <row r="102" spans="1:18" s="40" customFormat="1" ht="15" customHeight="1" x14ac:dyDescent="0.3">
      <c r="A102" s="40" t="s">
        <v>311</v>
      </c>
      <c r="B102" s="40" t="s">
        <v>690</v>
      </c>
      <c r="C102" s="41" t="s">
        <v>691</v>
      </c>
      <c r="D102" s="36" t="s">
        <v>692</v>
      </c>
      <c r="E102" s="42">
        <f t="shared" si="1"/>
        <v>51</v>
      </c>
      <c r="F102" s="42" t="s">
        <v>315</v>
      </c>
      <c r="G102" s="42" t="s">
        <v>316</v>
      </c>
      <c r="H102" s="42">
        <v>130828</v>
      </c>
      <c r="I102" s="42">
        <v>130819</v>
      </c>
      <c r="J102" s="43" t="s">
        <v>693</v>
      </c>
      <c r="K102" s="42" t="s">
        <v>318</v>
      </c>
      <c r="L102" s="42" t="s">
        <v>677</v>
      </c>
      <c r="M102" s="42" t="s">
        <v>320</v>
      </c>
      <c r="N102" s="42"/>
      <c r="O102" s="44"/>
      <c r="P102" s="45"/>
      <c r="Q102" s="46"/>
      <c r="R102" s="47"/>
    </row>
    <row r="103" spans="1:18" s="40" customFormat="1" ht="15" customHeight="1" x14ac:dyDescent="0.3">
      <c r="A103" s="40" t="s">
        <v>311</v>
      </c>
      <c r="B103" s="40" t="s">
        <v>694</v>
      </c>
      <c r="C103" s="41" t="s">
        <v>695</v>
      </c>
      <c r="D103" s="36" t="s">
        <v>696</v>
      </c>
      <c r="E103" s="42">
        <f t="shared" si="1"/>
        <v>44</v>
      </c>
      <c r="F103" s="42" t="s">
        <v>315</v>
      </c>
      <c r="G103" s="42" t="s">
        <v>316</v>
      </c>
      <c r="H103" s="42">
        <v>130828</v>
      </c>
      <c r="I103" s="42">
        <v>130819</v>
      </c>
      <c r="J103" s="43" t="s">
        <v>697</v>
      </c>
      <c r="K103" s="42" t="s">
        <v>318</v>
      </c>
      <c r="L103" s="42" t="s">
        <v>677</v>
      </c>
      <c r="M103" s="42" t="s">
        <v>320</v>
      </c>
      <c r="N103" s="42"/>
      <c r="O103" s="44"/>
      <c r="P103" s="45"/>
      <c r="Q103" s="46"/>
      <c r="R103" s="47"/>
    </row>
    <row r="104" spans="1:18" s="40" customFormat="1" ht="15" customHeight="1" x14ac:dyDescent="0.3">
      <c r="A104" s="40" t="s">
        <v>311</v>
      </c>
      <c r="B104" s="40" t="s">
        <v>698</v>
      </c>
      <c r="C104" s="41" t="s">
        <v>699</v>
      </c>
      <c r="D104" s="36" t="s">
        <v>700</v>
      </c>
      <c r="E104" s="42">
        <f t="shared" si="1"/>
        <v>44</v>
      </c>
      <c r="F104" s="42" t="s">
        <v>315</v>
      </c>
      <c r="G104" s="42" t="s">
        <v>316</v>
      </c>
      <c r="H104" s="42">
        <v>130828</v>
      </c>
      <c r="I104" s="42">
        <v>130819</v>
      </c>
      <c r="J104" s="43" t="s">
        <v>701</v>
      </c>
      <c r="K104" s="42" t="s">
        <v>318</v>
      </c>
      <c r="L104" s="42" t="s">
        <v>677</v>
      </c>
      <c r="M104" s="42" t="s">
        <v>320</v>
      </c>
      <c r="N104" s="42"/>
      <c r="O104" s="44"/>
      <c r="P104" s="45"/>
      <c r="Q104" s="46"/>
      <c r="R104" s="47"/>
    </row>
    <row r="105" spans="1:18" s="40" customFormat="1" ht="15" customHeight="1" x14ac:dyDescent="0.3">
      <c r="A105" s="40" t="s">
        <v>311</v>
      </c>
      <c r="B105" s="40" t="s">
        <v>702</v>
      </c>
      <c r="C105" s="41" t="s">
        <v>703</v>
      </c>
      <c r="D105" s="36" t="s">
        <v>704</v>
      </c>
      <c r="E105" s="42">
        <f t="shared" si="1"/>
        <v>41</v>
      </c>
      <c r="F105" s="42" t="s">
        <v>315</v>
      </c>
      <c r="G105" s="42" t="s">
        <v>316</v>
      </c>
      <c r="H105" s="42">
        <v>130828</v>
      </c>
      <c r="I105" s="42">
        <v>130819</v>
      </c>
      <c r="J105" s="43" t="s">
        <v>705</v>
      </c>
      <c r="K105" s="42" t="s">
        <v>318</v>
      </c>
      <c r="L105" s="42" t="s">
        <v>677</v>
      </c>
      <c r="M105" s="42" t="s">
        <v>320</v>
      </c>
      <c r="N105" s="42"/>
      <c r="O105" s="44"/>
      <c r="P105" s="45"/>
      <c r="Q105" s="46"/>
      <c r="R105" s="47"/>
    </row>
    <row r="106" spans="1:18" s="40" customFormat="1" ht="15" customHeight="1" x14ac:dyDescent="0.3">
      <c r="A106" s="40" t="s">
        <v>311</v>
      </c>
      <c r="B106" s="40" t="s">
        <v>706</v>
      </c>
      <c r="C106" s="41" t="s">
        <v>707</v>
      </c>
      <c r="D106" s="36" t="s">
        <v>708</v>
      </c>
      <c r="E106" s="42">
        <f t="shared" si="1"/>
        <v>42</v>
      </c>
      <c r="F106" s="42" t="s">
        <v>315</v>
      </c>
      <c r="G106" s="42" t="s">
        <v>316</v>
      </c>
      <c r="H106" s="42">
        <v>130828</v>
      </c>
      <c r="I106" s="42">
        <v>130819</v>
      </c>
      <c r="J106" s="43" t="s">
        <v>709</v>
      </c>
      <c r="K106" s="42" t="s">
        <v>318</v>
      </c>
      <c r="L106" s="42" t="s">
        <v>677</v>
      </c>
      <c r="M106" s="42" t="s">
        <v>320</v>
      </c>
      <c r="N106" s="42"/>
      <c r="O106" s="44"/>
      <c r="P106" s="45"/>
      <c r="Q106" s="46"/>
      <c r="R106" s="47"/>
    </row>
    <row r="107" spans="1:18" s="40" customFormat="1" ht="15" customHeight="1" x14ac:dyDescent="0.3">
      <c r="A107" s="40" t="s">
        <v>311</v>
      </c>
      <c r="B107" s="40" t="s">
        <v>710</v>
      </c>
      <c r="C107" s="41" t="s">
        <v>711</v>
      </c>
      <c r="D107" s="36" t="s">
        <v>712</v>
      </c>
      <c r="E107" s="42">
        <f t="shared" si="1"/>
        <v>44</v>
      </c>
      <c r="F107" s="42" t="s">
        <v>315</v>
      </c>
      <c r="G107" s="42" t="s">
        <v>316</v>
      </c>
      <c r="H107" s="42">
        <v>130828</v>
      </c>
      <c r="I107" s="42">
        <v>130819</v>
      </c>
      <c r="J107" s="43" t="s">
        <v>713</v>
      </c>
      <c r="K107" s="42" t="s">
        <v>318</v>
      </c>
      <c r="L107" s="42" t="s">
        <v>677</v>
      </c>
      <c r="M107" s="42" t="s">
        <v>320</v>
      </c>
      <c r="N107" s="42"/>
      <c r="O107" s="44"/>
      <c r="P107" s="45"/>
      <c r="Q107" s="46"/>
      <c r="R107" s="47"/>
    </row>
    <row r="108" spans="1:18" s="40" customFormat="1" ht="15" customHeight="1" x14ac:dyDescent="0.3">
      <c r="A108" s="40" t="s">
        <v>311</v>
      </c>
      <c r="B108" s="40" t="s">
        <v>714</v>
      </c>
      <c r="C108" s="41" t="s">
        <v>715</v>
      </c>
      <c r="D108" s="36" t="s">
        <v>716</v>
      </c>
      <c r="E108" s="42">
        <f t="shared" si="1"/>
        <v>42</v>
      </c>
      <c r="F108" s="42" t="s">
        <v>315</v>
      </c>
      <c r="G108" s="42" t="s">
        <v>316</v>
      </c>
      <c r="H108" s="42">
        <v>130828</v>
      </c>
      <c r="I108" s="42">
        <v>130819</v>
      </c>
      <c r="J108" s="43" t="s">
        <v>717</v>
      </c>
      <c r="K108" s="42" t="s">
        <v>318</v>
      </c>
      <c r="L108" s="42" t="s">
        <v>677</v>
      </c>
      <c r="M108" s="42" t="s">
        <v>320</v>
      </c>
      <c r="N108" s="42"/>
      <c r="O108" s="44"/>
      <c r="P108" s="45"/>
      <c r="Q108" s="46"/>
      <c r="R108" s="47"/>
    </row>
    <row r="109" spans="1:18" s="40" customFormat="1" ht="15" customHeight="1" x14ac:dyDescent="0.3">
      <c r="A109" s="40" t="s">
        <v>311</v>
      </c>
      <c r="B109" s="40" t="s">
        <v>718</v>
      </c>
      <c r="C109" s="41" t="s">
        <v>719</v>
      </c>
      <c r="D109" s="36" t="s">
        <v>720</v>
      </c>
      <c r="E109" s="42">
        <f t="shared" si="1"/>
        <v>37</v>
      </c>
      <c r="F109" s="42" t="s">
        <v>315</v>
      </c>
      <c r="G109" s="42" t="s">
        <v>316</v>
      </c>
      <c r="H109" s="42">
        <v>130828</v>
      </c>
      <c r="I109" s="42">
        <v>130819</v>
      </c>
      <c r="J109" s="43" t="s">
        <v>721</v>
      </c>
      <c r="K109" s="42" t="s">
        <v>318</v>
      </c>
      <c r="L109" s="42" t="s">
        <v>677</v>
      </c>
      <c r="M109" s="42" t="s">
        <v>320</v>
      </c>
      <c r="N109" s="42"/>
      <c r="O109" s="44"/>
      <c r="P109" s="45"/>
      <c r="Q109" s="46"/>
      <c r="R109" s="47"/>
    </row>
    <row r="110" spans="1:18" s="40" customFormat="1" ht="15" customHeight="1" x14ac:dyDescent="0.3">
      <c r="A110" s="40" t="s">
        <v>311</v>
      </c>
      <c r="B110" s="40" t="s">
        <v>722</v>
      </c>
      <c r="C110" s="41" t="s">
        <v>723</v>
      </c>
      <c r="D110" s="36" t="s">
        <v>724</v>
      </c>
      <c r="E110" s="42">
        <f t="shared" si="1"/>
        <v>31</v>
      </c>
      <c r="F110" s="42" t="s">
        <v>315</v>
      </c>
      <c r="G110" s="42" t="s">
        <v>316</v>
      </c>
      <c r="H110" s="42">
        <v>130828</v>
      </c>
      <c r="I110" s="42">
        <v>130819</v>
      </c>
      <c r="J110" s="43" t="s">
        <v>725</v>
      </c>
      <c r="K110" s="42" t="s">
        <v>318</v>
      </c>
      <c r="L110" s="42" t="s">
        <v>677</v>
      </c>
      <c r="M110" s="42" t="s">
        <v>320</v>
      </c>
      <c r="N110" s="42"/>
      <c r="O110" s="44"/>
      <c r="P110" s="45"/>
      <c r="Q110" s="46"/>
      <c r="R110" s="47"/>
    </row>
    <row r="111" spans="1:18" s="40" customFormat="1" ht="15" customHeight="1" x14ac:dyDescent="0.3">
      <c r="A111" s="40" t="s">
        <v>311</v>
      </c>
      <c r="B111" s="40" t="s">
        <v>726</v>
      </c>
      <c r="C111" s="41" t="s">
        <v>727</v>
      </c>
      <c r="D111" s="36" t="s">
        <v>728</v>
      </c>
      <c r="E111" s="42">
        <f t="shared" si="1"/>
        <v>34</v>
      </c>
      <c r="F111" s="42" t="s">
        <v>315</v>
      </c>
      <c r="G111" s="42" t="s">
        <v>316</v>
      </c>
      <c r="H111" s="42">
        <v>130828</v>
      </c>
      <c r="I111" s="42">
        <v>130819</v>
      </c>
      <c r="J111" s="43" t="s">
        <v>729</v>
      </c>
      <c r="K111" s="42" t="s">
        <v>318</v>
      </c>
      <c r="L111" s="42" t="s">
        <v>677</v>
      </c>
      <c r="M111" s="42" t="s">
        <v>320</v>
      </c>
      <c r="N111" s="42"/>
      <c r="O111" s="44"/>
      <c r="P111" s="45"/>
      <c r="Q111" s="46"/>
      <c r="R111" s="47"/>
    </row>
    <row r="112" spans="1:18" s="40" customFormat="1" ht="15" customHeight="1" x14ac:dyDescent="0.3">
      <c r="A112" s="40" t="s">
        <v>311</v>
      </c>
      <c r="B112" s="40" t="s">
        <v>730</v>
      </c>
      <c r="C112" s="41" t="s">
        <v>731</v>
      </c>
      <c r="D112" s="36" t="s">
        <v>732</v>
      </c>
      <c r="E112" s="42">
        <f t="shared" si="1"/>
        <v>39</v>
      </c>
      <c r="F112" s="42" t="s">
        <v>315</v>
      </c>
      <c r="G112" s="42" t="s">
        <v>316</v>
      </c>
      <c r="H112" s="42">
        <v>130828</v>
      </c>
      <c r="I112" s="42">
        <v>130819</v>
      </c>
      <c r="J112" s="43" t="s">
        <v>733</v>
      </c>
      <c r="K112" s="42" t="s">
        <v>318</v>
      </c>
      <c r="L112" s="42" t="s">
        <v>677</v>
      </c>
      <c r="M112" s="42" t="s">
        <v>320</v>
      </c>
      <c r="N112" s="42"/>
      <c r="O112" s="44"/>
      <c r="P112" s="45"/>
      <c r="Q112" s="46"/>
      <c r="R112" s="47"/>
    </row>
    <row r="113" spans="1:18" s="40" customFormat="1" ht="15" customHeight="1" x14ac:dyDescent="0.3">
      <c r="A113" s="40" t="s">
        <v>311</v>
      </c>
      <c r="B113" s="40" t="s">
        <v>734</v>
      </c>
      <c r="C113" s="41" t="s">
        <v>735</v>
      </c>
      <c r="D113" s="36" t="s">
        <v>736</v>
      </c>
      <c r="E113" s="42">
        <f t="shared" si="1"/>
        <v>51</v>
      </c>
      <c r="F113" s="42" t="s">
        <v>315</v>
      </c>
      <c r="G113" s="42" t="s">
        <v>316</v>
      </c>
      <c r="H113" s="42">
        <v>130828</v>
      </c>
      <c r="I113" s="42">
        <v>130819</v>
      </c>
      <c r="J113" s="43" t="s">
        <v>737</v>
      </c>
      <c r="K113" s="42" t="s">
        <v>318</v>
      </c>
      <c r="L113" s="42" t="s">
        <v>677</v>
      </c>
      <c r="M113" s="42" t="s">
        <v>320</v>
      </c>
      <c r="N113" s="42"/>
      <c r="O113" s="44"/>
      <c r="P113" s="45"/>
      <c r="Q113" s="46"/>
      <c r="R113" s="47"/>
    </row>
    <row r="114" spans="1:18" s="40" customFormat="1" ht="15" customHeight="1" x14ac:dyDescent="0.3">
      <c r="A114" s="40" t="s">
        <v>311</v>
      </c>
      <c r="B114" s="40" t="s">
        <v>738</v>
      </c>
      <c r="C114" s="41" t="s">
        <v>739</v>
      </c>
      <c r="D114" s="36" t="s">
        <v>740</v>
      </c>
      <c r="E114" s="42">
        <f t="shared" si="1"/>
        <v>48</v>
      </c>
      <c r="F114" s="42" t="s">
        <v>315</v>
      </c>
      <c r="G114" s="42" t="s">
        <v>316</v>
      </c>
      <c r="H114" s="42">
        <v>130828</v>
      </c>
      <c r="I114" s="42">
        <v>130819</v>
      </c>
      <c r="J114" s="43" t="s">
        <v>741</v>
      </c>
      <c r="K114" s="42" t="s">
        <v>318</v>
      </c>
      <c r="L114" s="42" t="s">
        <v>677</v>
      </c>
      <c r="M114" s="42" t="s">
        <v>320</v>
      </c>
      <c r="N114" s="42"/>
      <c r="O114" s="44"/>
      <c r="P114" s="45"/>
      <c r="Q114" s="46"/>
      <c r="R114" s="47"/>
    </row>
    <row r="115" spans="1:18" s="40" customFormat="1" ht="15" customHeight="1" x14ac:dyDescent="0.3">
      <c r="A115" s="40" t="s">
        <v>311</v>
      </c>
      <c r="B115" s="40" t="s">
        <v>742</v>
      </c>
      <c r="C115" s="41" t="s">
        <v>743</v>
      </c>
      <c r="D115" s="36" t="s">
        <v>744</v>
      </c>
      <c r="E115" s="42">
        <f t="shared" si="1"/>
        <v>40</v>
      </c>
      <c r="F115" s="42" t="s">
        <v>315</v>
      </c>
      <c r="G115" s="42" t="s">
        <v>316</v>
      </c>
      <c r="H115" s="42">
        <v>130828</v>
      </c>
      <c r="I115" s="42">
        <v>130819</v>
      </c>
      <c r="J115" s="43" t="s">
        <v>745</v>
      </c>
      <c r="K115" s="42" t="s">
        <v>318</v>
      </c>
      <c r="L115" s="42" t="s">
        <v>677</v>
      </c>
      <c r="M115" s="42" t="s">
        <v>320</v>
      </c>
      <c r="N115" s="42"/>
      <c r="O115" s="44"/>
      <c r="P115" s="45"/>
      <c r="Q115" s="46"/>
      <c r="R115" s="47"/>
    </row>
    <row r="116" spans="1:18" s="40" customFormat="1" ht="15" customHeight="1" x14ac:dyDescent="0.3">
      <c r="A116" s="40" t="s">
        <v>311</v>
      </c>
      <c r="B116" s="40" t="s">
        <v>746</v>
      </c>
      <c r="C116" s="41" t="s">
        <v>747</v>
      </c>
      <c r="D116" s="36" t="s">
        <v>748</v>
      </c>
      <c r="E116" s="42">
        <f t="shared" si="1"/>
        <v>47</v>
      </c>
      <c r="F116" s="42" t="s">
        <v>315</v>
      </c>
      <c r="G116" s="42" t="s">
        <v>316</v>
      </c>
      <c r="H116" s="42">
        <v>130828</v>
      </c>
      <c r="I116" s="42">
        <v>130819</v>
      </c>
      <c r="J116" s="43" t="s">
        <v>749</v>
      </c>
      <c r="K116" s="42" t="s">
        <v>318</v>
      </c>
      <c r="L116" s="42" t="s">
        <v>677</v>
      </c>
      <c r="M116" s="42" t="s">
        <v>320</v>
      </c>
      <c r="N116" s="42"/>
      <c r="O116" s="44"/>
      <c r="P116" s="45"/>
      <c r="Q116" s="46"/>
      <c r="R116" s="47"/>
    </row>
    <row r="117" spans="1:18" s="40" customFormat="1" ht="15" customHeight="1" x14ac:dyDescent="0.3">
      <c r="A117" s="40" t="s">
        <v>311</v>
      </c>
      <c r="B117" s="40" t="s">
        <v>750</v>
      </c>
      <c r="C117" s="41" t="s">
        <v>751</v>
      </c>
      <c r="D117" s="36" t="s">
        <v>752</v>
      </c>
      <c r="E117" s="42">
        <f t="shared" si="1"/>
        <v>39</v>
      </c>
      <c r="F117" s="42" t="s">
        <v>315</v>
      </c>
      <c r="G117" s="42" t="s">
        <v>316</v>
      </c>
      <c r="H117" s="42">
        <v>130828</v>
      </c>
      <c r="I117" s="42">
        <v>130819</v>
      </c>
      <c r="J117" s="43" t="s">
        <v>753</v>
      </c>
      <c r="K117" s="42" t="s">
        <v>318</v>
      </c>
      <c r="L117" s="42" t="s">
        <v>677</v>
      </c>
      <c r="M117" s="42" t="s">
        <v>320</v>
      </c>
      <c r="N117" s="42"/>
      <c r="O117" s="44"/>
      <c r="P117" s="45"/>
      <c r="Q117" s="46"/>
      <c r="R117" s="47"/>
    </row>
    <row r="118" spans="1:18" s="40" customFormat="1" ht="15" customHeight="1" x14ac:dyDescent="0.3">
      <c r="A118" s="40" t="s">
        <v>311</v>
      </c>
      <c r="B118" s="40" t="s">
        <v>754</v>
      </c>
      <c r="C118" s="41" t="s">
        <v>755</v>
      </c>
      <c r="D118" s="36" t="s">
        <v>756</v>
      </c>
      <c r="E118" s="42">
        <f t="shared" si="1"/>
        <v>36</v>
      </c>
      <c r="F118" s="42" t="s">
        <v>315</v>
      </c>
      <c r="G118" s="42" t="s">
        <v>316</v>
      </c>
      <c r="H118" s="42">
        <v>130828</v>
      </c>
      <c r="I118" s="42">
        <v>130819</v>
      </c>
      <c r="J118" s="43" t="s">
        <v>757</v>
      </c>
      <c r="K118" s="42" t="s">
        <v>318</v>
      </c>
      <c r="L118" s="42" t="s">
        <v>677</v>
      </c>
      <c r="M118" s="42" t="s">
        <v>320</v>
      </c>
      <c r="N118" s="42"/>
      <c r="O118" s="44"/>
      <c r="P118" s="45"/>
      <c r="Q118" s="46"/>
      <c r="R118" s="47"/>
    </row>
    <row r="119" spans="1:18" s="40" customFormat="1" ht="15" customHeight="1" x14ac:dyDescent="0.3">
      <c r="A119" s="40" t="s">
        <v>311</v>
      </c>
      <c r="B119" s="40" t="s">
        <v>758</v>
      </c>
      <c r="C119" s="41" t="s">
        <v>759</v>
      </c>
      <c r="D119" s="36" t="s">
        <v>760</v>
      </c>
      <c r="E119" s="42">
        <f t="shared" si="1"/>
        <v>40</v>
      </c>
      <c r="F119" s="42" t="s">
        <v>315</v>
      </c>
      <c r="G119" s="42" t="s">
        <v>316</v>
      </c>
      <c r="H119" s="42">
        <v>130828</v>
      </c>
      <c r="I119" s="42">
        <v>130819</v>
      </c>
      <c r="J119" s="43" t="s">
        <v>761</v>
      </c>
      <c r="K119" s="42" t="s">
        <v>318</v>
      </c>
      <c r="L119" s="42" t="s">
        <v>677</v>
      </c>
      <c r="M119" s="42" t="s">
        <v>320</v>
      </c>
      <c r="N119" s="42"/>
      <c r="O119" s="44"/>
      <c r="P119" s="45"/>
      <c r="Q119" s="46"/>
      <c r="R119" s="47"/>
    </row>
    <row r="120" spans="1:18" s="40" customFormat="1" ht="15" customHeight="1" x14ac:dyDescent="0.3">
      <c r="A120" s="40" t="s">
        <v>311</v>
      </c>
      <c r="B120" s="40" t="s">
        <v>762</v>
      </c>
      <c r="C120" s="41" t="s">
        <v>763</v>
      </c>
      <c r="D120" s="36" t="s">
        <v>764</v>
      </c>
      <c r="E120" s="42">
        <f t="shared" si="1"/>
        <v>46</v>
      </c>
      <c r="F120" s="42" t="s">
        <v>315</v>
      </c>
      <c r="G120" s="42" t="s">
        <v>316</v>
      </c>
      <c r="H120" s="42">
        <v>130828</v>
      </c>
      <c r="I120" s="42">
        <v>130819</v>
      </c>
      <c r="J120" s="43" t="s">
        <v>765</v>
      </c>
      <c r="K120" s="42" t="s">
        <v>318</v>
      </c>
      <c r="L120" s="42" t="s">
        <v>677</v>
      </c>
      <c r="M120" s="42" t="s">
        <v>320</v>
      </c>
      <c r="N120" s="42"/>
      <c r="O120" s="44"/>
      <c r="P120" s="45"/>
      <c r="Q120" s="46"/>
      <c r="R120" s="47"/>
    </row>
    <row r="121" spans="1:18" s="40" customFormat="1" ht="15" customHeight="1" x14ac:dyDescent="0.3">
      <c r="A121" s="40" t="s">
        <v>311</v>
      </c>
      <c r="B121" s="40" t="s">
        <v>766</v>
      </c>
      <c r="C121" s="41" t="s">
        <v>767</v>
      </c>
      <c r="D121" s="36" t="s">
        <v>768</v>
      </c>
      <c r="E121" s="42">
        <f t="shared" si="1"/>
        <v>43</v>
      </c>
      <c r="F121" s="42" t="s">
        <v>315</v>
      </c>
      <c r="G121" s="42" t="s">
        <v>316</v>
      </c>
      <c r="H121" s="42">
        <v>130828</v>
      </c>
      <c r="I121" s="42">
        <v>130819</v>
      </c>
      <c r="J121" s="43" t="s">
        <v>769</v>
      </c>
      <c r="K121" s="42" t="s">
        <v>318</v>
      </c>
      <c r="L121" s="42" t="s">
        <v>677</v>
      </c>
      <c r="M121" s="42" t="s">
        <v>320</v>
      </c>
      <c r="N121" s="42"/>
      <c r="O121" s="44"/>
      <c r="P121" s="45"/>
      <c r="Q121" s="46"/>
      <c r="R121" s="47"/>
    </row>
    <row r="122" spans="1:18" s="40" customFormat="1" ht="15" customHeight="1" x14ac:dyDescent="0.3">
      <c r="A122" s="40" t="s">
        <v>311</v>
      </c>
      <c r="B122" s="40" t="s">
        <v>770</v>
      </c>
      <c r="C122" s="41" t="s">
        <v>771</v>
      </c>
      <c r="D122" s="36" t="s">
        <v>772</v>
      </c>
      <c r="E122" s="42">
        <f t="shared" si="1"/>
        <v>54</v>
      </c>
      <c r="F122" s="42" t="s">
        <v>315</v>
      </c>
      <c r="G122" s="42" t="s">
        <v>316</v>
      </c>
      <c r="H122" s="42">
        <v>130828</v>
      </c>
      <c r="I122" s="42">
        <v>130819</v>
      </c>
      <c r="J122" s="43" t="s">
        <v>773</v>
      </c>
      <c r="K122" s="42" t="s">
        <v>318</v>
      </c>
      <c r="L122" s="42" t="s">
        <v>677</v>
      </c>
      <c r="M122" s="42" t="s">
        <v>320</v>
      </c>
      <c r="N122" s="42"/>
      <c r="O122" s="44"/>
      <c r="P122" s="45"/>
      <c r="Q122" s="46"/>
      <c r="R122" s="47"/>
    </row>
    <row r="123" spans="1:18" s="40" customFormat="1" ht="15" customHeight="1" x14ac:dyDescent="0.3">
      <c r="A123" s="40" t="s">
        <v>311</v>
      </c>
      <c r="B123" s="40" t="s">
        <v>774</v>
      </c>
      <c r="C123" s="41" t="s">
        <v>775</v>
      </c>
      <c r="D123" s="36" t="s">
        <v>776</v>
      </c>
      <c r="E123" s="42">
        <f t="shared" si="1"/>
        <v>50</v>
      </c>
      <c r="F123" s="42" t="s">
        <v>315</v>
      </c>
      <c r="G123" s="42" t="s">
        <v>316</v>
      </c>
      <c r="H123" s="42">
        <v>130828</v>
      </c>
      <c r="I123" s="42">
        <v>130819</v>
      </c>
      <c r="J123" s="43" t="s">
        <v>777</v>
      </c>
      <c r="K123" s="42" t="s">
        <v>318</v>
      </c>
      <c r="L123" s="42" t="s">
        <v>677</v>
      </c>
      <c r="M123" s="42" t="s">
        <v>320</v>
      </c>
      <c r="N123" s="42"/>
      <c r="O123" s="44"/>
      <c r="P123" s="45"/>
      <c r="Q123" s="46"/>
      <c r="R123" s="47"/>
    </row>
    <row r="124" spans="1:18" s="40" customFormat="1" ht="15" customHeight="1" x14ac:dyDescent="0.3">
      <c r="A124" s="40" t="s">
        <v>311</v>
      </c>
      <c r="B124" s="40" t="s">
        <v>778</v>
      </c>
      <c r="C124" s="41" t="s">
        <v>779</v>
      </c>
      <c r="D124" s="36" t="s">
        <v>780</v>
      </c>
      <c r="E124" s="42">
        <f t="shared" si="1"/>
        <v>43</v>
      </c>
      <c r="F124" s="42" t="s">
        <v>315</v>
      </c>
      <c r="G124" s="42" t="s">
        <v>316</v>
      </c>
      <c r="H124" s="42">
        <v>130828</v>
      </c>
      <c r="I124" s="42">
        <v>130819</v>
      </c>
      <c r="J124" s="43" t="s">
        <v>781</v>
      </c>
      <c r="K124" s="42" t="s">
        <v>318</v>
      </c>
      <c r="L124" s="42" t="s">
        <v>677</v>
      </c>
      <c r="M124" s="42" t="s">
        <v>320</v>
      </c>
      <c r="N124" s="42"/>
      <c r="O124" s="44"/>
      <c r="P124" s="45"/>
      <c r="Q124" s="46"/>
      <c r="R124" s="47"/>
    </row>
    <row r="125" spans="1:18" s="40" customFormat="1" ht="15" customHeight="1" x14ac:dyDescent="0.3">
      <c r="A125" s="40" t="s">
        <v>311</v>
      </c>
      <c r="B125" s="40" t="s">
        <v>782</v>
      </c>
      <c r="C125" s="41" t="s">
        <v>783</v>
      </c>
      <c r="D125" s="36" t="s">
        <v>784</v>
      </c>
      <c r="E125" s="42">
        <f t="shared" si="1"/>
        <v>25</v>
      </c>
      <c r="F125" s="42" t="s">
        <v>315</v>
      </c>
      <c r="G125" s="42" t="s">
        <v>785</v>
      </c>
      <c r="H125" s="42">
        <v>130820</v>
      </c>
      <c r="I125" s="42">
        <v>130800</v>
      </c>
      <c r="J125" s="43" t="s">
        <v>786</v>
      </c>
      <c r="K125" s="42" t="s">
        <v>787</v>
      </c>
      <c r="L125" s="42" t="s">
        <v>677</v>
      </c>
      <c r="M125" s="42" t="s">
        <v>320</v>
      </c>
      <c r="N125" s="42"/>
      <c r="O125" s="48" t="s">
        <v>788</v>
      </c>
      <c r="P125" s="45"/>
      <c r="Q125" s="46"/>
      <c r="R125" s="47"/>
    </row>
    <row r="126" spans="1:18" s="40" customFormat="1" ht="15" customHeight="1" x14ac:dyDescent="0.3">
      <c r="A126" s="40" t="s">
        <v>311</v>
      </c>
      <c r="B126" s="40" t="s">
        <v>789</v>
      </c>
      <c r="C126" s="41" t="s">
        <v>790</v>
      </c>
      <c r="D126" s="36" t="s">
        <v>791</v>
      </c>
      <c r="E126" s="42">
        <f t="shared" si="1"/>
        <v>20</v>
      </c>
      <c r="F126" s="42" t="s">
        <v>315</v>
      </c>
      <c r="G126" s="42" t="s">
        <v>785</v>
      </c>
      <c r="H126" s="42">
        <v>130820</v>
      </c>
      <c r="I126" s="42">
        <v>130800</v>
      </c>
      <c r="J126" s="43" t="s">
        <v>792</v>
      </c>
      <c r="K126" s="42" t="s">
        <v>787</v>
      </c>
      <c r="L126" s="42" t="s">
        <v>677</v>
      </c>
      <c r="M126" s="42" t="s">
        <v>320</v>
      </c>
      <c r="N126" s="42"/>
      <c r="O126" s="48" t="s">
        <v>793</v>
      </c>
      <c r="P126" s="45"/>
      <c r="Q126" s="46"/>
      <c r="R126" s="47"/>
    </row>
    <row r="127" spans="1:18" s="56" customFormat="1" ht="15" customHeight="1" x14ac:dyDescent="0.3">
      <c r="A127" s="49" t="s">
        <v>794</v>
      </c>
      <c r="B127" s="49" t="s">
        <v>795</v>
      </c>
      <c r="C127" s="50" t="s">
        <v>796</v>
      </c>
      <c r="D127" s="36" t="s">
        <v>797</v>
      </c>
      <c r="E127" s="51">
        <f t="shared" si="1"/>
        <v>23</v>
      </c>
      <c r="F127" s="51" t="s">
        <v>315</v>
      </c>
      <c r="G127" s="51" t="s">
        <v>316</v>
      </c>
      <c r="H127" s="51">
        <v>130927</v>
      </c>
      <c r="I127" s="51" t="s">
        <v>798</v>
      </c>
      <c r="J127" s="52" t="s">
        <v>799</v>
      </c>
      <c r="K127" s="51" t="s">
        <v>800</v>
      </c>
      <c r="L127" s="51" t="s">
        <v>801</v>
      </c>
      <c r="M127" s="51" t="s">
        <v>320</v>
      </c>
      <c r="N127" s="51"/>
      <c r="O127" s="53" t="s">
        <v>802</v>
      </c>
      <c r="P127" s="49"/>
      <c r="Q127" s="54"/>
      <c r="R127" s="55"/>
    </row>
    <row r="128" spans="1:18" s="56" customFormat="1" ht="15" customHeight="1" x14ac:dyDescent="0.3">
      <c r="A128" s="49" t="s">
        <v>794</v>
      </c>
      <c r="B128" s="49" t="s">
        <v>803</v>
      </c>
      <c r="C128" s="50" t="s">
        <v>804</v>
      </c>
      <c r="D128" s="36" t="s">
        <v>805</v>
      </c>
      <c r="E128" s="51">
        <f t="shared" si="1"/>
        <v>23</v>
      </c>
      <c r="F128" s="51" t="s">
        <v>315</v>
      </c>
      <c r="G128" s="51" t="s">
        <v>316</v>
      </c>
      <c r="H128" s="51">
        <v>130927</v>
      </c>
      <c r="I128" s="51" t="s">
        <v>798</v>
      </c>
      <c r="J128" s="52" t="s">
        <v>806</v>
      </c>
      <c r="K128" s="51" t="s">
        <v>800</v>
      </c>
      <c r="L128" s="51" t="s">
        <v>801</v>
      </c>
      <c r="M128" s="51" t="s">
        <v>320</v>
      </c>
      <c r="N128" s="51"/>
      <c r="O128" s="53" t="s">
        <v>807</v>
      </c>
      <c r="P128" s="49"/>
      <c r="Q128" s="54"/>
      <c r="R128" s="57"/>
    </row>
    <row r="129" spans="1:18" s="56" customFormat="1" ht="15" customHeight="1" x14ac:dyDescent="0.3">
      <c r="A129" s="49" t="s">
        <v>311</v>
      </c>
      <c r="B129" s="49" t="s">
        <v>808</v>
      </c>
      <c r="C129" s="50" t="s">
        <v>808</v>
      </c>
      <c r="D129" s="36" t="s">
        <v>809</v>
      </c>
      <c r="E129" s="51">
        <f t="shared" si="1"/>
        <v>21</v>
      </c>
      <c r="F129" s="51" t="s">
        <v>315</v>
      </c>
      <c r="G129" s="51" t="s">
        <v>316</v>
      </c>
      <c r="H129" s="51">
        <v>100316</v>
      </c>
      <c r="I129" s="51" t="s">
        <v>810</v>
      </c>
      <c r="J129" s="52" t="s">
        <v>808</v>
      </c>
      <c r="K129" s="51" t="s">
        <v>787</v>
      </c>
      <c r="L129" s="51" t="s">
        <v>319</v>
      </c>
      <c r="M129" s="51" t="s">
        <v>811</v>
      </c>
      <c r="N129" s="51"/>
      <c r="O129" s="53" t="s">
        <v>812</v>
      </c>
      <c r="P129" s="49"/>
      <c r="Q129" s="54"/>
      <c r="R129" s="57"/>
    </row>
    <row r="130" spans="1:18" s="56" customFormat="1" ht="15" customHeight="1" x14ac:dyDescent="0.3">
      <c r="A130" s="49" t="s">
        <v>311</v>
      </c>
      <c r="B130" s="49" t="s">
        <v>813</v>
      </c>
      <c r="C130" s="50" t="s">
        <v>813</v>
      </c>
      <c r="D130" s="36" t="s">
        <v>814</v>
      </c>
      <c r="E130" s="51">
        <f t="shared" si="1"/>
        <v>21</v>
      </c>
      <c r="F130" s="51" t="s">
        <v>315</v>
      </c>
      <c r="G130" s="51" t="s">
        <v>316</v>
      </c>
      <c r="H130" s="51">
        <v>100316</v>
      </c>
      <c r="I130" s="51" t="s">
        <v>810</v>
      </c>
      <c r="J130" s="52" t="s">
        <v>813</v>
      </c>
      <c r="K130" s="51" t="s">
        <v>787</v>
      </c>
      <c r="L130" s="51" t="s">
        <v>319</v>
      </c>
      <c r="M130" s="51" t="s">
        <v>811</v>
      </c>
      <c r="N130" s="51"/>
      <c r="O130" s="53" t="s">
        <v>812</v>
      </c>
      <c r="P130" s="49"/>
      <c r="Q130" s="54"/>
      <c r="R130" s="57"/>
    </row>
    <row r="131" spans="1:18" s="56" customFormat="1" ht="15" customHeight="1" x14ac:dyDescent="0.3">
      <c r="A131" s="49" t="s">
        <v>311</v>
      </c>
      <c r="B131" s="49" t="s">
        <v>815</v>
      </c>
      <c r="C131" s="50" t="s">
        <v>816</v>
      </c>
      <c r="D131" s="36" t="s">
        <v>817</v>
      </c>
      <c r="E131" s="51">
        <f t="shared" ref="E131:E194" si="2">LEN(D131)</f>
        <v>17</v>
      </c>
      <c r="F131" s="51" t="s">
        <v>315</v>
      </c>
      <c r="G131" s="51" t="s">
        <v>316</v>
      </c>
      <c r="H131" s="51">
        <v>120315</v>
      </c>
      <c r="I131" s="51" t="s">
        <v>798</v>
      </c>
      <c r="J131" s="52" t="s">
        <v>818</v>
      </c>
      <c r="K131" s="51" t="s">
        <v>787</v>
      </c>
      <c r="L131" s="51" t="s">
        <v>819</v>
      </c>
      <c r="M131" s="51" t="s">
        <v>811</v>
      </c>
      <c r="N131" s="51"/>
      <c r="O131" s="53" t="s">
        <v>820</v>
      </c>
      <c r="P131" s="49"/>
      <c r="Q131" s="54"/>
      <c r="R131" s="57"/>
    </row>
    <row r="132" spans="1:18" s="56" customFormat="1" ht="15" customHeight="1" x14ac:dyDescent="0.3">
      <c r="A132" s="49" t="s">
        <v>794</v>
      </c>
      <c r="B132" s="49" t="s">
        <v>821</v>
      </c>
      <c r="C132" s="50" t="s">
        <v>822</v>
      </c>
      <c r="D132" s="36" t="s">
        <v>823</v>
      </c>
      <c r="E132" s="51">
        <f t="shared" si="2"/>
        <v>18</v>
      </c>
      <c r="F132" s="51" t="s">
        <v>315</v>
      </c>
      <c r="G132" s="51" t="s">
        <v>316</v>
      </c>
      <c r="H132" s="51">
        <v>120301</v>
      </c>
      <c r="I132" s="51" t="s">
        <v>798</v>
      </c>
      <c r="J132" s="52" t="s">
        <v>824</v>
      </c>
      <c r="K132" s="51" t="s">
        <v>787</v>
      </c>
      <c r="L132" s="51" t="s">
        <v>825</v>
      </c>
      <c r="M132" s="51" t="s">
        <v>811</v>
      </c>
      <c r="N132" s="51"/>
      <c r="O132" s="53" t="s">
        <v>826</v>
      </c>
      <c r="P132" s="49"/>
      <c r="Q132" s="54"/>
      <c r="R132" s="57"/>
    </row>
    <row r="133" spans="1:18" s="56" customFormat="1" ht="15" customHeight="1" x14ac:dyDescent="0.3">
      <c r="A133" s="49" t="s">
        <v>794</v>
      </c>
      <c r="B133" s="49" t="s">
        <v>827</v>
      </c>
      <c r="C133" s="50" t="s">
        <v>827</v>
      </c>
      <c r="D133" s="36" t="s">
        <v>828</v>
      </c>
      <c r="E133" s="51">
        <f t="shared" si="2"/>
        <v>20</v>
      </c>
      <c r="F133" s="51" t="s">
        <v>315</v>
      </c>
      <c r="G133" s="51" t="s">
        <v>316</v>
      </c>
      <c r="H133" s="51">
        <v>120301</v>
      </c>
      <c r="I133" s="51" t="s">
        <v>798</v>
      </c>
      <c r="J133" s="49" t="s">
        <v>829</v>
      </c>
      <c r="K133" s="51" t="s">
        <v>787</v>
      </c>
      <c r="L133" s="51" t="s">
        <v>825</v>
      </c>
      <c r="M133" s="51" t="s">
        <v>811</v>
      </c>
      <c r="N133" s="51"/>
      <c r="O133" s="53" t="s">
        <v>830</v>
      </c>
      <c r="P133" s="49"/>
      <c r="Q133" s="54"/>
      <c r="R133" s="57"/>
    </row>
    <row r="134" spans="1:18" s="56" customFormat="1" ht="15" customHeight="1" x14ac:dyDescent="0.3">
      <c r="A134" s="49" t="s">
        <v>794</v>
      </c>
      <c r="B134" s="49" t="s">
        <v>831</v>
      </c>
      <c r="C134" s="50" t="s">
        <v>831</v>
      </c>
      <c r="D134" s="36" t="s">
        <v>832</v>
      </c>
      <c r="E134" s="51">
        <f t="shared" si="2"/>
        <v>18</v>
      </c>
      <c r="F134" s="51" t="s">
        <v>315</v>
      </c>
      <c r="G134" s="51" t="s">
        <v>316</v>
      </c>
      <c r="H134" s="51">
        <v>120301</v>
      </c>
      <c r="I134" s="51" t="s">
        <v>798</v>
      </c>
      <c r="J134" s="52" t="s">
        <v>833</v>
      </c>
      <c r="K134" s="51" t="s">
        <v>787</v>
      </c>
      <c r="L134" s="51" t="s">
        <v>825</v>
      </c>
      <c r="M134" s="51" t="s">
        <v>811</v>
      </c>
      <c r="N134" s="51"/>
      <c r="O134" s="53" t="s">
        <v>826</v>
      </c>
      <c r="P134" s="49"/>
      <c r="Q134" s="54"/>
      <c r="R134" s="57"/>
    </row>
    <row r="135" spans="1:18" s="56" customFormat="1" ht="15" customHeight="1" x14ac:dyDescent="0.3">
      <c r="A135" s="49" t="s">
        <v>794</v>
      </c>
      <c r="B135" s="49" t="s">
        <v>834</v>
      </c>
      <c r="C135" s="50" t="s">
        <v>834</v>
      </c>
      <c r="D135" s="36" t="s">
        <v>835</v>
      </c>
      <c r="E135" s="51">
        <f t="shared" si="2"/>
        <v>18</v>
      </c>
      <c r="F135" s="51" t="s">
        <v>315</v>
      </c>
      <c r="G135" s="51" t="s">
        <v>316</v>
      </c>
      <c r="H135" s="51">
        <v>120301</v>
      </c>
      <c r="I135" s="51" t="s">
        <v>798</v>
      </c>
      <c r="J135" s="52" t="s">
        <v>836</v>
      </c>
      <c r="K135" s="51" t="s">
        <v>787</v>
      </c>
      <c r="L135" s="51" t="s">
        <v>825</v>
      </c>
      <c r="M135" s="51" t="s">
        <v>811</v>
      </c>
      <c r="N135" s="51"/>
      <c r="O135" s="53" t="s">
        <v>830</v>
      </c>
      <c r="P135" s="49"/>
      <c r="Q135" s="54"/>
      <c r="R135" s="57"/>
    </row>
    <row r="136" spans="1:18" s="40" customFormat="1" ht="15" customHeight="1" x14ac:dyDescent="0.3">
      <c r="A136" s="49" t="s">
        <v>837</v>
      </c>
      <c r="B136" s="49" t="s">
        <v>838</v>
      </c>
      <c r="C136" s="58" t="s">
        <v>93</v>
      </c>
      <c r="D136" s="36" t="s">
        <v>839</v>
      </c>
      <c r="E136" s="51">
        <f t="shared" si="2"/>
        <v>20</v>
      </c>
      <c r="F136" s="51" t="s">
        <v>315</v>
      </c>
      <c r="G136" s="53" t="s">
        <v>316</v>
      </c>
      <c r="H136" s="53">
        <v>150219</v>
      </c>
      <c r="I136" s="53">
        <v>150216</v>
      </c>
      <c r="J136" s="49" t="s">
        <v>838</v>
      </c>
      <c r="K136" s="53" t="s">
        <v>840</v>
      </c>
      <c r="L136" s="53" t="s">
        <v>3</v>
      </c>
      <c r="M136" s="53" t="s">
        <v>320</v>
      </c>
      <c r="N136" s="53"/>
      <c r="O136" s="53"/>
      <c r="P136" s="59"/>
      <c r="Q136" s="54"/>
      <c r="R136" s="60">
        <v>63.7</v>
      </c>
    </row>
    <row r="137" spans="1:18" s="40" customFormat="1" ht="15" customHeight="1" x14ac:dyDescent="0.3">
      <c r="A137" s="49" t="s">
        <v>837</v>
      </c>
      <c r="B137" s="49" t="s">
        <v>841</v>
      </c>
      <c r="C137" s="58" t="s">
        <v>2</v>
      </c>
      <c r="D137" s="36" t="s">
        <v>842</v>
      </c>
      <c r="E137" s="51">
        <f t="shared" si="2"/>
        <v>29</v>
      </c>
      <c r="F137" s="51" t="s">
        <v>315</v>
      </c>
      <c r="G137" s="53" t="s">
        <v>316</v>
      </c>
      <c r="H137" s="53">
        <v>150219</v>
      </c>
      <c r="I137" s="53">
        <v>150216</v>
      </c>
      <c r="J137" s="49" t="s">
        <v>841</v>
      </c>
      <c r="K137" s="53" t="s">
        <v>840</v>
      </c>
      <c r="L137" s="53" t="s">
        <v>3</v>
      </c>
      <c r="M137" s="53" t="s">
        <v>320</v>
      </c>
      <c r="N137" s="53"/>
      <c r="O137" s="53"/>
      <c r="P137" s="59"/>
      <c r="Q137" s="54"/>
      <c r="R137" s="60">
        <v>62.6</v>
      </c>
    </row>
    <row r="138" spans="1:18" s="40" customFormat="1" ht="15" customHeight="1" x14ac:dyDescent="0.3">
      <c r="A138" s="49" t="s">
        <v>837</v>
      </c>
      <c r="B138" s="49" t="s">
        <v>843</v>
      </c>
      <c r="C138" s="58" t="s">
        <v>844</v>
      </c>
      <c r="D138" s="36" t="s">
        <v>845</v>
      </c>
      <c r="E138" s="51">
        <f t="shared" si="2"/>
        <v>35</v>
      </c>
      <c r="F138" s="51" t="s">
        <v>315</v>
      </c>
      <c r="G138" s="53" t="s">
        <v>316</v>
      </c>
      <c r="H138" s="53">
        <v>150219</v>
      </c>
      <c r="I138" s="53">
        <v>150216</v>
      </c>
      <c r="J138" s="49" t="s">
        <v>843</v>
      </c>
      <c r="K138" s="53" t="s">
        <v>840</v>
      </c>
      <c r="L138" s="53" t="s">
        <v>846</v>
      </c>
      <c r="M138" s="53" t="s">
        <v>320</v>
      </c>
      <c r="N138" s="53"/>
      <c r="O138" s="53"/>
      <c r="P138" s="59"/>
      <c r="Q138" s="54"/>
      <c r="R138" s="60">
        <v>63</v>
      </c>
    </row>
    <row r="139" spans="1:18" s="40" customFormat="1" ht="15" customHeight="1" x14ac:dyDescent="0.3">
      <c r="A139" s="49" t="s">
        <v>837</v>
      </c>
      <c r="B139" s="49" t="s">
        <v>847</v>
      </c>
      <c r="C139" s="58" t="s">
        <v>848</v>
      </c>
      <c r="D139" s="36" t="s">
        <v>849</v>
      </c>
      <c r="E139" s="51">
        <f t="shared" si="2"/>
        <v>41</v>
      </c>
      <c r="F139" s="51" t="s">
        <v>315</v>
      </c>
      <c r="G139" s="53" t="s">
        <v>316</v>
      </c>
      <c r="H139" s="53">
        <v>150219</v>
      </c>
      <c r="I139" s="53">
        <v>150216</v>
      </c>
      <c r="J139" s="49" t="s">
        <v>847</v>
      </c>
      <c r="K139" s="53" t="s">
        <v>840</v>
      </c>
      <c r="L139" s="53" t="s">
        <v>846</v>
      </c>
      <c r="M139" s="53" t="s">
        <v>320</v>
      </c>
      <c r="N139" s="53"/>
      <c r="O139" s="53"/>
      <c r="P139" s="59"/>
      <c r="Q139" s="54"/>
      <c r="R139" s="60">
        <v>70.2</v>
      </c>
    </row>
    <row r="140" spans="1:18" s="56" customFormat="1" ht="15" customHeight="1" x14ac:dyDescent="0.3">
      <c r="A140" s="49" t="s">
        <v>837</v>
      </c>
      <c r="B140" s="49" t="s">
        <v>850</v>
      </c>
      <c r="C140" s="58" t="s">
        <v>851</v>
      </c>
      <c r="D140" s="36" t="s">
        <v>852</v>
      </c>
      <c r="E140" s="51">
        <f t="shared" si="2"/>
        <v>19</v>
      </c>
      <c r="F140" s="51" t="s">
        <v>315</v>
      </c>
      <c r="G140" s="53" t="s">
        <v>316</v>
      </c>
      <c r="H140" s="53">
        <v>150220</v>
      </c>
      <c r="I140" s="53">
        <v>150218</v>
      </c>
      <c r="J140" s="49" t="s">
        <v>850</v>
      </c>
      <c r="K140" s="53" t="s">
        <v>787</v>
      </c>
      <c r="L140" s="53" t="s">
        <v>853</v>
      </c>
      <c r="M140" s="53" t="s">
        <v>320</v>
      </c>
      <c r="N140" s="53"/>
      <c r="O140" s="53"/>
      <c r="P140" s="61" t="s">
        <v>854</v>
      </c>
      <c r="Q140" s="54"/>
      <c r="R140" s="60">
        <v>61.2</v>
      </c>
    </row>
    <row r="141" spans="1:18" s="56" customFormat="1" ht="15" customHeight="1" x14ac:dyDescent="0.3">
      <c r="A141" s="49" t="s">
        <v>837</v>
      </c>
      <c r="B141" s="49" t="s">
        <v>855</v>
      </c>
      <c r="C141" s="58" t="s">
        <v>856</v>
      </c>
      <c r="D141" s="36" t="s">
        <v>857</v>
      </c>
      <c r="E141" s="51">
        <f t="shared" si="2"/>
        <v>20</v>
      </c>
      <c r="F141" s="51" t="s">
        <v>315</v>
      </c>
      <c r="G141" s="53" t="s">
        <v>316</v>
      </c>
      <c r="H141" s="53">
        <v>150220</v>
      </c>
      <c r="I141" s="53">
        <v>150218</v>
      </c>
      <c r="J141" s="49" t="s">
        <v>855</v>
      </c>
      <c r="K141" s="53" t="s">
        <v>787</v>
      </c>
      <c r="L141" s="53" t="s">
        <v>853</v>
      </c>
      <c r="M141" s="53" t="s">
        <v>320</v>
      </c>
      <c r="N141" s="53"/>
      <c r="O141" s="53"/>
      <c r="P141" s="61" t="s">
        <v>854</v>
      </c>
      <c r="Q141" s="54"/>
      <c r="R141" s="60">
        <v>59.3</v>
      </c>
    </row>
    <row r="142" spans="1:18" s="56" customFormat="1" ht="15" customHeight="1" x14ac:dyDescent="0.3">
      <c r="A142" s="49" t="s">
        <v>837</v>
      </c>
      <c r="B142" s="49" t="s">
        <v>858</v>
      </c>
      <c r="C142" s="58" t="s">
        <v>859</v>
      </c>
      <c r="D142" s="36" t="s">
        <v>860</v>
      </c>
      <c r="E142" s="51">
        <f t="shared" si="2"/>
        <v>18</v>
      </c>
      <c r="F142" s="51" t="s">
        <v>315</v>
      </c>
      <c r="G142" s="53" t="s">
        <v>316</v>
      </c>
      <c r="H142" s="53">
        <v>150220</v>
      </c>
      <c r="I142" s="53">
        <v>150218</v>
      </c>
      <c r="J142" s="49" t="s">
        <v>858</v>
      </c>
      <c r="K142" s="53" t="s">
        <v>787</v>
      </c>
      <c r="L142" s="53" t="s">
        <v>853</v>
      </c>
      <c r="M142" s="53" t="s">
        <v>320</v>
      </c>
      <c r="N142" s="53"/>
      <c r="O142" s="53"/>
      <c r="P142" s="61" t="s">
        <v>854</v>
      </c>
      <c r="Q142" s="54"/>
      <c r="R142" s="60">
        <v>56.4</v>
      </c>
    </row>
    <row r="143" spans="1:18" s="56" customFormat="1" ht="15" customHeight="1" x14ac:dyDescent="0.3">
      <c r="A143" s="49" t="s">
        <v>837</v>
      </c>
      <c r="B143" s="49" t="s">
        <v>861</v>
      </c>
      <c r="C143" s="58" t="s">
        <v>862</v>
      </c>
      <c r="D143" s="36" t="s">
        <v>863</v>
      </c>
      <c r="E143" s="51">
        <f t="shared" si="2"/>
        <v>20</v>
      </c>
      <c r="F143" s="51" t="s">
        <v>315</v>
      </c>
      <c r="G143" s="53" t="s">
        <v>316</v>
      </c>
      <c r="H143" s="53">
        <v>150220</v>
      </c>
      <c r="I143" s="53">
        <v>150218</v>
      </c>
      <c r="J143" s="49" t="s">
        <v>861</v>
      </c>
      <c r="K143" s="53" t="s">
        <v>787</v>
      </c>
      <c r="L143" s="53" t="s">
        <v>853</v>
      </c>
      <c r="M143" s="53" t="s">
        <v>320</v>
      </c>
      <c r="N143" s="53"/>
      <c r="O143" s="62"/>
      <c r="P143" s="61" t="s">
        <v>854</v>
      </c>
      <c r="Q143" s="54"/>
      <c r="R143" s="60">
        <v>59.4</v>
      </c>
    </row>
    <row r="144" spans="1:18" s="56" customFormat="1" ht="15" customHeight="1" x14ac:dyDescent="0.3">
      <c r="A144" s="49" t="s">
        <v>837</v>
      </c>
      <c r="B144" s="49" t="s">
        <v>864</v>
      </c>
      <c r="C144" s="58" t="s">
        <v>865</v>
      </c>
      <c r="D144" s="36" t="s">
        <v>866</v>
      </c>
      <c r="E144" s="51">
        <f t="shared" si="2"/>
        <v>18</v>
      </c>
      <c r="F144" s="51" t="s">
        <v>315</v>
      </c>
      <c r="G144" s="53" t="s">
        <v>316</v>
      </c>
      <c r="H144" s="53">
        <v>150220</v>
      </c>
      <c r="I144" s="53">
        <v>150218</v>
      </c>
      <c r="J144" s="49" t="s">
        <v>864</v>
      </c>
      <c r="K144" s="53" t="s">
        <v>787</v>
      </c>
      <c r="L144" s="53" t="s">
        <v>853</v>
      </c>
      <c r="M144" s="53" t="s">
        <v>320</v>
      </c>
      <c r="N144" s="53"/>
      <c r="O144" s="53"/>
      <c r="P144" s="61" t="s">
        <v>854</v>
      </c>
      <c r="Q144" s="54"/>
      <c r="R144" s="60">
        <v>60.6</v>
      </c>
    </row>
    <row r="145" spans="1:18" s="56" customFormat="1" ht="15" customHeight="1" x14ac:dyDescent="0.3">
      <c r="A145" s="49" t="s">
        <v>837</v>
      </c>
      <c r="B145" s="49" t="s">
        <v>867</v>
      </c>
      <c r="C145" s="58" t="s">
        <v>868</v>
      </c>
      <c r="D145" s="36" t="s">
        <v>869</v>
      </c>
      <c r="E145" s="51">
        <f t="shared" si="2"/>
        <v>20</v>
      </c>
      <c r="F145" s="51" t="s">
        <v>315</v>
      </c>
      <c r="G145" s="53" t="s">
        <v>316</v>
      </c>
      <c r="H145" s="53">
        <v>150220</v>
      </c>
      <c r="I145" s="53">
        <v>150218</v>
      </c>
      <c r="J145" s="49" t="s">
        <v>867</v>
      </c>
      <c r="K145" s="53" t="s">
        <v>787</v>
      </c>
      <c r="L145" s="53" t="s">
        <v>853</v>
      </c>
      <c r="M145" s="53" t="s">
        <v>320</v>
      </c>
      <c r="N145" s="53"/>
      <c r="O145" s="53"/>
      <c r="P145" s="61" t="s">
        <v>854</v>
      </c>
      <c r="Q145" s="54"/>
      <c r="R145" s="60">
        <v>60.7</v>
      </c>
    </row>
    <row r="146" spans="1:18" s="56" customFormat="1" ht="15" customHeight="1" x14ac:dyDescent="0.3">
      <c r="A146" s="49" t="s">
        <v>837</v>
      </c>
      <c r="B146" s="49" t="s">
        <v>870</v>
      </c>
      <c r="C146" s="58" t="s">
        <v>871</v>
      </c>
      <c r="D146" s="36" t="s">
        <v>872</v>
      </c>
      <c r="E146" s="51">
        <f t="shared" si="2"/>
        <v>20</v>
      </c>
      <c r="F146" s="51" t="s">
        <v>315</v>
      </c>
      <c r="G146" s="53" t="s">
        <v>316</v>
      </c>
      <c r="H146" s="53">
        <v>150220</v>
      </c>
      <c r="I146" s="53">
        <v>150218</v>
      </c>
      <c r="J146" s="49" t="s">
        <v>870</v>
      </c>
      <c r="K146" s="53" t="s">
        <v>787</v>
      </c>
      <c r="L146" s="53" t="s">
        <v>853</v>
      </c>
      <c r="M146" s="53" t="s">
        <v>320</v>
      </c>
      <c r="N146" s="53"/>
      <c r="O146" s="53"/>
      <c r="P146" s="61" t="s">
        <v>854</v>
      </c>
      <c r="Q146" s="54"/>
      <c r="R146" s="60">
        <v>60.4</v>
      </c>
    </row>
    <row r="147" spans="1:18" s="56" customFormat="1" ht="15" customHeight="1" x14ac:dyDescent="0.3">
      <c r="A147" s="49" t="s">
        <v>837</v>
      </c>
      <c r="B147" s="49" t="s">
        <v>873</v>
      </c>
      <c r="C147" s="58" t="s">
        <v>874</v>
      </c>
      <c r="D147" s="36" t="s">
        <v>875</v>
      </c>
      <c r="E147" s="51">
        <f t="shared" si="2"/>
        <v>20</v>
      </c>
      <c r="F147" s="51" t="s">
        <v>315</v>
      </c>
      <c r="G147" s="53" t="s">
        <v>316</v>
      </c>
      <c r="H147" s="53">
        <v>150220</v>
      </c>
      <c r="I147" s="53">
        <v>150218</v>
      </c>
      <c r="J147" s="49" t="s">
        <v>873</v>
      </c>
      <c r="K147" s="53" t="s">
        <v>787</v>
      </c>
      <c r="L147" s="53" t="s">
        <v>853</v>
      </c>
      <c r="M147" s="53" t="s">
        <v>320</v>
      </c>
      <c r="N147" s="53"/>
      <c r="O147" s="53"/>
      <c r="P147" s="61" t="s">
        <v>854</v>
      </c>
      <c r="Q147" s="54"/>
      <c r="R147" s="60">
        <v>59.4</v>
      </c>
    </row>
    <row r="148" spans="1:18" s="56" customFormat="1" ht="15" customHeight="1" x14ac:dyDescent="0.3">
      <c r="A148" s="49" t="s">
        <v>837</v>
      </c>
      <c r="B148" s="49" t="s">
        <v>876</v>
      </c>
      <c r="C148" s="58" t="s">
        <v>877</v>
      </c>
      <c r="D148" s="36" t="s">
        <v>878</v>
      </c>
      <c r="E148" s="51">
        <f t="shared" si="2"/>
        <v>19</v>
      </c>
      <c r="F148" s="51" t="s">
        <v>315</v>
      </c>
      <c r="G148" s="53" t="s">
        <v>316</v>
      </c>
      <c r="H148" s="53">
        <v>150220</v>
      </c>
      <c r="I148" s="53">
        <v>150218</v>
      </c>
      <c r="J148" s="49" t="s">
        <v>876</v>
      </c>
      <c r="K148" s="53" t="s">
        <v>787</v>
      </c>
      <c r="L148" s="53" t="s">
        <v>853</v>
      </c>
      <c r="M148" s="53" t="s">
        <v>320</v>
      </c>
      <c r="N148" s="53"/>
      <c r="O148" s="53"/>
      <c r="P148" s="61" t="s">
        <v>854</v>
      </c>
      <c r="Q148" s="54"/>
      <c r="R148" s="60">
        <v>60.1</v>
      </c>
    </row>
    <row r="149" spans="1:18" s="56" customFormat="1" ht="15" customHeight="1" x14ac:dyDescent="0.3">
      <c r="A149" s="49" t="s">
        <v>837</v>
      </c>
      <c r="B149" s="49" t="s">
        <v>879</v>
      </c>
      <c r="C149" s="58" t="s">
        <v>880</v>
      </c>
      <c r="D149" s="36" t="s">
        <v>881</v>
      </c>
      <c r="E149" s="51">
        <f t="shared" si="2"/>
        <v>20</v>
      </c>
      <c r="F149" s="51" t="s">
        <v>315</v>
      </c>
      <c r="G149" s="53" t="s">
        <v>316</v>
      </c>
      <c r="H149" s="53">
        <v>150220</v>
      </c>
      <c r="I149" s="53">
        <v>150218</v>
      </c>
      <c r="J149" s="49" t="s">
        <v>879</v>
      </c>
      <c r="K149" s="53" t="s">
        <v>787</v>
      </c>
      <c r="L149" s="53" t="s">
        <v>853</v>
      </c>
      <c r="M149" s="53" t="s">
        <v>320</v>
      </c>
      <c r="N149" s="53"/>
      <c r="O149" s="53"/>
      <c r="P149" s="61" t="s">
        <v>854</v>
      </c>
      <c r="Q149" s="54"/>
      <c r="R149" s="60">
        <v>61.2</v>
      </c>
    </row>
    <row r="150" spans="1:18" s="56" customFormat="1" ht="15" customHeight="1" x14ac:dyDescent="0.3">
      <c r="A150" s="49" t="s">
        <v>837</v>
      </c>
      <c r="B150" s="49" t="s">
        <v>882</v>
      </c>
      <c r="C150" s="58" t="s">
        <v>883</v>
      </c>
      <c r="D150" s="36" t="s">
        <v>884</v>
      </c>
      <c r="E150" s="51">
        <f t="shared" si="2"/>
        <v>19</v>
      </c>
      <c r="F150" s="51" t="s">
        <v>315</v>
      </c>
      <c r="G150" s="53" t="s">
        <v>316</v>
      </c>
      <c r="H150" s="53">
        <v>150220</v>
      </c>
      <c r="I150" s="53">
        <v>150218</v>
      </c>
      <c r="J150" s="49" t="s">
        <v>882</v>
      </c>
      <c r="K150" s="53" t="s">
        <v>787</v>
      </c>
      <c r="L150" s="53" t="s">
        <v>853</v>
      </c>
      <c r="M150" s="53" t="s">
        <v>320</v>
      </c>
      <c r="N150" s="53"/>
      <c r="O150" s="53"/>
      <c r="P150" s="61" t="s">
        <v>854</v>
      </c>
      <c r="Q150" s="54"/>
      <c r="R150" s="60">
        <v>59.9</v>
      </c>
    </row>
    <row r="151" spans="1:18" ht="15" customHeight="1" x14ac:dyDescent="0.3">
      <c r="A151" s="49" t="s">
        <v>837</v>
      </c>
      <c r="B151" s="49" t="s">
        <v>885</v>
      </c>
      <c r="C151" s="58" t="s">
        <v>886</v>
      </c>
      <c r="D151" s="36" t="s">
        <v>887</v>
      </c>
      <c r="E151" s="51">
        <f t="shared" si="2"/>
        <v>34</v>
      </c>
      <c r="F151" s="51" t="s">
        <v>315</v>
      </c>
      <c r="G151" s="53" t="s">
        <v>316</v>
      </c>
      <c r="H151" s="53">
        <v>150227</v>
      </c>
      <c r="I151" s="53">
        <v>150224</v>
      </c>
      <c r="J151" s="63" t="s">
        <v>885</v>
      </c>
      <c r="K151" s="53" t="s">
        <v>840</v>
      </c>
      <c r="L151" s="53" t="s">
        <v>3</v>
      </c>
      <c r="M151" s="53" t="s">
        <v>320</v>
      </c>
      <c r="N151" s="53"/>
      <c r="O151" s="53"/>
      <c r="P151" s="59"/>
      <c r="Q151" s="54"/>
      <c r="R151" s="60">
        <v>62.2</v>
      </c>
    </row>
    <row r="152" spans="1:18" ht="15" customHeight="1" x14ac:dyDescent="0.3">
      <c r="A152" s="49" t="s">
        <v>837</v>
      </c>
      <c r="B152" s="49" t="s">
        <v>888</v>
      </c>
      <c r="C152" s="58" t="s">
        <v>889</v>
      </c>
      <c r="D152" s="36" t="s">
        <v>890</v>
      </c>
      <c r="E152" s="51">
        <f t="shared" si="2"/>
        <v>29</v>
      </c>
      <c r="F152" s="51" t="s">
        <v>315</v>
      </c>
      <c r="G152" s="53" t="s">
        <v>316</v>
      </c>
      <c r="H152" s="53">
        <v>150227</v>
      </c>
      <c r="I152" s="53">
        <v>150224</v>
      </c>
      <c r="J152" s="63" t="s">
        <v>888</v>
      </c>
      <c r="K152" s="53" t="s">
        <v>840</v>
      </c>
      <c r="L152" s="53" t="s">
        <v>3</v>
      </c>
      <c r="M152" s="53" t="s">
        <v>320</v>
      </c>
      <c r="N152" s="53"/>
      <c r="O152" s="53"/>
      <c r="P152" s="59"/>
      <c r="Q152" s="54"/>
      <c r="R152" s="60">
        <v>62.6</v>
      </c>
    </row>
    <row r="153" spans="1:18" ht="15" customHeight="1" x14ac:dyDescent="0.3">
      <c r="A153" s="49" t="s">
        <v>837</v>
      </c>
      <c r="B153" s="49" t="s">
        <v>891</v>
      </c>
      <c r="C153" s="58" t="s">
        <v>844</v>
      </c>
      <c r="D153" s="36" t="s">
        <v>892</v>
      </c>
      <c r="E153" s="51">
        <f t="shared" si="2"/>
        <v>60</v>
      </c>
      <c r="F153" s="51" t="s">
        <v>315</v>
      </c>
      <c r="G153" s="53" t="s">
        <v>316</v>
      </c>
      <c r="H153" s="53">
        <v>150227</v>
      </c>
      <c r="I153" s="53">
        <v>150224</v>
      </c>
      <c r="J153" s="63" t="s">
        <v>891</v>
      </c>
      <c r="K153" s="53" t="s">
        <v>840</v>
      </c>
      <c r="L153" s="53" t="s">
        <v>846</v>
      </c>
      <c r="M153" s="53" t="s">
        <v>320</v>
      </c>
      <c r="N153" s="53"/>
      <c r="O153" s="53"/>
      <c r="P153" s="59"/>
      <c r="Q153" s="54"/>
      <c r="R153" s="60">
        <v>65.8</v>
      </c>
    </row>
    <row r="154" spans="1:18" ht="15" customHeight="1" x14ac:dyDescent="0.3">
      <c r="A154" s="49" t="s">
        <v>837</v>
      </c>
      <c r="B154" s="49" t="s">
        <v>893</v>
      </c>
      <c r="C154" s="58" t="s">
        <v>848</v>
      </c>
      <c r="D154" s="36" t="s">
        <v>894</v>
      </c>
      <c r="E154" s="51">
        <f t="shared" si="2"/>
        <v>40</v>
      </c>
      <c r="F154" s="51" t="s">
        <v>315</v>
      </c>
      <c r="G154" s="53" t="s">
        <v>316</v>
      </c>
      <c r="H154" s="53">
        <v>150227</v>
      </c>
      <c r="I154" s="53">
        <v>150224</v>
      </c>
      <c r="J154" s="63" t="s">
        <v>893</v>
      </c>
      <c r="K154" s="53" t="s">
        <v>840</v>
      </c>
      <c r="L154" s="53" t="s">
        <v>846</v>
      </c>
      <c r="M154" s="53" t="s">
        <v>320</v>
      </c>
      <c r="N154" s="53"/>
      <c r="O154" s="53"/>
      <c r="P154" s="59"/>
      <c r="Q154" s="54"/>
      <c r="R154" s="60">
        <v>64.900000000000006</v>
      </c>
    </row>
    <row r="155" spans="1:18" ht="15" customHeight="1" x14ac:dyDescent="0.3">
      <c r="A155" s="49" t="s">
        <v>895</v>
      </c>
      <c r="B155" s="49" t="s">
        <v>896</v>
      </c>
      <c r="C155" s="58" t="s">
        <v>897</v>
      </c>
      <c r="D155" s="36" t="s">
        <v>898</v>
      </c>
      <c r="E155" s="51">
        <f t="shared" si="2"/>
        <v>56</v>
      </c>
      <c r="F155" s="51" t="s">
        <v>315</v>
      </c>
      <c r="G155" s="53" t="s">
        <v>316</v>
      </c>
      <c r="H155" s="53">
        <v>150317</v>
      </c>
      <c r="I155" s="53">
        <v>150311</v>
      </c>
      <c r="J155" s="63" t="s">
        <v>899</v>
      </c>
      <c r="K155" s="53" t="s">
        <v>840</v>
      </c>
      <c r="L155" s="53" t="s">
        <v>900</v>
      </c>
      <c r="M155" s="53" t="s">
        <v>320</v>
      </c>
      <c r="N155" s="53"/>
      <c r="O155" s="53"/>
      <c r="P155" s="59"/>
      <c r="Q155" s="54"/>
      <c r="R155" s="3">
        <v>64.099999999999994</v>
      </c>
    </row>
    <row r="156" spans="1:18" ht="15" customHeight="1" x14ac:dyDescent="0.3">
      <c r="A156" s="49" t="s">
        <v>895</v>
      </c>
      <c r="B156" s="49" t="s">
        <v>901</v>
      </c>
      <c r="C156" s="58" t="s">
        <v>902</v>
      </c>
      <c r="D156" s="36" t="s">
        <v>903</v>
      </c>
      <c r="E156" s="51">
        <f t="shared" si="2"/>
        <v>23</v>
      </c>
      <c r="F156" s="51" t="s">
        <v>315</v>
      </c>
      <c r="G156" s="53" t="s">
        <v>316</v>
      </c>
      <c r="H156" s="53">
        <v>150317</v>
      </c>
      <c r="I156" s="53">
        <v>150311</v>
      </c>
      <c r="J156" s="63" t="s">
        <v>904</v>
      </c>
      <c r="K156" s="53" t="s">
        <v>840</v>
      </c>
      <c r="L156" s="53" t="s">
        <v>900</v>
      </c>
      <c r="M156" s="53" t="s">
        <v>320</v>
      </c>
      <c r="N156" s="53"/>
      <c r="O156" s="53"/>
      <c r="P156" s="59"/>
      <c r="Q156" s="54"/>
      <c r="R156" s="3">
        <v>64.099999999999994</v>
      </c>
    </row>
    <row r="157" spans="1:18" ht="15" customHeight="1" x14ac:dyDescent="0.3">
      <c r="A157" s="49" t="s">
        <v>895</v>
      </c>
      <c r="B157" s="49" t="s">
        <v>905</v>
      </c>
      <c r="C157" s="58" t="s">
        <v>906</v>
      </c>
      <c r="D157" s="36" t="s">
        <v>907</v>
      </c>
      <c r="E157" s="51">
        <f t="shared" si="2"/>
        <v>49</v>
      </c>
      <c r="F157" s="51" t="s">
        <v>315</v>
      </c>
      <c r="G157" s="53" t="s">
        <v>316</v>
      </c>
      <c r="H157" s="53">
        <v>150317</v>
      </c>
      <c r="I157" s="53">
        <v>150311</v>
      </c>
      <c r="J157" s="63" t="s">
        <v>908</v>
      </c>
      <c r="K157" s="53" t="s">
        <v>840</v>
      </c>
      <c r="L157" s="53" t="s">
        <v>900</v>
      </c>
      <c r="M157" s="53" t="s">
        <v>320</v>
      </c>
      <c r="N157" s="53"/>
      <c r="O157" s="53"/>
      <c r="P157" s="59"/>
      <c r="Q157" s="54"/>
      <c r="R157" s="3">
        <v>62.3</v>
      </c>
    </row>
    <row r="158" spans="1:18" ht="15" customHeight="1" x14ac:dyDescent="0.3">
      <c r="A158" s="49" t="s">
        <v>895</v>
      </c>
      <c r="B158" s="49" t="s">
        <v>909</v>
      </c>
      <c r="C158" s="58" t="s">
        <v>910</v>
      </c>
      <c r="D158" s="36" t="s">
        <v>911</v>
      </c>
      <c r="E158" s="51">
        <f t="shared" si="2"/>
        <v>23</v>
      </c>
      <c r="F158" s="51" t="s">
        <v>315</v>
      </c>
      <c r="G158" s="53" t="s">
        <v>316</v>
      </c>
      <c r="H158" s="53">
        <v>150317</v>
      </c>
      <c r="I158" s="53">
        <v>150311</v>
      </c>
      <c r="J158" s="63" t="s">
        <v>912</v>
      </c>
      <c r="K158" s="53" t="s">
        <v>840</v>
      </c>
      <c r="L158" s="53" t="s">
        <v>900</v>
      </c>
      <c r="M158" s="53" t="s">
        <v>320</v>
      </c>
      <c r="N158" s="53"/>
      <c r="O158" s="53"/>
      <c r="P158" s="59"/>
      <c r="Q158" s="54"/>
      <c r="R158" s="3">
        <v>63.9</v>
      </c>
    </row>
    <row r="159" spans="1:18" ht="15" customHeight="1" x14ac:dyDescent="0.3">
      <c r="A159" s="49" t="s">
        <v>895</v>
      </c>
      <c r="B159" s="49" t="s">
        <v>913</v>
      </c>
      <c r="C159" s="58" t="s">
        <v>914</v>
      </c>
      <c r="D159" s="36" t="s">
        <v>915</v>
      </c>
      <c r="E159" s="51">
        <f t="shared" si="2"/>
        <v>51</v>
      </c>
      <c r="F159" s="51" t="s">
        <v>315</v>
      </c>
      <c r="G159" s="53" t="s">
        <v>316</v>
      </c>
      <c r="H159" s="53">
        <v>150317</v>
      </c>
      <c r="I159" s="53">
        <v>150311</v>
      </c>
      <c r="J159" s="63" t="s">
        <v>916</v>
      </c>
      <c r="K159" s="53" t="s">
        <v>840</v>
      </c>
      <c r="L159" s="53" t="s">
        <v>900</v>
      </c>
      <c r="M159" s="53" t="s">
        <v>320</v>
      </c>
      <c r="N159" s="53"/>
      <c r="O159" s="53"/>
      <c r="P159" s="59"/>
      <c r="Q159" s="54"/>
      <c r="R159" s="3">
        <v>63.5</v>
      </c>
    </row>
    <row r="160" spans="1:18" ht="15" customHeight="1" x14ac:dyDescent="0.3">
      <c r="A160" s="49" t="s">
        <v>895</v>
      </c>
      <c r="B160" s="49" t="s">
        <v>917</v>
      </c>
      <c r="C160" s="58" t="s">
        <v>918</v>
      </c>
      <c r="D160" s="36" t="s">
        <v>919</v>
      </c>
      <c r="E160" s="51">
        <f t="shared" si="2"/>
        <v>52</v>
      </c>
      <c r="F160" s="51" t="s">
        <v>315</v>
      </c>
      <c r="G160" s="53" t="s">
        <v>316</v>
      </c>
      <c r="H160" s="53">
        <v>150317</v>
      </c>
      <c r="I160" s="53">
        <v>150311</v>
      </c>
      <c r="J160" s="63" t="s">
        <v>920</v>
      </c>
      <c r="K160" s="53" t="s">
        <v>840</v>
      </c>
      <c r="L160" s="53" t="s">
        <v>900</v>
      </c>
      <c r="M160" s="53" t="s">
        <v>320</v>
      </c>
      <c r="N160" s="53"/>
      <c r="O160" s="53"/>
      <c r="P160" s="59"/>
      <c r="Q160" s="54"/>
      <c r="R160" s="3">
        <v>64.400000000000006</v>
      </c>
    </row>
    <row r="161" spans="1:18" ht="15" customHeight="1" x14ac:dyDescent="0.3">
      <c r="A161" s="49" t="s">
        <v>895</v>
      </c>
      <c r="B161" s="49" t="s">
        <v>921</v>
      </c>
      <c r="C161" s="58" t="s">
        <v>922</v>
      </c>
      <c r="D161" s="36" t="s">
        <v>923</v>
      </c>
      <c r="E161" s="51">
        <f t="shared" si="2"/>
        <v>29</v>
      </c>
      <c r="F161" s="51" t="s">
        <v>315</v>
      </c>
      <c r="G161" s="53" t="s">
        <v>316</v>
      </c>
      <c r="H161" s="53">
        <v>150317</v>
      </c>
      <c r="I161" s="53">
        <v>150311</v>
      </c>
      <c r="J161" s="63" t="s">
        <v>924</v>
      </c>
      <c r="K161" s="53" t="s">
        <v>840</v>
      </c>
      <c r="L161" s="53" t="s">
        <v>900</v>
      </c>
      <c r="M161" s="53" t="s">
        <v>320</v>
      </c>
      <c r="N161" s="53"/>
      <c r="O161" s="53"/>
      <c r="P161" s="59"/>
      <c r="Q161" s="54"/>
      <c r="R161" s="3">
        <v>64.400000000000006</v>
      </c>
    </row>
    <row r="162" spans="1:18" ht="15" customHeight="1" x14ac:dyDescent="0.3">
      <c r="A162" s="49" t="s">
        <v>895</v>
      </c>
      <c r="B162" s="49" t="s">
        <v>925</v>
      </c>
      <c r="C162" s="58" t="s">
        <v>926</v>
      </c>
      <c r="D162" s="36" t="s">
        <v>927</v>
      </c>
      <c r="E162" s="51">
        <f t="shared" si="2"/>
        <v>21</v>
      </c>
      <c r="F162" s="51" t="s">
        <v>315</v>
      </c>
      <c r="G162" s="53" t="s">
        <v>316</v>
      </c>
      <c r="H162" s="53">
        <v>150317</v>
      </c>
      <c r="I162" s="53">
        <v>150311</v>
      </c>
      <c r="J162" s="63" t="s">
        <v>928</v>
      </c>
      <c r="K162" s="53" t="s">
        <v>840</v>
      </c>
      <c r="L162" s="53" t="s">
        <v>900</v>
      </c>
      <c r="M162" s="53" t="s">
        <v>320</v>
      </c>
      <c r="N162" s="53"/>
      <c r="O162" s="53"/>
      <c r="P162" s="59"/>
      <c r="Q162" s="54"/>
      <c r="R162" s="3">
        <v>62</v>
      </c>
    </row>
    <row r="163" spans="1:18" ht="15" customHeight="1" x14ac:dyDescent="0.3">
      <c r="A163" s="49" t="s">
        <v>895</v>
      </c>
      <c r="B163" s="49" t="s">
        <v>929</v>
      </c>
      <c r="C163" s="58" t="s">
        <v>930</v>
      </c>
      <c r="D163" s="36" t="s">
        <v>931</v>
      </c>
      <c r="E163" s="51">
        <f t="shared" si="2"/>
        <v>53</v>
      </c>
      <c r="F163" s="51" t="s">
        <v>315</v>
      </c>
      <c r="G163" s="53" t="s">
        <v>316</v>
      </c>
      <c r="H163" s="53">
        <v>150317</v>
      </c>
      <c r="I163" s="53">
        <v>150311</v>
      </c>
      <c r="J163" s="63" t="s">
        <v>932</v>
      </c>
      <c r="K163" s="53" t="s">
        <v>840</v>
      </c>
      <c r="L163" s="53" t="s">
        <v>900</v>
      </c>
      <c r="M163" s="53" t="s">
        <v>320</v>
      </c>
      <c r="N163" s="53"/>
      <c r="O163" s="53"/>
      <c r="P163" s="59"/>
      <c r="Q163" s="54"/>
      <c r="R163" s="3">
        <v>64</v>
      </c>
    </row>
    <row r="164" spans="1:18" ht="15" customHeight="1" x14ac:dyDescent="0.3">
      <c r="A164" s="49" t="s">
        <v>895</v>
      </c>
      <c r="B164" s="49" t="s">
        <v>933</v>
      </c>
      <c r="C164" s="58" t="s">
        <v>934</v>
      </c>
      <c r="D164" s="36" t="s">
        <v>935</v>
      </c>
      <c r="E164" s="51">
        <f t="shared" si="2"/>
        <v>22</v>
      </c>
      <c r="F164" s="51" t="s">
        <v>315</v>
      </c>
      <c r="G164" s="53" t="s">
        <v>316</v>
      </c>
      <c r="H164" s="53">
        <v>150317</v>
      </c>
      <c r="I164" s="53">
        <v>150311</v>
      </c>
      <c r="J164" s="63" t="s">
        <v>936</v>
      </c>
      <c r="K164" s="53" t="s">
        <v>840</v>
      </c>
      <c r="L164" s="53" t="s">
        <v>900</v>
      </c>
      <c r="M164" s="53" t="s">
        <v>320</v>
      </c>
      <c r="N164" s="53"/>
      <c r="O164" s="53"/>
      <c r="P164" s="59"/>
      <c r="Q164" s="54"/>
      <c r="R164" s="3">
        <v>62.1</v>
      </c>
    </row>
    <row r="165" spans="1:18" ht="15" customHeight="1" x14ac:dyDescent="0.3">
      <c r="A165" s="49" t="s">
        <v>895</v>
      </c>
      <c r="B165" s="49" t="s">
        <v>937</v>
      </c>
      <c r="C165" s="58" t="s">
        <v>938</v>
      </c>
      <c r="D165" s="36" t="s">
        <v>939</v>
      </c>
      <c r="E165" s="51">
        <f t="shared" si="2"/>
        <v>43</v>
      </c>
      <c r="F165" s="51" t="s">
        <v>315</v>
      </c>
      <c r="G165" s="53" t="s">
        <v>316</v>
      </c>
      <c r="H165" s="53">
        <v>150317</v>
      </c>
      <c r="I165" s="53">
        <v>150311</v>
      </c>
      <c r="J165" s="63" t="s">
        <v>940</v>
      </c>
      <c r="K165" s="53" t="s">
        <v>840</v>
      </c>
      <c r="L165" s="53" t="s">
        <v>900</v>
      </c>
      <c r="M165" s="53" t="s">
        <v>320</v>
      </c>
      <c r="N165" s="53"/>
      <c r="O165" s="53"/>
      <c r="P165" s="59"/>
      <c r="Q165" s="54"/>
      <c r="R165" s="3">
        <v>62.2</v>
      </c>
    </row>
    <row r="166" spans="1:18" ht="15" customHeight="1" x14ac:dyDescent="0.3">
      <c r="A166" s="49" t="s">
        <v>895</v>
      </c>
      <c r="B166" s="49" t="s">
        <v>941</v>
      </c>
      <c r="C166" s="58" t="s">
        <v>942</v>
      </c>
      <c r="D166" s="36" t="s">
        <v>943</v>
      </c>
      <c r="E166" s="51">
        <f t="shared" si="2"/>
        <v>26</v>
      </c>
      <c r="F166" s="51" t="s">
        <v>315</v>
      </c>
      <c r="G166" s="53" t="s">
        <v>316</v>
      </c>
      <c r="H166" s="53">
        <v>150317</v>
      </c>
      <c r="I166" s="53">
        <v>150311</v>
      </c>
      <c r="J166" s="63" t="s">
        <v>944</v>
      </c>
      <c r="K166" s="53" t="s">
        <v>840</v>
      </c>
      <c r="L166" s="53" t="s">
        <v>900</v>
      </c>
      <c r="M166" s="53" t="s">
        <v>320</v>
      </c>
      <c r="N166" s="53"/>
      <c r="O166" s="53"/>
      <c r="P166" s="59"/>
      <c r="Q166" s="54"/>
      <c r="R166" s="3">
        <v>64.3</v>
      </c>
    </row>
    <row r="167" spans="1:18" ht="15" customHeight="1" x14ac:dyDescent="0.3">
      <c r="A167" s="49" t="s">
        <v>895</v>
      </c>
      <c r="B167" s="49" t="s">
        <v>945</v>
      </c>
      <c r="C167" s="58" t="s">
        <v>946</v>
      </c>
      <c r="D167" s="36" t="s">
        <v>947</v>
      </c>
      <c r="E167" s="51">
        <f t="shared" si="2"/>
        <v>49</v>
      </c>
      <c r="F167" s="51" t="s">
        <v>315</v>
      </c>
      <c r="G167" s="53" t="s">
        <v>316</v>
      </c>
      <c r="H167" s="53">
        <v>150317</v>
      </c>
      <c r="I167" s="53">
        <v>150311</v>
      </c>
      <c r="J167" s="63" t="s">
        <v>948</v>
      </c>
      <c r="K167" s="53" t="s">
        <v>840</v>
      </c>
      <c r="L167" s="53" t="s">
        <v>900</v>
      </c>
      <c r="M167" s="53" t="s">
        <v>320</v>
      </c>
      <c r="N167" s="53"/>
      <c r="O167" s="53"/>
      <c r="P167" s="59"/>
      <c r="Q167" s="54"/>
      <c r="R167" s="3">
        <v>64.400000000000006</v>
      </c>
    </row>
    <row r="168" spans="1:18" ht="15" customHeight="1" x14ac:dyDescent="0.3">
      <c r="A168" s="49" t="s">
        <v>895</v>
      </c>
      <c r="B168" s="49" t="s">
        <v>949</v>
      </c>
      <c r="C168" s="58" t="s">
        <v>950</v>
      </c>
      <c r="D168" s="36" t="s">
        <v>951</v>
      </c>
      <c r="E168" s="51">
        <f t="shared" si="2"/>
        <v>86</v>
      </c>
      <c r="F168" s="51" t="s">
        <v>315</v>
      </c>
      <c r="G168" s="53" t="s">
        <v>316</v>
      </c>
      <c r="H168" s="53">
        <v>150317</v>
      </c>
      <c r="I168" s="53">
        <v>150311</v>
      </c>
      <c r="J168" s="63" t="s">
        <v>952</v>
      </c>
      <c r="K168" s="53" t="s">
        <v>840</v>
      </c>
      <c r="L168" s="53" t="s">
        <v>900</v>
      </c>
      <c r="M168" s="53" t="s">
        <v>320</v>
      </c>
      <c r="N168" s="53"/>
      <c r="O168" s="53"/>
      <c r="P168" s="59"/>
      <c r="Q168" s="54"/>
      <c r="R168" s="3">
        <v>63.4</v>
      </c>
    </row>
    <row r="169" spans="1:18" ht="15" customHeight="1" x14ac:dyDescent="0.3">
      <c r="A169" s="49" t="s">
        <v>895</v>
      </c>
      <c r="B169" s="49" t="s">
        <v>953</v>
      </c>
      <c r="C169" s="58" t="s">
        <v>954</v>
      </c>
      <c r="D169" s="36" t="s">
        <v>955</v>
      </c>
      <c r="E169" s="51">
        <f t="shared" si="2"/>
        <v>16</v>
      </c>
      <c r="F169" s="51" t="s">
        <v>315</v>
      </c>
      <c r="G169" s="53" t="s">
        <v>316</v>
      </c>
      <c r="H169" s="53">
        <v>150317</v>
      </c>
      <c r="I169" s="53">
        <v>150311</v>
      </c>
      <c r="J169" s="63" t="s">
        <v>956</v>
      </c>
      <c r="K169" s="53" t="s">
        <v>840</v>
      </c>
      <c r="L169" s="53" t="s">
        <v>900</v>
      </c>
      <c r="M169" s="53" t="s">
        <v>320</v>
      </c>
      <c r="N169" s="53"/>
      <c r="O169" s="53"/>
      <c r="P169" s="59"/>
      <c r="Q169" s="54"/>
      <c r="R169" s="3">
        <v>62.7</v>
      </c>
    </row>
    <row r="170" spans="1:18" ht="15" customHeight="1" x14ac:dyDescent="0.3">
      <c r="A170" s="49" t="s">
        <v>895</v>
      </c>
      <c r="B170" s="49" t="s">
        <v>957</v>
      </c>
      <c r="C170" s="58" t="s">
        <v>958</v>
      </c>
      <c r="D170" s="36" t="s">
        <v>959</v>
      </c>
      <c r="E170" s="51">
        <f t="shared" si="2"/>
        <v>28</v>
      </c>
      <c r="F170" s="51" t="s">
        <v>315</v>
      </c>
      <c r="G170" s="53" t="s">
        <v>316</v>
      </c>
      <c r="H170" s="53">
        <v>150317</v>
      </c>
      <c r="I170" s="53">
        <v>150311</v>
      </c>
      <c r="J170" s="63" t="s">
        <v>960</v>
      </c>
      <c r="K170" s="53" t="s">
        <v>840</v>
      </c>
      <c r="L170" s="53" t="s">
        <v>900</v>
      </c>
      <c r="M170" s="53" t="s">
        <v>320</v>
      </c>
      <c r="N170" s="53"/>
      <c r="O170" s="53"/>
      <c r="P170" s="59"/>
      <c r="Q170" s="54"/>
      <c r="R170" s="3">
        <v>62.3</v>
      </c>
    </row>
    <row r="171" spans="1:18" ht="15" customHeight="1" x14ac:dyDescent="0.3">
      <c r="A171" s="49" t="s">
        <v>895</v>
      </c>
      <c r="B171" s="49" t="s">
        <v>961</v>
      </c>
      <c r="C171" s="58" t="s">
        <v>962</v>
      </c>
      <c r="D171" s="36" t="s">
        <v>963</v>
      </c>
      <c r="E171" s="51">
        <f t="shared" si="2"/>
        <v>1203</v>
      </c>
      <c r="F171" s="53" t="s">
        <v>964</v>
      </c>
      <c r="G171" s="53" t="s">
        <v>965</v>
      </c>
      <c r="H171" s="53">
        <v>150327</v>
      </c>
      <c r="I171" s="53"/>
      <c r="J171" s="63"/>
      <c r="K171" s="53" t="s">
        <v>840</v>
      </c>
      <c r="L171" s="53"/>
      <c r="M171" s="53" t="s">
        <v>966</v>
      </c>
      <c r="N171" s="53"/>
      <c r="O171" s="53"/>
      <c r="P171" s="59"/>
      <c r="Q171" s="54"/>
      <c r="R171" s="60"/>
    </row>
    <row r="172" spans="1:18" ht="15" customHeight="1" x14ac:dyDescent="0.3">
      <c r="A172" s="49" t="s">
        <v>895</v>
      </c>
      <c r="B172" s="49" t="s">
        <v>967</v>
      </c>
      <c r="C172" s="58" t="s">
        <v>968</v>
      </c>
      <c r="D172" s="36" t="s">
        <v>969</v>
      </c>
      <c r="E172" s="51">
        <f t="shared" si="2"/>
        <v>2913</v>
      </c>
      <c r="F172" s="53" t="s">
        <v>964</v>
      </c>
      <c r="G172" s="53" t="s">
        <v>965</v>
      </c>
      <c r="H172" s="53">
        <v>150327</v>
      </c>
      <c r="I172" s="53"/>
      <c r="J172" s="63"/>
      <c r="K172" s="53" t="s">
        <v>840</v>
      </c>
      <c r="L172" s="53"/>
      <c r="M172" s="53" t="s">
        <v>966</v>
      </c>
      <c r="N172" s="53"/>
      <c r="O172" s="53"/>
      <c r="P172" s="59"/>
      <c r="Q172" s="54"/>
      <c r="R172" s="60"/>
    </row>
    <row r="173" spans="1:18" ht="15" customHeight="1" x14ac:dyDescent="0.3">
      <c r="A173" s="49" t="s">
        <v>895</v>
      </c>
      <c r="B173" s="49" t="s">
        <v>970</v>
      </c>
      <c r="C173" s="58" t="s">
        <v>971</v>
      </c>
      <c r="D173" s="36" t="s">
        <v>972</v>
      </c>
      <c r="E173" s="51">
        <f t="shared" si="2"/>
        <v>2247</v>
      </c>
      <c r="F173" s="53" t="s">
        <v>964</v>
      </c>
      <c r="G173" s="53" t="s">
        <v>965</v>
      </c>
      <c r="H173" s="53">
        <v>150327</v>
      </c>
      <c r="I173" s="53"/>
      <c r="J173" s="63"/>
      <c r="K173" s="53" t="s">
        <v>840</v>
      </c>
      <c r="L173" s="53"/>
      <c r="M173" s="53" t="s">
        <v>966</v>
      </c>
      <c r="N173" s="53"/>
      <c r="O173" s="53"/>
      <c r="P173" s="59"/>
      <c r="Q173" s="54"/>
      <c r="R173" s="60"/>
    </row>
    <row r="174" spans="1:18" ht="15" customHeight="1" x14ac:dyDescent="0.3">
      <c r="A174" s="49" t="s">
        <v>895</v>
      </c>
      <c r="B174" s="49" t="s">
        <v>973</v>
      </c>
      <c r="C174" s="58" t="s">
        <v>974</v>
      </c>
      <c r="D174" s="36" t="s">
        <v>975</v>
      </c>
      <c r="E174" s="51">
        <f t="shared" si="2"/>
        <v>2016</v>
      </c>
      <c r="F174" s="53" t="s">
        <v>964</v>
      </c>
      <c r="G174" s="53" t="s">
        <v>965</v>
      </c>
      <c r="H174" s="53">
        <v>150327</v>
      </c>
      <c r="I174" s="53"/>
      <c r="J174" s="63"/>
      <c r="K174" s="53" t="s">
        <v>840</v>
      </c>
      <c r="L174" s="53"/>
      <c r="M174" s="53" t="s">
        <v>966</v>
      </c>
      <c r="N174" s="53"/>
      <c r="O174" s="53"/>
      <c r="P174" s="59"/>
      <c r="Q174" s="54"/>
      <c r="R174" s="60"/>
    </row>
    <row r="175" spans="1:18" ht="15" customHeight="1" x14ac:dyDescent="0.3">
      <c r="A175" s="49" t="s">
        <v>895</v>
      </c>
      <c r="B175" s="49" t="s">
        <v>976</v>
      </c>
      <c r="C175" s="58" t="s">
        <v>977</v>
      </c>
      <c r="D175" s="36" t="s">
        <v>978</v>
      </c>
      <c r="E175" s="51">
        <f t="shared" si="2"/>
        <v>1833</v>
      </c>
      <c r="F175" s="53" t="s">
        <v>964</v>
      </c>
      <c r="G175" s="53" t="s">
        <v>965</v>
      </c>
      <c r="H175" s="53">
        <v>150327</v>
      </c>
      <c r="I175" s="53"/>
      <c r="J175" s="63"/>
      <c r="K175" s="53" t="s">
        <v>840</v>
      </c>
      <c r="L175" s="53"/>
      <c r="M175" s="53" t="s">
        <v>966</v>
      </c>
      <c r="N175" s="53"/>
      <c r="O175" s="53"/>
      <c r="P175" s="59"/>
      <c r="Q175" s="54"/>
      <c r="R175" s="60"/>
    </row>
    <row r="176" spans="1:18" ht="15" customHeight="1" x14ac:dyDescent="0.3">
      <c r="A176" s="49" t="s">
        <v>895</v>
      </c>
      <c r="B176" s="49" t="s">
        <v>979</v>
      </c>
      <c r="C176" s="58" t="s">
        <v>980</v>
      </c>
      <c r="D176" s="36" t="s">
        <v>981</v>
      </c>
      <c r="E176" s="51">
        <f t="shared" si="2"/>
        <v>2997</v>
      </c>
      <c r="F176" s="53" t="s">
        <v>964</v>
      </c>
      <c r="G176" s="53" t="s">
        <v>965</v>
      </c>
      <c r="H176" s="53">
        <v>150327</v>
      </c>
      <c r="I176" s="53"/>
      <c r="J176" s="63"/>
      <c r="K176" s="53" t="s">
        <v>840</v>
      </c>
      <c r="L176" s="53"/>
      <c r="M176" s="53" t="s">
        <v>966</v>
      </c>
      <c r="N176" s="53"/>
      <c r="O176" s="53"/>
      <c r="P176" s="59"/>
      <c r="Q176" s="54"/>
      <c r="R176" s="60"/>
    </row>
    <row r="177" spans="1:18" ht="15" customHeight="1" x14ac:dyDescent="0.3">
      <c r="A177" s="49" t="s">
        <v>895</v>
      </c>
      <c r="B177" s="49" t="s">
        <v>982</v>
      </c>
      <c r="C177" s="58" t="s">
        <v>983</v>
      </c>
      <c r="D177" s="36" t="s">
        <v>984</v>
      </c>
      <c r="E177" s="51">
        <f t="shared" si="2"/>
        <v>2559</v>
      </c>
      <c r="F177" s="53" t="s">
        <v>964</v>
      </c>
      <c r="G177" s="53" t="s">
        <v>965</v>
      </c>
      <c r="H177" s="53">
        <v>150327</v>
      </c>
      <c r="I177" s="53"/>
      <c r="J177" s="63"/>
      <c r="K177" s="53" t="s">
        <v>840</v>
      </c>
      <c r="L177" s="53"/>
      <c r="M177" s="53" t="s">
        <v>966</v>
      </c>
      <c r="N177" s="53"/>
      <c r="O177" s="53"/>
      <c r="P177" s="59"/>
      <c r="Q177" s="54"/>
      <c r="R177" s="60"/>
    </row>
    <row r="178" spans="1:18" ht="15" customHeight="1" x14ac:dyDescent="0.3">
      <c r="A178" s="49" t="s">
        <v>895</v>
      </c>
      <c r="B178" s="49" t="s">
        <v>985</v>
      </c>
      <c r="C178" s="58" t="s">
        <v>986</v>
      </c>
      <c r="D178" s="36" t="s">
        <v>987</v>
      </c>
      <c r="E178" s="51">
        <f t="shared" si="2"/>
        <v>25</v>
      </c>
      <c r="F178" s="51" t="s">
        <v>315</v>
      </c>
      <c r="G178" s="53" t="s">
        <v>316</v>
      </c>
      <c r="H178" s="53">
        <v>150320</v>
      </c>
      <c r="I178" s="53">
        <v>150318</v>
      </c>
      <c r="J178" s="63" t="s">
        <v>988</v>
      </c>
      <c r="K178" s="53" t="s">
        <v>989</v>
      </c>
      <c r="L178" s="53" t="s">
        <v>990</v>
      </c>
      <c r="M178" s="53" t="s">
        <v>320</v>
      </c>
      <c r="N178" s="53"/>
      <c r="O178" s="53"/>
      <c r="P178" s="59"/>
      <c r="Q178" s="54"/>
      <c r="R178" s="60">
        <v>60.8</v>
      </c>
    </row>
    <row r="179" spans="1:18" ht="15" customHeight="1" x14ac:dyDescent="0.3">
      <c r="A179" s="49" t="s">
        <v>895</v>
      </c>
      <c r="B179" s="49" t="s">
        <v>991</v>
      </c>
      <c r="C179" s="58" t="s">
        <v>992</v>
      </c>
      <c r="D179" s="36" t="s">
        <v>993</v>
      </c>
      <c r="E179" s="51">
        <f t="shared" si="2"/>
        <v>25</v>
      </c>
      <c r="F179" s="51" t="s">
        <v>315</v>
      </c>
      <c r="G179" s="53" t="s">
        <v>316</v>
      </c>
      <c r="H179" s="53">
        <v>150320</v>
      </c>
      <c r="I179" s="53">
        <v>150318</v>
      </c>
      <c r="J179" s="63" t="s">
        <v>994</v>
      </c>
      <c r="K179" s="53" t="s">
        <v>989</v>
      </c>
      <c r="L179" s="53" t="s">
        <v>990</v>
      </c>
      <c r="M179" s="53" t="s">
        <v>320</v>
      </c>
      <c r="N179" s="53"/>
      <c r="O179" s="53"/>
      <c r="P179" s="59"/>
      <c r="Q179" s="54"/>
      <c r="R179" s="60">
        <v>60.2</v>
      </c>
    </row>
    <row r="180" spans="1:18" ht="15" customHeight="1" x14ac:dyDescent="0.3">
      <c r="A180" s="49" t="s">
        <v>895</v>
      </c>
      <c r="B180" s="49" t="s">
        <v>995</v>
      </c>
      <c r="C180" s="58" t="s">
        <v>996</v>
      </c>
      <c r="D180" s="36" t="s">
        <v>997</v>
      </c>
      <c r="E180" s="51">
        <f t="shared" si="2"/>
        <v>25</v>
      </c>
      <c r="F180" s="51" t="s">
        <v>315</v>
      </c>
      <c r="G180" s="53" t="s">
        <v>316</v>
      </c>
      <c r="H180" s="53">
        <v>150320</v>
      </c>
      <c r="I180" s="53">
        <v>150318</v>
      </c>
      <c r="J180" s="63" t="s">
        <v>998</v>
      </c>
      <c r="K180" s="53" t="s">
        <v>989</v>
      </c>
      <c r="L180" s="53" t="s">
        <v>990</v>
      </c>
      <c r="M180" s="53" t="s">
        <v>320</v>
      </c>
      <c r="N180" s="53"/>
      <c r="O180" s="53"/>
      <c r="P180" s="59"/>
      <c r="Q180" s="54"/>
      <c r="R180" s="60">
        <v>59.9</v>
      </c>
    </row>
    <row r="181" spans="1:18" ht="15" customHeight="1" x14ac:dyDescent="0.3">
      <c r="A181" s="49" t="s">
        <v>895</v>
      </c>
      <c r="B181" s="49" t="s">
        <v>999</v>
      </c>
      <c r="C181" s="58" t="s">
        <v>1000</v>
      </c>
      <c r="D181" s="36" t="s">
        <v>1001</v>
      </c>
      <c r="E181" s="51">
        <f t="shared" si="2"/>
        <v>25</v>
      </c>
      <c r="F181" s="51" t="s">
        <v>315</v>
      </c>
      <c r="G181" s="53" t="s">
        <v>316</v>
      </c>
      <c r="H181" s="53">
        <v>150320</v>
      </c>
      <c r="I181" s="53">
        <v>150318</v>
      </c>
      <c r="J181" s="63" t="s">
        <v>1002</v>
      </c>
      <c r="K181" s="53" t="s">
        <v>989</v>
      </c>
      <c r="L181" s="53" t="s">
        <v>990</v>
      </c>
      <c r="M181" s="53" t="s">
        <v>320</v>
      </c>
      <c r="N181" s="53"/>
      <c r="O181" s="53"/>
      <c r="P181" s="59"/>
      <c r="Q181" s="54"/>
      <c r="R181" s="60">
        <v>61.4</v>
      </c>
    </row>
    <row r="182" spans="1:18" ht="15" customHeight="1" x14ac:dyDescent="0.3">
      <c r="A182" s="49" t="s">
        <v>895</v>
      </c>
      <c r="B182" s="49" t="s">
        <v>1003</v>
      </c>
      <c r="C182" s="58" t="s">
        <v>1004</v>
      </c>
      <c r="D182" s="36" t="s">
        <v>1005</v>
      </c>
      <c r="E182" s="51">
        <f t="shared" si="2"/>
        <v>25</v>
      </c>
      <c r="F182" s="51" t="s">
        <v>315</v>
      </c>
      <c r="G182" s="53" t="s">
        <v>316</v>
      </c>
      <c r="H182" s="53">
        <v>150320</v>
      </c>
      <c r="I182" s="53">
        <v>150318</v>
      </c>
      <c r="J182" s="63" t="s">
        <v>1006</v>
      </c>
      <c r="K182" s="53" t="s">
        <v>989</v>
      </c>
      <c r="L182" s="53" t="s">
        <v>990</v>
      </c>
      <c r="M182" s="53" t="s">
        <v>320</v>
      </c>
      <c r="N182" s="53"/>
      <c r="O182" s="53"/>
      <c r="P182" s="59"/>
      <c r="Q182" s="54"/>
      <c r="R182" s="60">
        <v>60.2</v>
      </c>
    </row>
    <row r="183" spans="1:18" ht="15" customHeight="1" x14ac:dyDescent="0.3">
      <c r="A183" s="49" t="s">
        <v>895</v>
      </c>
      <c r="B183" s="49" t="s">
        <v>1007</v>
      </c>
      <c r="C183" s="58" t="s">
        <v>1008</v>
      </c>
      <c r="D183" s="36" t="s">
        <v>1009</v>
      </c>
      <c r="E183" s="51">
        <f t="shared" si="2"/>
        <v>25</v>
      </c>
      <c r="F183" s="51" t="s">
        <v>315</v>
      </c>
      <c r="G183" s="53" t="s">
        <v>316</v>
      </c>
      <c r="H183" s="53">
        <v>150320</v>
      </c>
      <c r="I183" s="53">
        <v>150318</v>
      </c>
      <c r="J183" s="63" t="s">
        <v>1010</v>
      </c>
      <c r="K183" s="53" t="s">
        <v>989</v>
      </c>
      <c r="L183" s="53" t="s">
        <v>990</v>
      </c>
      <c r="M183" s="53" t="s">
        <v>320</v>
      </c>
      <c r="N183" s="53"/>
      <c r="O183" s="53"/>
      <c r="P183" s="59"/>
      <c r="Q183" s="54"/>
      <c r="R183" s="60">
        <v>59.7</v>
      </c>
    </row>
    <row r="184" spans="1:18" ht="15" customHeight="1" x14ac:dyDescent="0.3">
      <c r="A184" s="49" t="s">
        <v>895</v>
      </c>
      <c r="B184" s="49" t="s">
        <v>1011</v>
      </c>
      <c r="C184" s="58" t="s">
        <v>1012</v>
      </c>
      <c r="D184" s="36" t="s">
        <v>1013</v>
      </c>
      <c r="E184" s="51">
        <f t="shared" si="2"/>
        <v>25</v>
      </c>
      <c r="F184" s="51" t="s">
        <v>315</v>
      </c>
      <c r="G184" s="53" t="s">
        <v>316</v>
      </c>
      <c r="H184" s="53">
        <v>150320</v>
      </c>
      <c r="I184" s="53">
        <v>150318</v>
      </c>
      <c r="J184" s="63" t="s">
        <v>1014</v>
      </c>
      <c r="K184" s="53" t="s">
        <v>989</v>
      </c>
      <c r="L184" s="53" t="s">
        <v>990</v>
      </c>
      <c r="M184" s="53" t="s">
        <v>320</v>
      </c>
      <c r="N184" s="53"/>
      <c r="O184" s="53"/>
      <c r="P184" s="59"/>
      <c r="Q184" s="54"/>
      <c r="R184" s="60">
        <v>60.6</v>
      </c>
    </row>
    <row r="185" spans="1:18" ht="15" customHeight="1" x14ac:dyDescent="0.3">
      <c r="A185" s="49" t="s">
        <v>895</v>
      </c>
      <c r="B185" s="49" t="s">
        <v>1015</v>
      </c>
      <c r="C185" s="58" t="s">
        <v>1016</v>
      </c>
      <c r="D185" s="36" t="s">
        <v>1017</v>
      </c>
      <c r="E185" s="51">
        <f t="shared" si="2"/>
        <v>25</v>
      </c>
      <c r="F185" s="51" t="s">
        <v>315</v>
      </c>
      <c r="G185" s="53" t="s">
        <v>316</v>
      </c>
      <c r="H185" s="53">
        <v>150320</v>
      </c>
      <c r="I185" s="53">
        <v>150318</v>
      </c>
      <c r="J185" s="63" t="s">
        <v>1018</v>
      </c>
      <c r="K185" s="53" t="s">
        <v>989</v>
      </c>
      <c r="L185" s="53" t="s">
        <v>990</v>
      </c>
      <c r="M185" s="53" t="s">
        <v>320</v>
      </c>
      <c r="N185" s="53"/>
      <c r="O185" s="53"/>
      <c r="P185" s="59"/>
      <c r="Q185" s="54"/>
      <c r="R185" s="60">
        <v>59.4</v>
      </c>
    </row>
    <row r="186" spans="1:18" ht="15" customHeight="1" x14ac:dyDescent="0.3">
      <c r="A186" s="49" t="s">
        <v>895</v>
      </c>
      <c r="B186" s="49" t="s">
        <v>1019</v>
      </c>
      <c r="C186" s="58" t="s">
        <v>1020</v>
      </c>
      <c r="D186" s="36" t="s">
        <v>1021</v>
      </c>
      <c r="E186" s="51">
        <f t="shared" si="2"/>
        <v>25</v>
      </c>
      <c r="F186" s="51" t="s">
        <v>315</v>
      </c>
      <c r="G186" s="53" t="s">
        <v>316</v>
      </c>
      <c r="H186" s="53">
        <v>150320</v>
      </c>
      <c r="I186" s="53">
        <v>150318</v>
      </c>
      <c r="J186" s="63" t="s">
        <v>1022</v>
      </c>
      <c r="K186" s="53" t="s">
        <v>989</v>
      </c>
      <c r="L186" s="53" t="s">
        <v>990</v>
      </c>
      <c r="M186" s="53" t="s">
        <v>320</v>
      </c>
      <c r="N186" s="53"/>
      <c r="O186" s="53"/>
      <c r="P186" s="59"/>
      <c r="Q186" s="54"/>
      <c r="R186" s="60">
        <v>59.2</v>
      </c>
    </row>
    <row r="187" spans="1:18" ht="15" customHeight="1" x14ac:dyDescent="0.3">
      <c r="A187" s="49" t="s">
        <v>895</v>
      </c>
      <c r="B187" s="49" t="s">
        <v>1023</v>
      </c>
      <c r="C187" s="58" t="s">
        <v>1024</v>
      </c>
      <c r="D187" s="36" t="s">
        <v>1025</v>
      </c>
      <c r="E187" s="51">
        <f t="shared" si="2"/>
        <v>25</v>
      </c>
      <c r="F187" s="51" t="s">
        <v>315</v>
      </c>
      <c r="G187" s="53" t="s">
        <v>316</v>
      </c>
      <c r="H187" s="53">
        <v>150320</v>
      </c>
      <c r="I187" s="53">
        <v>150318</v>
      </c>
      <c r="J187" s="63" t="s">
        <v>1026</v>
      </c>
      <c r="K187" s="53" t="s">
        <v>989</v>
      </c>
      <c r="L187" s="53" t="s">
        <v>990</v>
      </c>
      <c r="M187" s="53" t="s">
        <v>320</v>
      </c>
      <c r="N187" s="53"/>
      <c r="O187" s="53"/>
      <c r="P187" s="59"/>
      <c r="Q187" s="54"/>
      <c r="R187" s="60">
        <v>59.2</v>
      </c>
    </row>
    <row r="188" spans="1:18" ht="15" customHeight="1" x14ac:dyDescent="0.3">
      <c r="A188" s="49" t="s">
        <v>895</v>
      </c>
      <c r="B188" s="49" t="s">
        <v>1027</v>
      </c>
      <c r="C188" s="58" t="s">
        <v>1028</v>
      </c>
      <c r="D188" s="36" t="s">
        <v>1029</v>
      </c>
      <c r="E188" s="51">
        <f t="shared" si="2"/>
        <v>25</v>
      </c>
      <c r="F188" s="51" t="s">
        <v>315</v>
      </c>
      <c r="G188" s="53" t="s">
        <v>316</v>
      </c>
      <c r="H188" s="53">
        <v>150320</v>
      </c>
      <c r="I188" s="53">
        <v>150318</v>
      </c>
      <c r="J188" s="63" t="s">
        <v>1030</v>
      </c>
      <c r="K188" s="53" t="s">
        <v>989</v>
      </c>
      <c r="L188" s="53" t="s">
        <v>990</v>
      </c>
      <c r="M188" s="53" t="s">
        <v>320</v>
      </c>
      <c r="N188" s="53"/>
      <c r="O188" s="53"/>
      <c r="P188" s="59"/>
      <c r="Q188" s="54"/>
      <c r="R188" s="60">
        <v>60.2</v>
      </c>
    </row>
    <row r="189" spans="1:18" ht="15" customHeight="1" x14ac:dyDescent="0.3">
      <c r="A189" s="49" t="s">
        <v>895</v>
      </c>
      <c r="B189" s="49" t="s">
        <v>1031</v>
      </c>
      <c r="C189" s="58" t="s">
        <v>1032</v>
      </c>
      <c r="D189" s="36" t="s">
        <v>1033</v>
      </c>
      <c r="E189" s="51">
        <f t="shared" si="2"/>
        <v>25</v>
      </c>
      <c r="F189" s="51" t="s">
        <v>315</v>
      </c>
      <c r="G189" s="53" t="s">
        <v>316</v>
      </c>
      <c r="H189" s="53">
        <v>150320</v>
      </c>
      <c r="I189" s="53">
        <v>150318</v>
      </c>
      <c r="J189" s="63" t="s">
        <v>1034</v>
      </c>
      <c r="K189" s="53" t="s">
        <v>989</v>
      </c>
      <c r="L189" s="53" t="s">
        <v>990</v>
      </c>
      <c r="M189" s="53" t="s">
        <v>320</v>
      </c>
      <c r="N189" s="53"/>
      <c r="O189" s="53"/>
      <c r="P189" s="59"/>
      <c r="Q189" s="54"/>
      <c r="R189" s="60">
        <v>59.7</v>
      </c>
    </row>
    <row r="190" spans="1:18" ht="15" customHeight="1" x14ac:dyDescent="0.3">
      <c r="A190" s="49" t="s">
        <v>895</v>
      </c>
      <c r="B190" s="49" t="s">
        <v>1035</v>
      </c>
      <c r="C190" s="58" t="s">
        <v>1036</v>
      </c>
      <c r="D190" s="36" t="s">
        <v>1037</v>
      </c>
      <c r="E190" s="51">
        <f t="shared" si="2"/>
        <v>25</v>
      </c>
      <c r="F190" s="51" t="s">
        <v>315</v>
      </c>
      <c r="G190" s="53" t="s">
        <v>316</v>
      </c>
      <c r="H190" s="53">
        <v>150320</v>
      </c>
      <c r="I190" s="53">
        <v>150318</v>
      </c>
      <c r="J190" s="63" t="s">
        <v>1038</v>
      </c>
      <c r="K190" s="53" t="s">
        <v>989</v>
      </c>
      <c r="L190" s="53" t="s">
        <v>990</v>
      </c>
      <c r="M190" s="53" t="s">
        <v>320</v>
      </c>
      <c r="N190" s="53"/>
      <c r="O190" s="53"/>
      <c r="P190" s="59"/>
      <c r="Q190" s="54"/>
      <c r="R190" s="60">
        <v>60.5</v>
      </c>
    </row>
    <row r="191" spans="1:18" ht="15" customHeight="1" x14ac:dyDescent="0.3">
      <c r="A191" s="49" t="s">
        <v>895</v>
      </c>
      <c r="B191" s="49" t="s">
        <v>1039</v>
      </c>
      <c r="C191" s="58" t="s">
        <v>1040</v>
      </c>
      <c r="D191" s="36" t="s">
        <v>1041</v>
      </c>
      <c r="E191" s="51">
        <f t="shared" si="2"/>
        <v>25</v>
      </c>
      <c r="F191" s="51" t="s">
        <v>315</v>
      </c>
      <c r="G191" s="53" t="s">
        <v>316</v>
      </c>
      <c r="H191" s="53">
        <v>150320</v>
      </c>
      <c r="I191" s="53">
        <v>150318</v>
      </c>
      <c r="J191" s="63" t="s">
        <v>1042</v>
      </c>
      <c r="K191" s="53" t="s">
        <v>989</v>
      </c>
      <c r="L191" s="53" t="s">
        <v>990</v>
      </c>
      <c r="M191" s="53" t="s">
        <v>320</v>
      </c>
      <c r="N191" s="53"/>
      <c r="O191" s="53"/>
      <c r="P191" s="59"/>
      <c r="Q191" s="54"/>
      <c r="R191" s="60">
        <v>59.7</v>
      </c>
    </row>
    <row r="192" spans="1:18" ht="15" customHeight="1" x14ac:dyDescent="0.3">
      <c r="A192" s="49" t="s">
        <v>895</v>
      </c>
      <c r="B192" s="49" t="s">
        <v>1043</v>
      </c>
      <c r="C192" s="58" t="s">
        <v>1044</v>
      </c>
      <c r="D192" s="36" t="s">
        <v>1045</v>
      </c>
      <c r="E192" s="51">
        <f t="shared" si="2"/>
        <v>20</v>
      </c>
      <c r="F192" s="51" t="s">
        <v>315</v>
      </c>
      <c r="G192" s="53" t="s">
        <v>316</v>
      </c>
      <c r="H192" s="53">
        <v>150325</v>
      </c>
      <c r="I192" s="53">
        <v>150323</v>
      </c>
      <c r="J192" s="63" t="s">
        <v>1046</v>
      </c>
      <c r="K192" s="53" t="s">
        <v>1047</v>
      </c>
      <c r="L192" s="53" t="s">
        <v>1048</v>
      </c>
      <c r="M192" s="53" t="s">
        <v>320</v>
      </c>
      <c r="N192" s="53"/>
      <c r="O192" s="53"/>
      <c r="P192" s="61" t="s">
        <v>854</v>
      </c>
      <c r="Q192" s="54"/>
      <c r="R192" s="60">
        <v>60.1</v>
      </c>
    </row>
    <row r="193" spans="1:18" ht="15" customHeight="1" x14ac:dyDescent="0.3">
      <c r="A193" s="49" t="s">
        <v>895</v>
      </c>
      <c r="B193" s="49" t="s">
        <v>1049</v>
      </c>
      <c r="C193" s="58" t="s">
        <v>1050</v>
      </c>
      <c r="D193" s="36" t="s">
        <v>1051</v>
      </c>
      <c r="E193" s="51">
        <f t="shared" si="2"/>
        <v>20</v>
      </c>
      <c r="F193" s="51" t="s">
        <v>315</v>
      </c>
      <c r="G193" s="53" t="s">
        <v>316</v>
      </c>
      <c r="H193" s="53">
        <v>150325</v>
      </c>
      <c r="I193" s="53">
        <v>150323</v>
      </c>
      <c r="J193" s="63" t="s">
        <v>1052</v>
      </c>
      <c r="K193" s="53" t="s">
        <v>1047</v>
      </c>
      <c r="L193" s="53" t="s">
        <v>1048</v>
      </c>
      <c r="M193" s="53" t="s">
        <v>320</v>
      </c>
      <c r="N193" s="53"/>
      <c r="O193" s="53"/>
      <c r="P193" s="61" t="s">
        <v>854</v>
      </c>
      <c r="Q193" s="54"/>
      <c r="R193" s="60">
        <v>59.7</v>
      </c>
    </row>
    <row r="194" spans="1:18" ht="15" customHeight="1" x14ac:dyDescent="0.3">
      <c r="A194" s="49" t="s">
        <v>895</v>
      </c>
      <c r="B194" s="49" t="s">
        <v>1053</v>
      </c>
      <c r="C194" s="58" t="s">
        <v>1054</v>
      </c>
      <c r="D194" s="36" t="s">
        <v>1055</v>
      </c>
      <c r="E194" s="51">
        <f t="shared" si="2"/>
        <v>20</v>
      </c>
      <c r="F194" s="51" t="s">
        <v>315</v>
      </c>
      <c r="G194" s="53" t="s">
        <v>316</v>
      </c>
      <c r="H194" s="53">
        <v>150325</v>
      </c>
      <c r="I194" s="53">
        <v>150323</v>
      </c>
      <c r="J194" s="63" t="s">
        <v>1056</v>
      </c>
      <c r="K194" s="53" t="s">
        <v>1047</v>
      </c>
      <c r="L194" s="53" t="s">
        <v>1048</v>
      </c>
      <c r="M194" s="53" t="s">
        <v>320</v>
      </c>
      <c r="N194" s="53"/>
      <c r="O194" s="53"/>
      <c r="P194" s="61" t="s">
        <v>854</v>
      </c>
      <c r="Q194" s="54"/>
      <c r="R194" s="60">
        <v>57.2</v>
      </c>
    </row>
    <row r="195" spans="1:18" ht="15" customHeight="1" x14ac:dyDescent="0.3">
      <c r="A195" s="49" t="s">
        <v>895</v>
      </c>
      <c r="B195" s="49" t="s">
        <v>1057</v>
      </c>
      <c r="C195" s="58" t="s">
        <v>1058</v>
      </c>
      <c r="D195" s="36" t="s">
        <v>1059</v>
      </c>
      <c r="E195" s="51">
        <f t="shared" ref="E195:E258" si="3">LEN(D195)</f>
        <v>20</v>
      </c>
      <c r="F195" s="51" t="s">
        <v>315</v>
      </c>
      <c r="G195" s="53" t="s">
        <v>316</v>
      </c>
      <c r="H195" s="53">
        <v>150325</v>
      </c>
      <c r="I195" s="53">
        <v>150323</v>
      </c>
      <c r="J195" s="63" t="s">
        <v>1060</v>
      </c>
      <c r="K195" s="53" t="s">
        <v>1047</v>
      </c>
      <c r="L195" s="53" t="s">
        <v>1048</v>
      </c>
      <c r="M195" s="53" t="s">
        <v>320</v>
      </c>
      <c r="N195" s="53"/>
      <c r="O195" s="53"/>
      <c r="P195" s="61" t="s">
        <v>854</v>
      </c>
      <c r="Q195" s="54"/>
      <c r="R195" s="60">
        <v>59.6</v>
      </c>
    </row>
    <row r="196" spans="1:18" ht="15" customHeight="1" x14ac:dyDescent="0.3">
      <c r="A196" s="49" t="s">
        <v>895</v>
      </c>
      <c r="B196" s="49" t="s">
        <v>1061</v>
      </c>
      <c r="C196" s="58" t="s">
        <v>1062</v>
      </c>
      <c r="D196" s="36" t="s">
        <v>1063</v>
      </c>
      <c r="E196" s="51">
        <f t="shared" si="3"/>
        <v>21</v>
      </c>
      <c r="F196" s="51" t="s">
        <v>315</v>
      </c>
      <c r="G196" s="53" t="s">
        <v>316</v>
      </c>
      <c r="H196" s="53">
        <v>150325</v>
      </c>
      <c r="I196" s="53">
        <v>150323</v>
      </c>
      <c r="J196" s="63" t="s">
        <v>1064</v>
      </c>
      <c r="K196" s="53" t="s">
        <v>1047</v>
      </c>
      <c r="L196" s="53" t="s">
        <v>1048</v>
      </c>
      <c r="M196" s="53" t="s">
        <v>320</v>
      </c>
      <c r="N196" s="53"/>
      <c r="O196" s="53"/>
      <c r="P196" s="61" t="s">
        <v>854</v>
      </c>
      <c r="Q196" s="54"/>
      <c r="R196" s="60">
        <v>59.8</v>
      </c>
    </row>
    <row r="197" spans="1:18" ht="15" customHeight="1" x14ac:dyDescent="0.3">
      <c r="A197" s="49" t="s">
        <v>895</v>
      </c>
      <c r="B197" s="49" t="s">
        <v>1065</v>
      </c>
      <c r="C197" s="58" t="s">
        <v>1066</v>
      </c>
      <c r="D197" s="36" t="s">
        <v>1067</v>
      </c>
      <c r="E197" s="51">
        <f t="shared" si="3"/>
        <v>21</v>
      </c>
      <c r="F197" s="51" t="s">
        <v>315</v>
      </c>
      <c r="G197" s="53" t="s">
        <v>316</v>
      </c>
      <c r="H197" s="53">
        <v>150325</v>
      </c>
      <c r="I197" s="53">
        <v>150323</v>
      </c>
      <c r="J197" s="63" t="s">
        <v>1068</v>
      </c>
      <c r="K197" s="53" t="s">
        <v>1047</v>
      </c>
      <c r="L197" s="53" t="s">
        <v>1048</v>
      </c>
      <c r="M197" s="53" t="s">
        <v>320</v>
      </c>
      <c r="N197" s="53"/>
      <c r="O197" s="53"/>
      <c r="P197" s="61" t="s">
        <v>854</v>
      </c>
      <c r="Q197" s="54"/>
      <c r="R197" s="60">
        <v>59.2</v>
      </c>
    </row>
    <row r="198" spans="1:18" ht="15" customHeight="1" x14ac:dyDescent="0.3">
      <c r="A198" s="49" t="s">
        <v>895</v>
      </c>
      <c r="B198" s="49" t="s">
        <v>1069</v>
      </c>
      <c r="C198" s="58" t="s">
        <v>1070</v>
      </c>
      <c r="D198" s="36" t="s">
        <v>1071</v>
      </c>
      <c r="E198" s="51">
        <f t="shared" si="3"/>
        <v>20</v>
      </c>
      <c r="F198" s="51" t="s">
        <v>315</v>
      </c>
      <c r="G198" s="53" t="s">
        <v>316</v>
      </c>
      <c r="H198" s="53">
        <v>150325</v>
      </c>
      <c r="I198" s="53">
        <v>150323</v>
      </c>
      <c r="J198" s="63" t="s">
        <v>1072</v>
      </c>
      <c r="K198" s="53" t="s">
        <v>1047</v>
      </c>
      <c r="L198" s="53" t="s">
        <v>1048</v>
      </c>
      <c r="M198" s="53" t="s">
        <v>320</v>
      </c>
      <c r="N198" s="53"/>
      <c r="O198" s="53"/>
      <c r="P198" s="61" t="s">
        <v>854</v>
      </c>
      <c r="Q198" s="54"/>
      <c r="R198" s="60">
        <v>60.6</v>
      </c>
    </row>
    <row r="199" spans="1:18" ht="15" customHeight="1" x14ac:dyDescent="0.3">
      <c r="A199" s="49" t="s">
        <v>895</v>
      </c>
      <c r="B199" s="49" t="s">
        <v>1073</v>
      </c>
      <c r="C199" s="58" t="s">
        <v>1074</v>
      </c>
      <c r="D199" s="36" t="s">
        <v>1075</v>
      </c>
      <c r="E199" s="51">
        <f t="shared" si="3"/>
        <v>20</v>
      </c>
      <c r="F199" s="51" t="s">
        <v>315</v>
      </c>
      <c r="G199" s="53" t="s">
        <v>316</v>
      </c>
      <c r="H199" s="53">
        <v>150325</v>
      </c>
      <c r="I199" s="53">
        <v>150323</v>
      </c>
      <c r="J199" s="63" t="s">
        <v>1076</v>
      </c>
      <c r="K199" s="53" t="s">
        <v>1047</v>
      </c>
      <c r="L199" s="53" t="s">
        <v>1048</v>
      </c>
      <c r="M199" s="53" t="s">
        <v>320</v>
      </c>
      <c r="N199" s="53"/>
      <c r="O199" s="53"/>
      <c r="P199" s="61" t="s">
        <v>854</v>
      </c>
      <c r="Q199" s="54"/>
      <c r="R199" s="60">
        <v>59.1</v>
      </c>
    </row>
    <row r="200" spans="1:18" ht="15" customHeight="1" x14ac:dyDescent="0.3">
      <c r="A200" s="49" t="s">
        <v>895</v>
      </c>
      <c r="B200" s="49" t="s">
        <v>1077</v>
      </c>
      <c r="C200" s="58" t="s">
        <v>1078</v>
      </c>
      <c r="D200" s="36" t="s">
        <v>1079</v>
      </c>
      <c r="E200" s="51">
        <f t="shared" si="3"/>
        <v>20</v>
      </c>
      <c r="F200" s="51" t="s">
        <v>315</v>
      </c>
      <c r="G200" s="53" t="s">
        <v>316</v>
      </c>
      <c r="H200" s="53">
        <v>150325</v>
      </c>
      <c r="I200" s="53">
        <v>150323</v>
      </c>
      <c r="J200" s="63" t="s">
        <v>1080</v>
      </c>
      <c r="K200" s="53" t="s">
        <v>1047</v>
      </c>
      <c r="L200" s="53" t="s">
        <v>1048</v>
      </c>
      <c r="M200" s="53" t="s">
        <v>320</v>
      </c>
      <c r="N200" s="53"/>
      <c r="O200" s="53"/>
      <c r="P200" s="61" t="s">
        <v>854</v>
      </c>
      <c r="Q200" s="54"/>
      <c r="R200" s="60">
        <v>60.2</v>
      </c>
    </row>
    <row r="201" spans="1:18" ht="15" customHeight="1" x14ac:dyDescent="0.3">
      <c r="A201" s="49" t="s">
        <v>895</v>
      </c>
      <c r="B201" s="49" t="s">
        <v>1081</v>
      </c>
      <c r="C201" s="58" t="s">
        <v>1082</v>
      </c>
      <c r="D201" s="36" t="s">
        <v>1083</v>
      </c>
      <c r="E201" s="51">
        <f t="shared" si="3"/>
        <v>21</v>
      </c>
      <c r="F201" s="51" t="s">
        <v>315</v>
      </c>
      <c r="G201" s="53" t="s">
        <v>316</v>
      </c>
      <c r="H201" s="53">
        <v>150325</v>
      </c>
      <c r="I201" s="53">
        <v>150323</v>
      </c>
      <c r="J201" s="63" t="s">
        <v>1084</v>
      </c>
      <c r="K201" s="53" t="s">
        <v>1047</v>
      </c>
      <c r="L201" s="53" t="s">
        <v>1048</v>
      </c>
      <c r="M201" s="53" t="s">
        <v>320</v>
      </c>
      <c r="N201" s="53"/>
      <c r="O201" s="53"/>
      <c r="P201" s="61" t="s">
        <v>854</v>
      </c>
      <c r="Q201" s="54"/>
      <c r="R201" s="60">
        <v>59.7</v>
      </c>
    </row>
    <row r="202" spans="1:18" ht="15" customHeight="1" x14ac:dyDescent="0.3">
      <c r="A202" s="49" t="s">
        <v>895</v>
      </c>
      <c r="B202" s="49" t="s">
        <v>1085</v>
      </c>
      <c r="C202" s="58" t="s">
        <v>1086</v>
      </c>
      <c r="D202" s="36" t="s">
        <v>1087</v>
      </c>
      <c r="E202" s="51">
        <f t="shared" si="3"/>
        <v>18</v>
      </c>
      <c r="F202" s="51" t="s">
        <v>315</v>
      </c>
      <c r="G202" s="53" t="s">
        <v>316</v>
      </c>
      <c r="H202" s="53">
        <v>150325</v>
      </c>
      <c r="I202" s="53">
        <v>150323</v>
      </c>
      <c r="J202" s="63" t="s">
        <v>1088</v>
      </c>
      <c r="K202" s="53" t="s">
        <v>1047</v>
      </c>
      <c r="L202" s="53" t="s">
        <v>1048</v>
      </c>
      <c r="M202" s="53" t="s">
        <v>320</v>
      </c>
      <c r="N202" s="53"/>
      <c r="O202" s="53"/>
      <c r="P202" s="61" t="s">
        <v>854</v>
      </c>
      <c r="Q202" s="54"/>
      <c r="R202" s="60">
        <v>59.3</v>
      </c>
    </row>
    <row r="203" spans="1:18" ht="15" customHeight="1" x14ac:dyDescent="0.3">
      <c r="A203" s="49" t="s">
        <v>895</v>
      </c>
      <c r="B203" s="49" t="s">
        <v>1089</v>
      </c>
      <c r="C203" s="58" t="s">
        <v>1090</v>
      </c>
      <c r="D203" s="36" t="s">
        <v>1091</v>
      </c>
      <c r="E203" s="51">
        <f t="shared" si="3"/>
        <v>20</v>
      </c>
      <c r="F203" s="51" t="s">
        <v>315</v>
      </c>
      <c r="G203" s="53" t="s">
        <v>316</v>
      </c>
      <c r="H203" s="53">
        <v>150325</v>
      </c>
      <c r="I203" s="53">
        <v>150323</v>
      </c>
      <c r="J203" s="63" t="s">
        <v>1092</v>
      </c>
      <c r="K203" s="53" t="s">
        <v>1047</v>
      </c>
      <c r="L203" s="53" t="s">
        <v>1048</v>
      </c>
      <c r="M203" s="53" t="s">
        <v>320</v>
      </c>
      <c r="N203" s="53"/>
      <c r="O203" s="53"/>
      <c r="P203" s="61" t="s">
        <v>854</v>
      </c>
      <c r="Q203" s="54"/>
      <c r="R203" s="60">
        <v>61.5</v>
      </c>
    </row>
    <row r="204" spans="1:18" ht="15" customHeight="1" x14ac:dyDescent="0.3">
      <c r="A204" s="49" t="s">
        <v>895</v>
      </c>
      <c r="B204" s="49" t="s">
        <v>1093</v>
      </c>
      <c r="C204" s="58" t="s">
        <v>1094</v>
      </c>
      <c r="D204" s="36" t="s">
        <v>1095</v>
      </c>
      <c r="E204" s="51">
        <f t="shared" si="3"/>
        <v>20</v>
      </c>
      <c r="F204" s="51" t="s">
        <v>315</v>
      </c>
      <c r="G204" s="53" t="s">
        <v>316</v>
      </c>
      <c r="H204" s="53">
        <v>150325</v>
      </c>
      <c r="I204" s="53">
        <v>150323</v>
      </c>
      <c r="J204" s="63" t="s">
        <v>1096</v>
      </c>
      <c r="K204" s="53" t="s">
        <v>1047</v>
      </c>
      <c r="L204" s="53" t="s">
        <v>1048</v>
      </c>
      <c r="M204" s="53" t="s">
        <v>320</v>
      </c>
      <c r="N204" s="53"/>
      <c r="O204" s="53"/>
      <c r="P204" s="61" t="s">
        <v>854</v>
      </c>
      <c r="Q204" s="54"/>
      <c r="R204" s="60">
        <v>59.5</v>
      </c>
    </row>
    <row r="205" spans="1:18" ht="15" customHeight="1" x14ac:dyDescent="0.3">
      <c r="A205" s="49" t="s">
        <v>895</v>
      </c>
      <c r="B205" s="49" t="s">
        <v>1097</v>
      </c>
      <c r="C205" s="58" t="s">
        <v>1098</v>
      </c>
      <c r="D205" s="36" t="s">
        <v>1099</v>
      </c>
      <c r="E205" s="51">
        <f t="shared" si="3"/>
        <v>21</v>
      </c>
      <c r="F205" s="51" t="s">
        <v>315</v>
      </c>
      <c r="G205" s="53" t="s">
        <v>316</v>
      </c>
      <c r="H205" s="53">
        <v>150325</v>
      </c>
      <c r="I205" s="53">
        <v>150323</v>
      </c>
      <c r="J205" s="63" t="s">
        <v>1100</v>
      </c>
      <c r="K205" s="53" t="s">
        <v>1047</v>
      </c>
      <c r="L205" s="53" t="s">
        <v>1048</v>
      </c>
      <c r="M205" s="53" t="s">
        <v>320</v>
      </c>
      <c r="N205" s="53"/>
      <c r="O205" s="53"/>
      <c r="P205" s="61" t="s">
        <v>854</v>
      </c>
      <c r="Q205" s="54"/>
      <c r="R205" s="60">
        <v>60.4</v>
      </c>
    </row>
    <row r="206" spans="1:18" ht="15" customHeight="1" x14ac:dyDescent="0.3">
      <c r="A206" s="49" t="s">
        <v>895</v>
      </c>
      <c r="B206" s="49" t="s">
        <v>1101</v>
      </c>
      <c r="C206" s="58" t="s">
        <v>1102</v>
      </c>
      <c r="D206" s="36" t="s">
        <v>1103</v>
      </c>
      <c r="E206" s="51">
        <f t="shared" si="3"/>
        <v>20</v>
      </c>
      <c r="F206" s="51" t="s">
        <v>315</v>
      </c>
      <c r="G206" s="53" t="s">
        <v>316</v>
      </c>
      <c r="H206" s="53">
        <v>150325</v>
      </c>
      <c r="I206" s="53">
        <v>150323</v>
      </c>
      <c r="J206" s="63" t="s">
        <v>1104</v>
      </c>
      <c r="K206" s="53" t="s">
        <v>1047</v>
      </c>
      <c r="L206" s="53" t="s">
        <v>1048</v>
      </c>
      <c r="M206" s="53" t="s">
        <v>320</v>
      </c>
      <c r="N206" s="53"/>
      <c r="O206" s="53"/>
      <c r="P206" s="61" t="s">
        <v>854</v>
      </c>
      <c r="Q206" s="54"/>
      <c r="R206" s="60">
        <v>60</v>
      </c>
    </row>
    <row r="207" spans="1:18" ht="15" customHeight="1" x14ac:dyDescent="0.3">
      <c r="A207" s="49" t="s">
        <v>895</v>
      </c>
      <c r="B207" s="49" t="s">
        <v>1105</v>
      </c>
      <c r="C207" s="58" t="s">
        <v>1106</v>
      </c>
      <c r="D207" s="36" t="s">
        <v>1107</v>
      </c>
      <c r="E207" s="51">
        <f t="shared" si="3"/>
        <v>19</v>
      </c>
      <c r="F207" s="51" t="s">
        <v>315</v>
      </c>
      <c r="G207" s="53" t="s">
        <v>316</v>
      </c>
      <c r="H207" s="53">
        <v>150325</v>
      </c>
      <c r="I207" s="53">
        <v>150323</v>
      </c>
      <c r="J207" s="63" t="s">
        <v>1108</v>
      </c>
      <c r="K207" s="53" t="s">
        <v>1047</v>
      </c>
      <c r="L207" s="53" t="s">
        <v>1048</v>
      </c>
      <c r="M207" s="53" t="s">
        <v>320</v>
      </c>
      <c r="N207" s="53"/>
      <c r="O207" s="53"/>
      <c r="P207" s="61" t="s">
        <v>854</v>
      </c>
      <c r="Q207" s="54"/>
      <c r="R207" s="60">
        <v>60.4</v>
      </c>
    </row>
    <row r="208" spans="1:18" ht="15" customHeight="1" x14ac:dyDescent="0.3">
      <c r="A208" s="49" t="s">
        <v>895</v>
      </c>
      <c r="B208" s="49" t="s">
        <v>1109</v>
      </c>
      <c r="C208" s="58" t="s">
        <v>1110</v>
      </c>
      <c r="D208" s="36" t="s">
        <v>1111</v>
      </c>
      <c r="E208" s="51">
        <f t="shared" si="3"/>
        <v>22</v>
      </c>
      <c r="F208" s="51" t="s">
        <v>315</v>
      </c>
      <c r="G208" s="53" t="s">
        <v>316</v>
      </c>
      <c r="H208" s="53">
        <v>150325</v>
      </c>
      <c r="I208" s="53">
        <v>150323</v>
      </c>
      <c r="J208" s="63" t="s">
        <v>1112</v>
      </c>
      <c r="K208" s="53" t="s">
        <v>1047</v>
      </c>
      <c r="L208" s="53" t="s">
        <v>1048</v>
      </c>
      <c r="M208" s="53" t="s">
        <v>320</v>
      </c>
      <c r="N208" s="53"/>
      <c r="O208" s="53"/>
      <c r="P208" s="61" t="s">
        <v>854</v>
      </c>
      <c r="Q208" s="54"/>
      <c r="R208" s="60">
        <v>58</v>
      </c>
    </row>
    <row r="209" spans="1:18" ht="15" customHeight="1" x14ac:dyDescent="0.3">
      <c r="A209" s="49" t="s">
        <v>895</v>
      </c>
      <c r="B209" s="49" t="s">
        <v>1113</v>
      </c>
      <c r="C209" s="58" t="s">
        <v>1114</v>
      </c>
      <c r="D209" s="36" t="s">
        <v>1115</v>
      </c>
      <c r="E209" s="51">
        <f t="shared" si="3"/>
        <v>20</v>
      </c>
      <c r="F209" s="51" t="s">
        <v>315</v>
      </c>
      <c r="G209" s="53" t="s">
        <v>316</v>
      </c>
      <c r="H209" s="53">
        <v>150325</v>
      </c>
      <c r="I209" s="53">
        <v>150323</v>
      </c>
      <c r="J209" s="63" t="s">
        <v>1116</v>
      </c>
      <c r="K209" s="53" t="s">
        <v>1047</v>
      </c>
      <c r="L209" s="53" t="s">
        <v>1048</v>
      </c>
      <c r="M209" s="53" t="s">
        <v>320</v>
      </c>
      <c r="N209" s="53"/>
      <c r="O209" s="53"/>
      <c r="P209" s="61" t="s">
        <v>854</v>
      </c>
      <c r="Q209" s="54"/>
      <c r="R209" s="60">
        <v>60</v>
      </c>
    </row>
    <row r="210" spans="1:18" x14ac:dyDescent="0.3">
      <c r="A210" s="49" t="s">
        <v>895</v>
      </c>
      <c r="B210" s="49" t="s">
        <v>1117</v>
      </c>
      <c r="C210" s="58" t="s">
        <v>1118</v>
      </c>
      <c r="D210" s="36" t="s">
        <v>1119</v>
      </c>
      <c r="E210" s="51">
        <f t="shared" si="3"/>
        <v>20</v>
      </c>
      <c r="F210" s="51" t="s">
        <v>315</v>
      </c>
      <c r="G210" s="53" t="s">
        <v>316</v>
      </c>
      <c r="H210" s="53">
        <v>150325</v>
      </c>
      <c r="I210" s="53">
        <v>150323</v>
      </c>
      <c r="J210" s="63" t="s">
        <v>1120</v>
      </c>
      <c r="K210" s="53" t="s">
        <v>1047</v>
      </c>
      <c r="L210" s="53" t="s">
        <v>1048</v>
      </c>
      <c r="M210" s="53" t="s">
        <v>320</v>
      </c>
      <c r="N210" s="53"/>
      <c r="O210" s="53"/>
      <c r="P210" s="61" t="s">
        <v>854</v>
      </c>
      <c r="Q210" s="54"/>
      <c r="R210" s="60">
        <v>60.1</v>
      </c>
    </row>
    <row r="211" spans="1:18" x14ac:dyDescent="0.3">
      <c r="A211" s="49" t="s">
        <v>895</v>
      </c>
      <c r="B211" s="49" t="s">
        <v>1121</v>
      </c>
      <c r="C211" s="58" t="s">
        <v>1122</v>
      </c>
      <c r="D211" s="36" t="s">
        <v>1123</v>
      </c>
      <c r="E211" s="51">
        <f t="shared" si="3"/>
        <v>23</v>
      </c>
      <c r="F211" s="51" t="s">
        <v>315</v>
      </c>
      <c r="G211" s="53" t="s">
        <v>316</v>
      </c>
      <c r="H211" s="53">
        <v>150325</v>
      </c>
      <c r="I211" s="53">
        <v>150323</v>
      </c>
      <c r="J211" s="63" t="s">
        <v>1124</v>
      </c>
      <c r="K211" s="53" t="s">
        <v>1047</v>
      </c>
      <c r="L211" s="53" t="s">
        <v>1048</v>
      </c>
      <c r="M211" s="53" t="s">
        <v>320</v>
      </c>
      <c r="N211" s="53"/>
      <c r="O211" s="53"/>
      <c r="P211" s="61" t="s">
        <v>854</v>
      </c>
      <c r="Q211" s="54"/>
      <c r="R211" s="60">
        <v>59.3</v>
      </c>
    </row>
    <row r="212" spans="1:18" x14ac:dyDescent="0.3">
      <c r="A212" s="49" t="s">
        <v>895</v>
      </c>
      <c r="B212" s="49" t="s">
        <v>1125</v>
      </c>
      <c r="C212" s="58" t="s">
        <v>1126</v>
      </c>
      <c r="D212" s="36" t="s">
        <v>1127</v>
      </c>
      <c r="E212" s="51">
        <f t="shared" si="3"/>
        <v>20</v>
      </c>
      <c r="F212" s="51" t="s">
        <v>315</v>
      </c>
      <c r="G212" s="53" t="s">
        <v>316</v>
      </c>
      <c r="H212" s="53">
        <v>150325</v>
      </c>
      <c r="I212" s="53">
        <v>150323</v>
      </c>
      <c r="J212" s="63" t="s">
        <v>1128</v>
      </c>
      <c r="K212" s="53" t="s">
        <v>1047</v>
      </c>
      <c r="L212" s="53" t="s">
        <v>1048</v>
      </c>
      <c r="M212" s="53" t="s">
        <v>320</v>
      </c>
      <c r="N212" s="53"/>
      <c r="O212" s="53"/>
      <c r="P212" s="61" t="s">
        <v>854</v>
      </c>
      <c r="Q212" s="54"/>
      <c r="R212" s="60">
        <v>59.6</v>
      </c>
    </row>
    <row r="213" spans="1:18" x14ac:dyDescent="0.3">
      <c r="A213" s="49" t="s">
        <v>895</v>
      </c>
      <c r="B213" s="49" t="s">
        <v>1129</v>
      </c>
      <c r="C213" s="58" t="s">
        <v>1130</v>
      </c>
      <c r="D213" s="36" t="s">
        <v>1131</v>
      </c>
      <c r="E213" s="51">
        <f t="shared" si="3"/>
        <v>24</v>
      </c>
      <c r="F213" s="51" t="s">
        <v>315</v>
      </c>
      <c r="G213" s="53" t="s">
        <v>316</v>
      </c>
      <c r="H213" s="53">
        <v>150325</v>
      </c>
      <c r="I213" s="53">
        <v>150323</v>
      </c>
      <c r="J213" s="63" t="s">
        <v>1132</v>
      </c>
      <c r="K213" s="53" t="s">
        <v>1047</v>
      </c>
      <c r="L213" s="53" t="s">
        <v>1048</v>
      </c>
      <c r="M213" s="53" t="s">
        <v>320</v>
      </c>
      <c r="N213" s="53"/>
      <c r="O213" s="53"/>
      <c r="P213" s="61" t="s">
        <v>854</v>
      </c>
      <c r="Q213" s="54"/>
      <c r="R213" s="60">
        <v>60.9</v>
      </c>
    </row>
    <row r="214" spans="1:18" x14ac:dyDescent="0.3">
      <c r="A214" s="49" t="s">
        <v>895</v>
      </c>
      <c r="B214" s="49" t="s">
        <v>1133</v>
      </c>
      <c r="C214" s="58" t="s">
        <v>1134</v>
      </c>
      <c r="D214" s="36" t="s">
        <v>1135</v>
      </c>
      <c r="E214" s="51">
        <f t="shared" si="3"/>
        <v>20</v>
      </c>
      <c r="F214" s="51" t="s">
        <v>315</v>
      </c>
      <c r="G214" s="53" t="s">
        <v>316</v>
      </c>
      <c r="H214" s="53">
        <v>150325</v>
      </c>
      <c r="I214" s="53">
        <v>150323</v>
      </c>
      <c r="J214" s="63" t="s">
        <v>1136</v>
      </c>
      <c r="K214" s="53" t="s">
        <v>1047</v>
      </c>
      <c r="L214" s="53" t="s">
        <v>1048</v>
      </c>
      <c r="M214" s="53" t="s">
        <v>320</v>
      </c>
      <c r="N214" s="53"/>
      <c r="O214" s="53"/>
      <c r="P214" s="61" t="s">
        <v>854</v>
      </c>
      <c r="Q214" s="54"/>
      <c r="R214" s="60">
        <v>59.7</v>
      </c>
    </row>
    <row r="215" spans="1:18" x14ac:dyDescent="0.3">
      <c r="A215" s="49" t="s">
        <v>895</v>
      </c>
      <c r="B215" s="49" t="s">
        <v>1137</v>
      </c>
      <c r="C215" s="58" t="s">
        <v>1138</v>
      </c>
      <c r="D215" s="36" t="s">
        <v>1139</v>
      </c>
      <c r="E215" s="51">
        <f t="shared" si="3"/>
        <v>20</v>
      </c>
      <c r="F215" s="51" t="s">
        <v>315</v>
      </c>
      <c r="G215" s="53" t="s">
        <v>316</v>
      </c>
      <c r="H215" s="53">
        <v>150325</v>
      </c>
      <c r="I215" s="53">
        <v>150323</v>
      </c>
      <c r="J215" s="63" t="s">
        <v>1140</v>
      </c>
      <c r="K215" s="53" t="s">
        <v>1047</v>
      </c>
      <c r="L215" s="53" t="s">
        <v>1048</v>
      </c>
      <c r="M215" s="53" t="s">
        <v>320</v>
      </c>
      <c r="N215" s="53"/>
      <c r="O215" s="53"/>
      <c r="P215" s="61" t="s">
        <v>854</v>
      </c>
      <c r="Q215" s="54"/>
      <c r="R215" s="60">
        <v>59.6</v>
      </c>
    </row>
    <row r="216" spans="1:18" x14ac:dyDescent="0.3">
      <c r="A216" s="49" t="s">
        <v>895</v>
      </c>
      <c r="B216" s="49" t="s">
        <v>1141</v>
      </c>
      <c r="C216" s="58" t="s">
        <v>1142</v>
      </c>
      <c r="D216" s="36" t="s">
        <v>1143</v>
      </c>
      <c r="E216" s="51">
        <f t="shared" si="3"/>
        <v>20</v>
      </c>
      <c r="F216" s="51" t="s">
        <v>315</v>
      </c>
      <c r="G216" s="53" t="s">
        <v>316</v>
      </c>
      <c r="H216" s="53">
        <v>150325</v>
      </c>
      <c r="I216" s="53">
        <v>150323</v>
      </c>
      <c r="J216" s="63" t="s">
        <v>1144</v>
      </c>
      <c r="K216" s="53" t="s">
        <v>1047</v>
      </c>
      <c r="L216" s="53" t="s">
        <v>1048</v>
      </c>
      <c r="M216" s="53" t="s">
        <v>320</v>
      </c>
      <c r="N216" s="53"/>
      <c r="O216" s="53"/>
      <c r="P216" s="61" t="s">
        <v>854</v>
      </c>
      <c r="Q216" s="54"/>
      <c r="R216" s="60">
        <v>61.4</v>
      </c>
    </row>
    <row r="217" spans="1:18" x14ac:dyDescent="0.3">
      <c r="A217" s="49" t="s">
        <v>895</v>
      </c>
      <c r="B217" s="49" t="s">
        <v>1145</v>
      </c>
      <c r="C217" s="58" t="s">
        <v>1146</v>
      </c>
      <c r="D217" s="36" t="s">
        <v>1147</v>
      </c>
      <c r="E217" s="51">
        <f t="shared" si="3"/>
        <v>19</v>
      </c>
      <c r="F217" s="51" t="s">
        <v>315</v>
      </c>
      <c r="G217" s="53" t="s">
        <v>316</v>
      </c>
      <c r="H217" s="53">
        <v>150325</v>
      </c>
      <c r="I217" s="53">
        <v>150323</v>
      </c>
      <c r="J217" s="63" t="s">
        <v>1148</v>
      </c>
      <c r="K217" s="53" t="s">
        <v>1047</v>
      </c>
      <c r="L217" s="53" t="s">
        <v>1048</v>
      </c>
      <c r="M217" s="53" t="s">
        <v>320</v>
      </c>
      <c r="N217" s="53"/>
      <c r="O217" s="53"/>
      <c r="P217" s="61" t="s">
        <v>854</v>
      </c>
      <c r="Q217" s="54"/>
      <c r="R217" s="60">
        <v>60.2</v>
      </c>
    </row>
    <row r="218" spans="1:18" x14ac:dyDescent="0.3">
      <c r="A218" s="49" t="s">
        <v>895</v>
      </c>
      <c r="B218" s="49" t="s">
        <v>1149</v>
      </c>
      <c r="C218" s="58" t="s">
        <v>1150</v>
      </c>
      <c r="D218" s="36" t="s">
        <v>1151</v>
      </c>
      <c r="E218" s="51">
        <f t="shared" si="3"/>
        <v>20</v>
      </c>
      <c r="F218" s="51" t="s">
        <v>315</v>
      </c>
      <c r="G218" s="53" t="s">
        <v>316</v>
      </c>
      <c r="H218" s="53">
        <v>150325</v>
      </c>
      <c r="I218" s="53">
        <v>150323</v>
      </c>
      <c r="J218" s="63" t="s">
        <v>1152</v>
      </c>
      <c r="K218" s="53" t="s">
        <v>1047</v>
      </c>
      <c r="L218" s="53" t="s">
        <v>1048</v>
      </c>
      <c r="M218" s="53" t="s">
        <v>320</v>
      </c>
      <c r="N218" s="53"/>
      <c r="O218" s="53"/>
      <c r="P218" s="61" t="s">
        <v>854</v>
      </c>
      <c r="Q218" s="54"/>
      <c r="R218" s="60">
        <v>59.1</v>
      </c>
    </row>
    <row r="219" spans="1:18" x14ac:dyDescent="0.3">
      <c r="A219" s="49" t="s">
        <v>895</v>
      </c>
      <c r="B219" s="49" t="s">
        <v>1153</v>
      </c>
      <c r="C219" s="58" t="s">
        <v>1154</v>
      </c>
      <c r="D219" s="36" t="s">
        <v>1155</v>
      </c>
      <c r="E219" s="51">
        <f t="shared" si="3"/>
        <v>20</v>
      </c>
      <c r="F219" s="51" t="s">
        <v>315</v>
      </c>
      <c r="G219" s="53" t="s">
        <v>316</v>
      </c>
      <c r="H219" s="53">
        <v>150325</v>
      </c>
      <c r="I219" s="53">
        <v>150323</v>
      </c>
      <c r="J219" s="63" t="s">
        <v>1156</v>
      </c>
      <c r="K219" s="53" t="s">
        <v>1047</v>
      </c>
      <c r="L219" s="53" t="s">
        <v>1048</v>
      </c>
      <c r="M219" s="53" t="s">
        <v>320</v>
      </c>
      <c r="N219" s="53"/>
      <c r="O219" s="53"/>
      <c r="P219" s="61" t="s">
        <v>854</v>
      </c>
      <c r="Q219" s="54"/>
      <c r="R219" s="60">
        <v>60.6</v>
      </c>
    </row>
    <row r="220" spans="1:18" x14ac:dyDescent="0.3">
      <c r="A220" s="49" t="s">
        <v>895</v>
      </c>
      <c r="B220" s="49" t="s">
        <v>1157</v>
      </c>
      <c r="C220" s="58" t="s">
        <v>1158</v>
      </c>
      <c r="D220" s="36" t="s">
        <v>1159</v>
      </c>
      <c r="E220" s="51">
        <f t="shared" si="3"/>
        <v>20</v>
      </c>
      <c r="F220" s="51" t="s">
        <v>315</v>
      </c>
      <c r="G220" s="53" t="s">
        <v>316</v>
      </c>
      <c r="H220" s="53">
        <v>150325</v>
      </c>
      <c r="I220" s="53">
        <v>150323</v>
      </c>
      <c r="J220" s="63" t="s">
        <v>1160</v>
      </c>
      <c r="K220" s="53" t="s">
        <v>1047</v>
      </c>
      <c r="L220" s="53" t="s">
        <v>1048</v>
      </c>
      <c r="M220" s="53" t="s">
        <v>320</v>
      </c>
      <c r="N220" s="53"/>
      <c r="O220" s="53"/>
      <c r="P220" s="61" t="s">
        <v>854</v>
      </c>
      <c r="Q220" s="54"/>
      <c r="R220" s="60">
        <v>60.7</v>
      </c>
    </row>
    <row r="221" spans="1:18" x14ac:dyDescent="0.3">
      <c r="A221" s="49" t="s">
        <v>895</v>
      </c>
      <c r="B221" s="49" t="s">
        <v>1161</v>
      </c>
      <c r="C221" s="58" t="s">
        <v>1162</v>
      </c>
      <c r="D221" s="36" t="s">
        <v>1163</v>
      </c>
      <c r="E221" s="51">
        <f t="shared" si="3"/>
        <v>20</v>
      </c>
      <c r="F221" s="51" t="s">
        <v>315</v>
      </c>
      <c r="G221" s="53" t="s">
        <v>316</v>
      </c>
      <c r="H221" s="53">
        <v>150325</v>
      </c>
      <c r="I221" s="53">
        <v>150323</v>
      </c>
      <c r="J221" s="63" t="s">
        <v>1164</v>
      </c>
      <c r="K221" s="53" t="s">
        <v>1047</v>
      </c>
      <c r="L221" s="53" t="s">
        <v>1048</v>
      </c>
      <c r="M221" s="53" t="s">
        <v>320</v>
      </c>
      <c r="N221" s="53"/>
      <c r="O221" s="53"/>
      <c r="P221" s="61" t="s">
        <v>854</v>
      </c>
      <c r="Q221" s="54"/>
      <c r="R221" s="60">
        <v>59.2</v>
      </c>
    </row>
    <row r="222" spans="1:18" x14ac:dyDescent="0.3">
      <c r="A222" s="49" t="s">
        <v>895</v>
      </c>
      <c r="B222" s="49" t="s">
        <v>1165</v>
      </c>
      <c r="C222" s="58" t="s">
        <v>1166</v>
      </c>
      <c r="D222" s="36" t="s">
        <v>1167</v>
      </c>
      <c r="E222" s="51">
        <f t="shared" si="3"/>
        <v>20</v>
      </c>
      <c r="F222" s="51" t="s">
        <v>315</v>
      </c>
      <c r="G222" s="53" t="s">
        <v>316</v>
      </c>
      <c r="H222" s="53">
        <v>150325</v>
      </c>
      <c r="I222" s="53">
        <v>150323</v>
      </c>
      <c r="J222" s="63" t="s">
        <v>1168</v>
      </c>
      <c r="K222" s="53" t="s">
        <v>1047</v>
      </c>
      <c r="L222" s="53" t="s">
        <v>1048</v>
      </c>
      <c r="M222" s="53" t="s">
        <v>320</v>
      </c>
      <c r="N222" s="53"/>
      <c r="O222" s="53"/>
      <c r="P222" s="61" t="s">
        <v>854</v>
      </c>
      <c r="Q222" s="54"/>
      <c r="R222" s="60"/>
    </row>
    <row r="223" spans="1:18" x14ac:dyDescent="0.3">
      <c r="A223" s="49" t="s">
        <v>895</v>
      </c>
      <c r="B223" s="49" t="s">
        <v>1169</v>
      </c>
      <c r="C223" s="58" t="s">
        <v>1170</v>
      </c>
      <c r="D223" s="36" t="s">
        <v>1171</v>
      </c>
      <c r="E223" s="51">
        <f t="shared" si="3"/>
        <v>24</v>
      </c>
      <c r="F223" s="51" t="s">
        <v>315</v>
      </c>
      <c r="G223" s="53" t="s">
        <v>316</v>
      </c>
      <c r="H223" s="53">
        <v>150325</v>
      </c>
      <c r="I223" s="53">
        <v>150323</v>
      </c>
      <c r="J223" s="63" t="s">
        <v>1172</v>
      </c>
      <c r="K223" s="53" t="s">
        <v>1047</v>
      </c>
      <c r="L223" s="53" t="s">
        <v>1048</v>
      </c>
      <c r="M223" s="53" t="s">
        <v>320</v>
      </c>
      <c r="N223" s="53"/>
      <c r="O223" s="53"/>
      <c r="P223" s="61" t="s">
        <v>854</v>
      </c>
      <c r="Q223" s="54"/>
      <c r="R223" s="60"/>
    </row>
    <row r="224" spans="1:18" x14ac:dyDescent="0.3">
      <c r="A224" s="49" t="s">
        <v>895</v>
      </c>
      <c r="B224" s="49" t="s">
        <v>1173</v>
      </c>
      <c r="C224" s="58" t="s">
        <v>1174</v>
      </c>
      <c r="D224" s="36" t="s">
        <v>1175</v>
      </c>
      <c r="E224" s="51">
        <f t="shared" si="3"/>
        <v>20</v>
      </c>
      <c r="F224" s="51" t="s">
        <v>315</v>
      </c>
      <c r="G224" s="53" t="s">
        <v>316</v>
      </c>
      <c r="H224" s="53">
        <v>150325</v>
      </c>
      <c r="I224" s="53">
        <v>150323</v>
      </c>
      <c r="J224" s="63" t="s">
        <v>1176</v>
      </c>
      <c r="K224" s="53" t="s">
        <v>1047</v>
      </c>
      <c r="L224" s="53" t="s">
        <v>1048</v>
      </c>
      <c r="M224" s="53" t="s">
        <v>320</v>
      </c>
      <c r="N224" s="53"/>
      <c r="O224" s="53"/>
      <c r="P224" s="61" t="s">
        <v>854</v>
      </c>
      <c r="Q224" s="54"/>
      <c r="R224" s="60"/>
    </row>
    <row r="225" spans="1:18" x14ac:dyDescent="0.3">
      <c r="A225" s="49" t="s">
        <v>895</v>
      </c>
      <c r="B225" s="49" t="s">
        <v>1177</v>
      </c>
      <c r="C225" s="58" t="s">
        <v>1178</v>
      </c>
      <c r="D225" s="36" t="s">
        <v>1179</v>
      </c>
      <c r="E225" s="51">
        <f t="shared" si="3"/>
        <v>24</v>
      </c>
      <c r="F225" s="51" t="s">
        <v>315</v>
      </c>
      <c r="G225" s="53" t="s">
        <v>316</v>
      </c>
      <c r="H225" s="53">
        <v>150325</v>
      </c>
      <c r="I225" s="53">
        <v>150323</v>
      </c>
      <c r="J225" s="63" t="s">
        <v>1180</v>
      </c>
      <c r="K225" s="53" t="s">
        <v>1047</v>
      </c>
      <c r="L225" s="53" t="s">
        <v>1048</v>
      </c>
      <c r="M225" s="53" t="s">
        <v>320</v>
      </c>
      <c r="N225" s="53"/>
      <c r="O225" s="53"/>
      <c r="P225" s="61" t="s">
        <v>854</v>
      </c>
      <c r="Q225" s="54"/>
      <c r="R225" s="60"/>
    </row>
    <row r="226" spans="1:18" x14ac:dyDescent="0.3">
      <c r="A226" s="49" t="s">
        <v>895</v>
      </c>
      <c r="B226" s="49" t="s">
        <v>1181</v>
      </c>
      <c r="C226" s="58" t="s">
        <v>1182</v>
      </c>
      <c r="D226" s="36" t="s">
        <v>1183</v>
      </c>
      <c r="E226" s="51">
        <f t="shared" si="3"/>
        <v>20</v>
      </c>
      <c r="F226" s="51" t="s">
        <v>315</v>
      </c>
      <c r="G226" s="53" t="s">
        <v>316</v>
      </c>
      <c r="H226" s="53">
        <v>150325</v>
      </c>
      <c r="I226" s="53">
        <v>150323</v>
      </c>
      <c r="J226" s="63" t="s">
        <v>1184</v>
      </c>
      <c r="K226" s="53" t="s">
        <v>1047</v>
      </c>
      <c r="L226" s="53" t="s">
        <v>1048</v>
      </c>
      <c r="M226" s="53" t="s">
        <v>320</v>
      </c>
      <c r="N226" s="53"/>
      <c r="O226" s="53"/>
      <c r="P226" s="61" t="s">
        <v>854</v>
      </c>
      <c r="Q226" s="54"/>
      <c r="R226" s="60"/>
    </row>
    <row r="227" spans="1:18" x14ac:dyDescent="0.3">
      <c r="A227" s="49" t="s">
        <v>895</v>
      </c>
      <c r="B227" s="49" t="s">
        <v>1185</v>
      </c>
      <c r="C227" s="58" t="s">
        <v>1186</v>
      </c>
      <c r="D227" s="36" t="s">
        <v>1187</v>
      </c>
      <c r="E227" s="51">
        <f t="shared" si="3"/>
        <v>20</v>
      </c>
      <c r="F227" s="51" t="s">
        <v>315</v>
      </c>
      <c r="G227" s="53" t="s">
        <v>316</v>
      </c>
      <c r="H227" s="53">
        <v>150325</v>
      </c>
      <c r="I227" s="53">
        <v>150323</v>
      </c>
      <c r="J227" s="63" t="s">
        <v>1188</v>
      </c>
      <c r="K227" s="53" t="s">
        <v>1047</v>
      </c>
      <c r="L227" s="53" t="s">
        <v>1048</v>
      </c>
      <c r="M227" s="53" t="s">
        <v>320</v>
      </c>
      <c r="N227" s="53"/>
      <c r="O227" s="53"/>
      <c r="P227" s="61" t="s">
        <v>854</v>
      </c>
      <c r="Q227" s="54"/>
      <c r="R227" s="60"/>
    </row>
    <row r="228" spans="1:18" x14ac:dyDescent="0.3">
      <c r="A228" s="49" t="s">
        <v>895</v>
      </c>
      <c r="B228" s="49" t="s">
        <v>1189</v>
      </c>
      <c r="C228" s="58" t="s">
        <v>1190</v>
      </c>
      <c r="D228" s="36" t="s">
        <v>1191</v>
      </c>
      <c r="E228" s="51">
        <f t="shared" si="3"/>
        <v>20</v>
      </c>
      <c r="F228" s="51" t="s">
        <v>315</v>
      </c>
      <c r="G228" s="53" t="s">
        <v>316</v>
      </c>
      <c r="H228" s="53">
        <v>150325</v>
      </c>
      <c r="I228" s="53">
        <v>150323</v>
      </c>
      <c r="J228" s="63" t="s">
        <v>1192</v>
      </c>
      <c r="K228" s="53" t="s">
        <v>1047</v>
      </c>
      <c r="L228" s="53" t="s">
        <v>1048</v>
      </c>
      <c r="M228" s="53" t="s">
        <v>320</v>
      </c>
      <c r="N228" s="53"/>
      <c r="O228" s="53"/>
      <c r="P228" s="61" t="s">
        <v>854</v>
      </c>
      <c r="Q228" s="54"/>
      <c r="R228" s="60"/>
    </row>
    <row r="229" spans="1:18" x14ac:dyDescent="0.3">
      <c r="A229" s="49" t="s">
        <v>895</v>
      </c>
      <c r="B229" s="49" t="s">
        <v>1193</v>
      </c>
      <c r="C229" s="58" t="s">
        <v>1194</v>
      </c>
      <c r="D229" s="36" t="s">
        <v>1195</v>
      </c>
      <c r="E229" s="51">
        <f t="shared" si="3"/>
        <v>23</v>
      </c>
      <c r="F229" s="51" t="s">
        <v>315</v>
      </c>
      <c r="G229" s="53" t="s">
        <v>316</v>
      </c>
      <c r="H229" s="53">
        <v>150325</v>
      </c>
      <c r="I229" s="53">
        <v>150323</v>
      </c>
      <c r="J229" s="63" t="s">
        <v>1196</v>
      </c>
      <c r="K229" s="53" t="s">
        <v>1047</v>
      </c>
      <c r="L229" s="53" t="s">
        <v>1048</v>
      </c>
      <c r="M229" s="53" t="s">
        <v>320</v>
      </c>
      <c r="N229" s="53"/>
      <c r="O229" s="53"/>
      <c r="P229" s="61" t="s">
        <v>854</v>
      </c>
      <c r="Q229" s="54"/>
      <c r="R229" s="60"/>
    </row>
    <row r="230" spans="1:18" x14ac:dyDescent="0.3">
      <c r="A230" s="49" t="s">
        <v>895</v>
      </c>
      <c r="B230" s="49" t="s">
        <v>1197</v>
      </c>
      <c r="C230" s="58" t="s">
        <v>1198</v>
      </c>
      <c r="D230" s="36" t="s">
        <v>1199</v>
      </c>
      <c r="E230" s="51">
        <f t="shared" si="3"/>
        <v>19</v>
      </c>
      <c r="F230" s="51" t="s">
        <v>315</v>
      </c>
      <c r="G230" s="53" t="s">
        <v>316</v>
      </c>
      <c r="H230" s="53">
        <v>150325</v>
      </c>
      <c r="I230" s="53">
        <v>150323</v>
      </c>
      <c r="J230" s="63" t="s">
        <v>1200</v>
      </c>
      <c r="K230" s="53" t="s">
        <v>1047</v>
      </c>
      <c r="L230" s="53" t="s">
        <v>1048</v>
      </c>
      <c r="M230" s="53" t="s">
        <v>320</v>
      </c>
      <c r="N230" s="53"/>
      <c r="O230" s="53"/>
      <c r="P230" s="61" t="s">
        <v>854</v>
      </c>
      <c r="Q230" s="54"/>
      <c r="R230" s="60"/>
    </row>
    <row r="231" spans="1:18" x14ac:dyDescent="0.3">
      <c r="A231" s="49" t="s">
        <v>895</v>
      </c>
      <c r="B231" s="49" t="s">
        <v>1201</v>
      </c>
      <c r="C231" s="58" t="s">
        <v>1202</v>
      </c>
      <c r="D231" s="36" t="s">
        <v>1203</v>
      </c>
      <c r="E231" s="51">
        <f t="shared" si="3"/>
        <v>20</v>
      </c>
      <c r="F231" s="51" t="s">
        <v>315</v>
      </c>
      <c r="G231" s="53" t="s">
        <v>316</v>
      </c>
      <c r="H231" s="53">
        <v>150325</v>
      </c>
      <c r="I231" s="53">
        <v>150323</v>
      </c>
      <c r="J231" s="63" t="s">
        <v>1204</v>
      </c>
      <c r="K231" s="53" t="s">
        <v>1047</v>
      </c>
      <c r="L231" s="53" t="s">
        <v>1048</v>
      </c>
      <c r="M231" s="53" t="s">
        <v>320</v>
      </c>
      <c r="N231" s="53"/>
      <c r="O231" s="53"/>
      <c r="P231" s="61" t="s">
        <v>854</v>
      </c>
      <c r="Q231" s="54"/>
      <c r="R231" s="60"/>
    </row>
    <row r="232" spans="1:18" x14ac:dyDescent="0.3">
      <c r="A232" s="49" t="s">
        <v>895</v>
      </c>
      <c r="B232" s="49" t="s">
        <v>1205</v>
      </c>
      <c r="C232" s="58" t="s">
        <v>1206</v>
      </c>
      <c r="D232" s="36" t="s">
        <v>1207</v>
      </c>
      <c r="E232" s="51">
        <f t="shared" si="3"/>
        <v>19</v>
      </c>
      <c r="F232" s="51" t="s">
        <v>315</v>
      </c>
      <c r="G232" s="53" t="s">
        <v>316</v>
      </c>
      <c r="H232" s="53">
        <v>150325</v>
      </c>
      <c r="I232" s="53">
        <v>150323</v>
      </c>
      <c r="J232" s="63" t="s">
        <v>1208</v>
      </c>
      <c r="K232" s="53" t="s">
        <v>1047</v>
      </c>
      <c r="L232" s="53" t="s">
        <v>1048</v>
      </c>
      <c r="M232" s="53" t="s">
        <v>320</v>
      </c>
      <c r="N232" s="53"/>
      <c r="O232" s="53"/>
      <c r="P232" s="61" t="s">
        <v>854</v>
      </c>
      <c r="Q232" s="54"/>
      <c r="R232" s="60"/>
    </row>
    <row r="233" spans="1:18" x14ac:dyDescent="0.3">
      <c r="A233" s="49" t="s">
        <v>895</v>
      </c>
      <c r="B233" s="49" t="s">
        <v>1209</v>
      </c>
      <c r="C233" s="58" t="s">
        <v>1210</v>
      </c>
      <c r="D233" s="36" t="s">
        <v>1211</v>
      </c>
      <c r="E233" s="51">
        <f t="shared" si="3"/>
        <v>20</v>
      </c>
      <c r="F233" s="51" t="s">
        <v>315</v>
      </c>
      <c r="G233" s="53" t="s">
        <v>316</v>
      </c>
      <c r="H233" s="53">
        <v>150325</v>
      </c>
      <c r="I233" s="53">
        <v>150323</v>
      </c>
      <c r="J233" s="63" t="s">
        <v>1212</v>
      </c>
      <c r="K233" s="53" t="s">
        <v>1047</v>
      </c>
      <c r="L233" s="53" t="s">
        <v>1048</v>
      </c>
      <c r="M233" s="53" t="s">
        <v>320</v>
      </c>
      <c r="N233" s="53"/>
      <c r="O233" s="53"/>
      <c r="P233" s="61" t="s">
        <v>854</v>
      </c>
      <c r="Q233" s="54"/>
      <c r="R233" s="60"/>
    </row>
    <row r="234" spans="1:18" x14ac:dyDescent="0.3">
      <c r="A234" s="49" t="s">
        <v>895</v>
      </c>
      <c r="B234" s="49" t="s">
        <v>1213</v>
      </c>
      <c r="C234" s="58" t="s">
        <v>1214</v>
      </c>
      <c r="D234" s="36" t="s">
        <v>1215</v>
      </c>
      <c r="E234" s="51">
        <f t="shared" si="3"/>
        <v>23</v>
      </c>
      <c r="F234" s="51" t="s">
        <v>315</v>
      </c>
      <c r="G234" s="53" t="s">
        <v>316</v>
      </c>
      <c r="H234" s="53">
        <v>150325</v>
      </c>
      <c r="I234" s="53">
        <v>150323</v>
      </c>
      <c r="J234" s="63" t="s">
        <v>1216</v>
      </c>
      <c r="K234" s="53" t="s">
        <v>1047</v>
      </c>
      <c r="L234" s="53" t="s">
        <v>1048</v>
      </c>
      <c r="M234" s="53" t="s">
        <v>320</v>
      </c>
      <c r="N234" s="53"/>
      <c r="O234" s="53"/>
      <c r="P234" s="61" t="s">
        <v>854</v>
      </c>
      <c r="Q234" s="54"/>
      <c r="R234" s="60"/>
    </row>
    <row r="235" spans="1:18" x14ac:dyDescent="0.3">
      <c r="A235" s="49" t="s">
        <v>895</v>
      </c>
      <c r="B235" s="49" t="s">
        <v>1217</v>
      </c>
      <c r="C235" s="58" t="s">
        <v>1218</v>
      </c>
      <c r="D235" s="36" t="s">
        <v>1219</v>
      </c>
      <c r="E235" s="51">
        <f t="shared" si="3"/>
        <v>23</v>
      </c>
      <c r="F235" s="51" t="s">
        <v>315</v>
      </c>
      <c r="G235" s="53" t="s">
        <v>316</v>
      </c>
      <c r="H235" s="53">
        <v>150325</v>
      </c>
      <c r="I235" s="53">
        <v>150323</v>
      </c>
      <c r="J235" s="63" t="s">
        <v>1220</v>
      </c>
      <c r="K235" s="53" t="s">
        <v>1047</v>
      </c>
      <c r="L235" s="53" t="s">
        <v>1048</v>
      </c>
      <c r="M235" s="53" t="s">
        <v>320</v>
      </c>
      <c r="N235" s="53"/>
      <c r="O235" s="53"/>
      <c r="P235" s="61" t="s">
        <v>854</v>
      </c>
      <c r="Q235" s="54"/>
      <c r="R235" s="60"/>
    </row>
    <row r="236" spans="1:18" x14ac:dyDescent="0.3">
      <c r="A236" s="49" t="s">
        <v>895</v>
      </c>
      <c r="B236" s="49" t="s">
        <v>1221</v>
      </c>
      <c r="C236" s="58" t="s">
        <v>1222</v>
      </c>
      <c r="D236" s="36" t="s">
        <v>1223</v>
      </c>
      <c r="E236" s="51">
        <f t="shared" si="3"/>
        <v>95</v>
      </c>
      <c r="F236" s="51" t="s">
        <v>315</v>
      </c>
      <c r="G236" s="53" t="s">
        <v>316</v>
      </c>
      <c r="H236" s="53"/>
      <c r="I236" s="53">
        <v>150324</v>
      </c>
      <c r="J236" s="63" t="s">
        <v>1224</v>
      </c>
      <c r="K236" s="53" t="s">
        <v>840</v>
      </c>
      <c r="L236" s="53" t="s">
        <v>990</v>
      </c>
      <c r="M236" s="53" t="s">
        <v>320</v>
      </c>
      <c r="N236" s="53"/>
      <c r="O236" s="53"/>
      <c r="P236" s="59"/>
      <c r="Q236" s="49"/>
      <c r="R236" s="60"/>
    </row>
    <row r="237" spans="1:18" x14ac:dyDescent="0.3">
      <c r="A237" s="49" t="s">
        <v>895</v>
      </c>
      <c r="B237" s="49" t="s">
        <v>1225</v>
      </c>
      <c r="C237" s="58" t="s">
        <v>1226</v>
      </c>
      <c r="D237" s="36" t="s">
        <v>1227</v>
      </c>
      <c r="E237" s="51">
        <f t="shared" si="3"/>
        <v>15</v>
      </c>
      <c r="F237" s="53"/>
      <c r="G237" s="53" t="s">
        <v>316</v>
      </c>
      <c r="H237" s="53"/>
      <c r="I237" s="53">
        <v>150324</v>
      </c>
      <c r="J237" s="63" t="s">
        <v>1228</v>
      </c>
      <c r="K237" s="53" t="s">
        <v>840</v>
      </c>
      <c r="L237" s="53" t="s">
        <v>990</v>
      </c>
      <c r="M237" s="53" t="s">
        <v>320</v>
      </c>
      <c r="N237" s="53"/>
      <c r="O237" s="53"/>
      <c r="P237" s="59"/>
      <c r="Q237" s="49"/>
      <c r="R237" s="60"/>
    </row>
    <row r="238" spans="1:18" x14ac:dyDescent="0.3">
      <c r="A238" s="49" t="s">
        <v>895</v>
      </c>
      <c r="B238" s="49" t="s">
        <v>1229</v>
      </c>
      <c r="C238" s="58" t="s">
        <v>1230</v>
      </c>
      <c r="D238" s="36" t="s">
        <v>4</v>
      </c>
      <c r="E238" s="51">
        <f t="shared" si="3"/>
        <v>20</v>
      </c>
      <c r="F238" s="53"/>
      <c r="G238" s="53" t="s">
        <v>316</v>
      </c>
      <c r="H238" s="53"/>
      <c r="I238" s="53">
        <v>150324</v>
      </c>
      <c r="J238" s="63" t="s">
        <v>1231</v>
      </c>
      <c r="K238" s="53" t="s">
        <v>840</v>
      </c>
      <c r="L238" s="53" t="s">
        <v>990</v>
      </c>
      <c r="M238" s="53" t="s">
        <v>320</v>
      </c>
      <c r="N238" s="53"/>
      <c r="O238" s="53"/>
      <c r="P238" s="59"/>
      <c r="Q238" s="49"/>
      <c r="R238" s="60"/>
    </row>
    <row r="239" spans="1:18" x14ac:dyDescent="0.3">
      <c r="A239" s="49" t="s">
        <v>895</v>
      </c>
      <c r="B239" s="49" t="s">
        <v>1232</v>
      </c>
      <c r="C239" s="58" t="s">
        <v>1233</v>
      </c>
      <c r="D239" s="36" t="s">
        <v>5</v>
      </c>
      <c r="E239" s="51">
        <f t="shared" si="3"/>
        <v>20</v>
      </c>
      <c r="F239" s="53"/>
      <c r="G239" s="53" t="s">
        <v>316</v>
      </c>
      <c r="H239" s="53"/>
      <c r="I239" s="53">
        <v>150324</v>
      </c>
      <c r="J239" s="63" t="s">
        <v>1234</v>
      </c>
      <c r="K239" s="53" t="s">
        <v>840</v>
      </c>
      <c r="L239" s="53" t="s">
        <v>990</v>
      </c>
      <c r="M239" s="53" t="s">
        <v>320</v>
      </c>
      <c r="N239" s="53"/>
      <c r="O239" s="53"/>
      <c r="P239" s="59"/>
      <c r="Q239" s="49"/>
      <c r="R239" s="60"/>
    </row>
    <row r="240" spans="1:18" x14ac:dyDescent="0.3">
      <c r="A240" s="49" t="s">
        <v>895</v>
      </c>
      <c r="B240" s="49" t="s">
        <v>1235</v>
      </c>
      <c r="C240" s="58" t="s">
        <v>1236</v>
      </c>
      <c r="D240" s="36" t="s">
        <v>1237</v>
      </c>
      <c r="E240" s="51">
        <f t="shared" si="3"/>
        <v>19</v>
      </c>
      <c r="F240" s="53"/>
      <c r="G240" s="53" t="s">
        <v>316</v>
      </c>
      <c r="H240" s="53"/>
      <c r="I240" s="53">
        <v>150324</v>
      </c>
      <c r="J240" s="63" t="s">
        <v>1238</v>
      </c>
      <c r="K240" s="53" t="s">
        <v>840</v>
      </c>
      <c r="L240" s="53" t="s">
        <v>990</v>
      </c>
      <c r="M240" s="53" t="s">
        <v>320</v>
      </c>
      <c r="N240" s="53"/>
      <c r="O240" s="53"/>
      <c r="P240" s="59"/>
      <c r="Q240" s="49"/>
      <c r="R240" s="60"/>
    </row>
    <row r="241" spans="1:18" x14ac:dyDescent="0.3">
      <c r="A241" s="49" t="s">
        <v>895</v>
      </c>
      <c r="B241" s="49" t="s">
        <v>1239</v>
      </c>
      <c r="C241" s="58" t="s">
        <v>1240</v>
      </c>
      <c r="D241" s="36" t="s">
        <v>6</v>
      </c>
      <c r="E241" s="51">
        <f t="shared" si="3"/>
        <v>20</v>
      </c>
      <c r="F241" s="53"/>
      <c r="G241" s="53" t="s">
        <v>316</v>
      </c>
      <c r="H241" s="53"/>
      <c r="I241" s="53">
        <v>150324</v>
      </c>
      <c r="J241" s="63" t="s">
        <v>1241</v>
      </c>
      <c r="K241" s="53" t="s">
        <v>840</v>
      </c>
      <c r="L241" s="53" t="s">
        <v>990</v>
      </c>
      <c r="M241" s="53" t="s">
        <v>320</v>
      </c>
      <c r="N241" s="53"/>
      <c r="O241" s="53"/>
      <c r="P241" s="59"/>
      <c r="Q241" s="49"/>
      <c r="R241" s="60"/>
    </row>
    <row r="242" spans="1:18" x14ac:dyDescent="0.3">
      <c r="A242" s="49" t="s">
        <v>895</v>
      </c>
      <c r="B242" s="49" t="s">
        <v>1242</v>
      </c>
      <c r="C242" s="58" t="s">
        <v>1243</v>
      </c>
      <c r="D242" s="36" t="s">
        <v>1244</v>
      </c>
      <c r="E242" s="51">
        <f t="shared" si="3"/>
        <v>23</v>
      </c>
      <c r="F242" s="53"/>
      <c r="G242" s="53" t="s">
        <v>316</v>
      </c>
      <c r="H242" s="53"/>
      <c r="I242" s="53">
        <v>150324</v>
      </c>
      <c r="J242" s="63" t="s">
        <v>1245</v>
      </c>
      <c r="K242" s="53" t="s">
        <v>840</v>
      </c>
      <c r="L242" s="53" t="s">
        <v>990</v>
      </c>
      <c r="M242" s="53" t="s">
        <v>320</v>
      </c>
      <c r="N242" s="53"/>
      <c r="O242" s="53"/>
      <c r="P242" s="59"/>
      <c r="Q242" s="49"/>
      <c r="R242" s="60"/>
    </row>
    <row r="243" spans="1:18" x14ac:dyDescent="0.3">
      <c r="A243" s="49" t="s">
        <v>895</v>
      </c>
      <c r="B243" s="49" t="s">
        <v>1246</v>
      </c>
      <c r="C243" s="58" t="s">
        <v>1247</v>
      </c>
      <c r="D243" s="36" t="s">
        <v>1248</v>
      </c>
      <c r="E243" s="51">
        <f t="shared" si="3"/>
        <v>23</v>
      </c>
      <c r="F243" s="53"/>
      <c r="G243" s="53" t="s">
        <v>316</v>
      </c>
      <c r="H243" s="53"/>
      <c r="I243" s="53">
        <v>150324</v>
      </c>
      <c r="J243" s="63" t="s">
        <v>1249</v>
      </c>
      <c r="K243" s="53" t="s">
        <v>840</v>
      </c>
      <c r="L243" s="53" t="s">
        <v>990</v>
      </c>
      <c r="M243" s="53" t="s">
        <v>320</v>
      </c>
      <c r="N243" s="53"/>
      <c r="O243" s="53"/>
      <c r="P243" s="59"/>
      <c r="Q243" s="49"/>
      <c r="R243" s="60"/>
    </row>
    <row r="244" spans="1:18" x14ac:dyDescent="0.3">
      <c r="A244" s="49" t="s">
        <v>895</v>
      </c>
      <c r="B244" s="49" t="s">
        <v>1250</v>
      </c>
      <c r="C244" s="58" t="s">
        <v>1251</v>
      </c>
      <c r="D244" s="36" t="s">
        <v>1252</v>
      </c>
      <c r="E244" s="51">
        <f t="shared" si="3"/>
        <v>19</v>
      </c>
      <c r="F244" s="53"/>
      <c r="G244" s="53" t="s">
        <v>316</v>
      </c>
      <c r="H244" s="53"/>
      <c r="I244" s="53">
        <v>150324</v>
      </c>
      <c r="J244" s="63" t="s">
        <v>1253</v>
      </c>
      <c r="K244" s="53" t="s">
        <v>840</v>
      </c>
      <c r="L244" s="53" t="s">
        <v>990</v>
      </c>
      <c r="M244" s="53" t="s">
        <v>320</v>
      </c>
      <c r="N244" s="53"/>
      <c r="O244" s="53"/>
      <c r="P244" s="59"/>
      <c r="Q244" s="49"/>
      <c r="R244" s="60"/>
    </row>
    <row r="245" spans="1:18" x14ac:dyDescent="0.3">
      <c r="A245" s="49" t="s">
        <v>895</v>
      </c>
      <c r="B245" s="49" t="s">
        <v>1254</v>
      </c>
      <c r="C245" s="58" t="s">
        <v>1255</v>
      </c>
      <c r="D245" s="36" t="s">
        <v>1256</v>
      </c>
      <c r="E245" s="51">
        <f t="shared" si="3"/>
        <v>17</v>
      </c>
      <c r="F245" s="53"/>
      <c r="G245" s="53" t="s">
        <v>316</v>
      </c>
      <c r="H245" s="53"/>
      <c r="I245" s="53">
        <v>150324</v>
      </c>
      <c r="J245" s="63" t="s">
        <v>1257</v>
      </c>
      <c r="K245" s="53" t="s">
        <v>840</v>
      </c>
      <c r="L245" s="53" t="s">
        <v>990</v>
      </c>
      <c r="M245" s="53" t="s">
        <v>320</v>
      </c>
      <c r="N245" s="53"/>
      <c r="O245" s="53"/>
      <c r="P245" s="59"/>
      <c r="Q245" s="49"/>
      <c r="R245" s="60"/>
    </row>
    <row r="246" spans="1:18" x14ac:dyDescent="0.3">
      <c r="A246" s="49" t="s">
        <v>895</v>
      </c>
      <c r="B246" s="49" t="s">
        <v>1258</v>
      </c>
      <c r="C246" s="58" t="s">
        <v>1259</v>
      </c>
      <c r="D246" s="36" t="s">
        <v>1260</v>
      </c>
      <c r="E246" s="51">
        <f t="shared" si="3"/>
        <v>21</v>
      </c>
      <c r="F246" s="53"/>
      <c r="G246" s="53" t="s">
        <v>316</v>
      </c>
      <c r="H246" s="53"/>
      <c r="I246" s="53">
        <v>150324</v>
      </c>
      <c r="J246" s="63" t="s">
        <v>1261</v>
      </c>
      <c r="K246" s="53" t="s">
        <v>840</v>
      </c>
      <c r="L246" s="53" t="s">
        <v>990</v>
      </c>
      <c r="M246" s="53" t="s">
        <v>320</v>
      </c>
      <c r="N246" s="53"/>
      <c r="O246" s="53"/>
      <c r="P246" s="59"/>
      <c r="Q246" s="49"/>
      <c r="R246" s="60"/>
    </row>
    <row r="247" spans="1:18" x14ac:dyDescent="0.3">
      <c r="A247" s="49" t="s">
        <v>895</v>
      </c>
      <c r="B247" s="49" t="s">
        <v>1262</v>
      </c>
      <c r="C247" s="58" t="s">
        <v>1263</v>
      </c>
      <c r="D247" s="36" t="s">
        <v>7</v>
      </c>
      <c r="E247" s="51">
        <f t="shared" si="3"/>
        <v>20</v>
      </c>
      <c r="F247" s="53"/>
      <c r="G247" s="53" t="s">
        <v>316</v>
      </c>
      <c r="H247" s="53"/>
      <c r="I247" s="53">
        <v>150324</v>
      </c>
      <c r="J247" s="63" t="s">
        <v>1264</v>
      </c>
      <c r="K247" s="53" t="s">
        <v>840</v>
      </c>
      <c r="L247" s="53" t="s">
        <v>990</v>
      </c>
      <c r="M247" s="53" t="s">
        <v>320</v>
      </c>
      <c r="N247" s="53"/>
      <c r="O247" s="53"/>
      <c r="P247" s="59"/>
      <c r="Q247" s="49"/>
      <c r="R247" s="60"/>
    </row>
    <row r="248" spans="1:18" x14ac:dyDescent="0.3">
      <c r="A248" s="49" t="s">
        <v>895</v>
      </c>
      <c r="B248" s="49" t="s">
        <v>1265</v>
      </c>
      <c r="C248" s="58" t="s">
        <v>1266</v>
      </c>
      <c r="D248" s="36" t="s">
        <v>1267</v>
      </c>
      <c r="E248" s="51">
        <f t="shared" si="3"/>
        <v>21</v>
      </c>
      <c r="F248" s="53"/>
      <c r="G248" s="53" t="s">
        <v>316</v>
      </c>
      <c r="H248" s="53"/>
      <c r="I248" s="53">
        <v>150324</v>
      </c>
      <c r="J248" s="63" t="s">
        <v>1268</v>
      </c>
      <c r="K248" s="53" t="s">
        <v>840</v>
      </c>
      <c r="L248" s="53" t="s">
        <v>990</v>
      </c>
      <c r="M248" s="53" t="s">
        <v>320</v>
      </c>
      <c r="N248" s="53"/>
      <c r="O248" s="53"/>
      <c r="P248" s="59"/>
      <c r="Q248" s="49"/>
      <c r="R248" s="60"/>
    </row>
    <row r="249" spans="1:18" x14ac:dyDescent="0.3">
      <c r="A249" s="49" t="s">
        <v>895</v>
      </c>
      <c r="B249" s="49" t="s">
        <v>1269</v>
      </c>
      <c r="C249" s="58" t="s">
        <v>1270</v>
      </c>
      <c r="D249" s="36" t="s">
        <v>1271</v>
      </c>
      <c r="E249" s="51">
        <f t="shared" si="3"/>
        <v>22</v>
      </c>
      <c r="F249" s="53"/>
      <c r="G249" s="53" t="s">
        <v>316</v>
      </c>
      <c r="H249" s="53"/>
      <c r="I249" s="53">
        <v>150324</v>
      </c>
      <c r="J249" s="63" t="s">
        <v>1272</v>
      </c>
      <c r="K249" s="53" t="s">
        <v>840</v>
      </c>
      <c r="L249" s="53" t="s">
        <v>990</v>
      </c>
      <c r="M249" s="53" t="s">
        <v>320</v>
      </c>
      <c r="N249" s="53"/>
      <c r="O249" s="53"/>
      <c r="P249" s="59"/>
      <c r="Q249" s="49"/>
      <c r="R249" s="60"/>
    </row>
    <row r="250" spans="1:18" x14ac:dyDescent="0.3">
      <c r="A250" s="49" t="s">
        <v>895</v>
      </c>
      <c r="B250" s="49" t="s">
        <v>1273</v>
      </c>
      <c r="C250" s="58" t="s">
        <v>1274</v>
      </c>
      <c r="D250" s="36" t="s">
        <v>1275</v>
      </c>
      <c r="E250" s="51">
        <f t="shared" si="3"/>
        <v>22</v>
      </c>
      <c r="F250" s="53"/>
      <c r="G250" s="53" t="s">
        <v>316</v>
      </c>
      <c r="H250" s="53"/>
      <c r="I250" s="53">
        <v>150324</v>
      </c>
      <c r="J250" s="63" t="s">
        <v>1276</v>
      </c>
      <c r="K250" s="53" t="s">
        <v>840</v>
      </c>
      <c r="L250" s="53" t="s">
        <v>990</v>
      </c>
      <c r="M250" s="53" t="s">
        <v>320</v>
      </c>
      <c r="N250" s="53"/>
      <c r="O250" s="53"/>
      <c r="P250" s="59"/>
      <c r="Q250" s="49"/>
      <c r="R250" s="60"/>
    </row>
    <row r="251" spans="1:18" x14ac:dyDescent="0.3">
      <c r="A251" s="49" t="s">
        <v>895</v>
      </c>
      <c r="B251" s="49" t="s">
        <v>1277</v>
      </c>
      <c r="C251" s="58" t="s">
        <v>1278</v>
      </c>
      <c r="D251" s="36" t="s">
        <v>1279</v>
      </c>
      <c r="E251" s="51">
        <f t="shared" si="3"/>
        <v>25</v>
      </c>
      <c r="F251" s="53"/>
      <c r="G251" s="53" t="s">
        <v>316</v>
      </c>
      <c r="H251" s="53"/>
      <c r="I251" s="53">
        <v>150324</v>
      </c>
      <c r="J251" s="63" t="s">
        <v>1280</v>
      </c>
      <c r="K251" s="53" t="s">
        <v>840</v>
      </c>
      <c r="L251" s="53" t="s">
        <v>990</v>
      </c>
      <c r="M251" s="53" t="s">
        <v>320</v>
      </c>
      <c r="N251" s="53"/>
      <c r="O251" s="53"/>
      <c r="P251" s="59"/>
      <c r="Q251" s="49"/>
      <c r="R251" s="60"/>
    </row>
    <row r="252" spans="1:18" x14ac:dyDescent="0.3">
      <c r="A252" s="49" t="s">
        <v>895</v>
      </c>
      <c r="B252" s="49" t="s">
        <v>1281</v>
      </c>
      <c r="C252" s="58" t="s">
        <v>1282</v>
      </c>
      <c r="D252" s="36" t="s">
        <v>1283</v>
      </c>
      <c r="E252" s="51">
        <f t="shared" si="3"/>
        <v>15</v>
      </c>
      <c r="F252" s="53"/>
      <c r="G252" s="53" t="s">
        <v>316</v>
      </c>
      <c r="H252" s="53"/>
      <c r="I252" s="53">
        <v>150324</v>
      </c>
      <c r="J252" s="63" t="s">
        <v>1284</v>
      </c>
      <c r="K252" s="53" t="s">
        <v>840</v>
      </c>
      <c r="L252" s="53" t="s">
        <v>990</v>
      </c>
      <c r="M252" s="53" t="s">
        <v>320</v>
      </c>
      <c r="N252" s="53"/>
      <c r="O252" s="53"/>
      <c r="P252" s="59"/>
      <c r="Q252" s="49"/>
      <c r="R252" s="60"/>
    </row>
    <row r="253" spans="1:18" x14ac:dyDescent="0.3">
      <c r="A253" s="49" t="s">
        <v>895</v>
      </c>
      <c r="B253" s="49" t="s">
        <v>1285</v>
      </c>
      <c r="C253" s="64" t="s">
        <v>1286</v>
      </c>
      <c r="D253" s="36" t="s">
        <v>1287</v>
      </c>
      <c r="E253" s="51">
        <f t="shared" si="3"/>
        <v>58</v>
      </c>
      <c r="F253" s="51" t="s">
        <v>315</v>
      </c>
      <c r="G253" s="65" t="s">
        <v>316</v>
      </c>
      <c r="H253" s="65">
        <v>150416</v>
      </c>
      <c r="I253" s="65">
        <v>150410</v>
      </c>
      <c r="J253" s="66" t="str">
        <f>B253&amp;"#"&amp;C253</f>
        <v>JA343#Mys1a_Fragment 5_rev_v2</v>
      </c>
      <c r="K253" s="65" t="s">
        <v>840</v>
      </c>
      <c r="L253" s="65" t="s">
        <v>990</v>
      </c>
      <c r="M253" s="53" t="s">
        <v>320</v>
      </c>
    </row>
    <row r="254" spans="1:18" x14ac:dyDescent="0.3">
      <c r="A254" s="49" t="s">
        <v>895</v>
      </c>
      <c r="B254" s="49" t="s">
        <v>1288</v>
      </c>
      <c r="C254" s="64" t="s">
        <v>1289</v>
      </c>
      <c r="D254" s="36" t="s">
        <v>1290</v>
      </c>
      <c r="E254" s="51">
        <f t="shared" si="3"/>
        <v>20</v>
      </c>
      <c r="F254" s="51" t="s">
        <v>315</v>
      </c>
      <c r="G254" s="65" t="s">
        <v>316</v>
      </c>
      <c r="H254" s="65">
        <v>150416</v>
      </c>
      <c r="I254" s="65">
        <v>150410</v>
      </c>
      <c r="J254" s="66" t="str">
        <f>B254&amp;"#"&amp;C254</f>
        <v>JA344#Mys1a_Fragment6_for_v2</v>
      </c>
      <c r="K254" s="65" t="s">
        <v>840</v>
      </c>
      <c r="L254" s="65" t="s">
        <v>990</v>
      </c>
      <c r="M254" s="53" t="s">
        <v>320</v>
      </c>
    </row>
    <row r="255" spans="1:18" x14ac:dyDescent="0.3">
      <c r="A255" s="49" t="s">
        <v>895</v>
      </c>
      <c r="B255" s="49" t="s">
        <v>1291</v>
      </c>
      <c r="C255" s="64" t="s">
        <v>1292</v>
      </c>
      <c r="D255" s="36" t="s">
        <v>1293</v>
      </c>
      <c r="E255" s="51">
        <f t="shared" si="3"/>
        <v>47</v>
      </c>
      <c r="F255" s="51" t="s">
        <v>315</v>
      </c>
      <c r="G255" s="65" t="s">
        <v>316</v>
      </c>
      <c r="H255" s="65">
        <v>150416</v>
      </c>
      <c r="I255" s="65">
        <v>150410</v>
      </c>
      <c r="J255" s="66" t="str">
        <f>B255&amp;"#"&amp;C255</f>
        <v>JA345#Mys1a_Fragment 5_rev_v3</v>
      </c>
      <c r="K255" s="65" t="s">
        <v>840</v>
      </c>
      <c r="L255" s="65" t="s">
        <v>990</v>
      </c>
      <c r="M255" s="53" t="s">
        <v>320</v>
      </c>
    </row>
    <row r="256" spans="1:18" x14ac:dyDescent="0.3">
      <c r="A256" s="49" t="s">
        <v>895</v>
      </c>
      <c r="B256" s="49" t="s">
        <v>1294</v>
      </c>
      <c r="C256" s="64" t="s">
        <v>1295</v>
      </c>
      <c r="D256" s="36" t="s">
        <v>1296</v>
      </c>
      <c r="E256" s="51">
        <f t="shared" si="3"/>
        <v>22</v>
      </c>
      <c r="F256" s="51" t="s">
        <v>315</v>
      </c>
      <c r="G256" s="65" t="s">
        <v>316</v>
      </c>
      <c r="H256" s="65">
        <v>150416</v>
      </c>
      <c r="I256" s="65">
        <v>150410</v>
      </c>
      <c r="J256" s="66" t="str">
        <f>B256&amp;"#"&amp;C256</f>
        <v>JA346#Mys1a_Fragment6_for_v3</v>
      </c>
      <c r="K256" s="65" t="s">
        <v>840</v>
      </c>
      <c r="L256" s="65" t="s">
        <v>990</v>
      </c>
      <c r="M256" s="53" t="s">
        <v>320</v>
      </c>
    </row>
    <row r="257" spans="1:17" x14ac:dyDescent="0.3">
      <c r="A257" s="49" t="s">
        <v>895</v>
      </c>
      <c r="B257" s="49" t="s">
        <v>1297</v>
      </c>
      <c r="C257" s="64" t="s">
        <v>1298</v>
      </c>
      <c r="D257" s="36" t="s">
        <v>1299</v>
      </c>
      <c r="E257" s="51">
        <f t="shared" si="3"/>
        <v>22</v>
      </c>
      <c r="F257" s="51"/>
      <c r="G257" s="65" t="s">
        <v>316</v>
      </c>
      <c r="J257" s="66" t="str">
        <f t="shared" ref="J257:J304" si="4">B257&amp;"#"&amp;C257</f>
        <v>JA347#Mys1b_Fragment2_rev_v2</v>
      </c>
      <c r="K257" s="65" t="s">
        <v>840</v>
      </c>
      <c r="L257" s="65" t="s">
        <v>990</v>
      </c>
      <c r="M257" s="53" t="s">
        <v>320</v>
      </c>
    </row>
    <row r="258" spans="1:17" x14ac:dyDescent="0.3">
      <c r="A258" s="49" t="s">
        <v>895</v>
      </c>
      <c r="B258" s="49" t="s">
        <v>1300</v>
      </c>
      <c r="C258" s="64" t="s">
        <v>1301</v>
      </c>
      <c r="D258" s="36" t="s">
        <v>915</v>
      </c>
      <c r="E258" s="51">
        <f t="shared" si="3"/>
        <v>51</v>
      </c>
      <c r="F258" s="51"/>
      <c r="G258" s="65" t="s">
        <v>316</v>
      </c>
      <c r="J258" s="66" t="str">
        <f t="shared" si="4"/>
        <v>JA348#Mys1b_Fragment3_for_v2</v>
      </c>
      <c r="K258" s="65" t="s">
        <v>840</v>
      </c>
      <c r="L258" s="65" t="s">
        <v>990</v>
      </c>
      <c r="M258" s="53" t="s">
        <v>320</v>
      </c>
      <c r="P258" s="61" t="s">
        <v>1302</v>
      </c>
    </row>
    <row r="259" spans="1:17" x14ac:dyDescent="0.3">
      <c r="A259" s="49" t="s">
        <v>895</v>
      </c>
      <c r="B259" s="49" t="s">
        <v>1303</v>
      </c>
      <c r="C259" s="64" t="s">
        <v>1304</v>
      </c>
      <c r="D259" s="36" t="s">
        <v>1305</v>
      </c>
      <c r="E259" s="51">
        <f t="shared" ref="E259:E322" si="5">LEN(D259)</f>
        <v>28</v>
      </c>
      <c r="F259" s="51"/>
      <c r="G259" s="65" t="s">
        <v>316</v>
      </c>
      <c r="J259" s="66" t="str">
        <f t="shared" si="4"/>
        <v>JA349#Mys1b_Fragment2_rev_v3</v>
      </c>
      <c r="K259" s="65" t="s">
        <v>840</v>
      </c>
      <c r="L259" s="65" t="s">
        <v>990</v>
      </c>
      <c r="M259" s="53" t="s">
        <v>320</v>
      </c>
    </row>
    <row r="260" spans="1:17" x14ac:dyDescent="0.3">
      <c r="A260" s="49" t="s">
        <v>895</v>
      </c>
      <c r="B260" s="49" t="s">
        <v>1306</v>
      </c>
      <c r="C260" s="64" t="s">
        <v>1307</v>
      </c>
      <c r="D260" s="36" t="s">
        <v>1308</v>
      </c>
      <c r="E260" s="51">
        <f t="shared" si="5"/>
        <v>37</v>
      </c>
      <c r="F260" s="51"/>
      <c r="G260" s="65" t="s">
        <v>316</v>
      </c>
      <c r="J260" s="66" t="str">
        <f t="shared" si="4"/>
        <v>JA350#Mys1b_Fragment3_for_v3</v>
      </c>
      <c r="K260" s="65" t="s">
        <v>840</v>
      </c>
      <c r="L260" s="65" t="s">
        <v>990</v>
      </c>
      <c r="M260" s="53" t="s">
        <v>320</v>
      </c>
    </row>
    <row r="261" spans="1:17" x14ac:dyDescent="0.3">
      <c r="A261" s="49" t="s">
        <v>895</v>
      </c>
      <c r="B261" s="49" t="s">
        <v>1309</v>
      </c>
      <c r="C261" s="64" t="s">
        <v>1310</v>
      </c>
      <c r="D261" s="36" t="s">
        <v>1311</v>
      </c>
      <c r="E261" s="51">
        <f t="shared" si="5"/>
        <v>24</v>
      </c>
      <c r="G261" s="65" t="s">
        <v>316</v>
      </c>
      <c r="J261" s="66" t="str">
        <f t="shared" si="4"/>
        <v>JA351#Mys1b_Fragment2_rev_v4</v>
      </c>
      <c r="K261" s="65" t="s">
        <v>840</v>
      </c>
      <c r="L261" s="65" t="s">
        <v>990</v>
      </c>
      <c r="M261" s="53" t="s">
        <v>320</v>
      </c>
    </row>
    <row r="262" spans="1:17" x14ac:dyDescent="0.3">
      <c r="A262" s="49" t="s">
        <v>895</v>
      </c>
      <c r="B262" s="49" t="s">
        <v>1312</v>
      </c>
      <c r="C262" s="64" t="s">
        <v>1313</v>
      </c>
      <c r="D262" s="36" t="s">
        <v>1314</v>
      </c>
      <c r="E262" s="51">
        <f t="shared" si="5"/>
        <v>53</v>
      </c>
      <c r="G262" s="65" t="s">
        <v>316</v>
      </c>
      <c r="J262" s="66" t="str">
        <f t="shared" si="4"/>
        <v>JA352#Mys1b_Fragment3_for_v4</v>
      </c>
      <c r="K262" s="65" t="s">
        <v>840</v>
      </c>
      <c r="L262" s="65" t="s">
        <v>990</v>
      </c>
      <c r="M262" s="53" t="s">
        <v>320</v>
      </c>
    </row>
    <row r="263" spans="1:17" x14ac:dyDescent="0.3">
      <c r="A263" s="49" t="s">
        <v>895</v>
      </c>
      <c r="B263" s="49" t="s">
        <v>1315</v>
      </c>
      <c r="C263" s="68" t="s">
        <v>1316</v>
      </c>
      <c r="D263" s="36" t="s">
        <v>9</v>
      </c>
      <c r="E263" s="51">
        <f t="shared" si="5"/>
        <v>20</v>
      </c>
      <c r="G263" s="65" t="s">
        <v>316</v>
      </c>
      <c r="H263" s="65">
        <v>150424</v>
      </c>
      <c r="I263" s="65">
        <v>150422</v>
      </c>
      <c r="J263" s="66" t="str">
        <f t="shared" si="4"/>
        <v>JA353#Mys1b_Gibson1.1_for</v>
      </c>
      <c r="K263" s="65" t="s">
        <v>840</v>
      </c>
      <c r="L263" s="65" t="s">
        <v>990</v>
      </c>
      <c r="M263" s="53" t="s">
        <v>320</v>
      </c>
      <c r="Q263" s="65" t="s">
        <v>1317</v>
      </c>
    </row>
    <row r="264" spans="1:17" x14ac:dyDescent="0.3">
      <c r="A264" s="49" t="s">
        <v>895</v>
      </c>
      <c r="B264" s="49" t="s">
        <v>1318</v>
      </c>
      <c r="C264" s="68" t="s">
        <v>1319</v>
      </c>
      <c r="D264" s="36" t="s">
        <v>903</v>
      </c>
      <c r="E264" s="51">
        <f t="shared" si="5"/>
        <v>23</v>
      </c>
      <c r="G264" s="65" t="s">
        <v>316</v>
      </c>
      <c r="H264" s="65">
        <v>150424</v>
      </c>
      <c r="I264" s="65">
        <v>150422</v>
      </c>
      <c r="J264" s="66" t="str">
        <f t="shared" si="4"/>
        <v>JA354#Mys1b_Gibson1.1_rev</v>
      </c>
      <c r="K264" s="65" t="s">
        <v>840</v>
      </c>
      <c r="L264" s="65" t="s">
        <v>990</v>
      </c>
      <c r="M264" s="53" t="s">
        <v>320</v>
      </c>
      <c r="Q264" s="65" t="s">
        <v>1320</v>
      </c>
    </row>
    <row r="265" spans="1:17" x14ac:dyDescent="0.3">
      <c r="A265" s="49" t="s">
        <v>895</v>
      </c>
      <c r="B265" s="49" t="s">
        <v>1321</v>
      </c>
      <c r="C265" s="68" t="s">
        <v>1322</v>
      </c>
      <c r="D265" s="36" t="s">
        <v>1323</v>
      </c>
      <c r="E265" s="51">
        <f t="shared" si="5"/>
        <v>23</v>
      </c>
      <c r="G265" s="65" t="s">
        <v>316</v>
      </c>
      <c r="H265" s="65">
        <v>150424</v>
      </c>
      <c r="I265" s="65">
        <v>150422</v>
      </c>
      <c r="J265" s="66" t="str">
        <f t="shared" si="4"/>
        <v>JA355#Mys1b_Gibson1.2_for</v>
      </c>
      <c r="K265" s="65" t="s">
        <v>840</v>
      </c>
      <c r="L265" s="65" t="s">
        <v>990</v>
      </c>
      <c r="M265" s="53" t="s">
        <v>320</v>
      </c>
      <c r="Q265" s="65" t="s">
        <v>1324</v>
      </c>
    </row>
    <row r="266" spans="1:17" x14ac:dyDescent="0.3">
      <c r="A266" s="49" t="s">
        <v>895</v>
      </c>
      <c r="B266" s="49" t="s">
        <v>1325</v>
      </c>
      <c r="C266" s="68" t="s">
        <v>1326</v>
      </c>
      <c r="D266" s="36" t="s">
        <v>911</v>
      </c>
      <c r="E266" s="51">
        <f t="shared" si="5"/>
        <v>23</v>
      </c>
      <c r="G266" s="65" t="s">
        <v>316</v>
      </c>
      <c r="H266" s="65">
        <v>150424</v>
      </c>
      <c r="I266" s="65">
        <v>150422</v>
      </c>
      <c r="J266" s="66" t="str">
        <f t="shared" si="4"/>
        <v>JA356#Mys1b_Gibson1.2_rev</v>
      </c>
      <c r="K266" s="65" t="s">
        <v>840</v>
      </c>
      <c r="L266" s="65" t="s">
        <v>990</v>
      </c>
      <c r="M266" s="53" t="s">
        <v>320</v>
      </c>
      <c r="Q266" s="65" t="s">
        <v>1320</v>
      </c>
    </row>
    <row r="267" spans="1:17" x14ac:dyDescent="0.3">
      <c r="A267" s="49" t="s">
        <v>895</v>
      </c>
      <c r="B267" s="49" t="s">
        <v>1327</v>
      </c>
      <c r="C267" s="68" t="s">
        <v>1328</v>
      </c>
      <c r="D267" s="36" t="s">
        <v>1329</v>
      </c>
      <c r="E267" s="51">
        <f t="shared" si="5"/>
        <v>23</v>
      </c>
      <c r="G267" s="65" t="s">
        <v>316</v>
      </c>
      <c r="H267" s="65">
        <v>150424</v>
      </c>
      <c r="I267" s="65">
        <v>150422</v>
      </c>
      <c r="J267" s="66" t="str">
        <f t="shared" si="4"/>
        <v>JA357#Mys1b_Gibson1.3_for</v>
      </c>
      <c r="K267" s="65" t="s">
        <v>840</v>
      </c>
      <c r="L267" s="65" t="s">
        <v>990</v>
      </c>
      <c r="M267" s="53" t="s">
        <v>320</v>
      </c>
      <c r="Q267" s="65" t="s">
        <v>1330</v>
      </c>
    </row>
    <row r="268" spans="1:17" x14ac:dyDescent="0.3">
      <c r="A268" s="49" t="s">
        <v>895</v>
      </c>
      <c r="B268" s="49" t="s">
        <v>1331</v>
      </c>
      <c r="C268" s="68" t="s">
        <v>1332</v>
      </c>
      <c r="D268" s="36" t="s">
        <v>1333</v>
      </c>
      <c r="E268" s="51">
        <f t="shared" si="5"/>
        <v>26</v>
      </c>
      <c r="G268" s="65" t="s">
        <v>316</v>
      </c>
      <c r="H268" s="65">
        <v>150424</v>
      </c>
      <c r="I268" s="65">
        <v>150422</v>
      </c>
      <c r="J268" s="66" t="str">
        <f t="shared" si="4"/>
        <v>JA358#Mys1b_Gibson1.3_rev</v>
      </c>
      <c r="K268" s="65" t="s">
        <v>840</v>
      </c>
      <c r="L268" s="65" t="s">
        <v>990</v>
      </c>
      <c r="M268" s="53" t="s">
        <v>320</v>
      </c>
      <c r="Q268" s="65" t="s">
        <v>1320</v>
      </c>
    </row>
    <row r="269" spans="1:17" x14ac:dyDescent="0.3">
      <c r="A269" s="49" t="s">
        <v>895</v>
      </c>
      <c r="B269" s="49" t="s">
        <v>1334</v>
      </c>
      <c r="C269" s="68" t="s">
        <v>1335</v>
      </c>
      <c r="D269" s="36" t="s">
        <v>923</v>
      </c>
      <c r="E269" s="51">
        <f t="shared" si="5"/>
        <v>29</v>
      </c>
      <c r="G269" s="65" t="s">
        <v>316</v>
      </c>
      <c r="H269" s="65">
        <v>150424</v>
      </c>
      <c r="I269" s="65">
        <v>150422</v>
      </c>
      <c r="J269" s="66" t="str">
        <f t="shared" si="4"/>
        <v>JA359#Mys1b_Gibson1.4_for</v>
      </c>
      <c r="K269" s="65" t="s">
        <v>840</v>
      </c>
      <c r="L269" s="65" t="s">
        <v>990</v>
      </c>
      <c r="M269" s="53" t="s">
        <v>320</v>
      </c>
      <c r="Q269" s="65" t="s">
        <v>1330</v>
      </c>
    </row>
    <row r="270" spans="1:17" x14ac:dyDescent="0.3">
      <c r="A270" s="49" t="s">
        <v>895</v>
      </c>
      <c r="B270" s="49" t="s">
        <v>1336</v>
      </c>
      <c r="C270" s="68" t="s">
        <v>1337</v>
      </c>
      <c r="D270" s="36" t="s">
        <v>927</v>
      </c>
      <c r="E270" s="51">
        <f t="shared" si="5"/>
        <v>21</v>
      </c>
      <c r="G270" s="65" t="s">
        <v>316</v>
      </c>
      <c r="H270" s="65">
        <v>150424</v>
      </c>
      <c r="I270" s="65">
        <v>150422</v>
      </c>
      <c r="J270" s="66" t="str">
        <f t="shared" si="4"/>
        <v>JA360#Mys1b_Gibson1.4_rev</v>
      </c>
      <c r="K270" s="65" t="s">
        <v>840</v>
      </c>
      <c r="L270" s="65" t="s">
        <v>990</v>
      </c>
      <c r="M270" s="53" t="s">
        <v>320</v>
      </c>
      <c r="Q270" s="65" t="s">
        <v>1330</v>
      </c>
    </row>
    <row r="271" spans="1:17" x14ac:dyDescent="0.3">
      <c r="A271" s="49" t="s">
        <v>895</v>
      </c>
      <c r="B271" s="49" t="s">
        <v>1338</v>
      </c>
      <c r="C271" s="68" t="s">
        <v>1339</v>
      </c>
      <c r="D271" s="36" t="s">
        <v>1340</v>
      </c>
      <c r="E271" s="51">
        <f t="shared" si="5"/>
        <v>21</v>
      </c>
      <c r="G271" s="65" t="s">
        <v>316</v>
      </c>
      <c r="H271" s="65">
        <v>150424</v>
      </c>
      <c r="I271" s="65">
        <v>150422</v>
      </c>
      <c r="J271" s="66" t="str">
        <f t="shared" si="4"/>
        <v>JA361#Mys1b_Gibson1.5_for</v>
      </c>
      <c r="K271" s="65" t="s">
        <v>840</v>
      </c>
      <c r="L271" s="65" t="s">
        <v>990</v>
      </c>
      <c r="M271" s="53" t="s">
        <v>320</v>
      </c>
      <c r="Q271" s="65" t="s">
        <v>1330</v>
      </c>
    </row>
    <row r="272" spans="1:17" x14ac:dyDescent="0.3">
      <c r="A272" s="49" t="s">
        <v>895</v>
      </c>
      <c r="B272" s="49" t="s">
        <v>1341</v>
      </c>
      <c r="C272" s="68" t="s">
        <v>1342</v>
      </c>
      <c r="D272" s="36" t="s">
        <v>935</v>
      </c>
      <c r="E272" s="51">
        <f t="shared" si="5"/>
        <v>22</v>
      </c>
      <c r="G272" s="65" t="s">
        <v>316</v>
      </c>
      <c r="H272" s="65">
        <v>150424</v>
      </c>
      <c r="I272" s="65">
        <v>150422</v>
      </c>
      <c r="J272" s="66" t="str">
        <f t="shared" si="4"/>
        <v>JA362#Mys1b_Gibson1.5_rev</v>
      </c>
      <c r="K272" s="65" t="s">
        <v>840</v>
      </c>
      <c r="L272" s="65" t="s">
        <v>990</v>
      </c>
      <c r="M272" s="53" t="s">
        <v>320</v>
      </c>
      <c r="Q272" s="65" t="s">
        <v>1330</v>
      </c>
    </row>
    <row r="273" spans="1:17" x14ac:dyDescent="0.3">
      <c r="A273" s="49" t="s">
        <v>895</v>
      </c>
      <c r="B273" s="49" t="s">
        <v>1343</v>
      </c>
      <c r="C273" s="68" t="s">
        <v>1344</v>
      </c>
      <c r="D273" s="36" t="s">
        <v>1345</v>
      </c>
      <c r="E273" s="51">
        <f t="shared" si="5"/>
        <v>23</v>
      </c>
      <c r="G273" s="65" t="s">
        <v>316</v>
      </c>
      <c r="H273" s="65">
        <v>150424</v>
      </c>
      <c r="I273" s="65">
        <v>150422</v>
      </c>
      <c r="J273" s="66" t="str">
        <f t="shared" si="4"/>
        <v>JA363#Mys1b_Gibson1.6_for</v>
      </c>
      <c r="K273" s="65" t="s">
        <v>840</v>
      </c>
      <c r="L273" s="65" t="s">
        <v>990</v>
      </c>
      <c r="M273" s="53" t="s">
        <v>320</v>
      </c>
      <c r="Q273" s="65" t="s">
        <v>1346</v>
      </c>
    </row>
    <row r="274" spans="1:17" x14ac:dyDescent="0.3">
      <c r="A274" s="49" t="s">
        <v>895</v>
      </c>
      <c r="B274" s="49" t="s">
        <v>1347</v>
      </c>
      <c r="C274" s="68" t="s">
        <v>1348</v>
      </c>
      <c r="D274" s="36" t="s">
        <v>943</v>
      </c>
      <c r="E274" s="51">
        <f t="shared" si="5"/>
        <v>26</v>
      </c>
      <c r="G274" s="65" t="s">
        <v>316</v>
      </c>
      <c r="H274" s="65">
        <v>150424</v>
      </c>
      <c r="I274" s="65">
        <v>150422</v>
      </c>
      <c r="J274" s="66" t="str">
        <f t="shared" si="4"/>
        <v>JA364#Mys1b_Gibson1.6_rev</v>
      </c>
      <c r="K274" s="65" t="s">
        <v>840</v>
      </c>
      <c r="L274" s="65" t="s">
        <v>990</v>
      </c>
      <c r="M274" s="53" t="s">
        <v>320</v>
      </c>
      <c r="Q274" s="65" t="s">
        <v>1346</v>
      </c>
    </row>
    <row r="275" spans="1:17" x14ac:dyDescent="0.3">
      <c r="A275" s="49" t="s">
        <v>895</v>
      </c>
      <c r="B275" s="49" t="s">
        <v>1349</v>
      </c>
      <c r="C275" s="68" t="s">
        <v>1350</v>
      </c>
      <c r="D275" s="36" t="s">
        <v>1351</v>
      </c>
      <c r="E275" s="51">
        <f t="shared" si="5"/>
        <v>25</v>
      </c>
      <c r="G275" s="65" t="s">
        <v>316</v>
      </c>
      <c r="H275" s="65">
        <v>150424</v>
      </c>
      <c r="I275" s="65">
        <v>150422</v>
      </c>
      <c r="J275" s="66" t="str">
        <f t="shared" si="4"/>
        <v>JA365#Mys1b_Gibson1.7_for</v>
      </c>
      <c r="K275" s="65" t="s">
        <v>840</v>
      </c>
      <c r="L275" s="65" t="s">
        <v>990</v>
      </c>
      <c r="M275" s="53" t="s">
        <v>320</v>
      </c>
      <c r="Q275" s="65" t="s">
        <v>1352</v>
      </c>
    </row>
    <row r="276" spans="1:17" x14ac:dyDescent="0.3">
      <c r="A276" s="49" t="s">
        <v>895</v>
      </c>
      <c r="B276" s="49" t="s">
        <v>1353</v>
      </c>
      <c r="C276" s="68" t="s">
        <v>1354</v>
      </c>
      <c r="D276" s="36" t="s">
        <v>1355</v>
      </c>
      <c r="E276" s="51">
        <f t="shared" si="5"/>
        <v>27</v>
      </c>
      <c r="G276" s="65" t="s">
        <v>316</v>
      </c>
      <c r="H276" s="65">
        <v>150424</v>
      </c>
      <c r="I276" s="65">
        <v>150422</v>
      </c>
      <c r="J276" s="66" t="str">
        <f t="shared" si="4"/>
        <v>JA366#Mys1b_Gibson1.7_rev</v>
      </c>
      <c r="K276" s="65" t="s">
        <v>840</v>
      </c>
      <c r="L276" s="65" t="s">
        <v>990</v>
      </c>
      <c r="M276" s="53" t="s">
        <v>320</v>
      </c>
      <c r="Q276" s="65" t="s">
        <v>1356</v>
      </c>
    </row>
    <row r="277" spans="1:17" x14ac:dyDescent="0.3">
      <c r="A277" s="49" t="s">
        <v>895</v>
      </c>
      <c r="B277" s="49" t="s">
        <v>1357</v>
      </c>
      <c r="C277" s="68" t="s">
        <v>1278</v>
      </c>
      <c r="D277" s="36" t="s">
        <v>1358</v>
      </c>
      <c r="E277" s="51">
        <f t="shared" si="5"/>
        <v>30</v>
      </c>
      <c r="G277" s="65" t="s">
        <v>316</v>
      </c>
      <c r="H277" s="65">
        <v>150424</v>
      </c>
      <c r="I277" s="65">
        <v>150422</v>
      </c>
      <c r="J277" s="66" t="str">
        <f t="shared" si="4"/>
        <v>JA367#pFastBAC1 Gibson_for</v>
      </c>
      <c r="K277" s="65" t="s">
        <v>840</v>
      </c>
      <c r="L277" s="65" t="s">
        <v>990</v>
      </c>
      <c r="M277" s="53" t="s">
        <v>320</v>
      </c>
      <c r="Q277" s="65" t="s">
        <v>1320</v>
      </c>
    </row>
    <row r="278" spans="1:17" x14ac:dyDescent="0.3">
      <c r="A278" s="49" t="s">
        <v>895</v>
      </c>
      <c r="B278" s="49" t="s">
        <v>1359</v>
      </c>
      <c r="C278" s="68" t="s">
        <v>1282</v>
      </c>
      <c r="D278" s="36" t="s">
        <v>10</v>
      </c>
      <c r="E278" s="51">
        <f t="shared" si="5"/>
        <v>20</v>
      </c>
      <c r="G278" s="65" t="s">
        <v>316</v>
      </c>
      <c r="H278" s="65">
        <v>150424</v>
      </c>
      <c r="I278" s="65">
        <v>150422</v>
      </c>
      <c r="J278" s="66" t="str">
        <f t="shared" si="4"/>
        <v>JA368#pFastBAC1 Gibson_rev</v>
      </c>
      <c r="K278" s="65" t="s">
        <v>840</v>
      </c>
      <c r="L278" s="65" t="s">
        <v>990</v>
      </c>
      <c r="M278" s="53" t="s">
        <v>320</v>
      </c>
      <c r="Q278" s="65" t="s">
        <v>1360</v>
      </c>
    </row>
    <row r="279" spans="1:17" x14ac:dyDescent="0.3">
      <c r="A279" s="49" t="s">
        <v>895</v>
      </c>
      <c r="B279" s="49" t="s">
        <v>1361</v>
      </c>
      <c r="C279" s="64" t="s">
        <v>1362</v>
      </c>
      <c r="D279" s="36" t="s">
        <v>1363</v>
      </c>
      <c r="E279" s="51">
        <f t="shared" si="5"/>
        <v>43</v>
      </c>
      <c r="G279" s="65" t="s">
        <v>316</v>
      </c>
      <c r="I279" s="65">
        <v>150504</v>
      </c>
      <c r="J279" s="66" t="str">
        <f t="shared" si="4"/>
        <v>JA369#Mys1b_Fragment1_for_v2</v>
      </c>
      <c r="K279" s="65" t="s">
        <v>840</v>
      </c>
      <c r="L279" s="65" t="s">
        <v>990</v>
      </c>
      <c r="M279" s="53" t="s">
        <v>320</v>
      </c>
    </row>
    <row r="280" spans="1:17" x14ac:dyDescent="0.3">
      <c r="A280" s="49" t="s">
        <v>895</v>
      </c>
      <c r="B280" s="49" t="s">
        <v>1364</v>
      </c>
      <c r="C280" s="64" t="s">
        <v>1365</v>
      </c>
      <c r="D280" s="36" t="s">
        <v>1366</v>
      </c>
      <c r="E280" s="51">
        <f t="shared" si="5"/>
        <v>90</v>
      </c>
      <c r="G280" s="65" t="s">
        <v>316</v>
      </c>
      <c r="I280" s="65">
        <v>150504</v>
      </c>
      <c r="J280" s="66" t="str">
        <f t="shared" si="4"/>
        <v>JA370#Mys1b_Fragment7_rev_v2</v>
      </c>
      <c r="K280" s="65" t="s">
        <v>840</v>
      </c>
      <c r="L280" s="65" t="s">
        <v>990</v>
      </c>
      <c r="M280" s="53" t="s">
        <v>320</v>
      </c>
    </row>
    <row r="281" spans="1:17" x14ac:dyDescent="0.3">
      <c r="A281" s="49" t="s">
        <v>895</v>
      </c>
      <c r="B281" s="49" t="s">
        <v>1367</v>
      </c>
      <c r="C281" s="64" t="s">
        <v>1368</v>
      </c>
      <c r="D281" s="36" t="s">
        <v>1369</v>
      </c>
      <c r="E281" s="51">
        <f t="shared" si="5"/>
        <v>40</v>
      </c>
      <c r="G281" s="65" t="s">
        <v>316</v>
      </c>
      <c r="I281" s="65">
        <v>150517</v>
      </c>
      <c r="J281" s="66" t="str">
        <f t="shared" si="4"/>
        <v>JA371#Mys1b_F1_sc1_f</v>
      </c>
      <c r="K281" s="65" t="s">
        <v>840</v>
      </c>
      <c r="L281" s="65" t="s">
        <v>990</v>
      </c>
      <c r="M281" s="53" t="s">
        <v>320</v>
      </c>
    </row>
    <row r="282" spans="1:17" x14ac:dyDescent="0.3">
      <c r="A282" s="49" t="s">
        <v>895</v>
      </c>
      <c r="B282" s="49" t="s">
        <v>1370</v>
      </c>
      <c r="C282" s="64" t="s">
        <v>1371</v>
      </c>
      <c r="D282" s="36" t="s">
        <v>1372</v>
      </c>
      <c r="E282" s="51">
        <f t="shared" si="5"/>
        <v>22</v>
      </c>
      <c r="G282" s="65" t="s">
        <v>316</v>
      </c>
      <c r="I282" s="65">
        <v>150517</v>
      </c>
      <c r="J282" s="66" t="str">
        <f t="shared" si="4"/>
        <v>JA372#Mys1b_F1_sc1_r</v>
      </c>
      <c r="K282" s="65" t="s">
        <v>840</v>
      </c>
      <c r="L282" s="65" t="s">
        <v>990</v>
      </c>
      <c r="M282" s="53" t="s">
        <v>320</v>
      </c>
    </row>
    <row r="283" spans="1:17" x14ac:dyDescent="0.3">
      <c r="A283" s="49" t="s">
        <v>895</v>
      </c>
      <c r="B283" s="49" t="s">
        <v>1373</v>
      </c>
      <c r="C283" s="64" t="s">
        <v>1374</v>
      </c>
      <c r="D283" s="36" t="s">
        <v>1375</v>
      </c>
      <c r="E283" s="51">
        <f t="shared" si="5"/>
        <v>21</v>
      </c>
      <c r="G283" s="65" t="s">
        <v>316</v>
      </c>
      <c r="I283" s="65">
        <v>150517</v>
      </c>
      <c r="J283" s="66" t="str">
        <f t="shared" si="4"/>
        <v>JA373#Mys1b_F2_sc1_f</v>
      </c>
      <c r="K283" s="65" t="s">
        <v>840</v>
      </c>
      <c r="L283" s="65" t="s">
        <v>990</v>
      </c>
      <c r="M283" s="53" t="s">
        <v>320</v>
      </c>
    </row>
    <row r="284" spans="1:17" x14ac:dyDescent="0.3">
      <c r="A284" s="49" t="s">
        <v>895</v>
      </c>
      <c r="B284" s="49" t="s">
        <v>1376</v>
      </c>
      <c r="C284" s="64" t="s">
        <v>1377</v>
      </c>
      <c r="D284" s="36" t="s">
        <v>1378</v>
      </c>
      <c r="E284" s="51">
        <f t="shared" si="5"/>
        <v>53</v>
      </c>
      <c r="G284" s="65" t="s">
        <v>316</v>
      </c>
      <c r="I284" s="65">
        <v>150517</v>
      </c>
      <c r="J284" s="66" t="str">
        <f t="shared" si="4"/>
        <v>JA374#Mys1b_F2_sc1_r</v>
      </c>
      <c r="K284" s="65" t="s">
        <v>840</v>
      </c>
      <c r="L284" s="65" t="s">
        <v>990</v>
      </c>
      <c r="M284" s="53" t="s">
        <v>320</v>
      </c>
    </row>
    <row r="285" spans="1:17" x14ac:dyDescent="0.3">
      <c r="A285" s="49" t="s">
        <v>895</v>
      </c>
      <c r="B285" s="49" t="s">
        <v>1379</v>
      </c>
      <c r="C285" s="64" t="s">
        <v>1380</v>
      </c>
      <c r="D285" s="36" t="s">
        <v>1381</v>
      </c>
      <c r="E285" s="51">
        <f t="shared" si="5"/>
        <v>44</v>
      </c>
      <c r="G285" s="65" t="s">
        <v>316</v>
      </c>
      <c r="I285" s="65">
        <v>150517</v>
      </c>
      <c r="J285" s="66" t="str">
        <f t="shared" si="4"/>
        <v>JA375#Mys1b_F3_sc1_f</v>
      </c>
      <c r="K285" s="65" t="s">
        <v>840</v>
      </c>
      <c r="L285" s="65" t="s">
        <v>990</v>
      </c>
      <c r="M285" s="53" t="s">
        <v>320</v>
      </c>
    </row>
    <row r="286" spans="1:17" x14ac:dyDescent="0.3">
      <c r="A286" s="49" t="s">
        <v>895</v>
      </c>
      <c r="B286" s="49" t="s">
        <v>1382</v>
      </c>
      <c r="C286" s="64" t="s">
        <v>1383</v>
      </c>
      <c r="D286" s="36" t="s">
        <v>1333</v>
      </c>
      <c r="E286" s="51">
        <f t="shared" si="5"/>
        <v>26</v>
      </c>
      <c r="G286" s="65" t="s">
        <v>316</v>
      </c>
      <c r="I286" s="65">
        <v>150517</v>
      </c>
      <c r="J286" s="66" t="str">
        <f t="shared" si="4"/>
        <v>JA376#Mys1b_F3_sc1_r</v>
      </c>
      <c r="K286" s="65" t="s">
        <v>840</v>
      </c>
      <c r="L286" s="65" t="s">
        <v>990</v>
      </c>
      <c r="M286" s="53" t="s">
        <v>320</v>
      </c>
    </row>
    <row r="287" spans="1:17" x14ac:dyDescent="0.3">
      <c r="A287" s="49" t="s">
        <v>895</v>
      </c>
      <c r="B287" s="49" t="s">
        <v>1384</v>
      </c>
      <c r="C287" s="66" t="s">
        <v>1385</v>
      </c>
      <c r="D287" s="36" t="s">
        <v>1386</v>
      </c>
      <c r="E287" s="51">
        <f t="shared" si="5"/>
        <v>24</v>
      </c>
      <c r="G287" s="65" t="s">
        <v>316</v>
      </c>
      <c r="I287" s="65">
        <v>150517</v>
      </c>
      <c r="J287" s="66" t="str">
        <f t="shared" si="4"/>
        <v>JA377#Mys1b_F4_sc1_f</v>
      </c>
      <c r="K287" s="65" t="s">
        <v>840</v>
      </c>
      <c r="L287" s="65" t="s">
        <v>990</v>
      </c>
      <c r="M287" s="53" t="s">
        <v>320</v>
      </c>
    </row>
    <row r="288" spans="1:17" x14ac:dyDescent="0.3">
      <c r="A288" s="49" t="s">
        <v>895</v>
      </c>
      <c r="B288" s="49" t="s">
        <v>1387</v>
      </c>
      <c r="C288" s="66" t="s">
        <v>1388</v>
      </c>
      <c r="D288" s="36" t="s">
        <v>1389</v>
      </c>
      <c r="E288" s="51">
        <f t="shared" si="5"/>
        <v>21</v>
      </c>
      <c r="G288" s="65" t="s">
        <v>316</v>
      </c>
      <c r="I288" s="65">
        <v>150517</v>
      </c>
      <c r="J288" s="66" t="str">
        <f t="shared" si="4"/>
        <v>JA378#Mys1b_F4_sc1_r</v>
      </c>
      <c r="K288" s="65" t="s">
        <v>840</v>
      </c>
      <c r="L288" s="65" t="s">
        <v>990</v>
      </c>
      <c r="M288" s="53" t="s">
        <v>320</v>
      </c>
    </row>
    <row r="289" spans="1:15" x14ac:dyDescent="0.3">
      <c r="A289" s="49" t="s">
        <v>895</v>
      </c>
      <c r="B289" s="49" t="s">
        <v>1390</v>
      </c>
      <c r="C289" s="64" t="s">
        <v>1391</v>
      </c>
      <c r="D289" s="36" t="s">
        <v>1392</v>
      </c>
      <c r="E289" s="51">
        <f t="shared" si="5"/>
        <v>22</v>
      </c>
      <c r="F289" s="69"/>
      <c r="G289" s="65" t="s">
        <v>316</v>
      </c>
      <c r="I289" s="65">
        <v>150517</v>
      </c>
      <c r="J289" s="66" t="str">
        <f t="shared" si="4"/>
        <v>JA379#Mys1b_F5_sc1_f</v>
      </c>
      <c r="K289" s="65" t="s">
        <v>840</v>
      </c>
      <c r="L289" s="65" t="s">
        <v>990</v>
      </c>
      <c r="M289" s="53" t="s">
        <v>320</v>
      </c>
    </row>
    <row r="290" spans="1:15" x14ac:dyDescent="0.3">
      <c r="A290" s="49" t="s">
        <v>895</v>
      </c>
      <c r="B290" s="49" t="s">
        <v>1393</v>
      </c>
      <c r="C290" s="64" t="s">
        <v>1394</v>
      </c>
      <c r="D290" s="36" t="s">
        <v>1395</v>
      </c>
      <c r="E290" s="51">
        <f t="shared" si="5"/>
        <v>52</v>
      </c>
      <c r="F290" s="69"/>
      <c r="G290" s="65" t="s">
        <v>316</v>
      </c>
      <c r="I290" s="65">
        <v>150517</v>
      </c>
      <c r="J290" s="66" t="str">
        <f t="shared" si="4"/>
        <v>JA380#Mys1b_F5_sc1_r</v>
      </c>
      <c r="K290" s="65" t="s">
        <v>840</v>
      </c>
      <c r="L290" s="65" t="s">
        <v>990</v>
      </c>
      <c r="M290" s="53" t="s">
        <v>320</v>
      </c>
    </row>
    <row r="291" spans="1:15" x14ac:dyDescent="0.3">
      <c r="A291" s="49" t="s">
        <v>895</v>
      </c>
      <c r="B291" s="49" t="s">
        <v>1396</v>
      </c>
      <c r="C291" s="64" t="s">
        <v>1397</v>
      </c>
      <c r="D291" s="36" t="s">
        <v>1398</v>
      </c>
      <c r="E291" s="51">
        <f t="shared" si="5"/>
        <v>46</v>
      </c>
      <c r="F291" s="69"/>
      <c r="G291" s="65" t="s">
        <v>316</v>
      </c>
      <c r="I291" s="65">
        <v>150517</v>
      </c>
      <c r="J291" s="66" t="str">
        <f t="shared" si="4"/>
        <v>JA381#Mys1b_F6_sc1_f</v>
      </c>
      <c r="K291" s="65" t="s">
        <v>840</v>
      </c>
      <c r="L291" s="65" t="s">
        <v>990</v>
      </c>
      <c r="M291" s="53" t="s">
        <v>320</v>
      </c>
    </row>
    <row r="292" spans="1:15" x14ac:dyDescent="0.3">
      <c r="A292" s="49" t="s">
        <v>895</v>
      </c>
      <c r="B292" s="49" t="s">
        <v>1399</v>
      </c>
      <c r="C292" s="64" t="s">
        <v>1400</v>
      </c>
      <c r="D292" s="36" t="s">
        <v>1401</v>
      </c>
      <c r="E292" s="51">
        <f t="shared" si="5"/>
        <v>20</v>
      </c>
      <c r="F292" s="69"/>
      <c r="G292" s="65" t="s">
        <v>316</v>
      </c>
      <c r="I292" s="65">
        <v>150517</v>
      </c>
      <c r="J292" s="66" t="str">
        <f t="shared" si="4"/>
        <v>JA382#Mys1b_F6_sc1_r</v>
      </c>
      <c r="K292" s="65" t="s">
        <v>840</v>
      </c>
      <c r="L292" s="65" t="s">
        <v>990</v>
      </c>
      <c r="M292" s="53" t="s">
        <v>320</v>
      </c>
    </row>
    <row r="293" spans="1:15" x14ac:dyDescent="0.3">
      <c r="A293" s="49" t="s">
        <v>895</v>
      </c>
      <c r="B293" s="49" t="s">
        <v>1402</v>
      </c>
      <c r="C293" s="64" t="s">
        <v>1403</v>
      </c>
      <c r="D293" s="36" t="s">
        <v>1404</v>
      </c>
      <c r="E293" s="51">
        <f t="shared" si="5"/>
        <v>22</v>
      </c>
      <c r="F293" s="69"/>
      <c r="G293" s="65" t="s">
        <v>316</v>
      </c>
      <c r="I293" s="65">
        <v>150517</v>
      </c>
      <c r="J293" s="66" t="str">
        <f t="shared" si="4"/>
        <v>JA383#Mys1b_F7_sc1_f</v>
      </c>
      <c r="K293" s="65" t="s">
        <v>840</v>
      </c>
      <c r="L293" s="65" t="s">
        <v>990</v>
      </c>
      <c r="M293" s="53" t="s">
        <v>320</v>
      </c>
    </row>
    <row r="294" spans="1:15" x14ac:dyDescent="0.3">
      <c r="A294" s="49" t="s">
        <v>895</v>
      </c>
      <c r="B294" s="49" t="s">
        <v>1405</v>
      </c>
      <c r="C294" s="64" t="s">
        <v>1406</v>
      </c>
      <c r="D294" s="36" t="s">
        <v>1407</v>
      </c>
      <c r="E294" s="51">
        <f t="shared" si="5"/>
        <v>51</v>
      </c>
      <c r="F294" s="69"/>
      <c r="G294" s="65" t="s">
        <v>316</v>
      </c>
      <c r="I294" s="65">
        <v>150517</v>
      </c>
      <c r="J294" s="66" t="str">
        <f t="shared" si="4"/>
        <v>JA384#Mys1b_F7_sc1_r</v>
      </c>
      <c r="K294" s="65" t="s">
        <v>840</v>
      </c>
      <c r="L294" s="65" t="s">
        <v>990</v>
      </c>
      <c r="M294" s="53" t="s">
        <v>320</v>
      </c>
    </row>
    <row r="295" spans="1:15" x14ac:dyDescent="0.3">
      <c r="A295" s="49" t="s">
        <v>895</v>
      </c>
      <c r="B295" s="49" t="s">
        <v>1408</v>
      </c>
      <c r="C295" s="64" t="s">
        <v>1409</v>
      </c>
      <c r="D295" s="36" t="s">
        <v>1410</v>
      </c>
      <c r="E295" s="51">
        <f t="shared" si="5"/>
        <v>49</v>
      </c>
      <c r="F295" s="69"/>
      <c r="G295" s="65" t="s">
        <v>316</v>
      </c>
      <c r="I295" s="65">
        <v>150517</v>
      </c>
      <c r="J295" s="66" t="str">
        <f t="shared" si="4"/>
        <v>JA385#Mys1b_F4_sc2_r</v>
      </c>
      <c r="K295" s="65" t="s">
        <v>840</v>
      </c>
      <c r="L295" s="65" t="s">
        <v>990</v>
      </c>
      <c r="M295" s="53" t="s">
        <v>320</v>
      </c>
    </row>
    <row r="296" spans="1:15" x14ac:dyDescent="0.3">
      <c r="A296" s="49" t="s">
        <v>895</v>
      </c>
      <c r="B296" s="49" t="s">
        <v>1411</v>
      </c>
      <c r="C296" s="64" t="s">
        <v>1412</v>
      </c>
      <c r="D296" s="36" t="s">
        <v>1413</v>
      </c>
      <c r="E296" s="51">
        <f t="shared" si="5"/>
        <v>42</v>
      </c>
      <c r="F296" s="69"/>
      <c r="G296" s="65" t="s">
        <v>316</v>
      </c>
      <c r="I296" s="65">
        <v>150517</v>
      </c>
      <c r="J296" s="66" t="str">
        <f t="shared" si="4"/>
        <v>JA386#Mys1b_F5_sc2_f</v>
      </c>
      <c r="K296" s="65" t="s">
        <v>840</v>
      </c>
      <c r="L296" s="65" t="s">
        <v>990</v>
      </c>
      <c r="M296" s="53" t="s">
        <v>320</v>
      </c>
    </row>
    <row r="297" spans="1:15" x14ac:dyDescent="0.3">
      <c r="A297" s="49" t="s">
        <v>895</v>
      </c>
      <c r="B297" s="49" t="s">
        <v>1414</v>
      </c>
      <c r="C297" s="64" t="s">
        <v>1415</v>
      </c>
      <c r="D297" s="36" t="s">
        <v>1416</v>
      </c>
      <c r="E297" s="51">
        <f t="shared" si="5"/>
        <v>51</v>
      </c>
      <c r="F297" s="69"/>
      <c r="G297" s="65" t="s">
        <v>316</v>
      </c>
      <c r="I297" s="65">
        <v>150517</v>
      </c>
      <c r="J297" s="66" t="str">
        <f t="shared" si="4"/>
        <v>JA387#RFP_Gibson_f</v>
      </c>
      <c r="K297" s="65" t="s">
        <v>840</v>
      </c>
      <c r="L297" s="65" t="s">
        <v>1417</v>
      </c>
      <c r="M297" s="53" t="s">
        <v>320</v>
      </c>
    </row>
    <row r="298" spans="1:15" x14ac:dyDescent="0.3">
      <c r="A298" s="49" t="s">
        <v>895</v>
      </c>
      <c r="B298" s="49" t="s">
        <v>1418</v>
      </c>
      <c r="C298" s="64" t="s">
        <v>1419</v>
      </c>
      <c r="D298" s="36" t="s">
        <v>1420</v>
      </c>
      <c r="E298" s="51">
        <f t="shared" si="5"/>
        <v>32</v>
      </c>
      <c r="F298" s="69"/>
      <c r="G298" s="65" t="s">
        <v>316</v>
      </c>
      <c r="I298" s="65">
        <v>150517</v>
      </c>
      <c r="J298" s="66" t="str">
        <f t="shared" si="4"/>
        <v>JA388#RFP_Gibson_r</v>
      </c>
      <c r="K298" s="65" t="s">
        <v>840</v>
      </c>
      <c r="L298" s="65" t="s">
        <v>1417</v>
      </c>
      <c r="M298" s="53" t="s">
        <v>320</v>
      </c>
    </row>
    <row r="299" spans="1:15" x14ac:dyDescent="0.3">
      <c r="A299" s="49" t="s">
        <v>895</v>
      </c>
      <c r="B299" s="49" t="s">
        <v>1421</v>
      </c>
      <c r="C299" s="1" t="s">
        <v>1422</v>
      </c>
      <c r="D299" s="36" t="s">
        <v>1423</v>
      </c>
      <c r="E299" s="51">
        <f t="shared" si="5"/>
        <v>90</v>
      </c>
      <c r="F299" s="69"/>
      <c r="G299" s="65" t="s">
        <v>316</v>
      </c>
      <c r="I299" s="65">
        <v>150518</v>
      </c>
      <c r="J299" s="66" t="str">
        <f t="shared" si="4"/>
        <v>JA389#RFP_Gibson_f2</v>
      </c>
      <c r="K299" s="65" t="s">
        <v>840</v>
      </c>
      <c r="L299" s="65" t="s">
        <v>1417</v>
      </c>
      <c r="M299" s="53" t="s">
        <v>320</v>
      </c>
      <c r="O299" s="65" t="s">
        <v>1424</v>
      </c>
    </row>
    <row r="300" spans="1:15" x14ac:dyDescent="0.3">
      <c r="A300" s="49" t="s">
        <v>895</v>
      </c>
      <c r="B300" s="49" t="s">
        <v>1425</v>
      </c>
      <c r="C300" s="1" t="s">
        <v>1426</v>
      </c>
      <c r="D300" s="36" t="s">
        <v>1427</v>
      </c>
      <c r="E300" s="51">
        <f t="shared" si="5"/>
        <v>88</v>
      </c>
      <c r="F300" s="69"/>
      <c r="G300" s="65" t="s">
        <v>316</v>
      </c>
      <c r="I300" s="65">
        <v>150518</v>
      </c>
      <c r="J300" s="66" t="str">
        <f t="shared" si="4"/>
        <v>JA390#RFP_Gibson_r2</v>
      </c>
      <c r="K300" s="65" t="s">
        <v>840</v>
      </c>
      <c r="L300" s="65" t="s">
        <v>1417</v>
      </c>
      <c r="M300" s="53" t="s">
        <v>320</v>
      </c>
      <c r="O300" s="65" t="s">
        <v>1428</v>
      </c>
    </row>
    <row r="301" spans="1:15" x14ac:dyDescent="0.3">
      <c r="A301" s="49" t="s">
        <v>895</v>
      </c>
      <c r="B301" s="49" t="s">
        <v>1429</v>
      </c>
      <c r="C301" s="64" t="s">
        <v>1430</v>
      </c>
      <c r="D301" s="36" t="s">
        <v>9</v>
      </c>
      <c r="E301" s="51">
        <f t="shared" si="5"/>
        <v>20</v>
      </c>
      <c r="F301" s="69"/>
      <c r="G301" s="65" t="s">
        <v>316</v>
      </c>
      <c r="I301" s="65">
        <v>150518</v>
      </c>
      <c r="J301" s="66" t="s">
        <v>1431</v>
      </c>
      <c r="K301" s="65" t="s">
        <v>840</v>
      </c>
      <c r="M301" s="53" t="s">
        <v>320</v>
      </c>
    </row>
    <row r="302" spans="1:15" x14ac:dyDescent="0.3">
      <c r="A302" s="49" t="s">
        <v>895</v>
      </c>
      <c r="B302" s="49" t="s">
        <v>1432</v>
      </c>
      <c r="C302" s="64" t="s">
        <v>1433</v>
      </c>
      <c r="D302" s="36" t="s">
        <v>1434</v>
      </c>
      <c r="E302" s="51">
        <f t="shared" si="5"/>
        <v>30</v>
      </c>
      <c r="F302" s="69"/>
      <c r="G302" s="65" t="s">
        <v>316</v>
      </c>
      <c r="I302" s="65">
        <v>150518</v>
      </c>
      <c r="J302" s="66" t="str">
        <f t="shared" si="4"/>
        <v>JA392#RFP_Gibson_r2_small</v>
      </c>
      <c r="K302" s="65" t="s">
        <v>840</v>
      </c>
      <c r="M302" s="53" t="s">
        <v>320</v>
      </c>
    </row>
    <row r="303" spans="1:15" x14ac:dyDescent="0.3">
      <c r="A303" s="49" t="s">
        <v>895</v>
      </c>
      <c r="B303" s="49" t="s">
        <v>1435</v>
      </c>
      <c r="C303" s="64" t="s">
        <v>1436</v>
      </c>
      <c r="D303" s="36" t="s">
        <v>9</v>
      </c>
      <c r="E303" s="51">
        <f t="shared" si="5"/>
        <v>20</v>
      </c>
      <c r="F303" s="69"/>
      <c r="G303" s="65" t="s">
        <v>316</v>
      </c>
      <c r="I303" s="65">
        <v>150518</v>
      </c>
      <c r="J303" s="66" t="s">
        <v>1431</v>
      </c>
      <c r="K303" s="65" t="s">
        <v>840</v>
      </c>
      <c r="M303" s="53" t="s">
        <v>320</v>
      </c>
    </row>
    <row r="304" spans="1:15" x14ac:dyDescent="0.3">
      <c r="A304" s="49" t="s">
        <v>895</v>
      </c>
      <c r="B304" s="49" t="s">
        <v>1437</v>
      </c>
      <c r="C304" s="64" t="s">
        <v>1438</v>
      </c>
      <c r="D304" s="36" t="s">
        <v>1439</v>
      </c>
      <c r="E304" s="51">
        <f t="shared" si="5"/>
        <v>27</v>
      </c>
      <c r="F304" s="69"/>
      <c r="G304" s="65" t="s">
        <v>316</v>
      </c>
      <c r="I304" s="65">
        <v>150518</v>
      </c>
      <c r="J304" s="66" t="str">
        <f t="shared" si="4"/>
        <v>JA394#Mys1b_F7_rev_v2_small</v>
      </c>
      <c r="K304" s="65" t="s">
        <v>840</v>
      </c>
      <c r="M304" s="53" t="s">
        <v>320</v>
      </c>
    </row>
    <row r="305" spans="1:17" x14ac:dyDescent="0.3">
      <c r="A305" s="49" t="s">
        <v>895</v>
      </c>
      <c r="B305" s="49" t="s">
        <v>1440</v>
      </c>
      <c r="C305" s="64" t="s">
        <v>1441</v>
      </c>
      <c r="D305" s="36" t="s">
        <v>1442</v>
      </c>
      <c r="E305" s="51">
        <f t="shared" si="5"/>
        <v>42</v>
      </c>
      <c r="G305" s="65" t="s">
        <v>316</v>
      </c>
      <c r="I305" s="65">
        <v>150526</v>
      </c>
      <c r="J305" s="66" t="str">
        <f>B305&amp;"_"&amp;C305</f>
        <v>JA395_Mys1b_F1_for65</v>
      </c>
      <c r="K305" s="65" t="s">
        <v>840</v>
      </c>
      <c r="M305" s="65" t="s">
        <v>1443</v>
      </c>
      <c r="O305" s="65" t="s">
        <v>1444</v>
      </c>
      <c r="P305" s="65"/>
      <c r="Q305" s="1" t="s">
        <v>1445</v>
      </c>
    </row>
    <row r="306" spans="1:17" x14ac:dyDescent="0.3">
      <c r="A306" s="49" t="s">
        <v>895</v>
      </c>
      <c r="B306" s="49" t="s">
        <v>1446</v>
      </c>
      <c r="C306" s="64" t="s">
        <v>1447</v>
      </c>
      <c r="D306" s="36" t="s">
        <v>1448</v>
      </c>
      <c r="E306" s="51">
        <f t="shared" si="5"/>
        <v>23</v>
      </c>
      <c r="G306" s="65" t="s">
        <v>316</v>
      </c>
      <c r="I306" s="65">
        <v>150526</v>
      </c>
      <c r="J306" s="66" t="str">
        <f t="shared" ref="J306:J324" si="6">B306&amp;"_"&amp;C306</f>
        <v>JA396_Mys1b_F1_rev65</v>
      </c>
      <c r="K306" s="65" t="s">
        <v>840</v>
      </c>
      <c r="M306" s="65" t="s">
        <v>1443</v>
      </c>
      <c r="O306" s="65" t="s">
        <v>1444</v>
      </c>
      <c r="P306" s="65"/>
      <c r="Q306" s="1" t="s">
        <v>1445</v>
      </c>
    </row>
    <row r="307" spans="1:17" x14ac:dyDescent="0.3">
      <c r="A307" s="49" t="s">
        <v>895</v>
      </c>
      <c r="B307" s="49" t="s">
        <v>1449</v>
      </c>
      <c r="C307" s="64" t="s">
        <v>1450</v>
      </c>
      <c r="D307" s="36" t="s">
        <v>1451</v>
      </c>
      <c r="E307" s="51">
        <f t="shared" si="5"/>
        <v>21</v>
      </c>
      <c r="G307" s="65" t="s">
        <v>316</v>
      </c>
      <c r="I307" s="65">
        <v>150526</v>
      </c>
      <c r="J307" s="66" t="str">
        <f t="shared" si="6"/>
        <v>JA397_Mys1b_F2_for62</v>
      </c>
      <c r="K307" s="65" t="s">
        <v>840</v>
      </c>
      <c r="M307" s="65" t="s">
        <v>1443</v>
      </c>
      <c r="O307" s="65" t="s">
        <v>1444</v>
      </c>
      <c r="P307" s="65"/>
      <c r="Q307" s="1" t="s">
        <v>1452</v>
      </c>
    </row>
    <row r="308" spans="1:17" x14ac:dyDescent="0.3">
      <c r="A308" s="49" t="s">
        <v>895</v>
      </c>
      <c r="B308" s="49" t="s">
        <v>1453</v>
      </c>
      <c r="C308" s="64" t="s">
        <v>1454</v>
      </c>
      <c r="D308" s="36" t="s">
        <v>1237</v>
      </c>
      <c r="E308" s="51">
        <f t="shared" si="5"/>
        <v>19</v>
      </c>
      <c r="G308" s="65" t="s">
        <v>316</v>
      </c>
      <c r="I308" s="65">
        <v>150526</v>
      </c>
      <c r="J308" s="66" t="str">
        <f t="shared" si="6"/>
        <v>JA398_Mys1b_F2_rev62</v>
      </c>
      <c r="K308" s="65" t="s">
        <v>840</v>
      </c>
      <c r="M308" s="65" t="s">
        <v>1443</v>
      </c>
      <c r="O308" s="65" t="s">
        <v>1444</v>
      </c>
      <c r="P308" s="65"/>
      <c r="Q308" s="1" t="s">
        <v>1452</v>
      </c>
    </row>
    <row r="309" spans="1:17" x14ac:dyDescent="0.3">
      <c r="A309" s="49" t="s">
        <v>895</v>
      </c>
      <c r="B309" s="49" t="s">
        <v>1455</v>
      </c>
      <c r="C309" s="64" t="s">
        <v>1456</v>
      </c>
      <c r="D309" s="36" t="s">
        <v>1457</v>
      </c>
      <c r="E309" s="51">
        <f t="shared" si="5"/>
        <v>22</v>
      </c>
      <c r="G309" s="65" t="s">
        <v>316</v>
      </c>
      <c r="I309" s="65">
        <v>150526</v>
      </c>
      <c r="J309" s="66" t="str">
        <f t="shared" si="6"/>
        <v>JA399_Mys1b_F3_for65</v>
      </c>
      <c r="K309" s="65" t="s">
        <v>840</v>
      </c>
      <c r="M309" s="65" t="s">
        <v>1443</v>
      </c>
      <c r="O309" s="65" t="s">
        <v>1444</v>
      </c>
      <c r="P309" s="65"/>
      <c r="Q309" s="1" t="s">
        <v>1445</v>
      </c>
    </row>
    <row r="310" spans="1:17" x14ac:dyDescent="0.3">
      <c r="A310" s="49" t="s">
        <v>895</v>
      </c>
      <c r="B310" s="49" t="s">
        <v>1458</v>
      </c>
      <c r="C310" s="64" t="s">
        <v>1459</v>
      </c>
      <c r="D310" s="36" t="s">
        <v>1460</v>
      </c>
      <c r="E310" s="51">
        <f t="shared" si="5"/>
        <v>25</v>
      </c>
      <c r="G310" s="65" t="s">
        <v>316</v>
      </c>
      <c r="I310" s="65">
        <v>150526</v>
      </c>
      <c r="J310" s="66" t="str">
        <f t="shared" si="6"/>
        <v>JA400_Mys1b_F3_rev65</v>
      </c>
      <c r="K310" s="65" t="s">
        <v>840</v>
      </c>
      <c r="M310" s="65" t="s">
        <v>1443</v>
      </c>
      <c r="O310" s="65" t="s">
        <v>1444</v>
      </c>
      <c r="P310" s="65"/>
      <c r="Q310" s="1" t="s">
        <v>1445</v>
      </c>
    </row>
    <row r="311" spans="1:17" x14ac:dyDescent="0.3">
      <c r="A311" s="49" t="s">
        <v>895</v>
      </c>
      <c r="B311" s="49" t="s">
        <v>1461</v>
      </c>
      <c r="C311" s="64" t="s">
        <v>1462</v>
      </c>
      <c r="D311" s="36" t="s">
        <v>1463</v>
      </c>
      <c r="E311" s="51">
        <f t="shared" si="5"/>
        <v>21</v>
      </c>
      <c r="G311" s="65" t="s">
        <v>316</v>
      </c>
      <c r="I311" s="65">
        <v>150526</v>
      </c>
      <c r="J311" s="66" t="str">
        <f t="shared" si="6"/>
        <v>JA401_Mys1b_F4_for61</v>
      </c>
      <c r="K311" s="65" t="s">
        <v>840</v>
      </c>
      <c r="M311" s="65" t="s">
        <v>1443</v>
      </c>
      <c r="O311" s="65" t="s">
        <v>1444</v>
      </c>
      <c r="P311" s="65"/>
      <c r="Q311" s="1" t="s">
        <v>1464</v>
      </c>
    </row>
    <row r="312" spans="1:17" x14ac:dyDescent="0.3">
      <c r="A312" s="49" t="s">
        <v>895</v>
      </c>
      <c r="B312" s="49" t="s">
        <v>1465</v>
      </c>
      <c r="C312" s="64" t="s">
        <v>1466</v>
      </c>
      <c r="D312" s="36" t="s">
        <v>1467</v>
      </c>
      <c r="E312" s="51">
        <f t="shared" si="5"/>
        <v>22</v>
      </c>
      <c r="G312" s="65" t="s">
        <v>316</v>
      </c>
      <c r="I312" s="65">
        <v>150526</v>
      </c>
      <c r="J312" s="66" t="str">
        <f t="shared" si="6"/>
        <v>JA402_Mys1b_F4_rev61</v>
      </c>
      <c r="K312" s="65" t="s">
        <v>840</v>
      </c>
      <c r="M312" s="65" t="s">
        <v>1443</v>
      </c>
      <c r="O312" s="65" t="s">
        <v>1444</v>
      </c>
      <c r="P312" s="65"/>
      <c r="Q312" s="1" t="s">
        <v>1464</v>
      </c>
    </row>
    <row r="313" spans="1:17" x14ac:dyDescent="0.3">
      <c r="A313" s="49" t="s">
        <v>895</v>
      </c>
      <c r="B313" s="49" t="s">
        <v>1468</v>
      </c>
      <c r="C313" s="64" t="s">
        <v>1469</v>
      </c>
      <c r="D313" s="36" t="s">
        <v>1470</v>
      </c>
      <c r="E313" s="51">
        <f t="shared" si="5"/>
        <v>39</v>
      </c>
      <c r="G313" s="65" t="s">
        <v>316</v>
      </c>
      <c r="I313" s="65">
        <v>150526</v>
      </c>
      <c r="J313" s="66" t="str">
        <f t="shared" si="6"/>
        <v>JA403_Mys1b_F5_for64</v>
      </c>
      <c r="K313" s="65" t="s">
        <v>840</v>
      </c>
      <c r="M313" s="65" t="s">
        <v>1443</v>
      </c>
      <c r="O313" s="65" t="s">
        <v>1444</v>
      </c>
      <c r="P313" s="65"/>
      <c r="Q313" s="1" t="s">
        <v>1471</v>
      </c>
    </row>
    <row r="314" spans="1:17" x14ac:dyDescent="0.3">
      <c r="A314" s="49" t="s">
        <v>895</v>
      </c>
      <c r="B314" s="49" t="s">
        <v>1472</v>
      </c>
      <c r="C314" s="64" t="s">
        <v>1473</v>
      </c>
      <c r="D314" s="36" t="s">
        <v>1474</v>
      </c>
      <c r="E314" s="51">
        <f t="shared" si="5"/>
        <v>30</v>
      </c>
      <c r="G314" s="65" t="s">
        <v>316</v>
      </c>
      <c r="I314" s="65">
        <v>150526</v>
      </c>
      <c r="J314" s="66" t="str">
        <f t="shared" si="6"/>
        <v>JA404_Mys1b_F5_rev66</v>
      </c>
      <c r="K314" s="65" t="s">
        <v>840</v>
      </c>
      <c r="M314" s="65" t="s">
        <v>1443</v>
      </c>
      <c r="O314" s="65" t="s">
        <v>1444</v>
      </c>
      <c r="P314" s="65"/>
      <c r="Q314" s="1" t="s">
        <v>1475</v>
      </c>
    </row>
    <row r="315" spans="1:17" x14ac:dyDescent="0.3">
      <c r="A315" s="49" t="s">
        <v>895</v>
      </c>
      <c r="B315" s="49" t="s">
        <v>1476</v>
      </c>
      <c r="C315" s="64" t="s">
        <v>1477</v>
      </c>
      <c r="D315" s="36" t="s">
        <v>1478</v>
      </c>
      <c r="E315" s="51">
        <f t="shared" si="5"/>
        <v>19</v>
      </c>
      <c r="G315" s="65" t="s">
        <v>316</v>
      </c>
      <c r="I315" s="65">
        <v>150526</v>
      </c>
      <c r="J315" s="66" t="str">
        <f t="shared" si="6"/>
        <v>JA405_Mys1b_F6_for64</v>
      </c>
      <c r="K315" s="65" t="s">
        <v>840</v>
      </c>
      <c r="M315" s="65" t="s">
        <v>1443</v>
      </c>
      <c r="O315" s="65" t="s">
        <v>1444</v>
      </c>
      <c r="P315" s="65"/>
      <c r="Q315" s="1" t="s">
        <v>1471</v>
      </c>
    </row>
    <row r="316" spans="1:17" x14ac:dyDescent="0.3">
      <c r="A316" s="49" t="s">
        <v>895</v>
      </c>
      <c r="B316" s="49" t="s">
        <v>1479</v>
      </c>
      <c r="C316" s="64" t="s">
        <v>1480</v>
      </c>
      <c r="D316" s="36" t="s">
        <v>1481</v>
      </c>
      <c r="E316" s="51">
        <f t="shared" si="5"/>
        <v>20</v>
      </c>
      <c r="G316" s="65" t="s">
        <v>316</v>
      </c>
      <c r="I316" s="65">
        <v>150526</v>
      </c>
      <c r="J316" s="66" t="str">
        <f t="shared" si="6"/>
        <v>JA406_Mys1b_F6_rev63</v>
      </c>
      <c r="K316" s="65" t="s">
        <v>840</v>
      </c>
      <c r="M316" s="65" t="s">
        <v>1443</v>
      </c>
      <c r="O316" s="65" t="s">
        <v>1444</v>
      </c>
      <c r="P316" s="65"/>
      <c r="Q316" s="1" t="s">
        <v>1482</v>
      </c>
    </row>
    <row r="317" spans="1:17" x14ac:dyDescent="0.3">
      <c r="A317" s="49" t="s">
        <v>895</v>
      </c>
      <c r="B317" s="49" t="s">
        <v>1483</v>
      </c>
      <c r="C317" s="64" t="s">
        <v>1484</v>
      </c>
      <c r="D317" s="36" t="s">
        <v>1485</v>
      </c>
      <c r="E317" s="51">
        <f t="shared" si="5"/>
        <v>32</v>
      </c>
      <c r="G317" s="65" t="s">
        <v>316</v>
      </c>
      <c r="I317" s="65">
        <v>150526</v>
      </c>
      <c r="J317" s="66" t="str">
        <f t="shared" si="6"/>
        <v>JA407_Mys1b_F7_for62</v>
      </c>
      <c r="K317" s="65" t="s">
        <v>840</v>
      </c>
      <c r="M317" s="65" t="s">
        <v>1443</v>
      </c>
      <c r="O317" s="65" t="s">
        <v>1444</v>
      </c>
      <c r="P317" s="65"/>
      <c r="Q317" s="1" t="s">
        <v>1452</v>
      </c>
    </row>
    <row r="318" spans="1:17" x14ac:dyDescent="0.3">
      <c r="A318" s="49" t="s">
        <v>895</v>
      </c>
      <c r="B318" s="49" t="s">
        <v>1486</v>
      </c>
      <c r="C318" s="64" t="s">
        <v>1487</v>
      </c>
      <c r="D318" s="36" t="s">
        <v>1488</v>
      </c>
      <c r="E318" s="51">
        <f t="shared" si="5"/>
        <v>85</v>
      </c>
      <c r="G318" s="65" t="s">
        <v>316</v>
      </c>
      <c r="I318" s="65">
        <v>150526</v>
      </c>
      <c r="J318" s="66" t="str">
        <f t="shared" si="6"/>
        <v>JA408_Mys1b_F7_rev63</v>
      </c>
      <c r="K318" s="65" t="s">
        <v>840</v>
      </c>
      <c r="M318" s="65" t="s">
        <v>1443</v>
      </c>
      <c r="O318" s="65" t="s">
        <v>1444</v>
      </c>
      <c r="P318" s="65"/>
      <c r="Q318" s="1" t="s">
        <v>1482</v>
      </c>
    </row>
    <row r="319" spans="1:17" x14ac:dyDescent="0.3">
      <c r="A319" s="49" t="s">
        <v>895</v>
      </c>
      <c r="B319" s="49" t="s">
        <v>1489</v>
      </c>
      <c r="C319" s="64" t="s">
        <v>1490</v>
      </c>
      <c r="D319" s="36" t="s">
        <v>1491</v>
      </c>
      <c r="E319" s="51">
        <f t="shared" si="5"/>
        <v>19</v>
      </c>
      <c r="G319" s="65" t="s">
        <v>316</v>
      </c>
      <c r="I319" s="65">
        <v>150526</v>
      </c>
      <c r="J319" s="66" t="str">
        <f t="shared" si="6"/>
        <v>JA409_Mys1b_FI123_for77</v>
      </c>
      <c r="K319" s="65" t="s">
        <v>840</v>
      </c>
      <c r="M319" s="65" t="s">
        <v>1443</v>
      </c>
      <c r="O319" s="65" t="s">
        <v>1444</v>
      </c>
      <c r="P319" s="65"/>
      <c r="Q319" s="1" t="s">
        <v>1492</v>
      </c>
    </row>
    <row r="320" spans="1:17" x14ac:dyDescent="0.3">
      <c r="A320" s="49" t="s">
        <v>895</v>
      </c>
      <c r="B320" s="49" t="s">
        <v>1493</v>
      </c>
      <c r="C320" s="64" t="s">
        <v>1494</v>
      </c>
      <c r="D320" s="36" t="s">
        <v>1495</v>
      </c>
      <c r="E320" s="51">
        <f t="shared" si="5"/>
        <v>27</v>
      </c>
      <c r="G320" s="65" t="s">
        <v>316</v>
      </c>
      <c r="I320" s="65">
        <v>150526</v>
      </c>
      <c r="J320" s="66" t="str">
        <f t="shared" si="6"/>
        <v>JA410_Mys1b_FI123_rev67</v>
      </c>
      <c r="K320" s="65" t="s">
        <v>840</v>
      </c>
      <c r="M320" s="65" t="s">
        <v>1443</v>
      </c>
      <c r="O320" s="65" t="s">
        <v>1444</v>
      </c>
      <c r="P320" s="65"/>
      <c r="Q320" s="1" t="s">
        <v>1496</v>
      </c>
    </row>
    <row r="321" spans="1:17" x14ac:dyDescent="0.3">
      <c r="A321" s="49" t="s">
        <v>895</v>
      </c>
      <c r="B321" s="49" t="s">
        <v>1497</v>
      </c>
      <c r="C321" s="64" t="s">
        <v>1498</v>
      </c>
      <c r="D321" s="36" t="s">
        <v>1499</v>
      </c>
      <c r="E321" s="51">
        <f t="shared" si="5"/>
        <v>25</v>
      </c>
      <c r="G321" s="65" t="s">
        <v>316</v>
      </c>
      <c r="I321" s="65">
        <v>150526</v>
      </c>
      <c r="J321" s="66" t="str">
        <f t="shared" si="6"/>
        <v>JA411_Mys1b_FII345_for62</v>
      </c>
      <c r="K321" s="65" t="s">
        <v>840</v>
      </c>
      <c r="M321" s="65" t="s">
        <v>1443</v>
      </c>
      <c r="O321" s="65" t="s">
        <v>1444</v>
      </c>
      <c r="P321" s="65"/>
      <c r="Q321" s="1" t="s">
        <v>1452</v>
      </c>
    </row>
    <row r="322" spans="1:17" x14ac:dyDescent="0.3">
      <c r="A322" s="49" t="s">
        <v>895</v>
      </c>
      <c r="B322" s="49" t="s">
        <v>1500</v>
      </c>
      <c r="C322" s="64" t="s">
        <v>1501</v>
      </c>
      <c r="D322" s="36" t="s">
        <v>1502</v>
      </c>
      <c r="E322" s="51">
        <f t="shared" si="5"/>
        <v>23</v>
      </c>
      <c r="G322" s="65" t="s">
        <v>316</v>
      </c>
      <c r="I322" s="65">
        <v>150526</v>
      </c>
      <c r="J322" s="66" t="str">
        <f t="shared" si="6"/>
        <v>JA412_Mys1b_FII345_rev65</v>
      </c>
      <c r="K322" s="65" t="s">
        <v>840</v>
      </c>
      <c r="M322" s="65" t="s">
        <v>1443</v>
      </c>
      <c r="O322" s="65" t="s">
        <v>1444</v>
      </c>
      <c r="P322" s="65"/>
      <c r="Q322" s="1" t="s">
        <v>1445</v>
      </c>
    </row>
    <row r="323" spans="1:17" x14ac:dyDescent="0.3">
      <c r="A323" s="49" t="s">
        <v>895</v>
      </c>
      <c r="B323" s="49" t="s">
        <v>1503</v>
      </c>
      <c r="C323" s="64" t="s">
        <v>1504</v>
      </c>
      <c r="D323" s="36" t="s">
        <v>1505</v>
      </c>
      <c r="E323" s="51">
        <f t="shared" ref="E323:E386" si="7">LEN(D323)</f>
        <v>24</v>
      </c>
      <c r="G323" s="65" t="s">
        <v>316</v>
      </c>
      <c r="I323" s="65">
        <v>150526</v>
      </c>
      <c r="J323" s="66" t="str">
        <f t="shared" si="6"/>
        <v>JA413_Mys1b_FIII567_for64</v>
      </c>
      <c r="K323" s="65" t="s">
        <v>840</v>
      </c>
      <c r="M323" s="65" t="s">
        <v>1443</v>
      </c>
      <c r="O323" s="65" t="s">
        <v>1444</v>
      </c>
      <c r="P323" s="65"/>
      <c r="Q323" s="1" t="s">
        <v>1471</v>
      </c>
    </row>
    <row r="324" spans="1:17" x14ac:dyDescent="0.3">
      <c r="A324" s="49" t="s">
        <v>895</v>
      </c>
      <c r="B324" s="49" t="s">
        <v>1506</v>
      </c>
      <c r="C324" s="64" t="s">
        <v>1507</v>
      </c>
      <c r="D324" s="36" t="s">
        <v>1508</v>
      </c>
      <c r="E324" s="51">
        <f t="shared" si="7"/>
        <v>24</v>
      </c>
      <c r="G324" s="65" t="s">
        <v>316</v>
      </c>
      <c r="I324" s="65">
        <v>150526</v>
      </c>
      <c r="J324" s="66" t="str">
        <f t="shared" si="6"/>
        <v>JA414_Mys1b_FIII567_rev62</v>
      </c>
      <c r="K324" s="65" t="s">
        <v>840</v>
      </c>
      <c r="M324" s="65" t="s">
        <v>1443</v>
      </c>
      <c r="O324" s="65" t="s">
        <v>1444</v>
      </c>
      <c r="P324" s="65"/>
      <c r="Q324" s="1" t="s">
        <v>1452</v>
      </c>
    </row>
    <row r="325" spans="1:17" x14ac:dyDescent="0.3">
      <c r="A325" s="49" t="s">
        <v>895</v>
      </c>
      <c r="B325" s="49" t="s">
        <v>1509</v>
      </c>
      <c r="C325" s="64" t="s">
        <v>1510</v>
      </c>
      <c r="D325" s="36" t="s">
        <v>1511</v>
      </c>
      <c r="E325" s="51">
        <f t="shared" si="7"/>
        <v>35</v>
      </c>
      <c r="G325" s="65" t="s">
        <v>316</v>
      </c>
      <c r="I325" s="65">
        <v>150527</v>
      </c>
      <c r="J325" s="66" t="str">
        <f t="shared" ref="J325:J387" si="8">B325&amp;"#"&amp;C325</f>
        <v>JA415#pFastBAC1_BamHI_for</v>
      </c>
      <c r="K325" s="65" t="s">
        <v>840</v>
      </c>
    </row>
    <row r="326" spans="1:17" x14ac:dyDescent="0.3">
      <c r="A326" s="49" t="s">
        <v>895</v>
      </c>
      <c r="B326" s="49" t="s">
        <v>1512</v>
      </c>
      <c r="C326" s="64" t="s">
        <v>1513</v>
      </c>
      <c r="D326" s="36" t="s">
        <v>10</v>
      </c>
      <c r="E326" s="51">
        <f t="shared" si="7"/>
        <v>20</v>
      </c>
      <c r="G326" s="65" t="s">
        <v>316</v>
      </c>
      <c r="I326" s="65">
        <v>150527</v>
      </c>
      <c r="J326" s="66" t="str">
        <f t="shared" si="8"/>
        <v>JA416#pFastBAC1_HindIII_rev</v>
      </c>
      <c r="K326" s="65" t="s">
        <v>840</v>
      </c>
    </row>
    <row r="327" spans="1:17" x14ac:dyDescent="0.3">
      <c r="A327" s="49" t="s">
        <v>895</v>
      </c>
      <c r="B327" s="49" t="s">
        <v>1514</v>
      </c>
      <c r="C327" s="64" t="s">
        <v>1515</v>
      </c>
      <c r="D327" s="36" t="s">
        <v>1516</v>
      </c>
      <c r="E327" s="51">
        <f t="shared" si="7"/>
        <v>22</v>
      </c>
      <c r="G327" s="65" t="s">
        <v>316</v>
      </c>
      <c r="I327" s="65">
        <v>150527</v>
      </c>
      <c r="J327" s="66" t="str">
        <f t="shared" si="8"/>
        <v>JA417#Mys1b_F1_for</v>
      </c>
      <c r="K327" s="65" t="s">
        <v>840</v>
      </c>
    </row>
    <row r="328" spans="1:17" x14ac:dyDescent="0.3">
      <c r="A328" s="49" t="s">
        <v>895</v>
      </c>
      <c r="B328" s="49" t="s">
        <v>1517</v>
      </c>
      <c r="C328" s="64" t="s">
        <v>1518</v>
      </c>
      <c r="D328" s="36" t="s">
        <v>1519</v>
      </c>
      <c r="E328" s="51">
        <f t="shared" si="7"/>
        <v>25</v>
      </c>
      <c r="G328" s="65" t="s">
        <v>316</v>
      </c>
      <c r="I328" s="65">
        <v>150527</v>
      </c>
      <c r="J328" s="66" t="str">
        <f t="shared" si="8"/>
        <v>JA418#Mys1b_F1_rev</v>
      </c>
      <c r="K328" s="65" t="s">
        <v>840</v>
      </c>
    </row>
    <row r="329" spans="1:17" x14ac:dyDescent="0.3">
      <c r="A329" s="49" t="s">
        <v>895</v>
      </c>
      <c r="B329" s="49" t="s">
        <v>1520</v>
      </c>
      <c r="C329" s="64" t="s">
        <v>1521</v>
      </c>
      <c r="D329" s="36" t="s">
        <v>1522</v>
      </c>
      <c r="E329" s="51">
        <f t="shared" si="7"/>
        <v>25</v>
      </c>
      <c r="G329" s="65" t="s">
        <v>316</v>
      </c>
      <c r="I329" s="65">
        <v>150527</v>
      </c>
      <c r="J329" s="66" t="str">
        <f t="shared" si="8"/>
        <v>JA419#Mys1b_F2_for</v>
      </c>
      <c r="K329" s="65" t="s">
        <v>840</v>
      </c>
    </row>
    <row r="330" spans="1:17" x14ac:dyDescent="0.3">
      <c r="A330" s="49" t="s">
        <v>895</v>
      </c>
      <c r="B330" s="49" t="s">
        <v>1523</v>
      </c>
      <c r="C330" s="64" t="s">
        <v>1524</v>
      </c>
      <c r="D330" s="36" t="s">
        <v>1525</v>
      </c>
      <c r="E330" s="51">
        <f t="shared" si="7"/>
        <v>30</v>
      </c>
      <c r="G330" s="65" t="s">
        <v>316</v>
      </c>
      <c r="I330" s="65">
        <v>150527</v>
      </c>
      <c r="J330" s="66" t="str">
        <f t="shared" si="8"/>
        <v>JA420#Mys1b_F2_rev</v>
      </c>
      <c r="K330" s="65" t="s">
        <v>840</v>
      </c>
    </row>
    <row r="331" spans="1:17" x14ac:dyDescent="0.3">
      <c r="A331" s="49" t="s">
        <v>895</v>
      </c>
      <c r="B331" s="49" t="s">
        <v>1526</v>
      </c>
      <c r="C331" s="64" t="s">
        <v>1527</v>
      </c>
      <c r="D331" s="36" t="s">
        <v>1528</v>
      </c>
      <c r="E331" s="51">
        <f t="shared" si="7"/>
        <v>25</v>
      </c>
      <c r="G331" s="65" t="s">
        <v>316</v>
      </c>
      <c r="I331" s="65">
        <v>150527</v>
      </c>
      <c r="J331" s="66" t="str">
        <f t="shared" si="8"/>
        <v>JA421#Mys1b_F3_for</v>
      </c>
      <c r="K331" s="65" t="s">
        <v>840</v>
      </c>
    </row>
    <row r="332" spans="1:17" x14ac:dyDescent="0.3">
      <c r="A332" s="49" t="s">
        <v>895</v>
      </c>
      <c r="B332" s="49" t="s">
        <v>1529</v>
      </c>
      <c r="C332" s="64" t="s">
        <v>1530</v>
      </c>
      <c r="D332" s="36" t="s">
        <v>1531</v>
      </c>
      <c r="E332" s="51">
        <f t="shared" si="7"/>
        <v>28</v>
      </c>
      <c r="G332" s="65" t="s">
        <v>316</v>
      </c>
      <c r="I332" s="65">
        <v>150527</v>
      </c>
      <c r="J332" s="66" t="str">
        <f t="shared" si="8"/>
        <v>JA422#Mys1b_F3_rev</v>
      </c>
      <c r="K332" s="65" t="s">
        <v>840</v>
      </c>
    </row>
    <row r="333" spans="1:17" x14ac:dyDescent="0.3">
      <c r="A333" s="49" t="s">
        <v>895</v>
      </c>
      <c r="B333" s="49" t="s">
        <v>1532</v>
      </c>
      <c r="C333" s="64" t="s">
        <v>1533</v>
      </c>
      <c r="D333" s="36" t="s">
        <v>1534</v>
      </c>
      <c r="E333" s="51">
        <f t="shared" si="7"/>
        <v>31</v>
      </c>
      <c r="G333" s="65" t="s">
        <v>316</v>
      </c>
      <c r="I333" s="65">
        <v>150527</v>
      </c>
      <c r="J333" s="66" t="str">
        <f t="shared" si="8"/>
        <v>JA423#Mys1b_F4_for</v>
      </c>
      <c r="K333" s="65" t="s">
        <v>840</v>
      </c>
    </row>
    <row r="334" spans="1:17" x14ac:dyDescent="0.3">
      <c r="A334" s="49" t="s">
        <v>895</v>
      </c>
      <c r="B334" s="49" t="s">
        <v>1535</v>
      </c>
      <c r="C334" s="64" t="s">
        <v>1536</v>
      </c>
      <c r="D334" s="36" t="s">
        <v>1537</v>
      </c>
      <c r="E334" s="51">
        <f t="shared" si="7"/>
        <v>26</v>
      </c>
      <c r="G334" s="65" t="s">
        <v>316</v>
      </c>
      <c r="I334" s="65">
        <v>150527</v>
      </c>
      <c r="J334" s="66" t="str">
        <f t="shared" si="8"/>
        <v>JA424#Mys1b_F4_rev</v>
      </c>
      <c r="K334" s="65" t="s">
        <v>840</v>
      </c>
    </row>
    <row r="335" spans="1:17" x14ac:dyDescent="0.3">
      <c r="A335" s="49" t="s">
        <v>895</v>
      </c>
      <c r="B335" s="49" t="s">
        <v>1538</v>
      </c>
      <c r="C335" s="64" t="s">
        <v>1539</v>
      </c>
      <c r="D335" s="36" t="s">
        <v>1540</v>
      </c>
      <c r="E335" s="51">
        <f t="shared" si="7"/>
        <v>24</v>
      </c>
      <c r="G335" s="65" t="s">
        <v>316</v>
      </c>
      <c r="I335" s="65">
        <v>150527</v>
      </c>
      <c r="J335" s="66" t="str">
        <f t="shared" si="8"/>
        <v>JA425#Mys1b_F5_for</v>
      </c>
      <c r="K335" s="65" t="s">
        <v>840</v>
      </c>
    </row>
    <row r="336" spans="1:17" x14ac:dyDescent="0.3">
      <c r="A336" s="49" t="s">
        <v>895</v>
      </c>
      <c r="B336" s="49" t="s">
        <v>1541</v>
      </c>
      <c r="C336" s="64" t="s">
        <v>1542</v>
      </c>
      <c r="D336" s="36" t="s">
        <v>1543</v>
      </c>
      <c r="E336" s="51">
        <f t="shared" si="7"/>
        <v>31</v>
      </c>
      <c r="G336" s="65" t="s">
        <v>316</v>
      </c>
      <c r="I336" s="65">
        <v>150527</v>
      </c>
      <c r="J336" s="66" t="str">
        <f t="shared" si="8"/>
        <v>JA426#Mys1b_F5_rev</v>
      </c>
      <c r="K336" s="65" t="s">
        <v>840</v>
      </c>
    </row>
    <row r="337" spans="1:11" x14ac:dyDescent="0.3">
      <c r="A337" s="49" t="s">
        <v>895</v>
      </c>
      <c r="B337" s="49" t="s">
        <v>1544</v>
      </c>
      <c r="C337" s="64" t="s">
        <v>1545</v>
      </c>
      <c r="D337" s="36" t="s">
        <v>1546</v>
      </c>
      <c r="E337" s="51">
        <f t="shared" si="7"/>
        <v>25</v>
      </c>
      <c r="G337" s="65" t="s">
        <v>316</v>
      </c>
      <c r="I337" s="65">
        <v>150527</v>
      </c>
      <c r="J337" s="66" t="str">
        <f t="shared" si="8"/>
        <v>JA427#Mys1b_F6_for</v>
      </c>
      <c r="K337" s="65" t="s">
        <v>840</v>
      </c>
    </row>
    <row r="338" spans="1:11" x14ac:dyDescent="0.3">
      <c r="A338" s="49" t="s">
        <v>895</v>
      </c>
      <c r="B338" s="49" t="s">
        <v>1547</v>
      </c>
      <c r="C338" s="64" t="s">
        <v>1548</v>
      </c>
      <c r="D338" s="36" t="s">
        <v>1549</v>
      </c>
      <c r="E338" s="51">
        <f t="shared" si="7"/>
        <v>29</v>
      </c>
      <c r="G338" s="65" t="s">
        <v>316</v>
      </c>
      <c r="I338" s="65">
        <v>150527</v>
      </c>
      <c r="J338" s="66" t="str">
        <f t="shared" si="8"/>
        <v>JA428#Mys1b_F6_rev</v>
      </c>
      <c r="K338" s="65" t="s">
        <v>840</v>
      </c>
    </row>
    <row r="339" spans="1:11" x14ac:dyDescent="0.3">
      <c r="A339" s="49" t="s">
        <v>895</v>
      </c>
      <c r="B339" s="49" t="s">
        <v>1550</v>
      </c>
      <c r="C339" s="64" t="s">
        <v>1551</v>
      </c>
      <c r="D339" s="36" t="s">
        <v>1552</v>
      </c>
      <c r="E339" s="51">
        <f t="shared" si="7"/>
        <v>30</v>
      </c>
      <c r="G339" s="65" t="s">
        <v>316</v>
      </c>
      <c r="I339" s="65">
        <v>150527</v>
      </c>
      <c r="J339" s="66" t="str">
        <f t="shared" si="8"/>
        <v>JA429#Mys1b_F7_for</v>
      </c>
      <c r="K339" s="65" t="s">
        <v>840</v>
      </c>
    </row>
    <row r="340" spans="1:11" x14ac:dyDescent="0.3">
      <c r="A340" s="49" t="s">
        <v>895</v>
      </c>
      <c r="B340" s="49" t="s">
        <v>1553</v>
      </c>
      <c r="C340" s="64" t="s">
        <v>1554</v>
      </c>
      <c r="D340" s="36" t="s">
        <v>1555</v>
      </c>
      <c r="E340" s="51">
        <f t="shared" si="7"/>
        <v>28</v>
      </c>
      <c r="G340" s="65" t="s">
        <v>316</v>
      </c>
      <c r="I340" s="65">
        <v>150527</v>
      </c>
      <c r="J340" s="66" t="str">
        <f t="shared" si="8"/>
        <v>JA430#Mys1b_F7_rev</v>
      </c>
      <c r="K340" s="65" t="s">
        <v>840</v>
      </c>
    </row>
    <row r="341" spans="1:11" x14ac:dyDescent="0.3">
      <c r="A341" s="49" t="s">
        <v>895</v>
      </c>
      <c r="B341" s="49" t="s">
        <v>1556</v>
      </c>
      <c r="C341" s="64" t="s">
        <v>1557</v>
      </c>
      <c r="D341" s="36" t="s">
        <v>1558</v>
      </c>
      <c r="E341" s="51">
        <f t="shared" si="7"/>
        <v>42</v>
      </c>
      <c r="G341" s="65" t="s">
        <v>316</v>
      </c>
      <c r="I341" s="65">
        <v>150527</v>
      </c>
      <c r="J341" s="66" t="str">
        <f t="shared" si="8"/>
        <v>JA431#Mys1b_F1s_for</v>
      </c>
      <c r="K341" s="65" t="s">
        <v>840</v>
      </c>
    </row>
    <row r="342" spans="1:11" x14ac:dyDescent="0.3">
      <c r="A342" s="49" t="s">
        <v>895</v>
      </c>
      <c r="B342" s="49" t="s">
        <v>1559</v>
      </c>
      <c r="C342" s="64" t="s">
        <v>1560</v>
      </c>
      <c r="D342" s="36" t="s">
        <v>1561</v>
      </c>
      <c r="E342" s="51">
        <f t="shared" si="7"/>
        <v>45</v>
      </c>
      <c r="G342" s="65" t="s">
        <v>316</v>
      </c>
      <c r="I342" s="65">
        <v>150527</v>
      </c>
      <c r="J342" s="66" t="str">
        <f t="shared" si="8"/>
        <v>JA432#Mys1b_F2s_for</v>
      </c>
      <c r="K342" s="65" t="s">
        <v>840</v>
      </c>
    </row>
    <row r="343" spans="1:11" x14ac:dyDescent="0.3">
      <c r="A343" s="49" t="s">
        <v>895</v>
      </c>
      <c r="B343" s="49" t="s">
        <v>1562</v>
      </c>
      <c r="C343" s="64" t="s">
        <v>1563</v>
      </c>
      <c r="D343" s="36" t="s">
        <v>1564</v>
      </c>
      <c r="E343" s="51">
        <f t="shared" si="7"/>
        <v>45</v>
      </c>
      <c r="G343" s="65" t="s">
        <v>316</v>
      </c>
      <c r="I343" s="65">
        <v>150527</v>
      </c>
      <c r="J343" s="66" t="str">
        <f t="shared" si="8"/>
        <v>JA433#Mys1b_F3s_for</v>
      </c>
      <c r="K343" s="65" t="s">
        <v>840</v>
      </c>
    </row>
    <row r="344" spans="1:11" x14ac:dyDescent="0.3">
      <c r="A344" s="49" t="s">
        <v>895</v>
      </c>
      <c r="B344" s="49" t="s">
        <v>1565</v>
      </c>
      <c r="C344" s="64" t="s">
        <v>1566</v>
      </c>
      <c r="D344" s="36" t="s">
        <v>1567</v>
      </c>
      <c r="E344" s="51">
        <f t="shared" si="7"/>
        <v>51</v>
      </c>
      <c r="G344" s="65" t="s">
        <v>316</v>
      </c>
      <c r="I344" s="65">
        <v>150527</v>
      </c>
      <c r="J344" s="66" t="str">
        <f t="shared" si="8"/>
        <v>JA434#Mys1b_F4s_for</v>
      </c>
      <c r="K344" s="65" t="s">
        <v>840</v>
      </c>
    </row>
    <row r="345" spans="1:11" x14ac:dyDescent="0.3">
      <c r="A345" s="49" t="s">
        <v>895</v>
      </c>
      <c r="B345" s="49" t="s">
        <v>1568</v>
      </c>
      <c r="C345" s="64" t="s">
        <v>1569</v>
      </c>
      <c r="D345" s="36" t="s">
        <v>1570</v>
      </c>
      <c r="E345" s="51">
        <f t="shared" si="7"/>
        <v>44</v>
      </c>
      <c r="G345" s="65" t="s">
        <v>316</v>
      </c>
      <c r="I345" s="65">
        <v>150527</v>
      </c>
      <c r="J345" s="66" t="str">
        <f t="shared" si="8"/>
        <v>JA435#Mys1b_F5s_for</v>
      </c>
      <c r="K345" s="65" t="s">
        <v>840</v>
      </c>
    </row>
    <row r="346" spans="1:11" x14ac:dyDescent="0.3">
      <c r="A346" s="49" t="s">
        <v>895</v>
      </c>
      <c r="B346" s="49" t="s">
        <v>1571</v>
      </c>
      <c r="C346" s="64" t="s">
        <v>1572</v>
      </c>
      <c r="D346" s="36" t="s">
        <v>1573</v>
      </c>
      <c r="E346" s="51">
        <f t="shared" si="7"/>
        <v>45</v>
      </c>
      <c r="G346" s="65" t="s">
        <v>316</v>
      </c>
      <c r="I346" s="65">
        <v>150527</v>
      </c>
      <c r="J346" s="66" t="str">
        <f t="shared" si="8"/>
        <v>JA436#Mys1b_F6s_for</v>
      </c>
      <c r="K346" s="65" t="s">
        <v>840</v>
      </c>
    </row>
    <row r="347" spans="1:11" x14ac:dyDescent="0.3">
      <c r="A347" s="49" t="s">
        <v>895</v>
      </c>
      <c r="B347" s="49" t="s">
        <v>1574</v>
      </c>
      <c r="C347" s="64" t="s">
        <v>1575</v>
      </c>
      <c r="D347" s="36" t="s">
        <v>1576</v>
      </c>
      <c r="E347" s="51">
        <f t="shared" si="7"/>
        <v>50</v>
      </c>
      <c r="G347" s="65" t="s">
        <v>316</v>
      </c>
      <c r="I347" s="65">
        <v>150527</v>
      </c>
      <c r="J347" s="66" t="str">
        <f t="shared" si="8"/>
        <v>JA437#Mys1b_F7s_for</v>
      </c>
      <c r="K347" s="65" t="s">
        <v>840</v>
      </c>
    </row>
    <row r="348" spans="1:11" x14ac:dyDescent="0.3">
      <c r="A348" s="49" t="s">
        <v>895</v>
      </c>
      <c r="B348" s="49" t="s">
        <v>1577</v>
      </c>
      <c r="C348" s="64" t="s">
        <v>1578</v>
      </c>
      <c r="D348" s="36" t="s">
        <v>1579</v>
      </c>
      <c r="E348" s="51">
        <f t="shared" si="7"/>
        <v>50</v>
      </c>
      <c r="G348" s="65" t="s">
        <v>316</v>
      </c>
      <c r="I348" s="65">
        <v>150527</v>
      </c>
      <c r="J348" s="66" t="str">
        <f t="shared" si="8"/>
        <v>JA438#Mys1b_F1e_rev</v>
      </c>
      <c r="K348" s="65" t="s">
        <v>840</v>
      </c>
    </row>
    <row r="349" spans="1:11" x14ac:dyDescent="0.3">
      <c r="A349" s="49" t="s">
        <v>895</v>
      </c>
      <c r="B349" s="49" t="s">
        <v>1580</v>
      </c>
      <c r="C349" s="64" t="s">
        <v>1581</v>
      </c>
      <c r="D349" s="36" t="s">
        <v>1582</v>
      </c>
      <c r="E349" s="51">
        <f t="shared" si="7"/>
        <v>55</v>
      </c>
      <c r="G349" s="65" t="s">
        <v>316</v>
      </c>
      <c r="I349" s="65">
        <v>150527</v>
      </c>
      <c r="J349" s="66" t="str">
        <f t="shared" si="8"/>
        <v>JA439#Mys1b_F2e_rev</v>
      </c>
      <c r="K349" s="65" t="s">
        <v>840</v>
      </c>
    </row>
    <row r="350" spans="1:11" x14ac:dyDescent="0.3">
      <c r="A350" s="49" t="s">
        <v>895</v>
      </c>
      <c r="B350" s="49" t="s">
        <v>1583</v>
      </c>
      <c r="C350" s="64" t="s">
        <v>1584</v>
      </c>
      <c r="D350" s="36" t="s">
        <v>1585</v>
      </c>
      <c r="E350" s="51">
        <f t="shared" si="7"/>
        <v>53</v>
      </c>
      <c r="G350" s="65" t="s">
        <v>316</v>
      </c>
      <c r="I350" s="65">
        <v>150527</v>
      </c>
      <c r="J350" s="66" t="str">
        <f t="shared" si="8"/>
        <v>JA440#Mys1b_F3e_rev</v>
      </c>
      <c r="K350" s="65" t="s">
        <v>840</v>
      </c>
    </row>
    <row r="351" spans="1:11" x14ac:dyDescent="0.3">
      <c r="A351" s="49" t="s">
        <v>895</v>
      </c>
      <c r="B351" s="49" t="s">
        <v>1586</v>
      </c>
      <c r="C351" s="64" t="s">
        <v>1587</v>
      </c>
      <c r="D351" s="36" t="s">
        <v>1588</v>
      </c>
      <c r="E351" s="51">
        <f t="shared" si="7"/>
        <v>51</v>
      </c>
      <c r="G351" s="65" t="s">
        <v>316</v>
      </c>
      <c r="I351" s="65">
        <v>150527</v>
      </c>
      <c r="J351" s="66" t="str">
        <f t="shared" si="8"/>
        <v>JA441#Mys1b_F4e_rev</v>
      </c>
      <c r="K351" s="65" t="s">
        <v>840</v>
      </c>
    </row>
    <row r="352" spans="1:11" x14ac:dyDescent="0.3">
      <c r="A352" s="49" t="s">
        <v>895</v>
      </c>
      <c r="B352" s="49" t="s">
        <v>1589</v>
      </c>
      <c r="C352" s="64" t="s">
        <v>1590</v>
      </c>
      <c r="D352" s="36" t="s">
        <v>1591</v>
      </c>
      <c r="E352" s="51">
        <f t="shared" si="7"/>
        <v>56</v>
      </c>
      <c r="G352" s="65" t="s">
        <v>316</v>
      </c>
      <c r="I352" s="65">
        <v>150527</v>
      </c>
      <c r="J352" s="66" t="str">
        <f t="shared" si="8"/>
        <v>JA442#Mys1b_F5e_rev</v>
      </c>
      <c r="K352" s="65" t="s">
        <v>840</v>
      </c>
    </row>
    <row r="353" spans="1:17" x14ac:dyDescent="0.3">
      <c r="A353" s="49" t="s">
        <v>895</v>
      </c>
      <c r="B353" s="49" t="s">
        <v>1592</v>
      </c>
      <c r="C353" s="64" t="s">
        <v>1593</v>
      </c>
      <c r="D353" s="36" t="s">
        <v>1594</v>
      </c>
      <c r="E353" s="51">
        <f t="shared" si="7"/>
        <v>54</v>
      </c>
      <c r="G353" s="65" t="s">
        <v>316</v>
      </c>
      <c r="I353" s="65">
        <v>150527</v>
      </c>
      <c r="J353" s="66" t="str">
        <f t="shared" si="8"/>
        <v>JA443#Mys1b_F6e_rev</v>
      </c>
      <c r="K353" s="65" t="s">
        <v>840</v>
      </c>
    </row>
    <row r="354" spans="1:17" x14ac:dyDescent="0.3">
      <c r="A354" s="49" t="s">
        <v>895</v>
      </c>
      <c r="B354" s="49" t="s">
        <v>1595</v>
      </c>
      <c r="C354" s="64" t="s">
        <v>1596</v>
      </c>
      <c r="D354" s="36" t="s">
        <v>1597</v>
      </c>
      <c r="E354" s="51">
        <f t="shared" si="7"/>
        <v>53</v>
      </c>
      <c r="G354" s="65" t="s">
        <v>316</v>
      </c>
      <c r="I354" s="65">
        <v>150527</v>
      </c>
      <c r="J354" s="66" t="str">
        <f t="shared" si="8"/>
        <v>JA444#Mys1b_F7e_rev</v>
      </c>
      <c r="K354" s="65" t="s">
        <v>840</v>
      </c>
    </row>
    <row r="355" spans="1:17" x14ac:dyDescent="0.3">
      <c r="A355" s="49" t="s">
        <v>895</v>
      </c>
      <c r="B355" s="49" t="s">
        <v>1598</v>
      </c>
      <c r="C355" s="64" t="s">
        <v>1599</v>
      </c>
      <c r="D355" s="36" t="s">
        <v>1600</v>
      </c>
      <c r="E355" s="51">
        <f t="shared" si="7"/>
        <v>20</v>
      </c>
      <c r="G355" s="65" t="s">
        <v>316</v>
      </c>
      <c r="I355" s="65">
        <v>150629</v>
      </c>
      <c r="J355" s="66" t="str">
        <f t="shared" si="8"/>
        <v>JA445#pFastBAC1_1R</v>
      </c>
      <c r="K355" s="65" t="s">
        <v>787</v>
      </c>
      <c r="M355" s="49"/>
      <c r="N355" s="64"/>
      <c r="O355" s="36"/>
      <c r="P355" s="61" t="s">
        <v>854</v>
      </c>
    </row>
    <row r="356" spans="1:17" x14ac:dyDescent="0.3">
      <c r="A356" s="49" t="s">
        <v>895</v>
      </c>
      <c r="B356" s="49" t="s">
        <v>1601</v>
      </c>
      <c r="C356" s="64" t="s">
        <v>1602</v>
      </c>
      <c r="D356" s="36" t="s">
        <v>1603</v>
      </c>
      <c r="E356" s="51">
        <f t="shared" si="7"/>
        <v>20</v>
      </c>
      <c r="G356" s="65" t="s">
        <v>316</v>
      </c>
      <c r="I356" s="65">
        <v>150629</v>
      </c>
      <c r="J356" s="66" t="str">
        <f t="shared" si="8"/>
        <v>JA446#pFastBAC1_2R</v>
      </c>
      <c r="K356" s="65" t="s">
        <v>787</v>
      </c>
      <c r="M356" s="49"/>
      <c r="N356" s="64"/>
      <c r="O356" s="36"/>
      <c r="P356" s="61" t="s">
        <v>854</v>
      </c>
    </row>
    <row r="357" spans="1:17" x14ac:dyDescent="0.3">
      <c r="A357" s="49" t="s">
        <v>895</v>
      </c>
      <c r="B357" s="49" t="s">
        <v>1604</v>
      </c>
      <c r="C357" s="64" t="s">
        <v>1605</v>
      </c>
      <c r="D357" s="36" t="s">
        <v>1606</v>
      </c>
      <c r="E357" s="51">
        <f t="shared" si="7"/>
        <v>20</v>
      </c>
      <c r="G357" s="65" t="s">
        <v>316</v>
      </c>
      <c r="I357" s="65">
        <v>150629</v>
      </c>
      <c r="J357" s="66" t="str">
        <f t="shared" si="8"/>
        <v>JA447#pFastBAC1_3R</v>
      </c>
      <c r="K357" s="65" t="s">
        <v>787</v>
      </c>
      <c r="M357" s="49"/>
      <c r="N357" s="64"/>
      <c r="O357" s="36"/>
      <c r="P357" s="61" t="s">
        <v>854</v>
      </c>
    </row>
    <row r="358" spans="1:17" x14ac:dyDescent="0.3">
      <c r="A358" s="49" t="s">
        <v>895</v>
      </c>
      <c r="B358" s="49" t="s">
        <v>1607</v>
      </c>
      <c r="C358" s="64" t="s">
        <v>1608</v>
      </c>
      <c r="D358" s="36" t="s">
        <v>1609</v>
      </c>
      <c r="E358" s="51">
        <f t="shared" si="7"/>
        <v>20</v>
      </c>
      <c r="G358" s="65" t="s">
        <v>316</v>
      </c>
      <c r="I358" s="65">
        <v>150629</v>
      </c>
      <c r="J358" s="66" t="str">
        <f t="shared" si="8"/>
        <v>JA448#pFastBAC1_4F</v>
      </c>
      <c r="K358" s="65" t="s">
        <v>787</v>
      </c>
      <c r="M358" s="49"/>
      <c r="N358" s="64"/>
      <c r="O358" s="36"/>
      <c r="P358" s="61" t="s">
        <v>854</v>
      </c>
    </row>
    <row r="359" spans="1:17" x14ac:dyDescent="0.3">
      <c r="A359" s="49" t="s">
        <v>895</v>
      </c>
      <c r="B359" s="49" t="s">
        <v>1610</v>
      </c>
      <c r="C359" s="64" t="s">
        <v>1611</v>
      </c>
      <c r="D359" s="36" t="s">
        <v>1612</v>
      </c>
      <c r="E359" s="51">
        <f t="shared" si="7"/>
        <v>20</v>
      </c>
      <c r="G359" s="65" t="s">
        <v>316</v>
      </c>
      <c r="I359" s="65">
        <v>150629</v>
      </c>
      <c r="J359" s="66" t="str">
        <f t="shared" si="8"/>
        <v>JA449#pFastBAC1_4R</v>
      </c>
      <c r="K359" s="65" t="s">
        <v>787</v>
      </c>
      <c r="M359" s="49"/>
      <c r="N359" s="64"/>
      <c r="O359" s="36"/>
      <c r="P359" s="61" t="s">
        <v>854</v>
      </c>
    </row>
    <row r="360" spans="1:17" x14ac:dyDescent="0.3">
      <c r="A360" s="49" t="s">
        <v>895</v>
      </c>
      <c r="B360" s="49" t="s">
        <v>1613</v>
      </c>
      <c r="C360" s="64" t="s">
        <v>1614</v>
      </c>
      <c r="D360" s="36" t="s">
        <v>1615</v>
      </c>
      <c r="E360" s="51">
        <f t="shared" si="7"/>
        <v>18</v>
      </c>
      <c r="G360" s="65" t="s">
        <v>316</v>
      </c>
      <c r="I360" s="65">
        <v>150629</v>
      </c>
      <c r="J360" s="66" t="str">
        <f t="shared" si="8"/>
        <v>JA450#pFastBAC1_5F</v>
      </c>
      <c r="K360" s="65" t="s">
        <v>787</v>
      </c>
      <c r="M360" s="49"/>
      <c r="N360" s="64"/>
      <c r="O360" s="36"/>
      <c r="P360" s="61" t="s">
        <v>854</v>
      </c>
    </row>
    <row r="361" spans="1:17" x14ac:dyDescent="0.3">
      <c r="A361" s="49" t="s">
        <v>895</v>
      </c>
      <c r="B361" s="49" t="s">
        <v>1616</v>
      </c>
      <c r="C361" s="64" t="s">
        <v>1617</v>
      </c>
      <c r="D361" s="36" t="s">
        <v>1618</v>
      </c>
      <c r="E361" s="51">
        <f t="shared" si="7"/>
        <v>20</v>
      </c>
      <c r="G361" s="65" t="s">
        <v>316</v>
      </c>
      <c r="I361" s="65">
        <v>150629</v>
      </c>
      <c r="J361" s="66" t="str">
        <f t="shared" si="8"/>
        <v>JA451#pFastBAC1_5R</v>
      </c>
      <c r="K361" s="65" t="s">
        <v>787</v>
      </c>
      <c r="M361" s="49"/>
      <c r="N361" s="64"/>
      <c r="O361" s="36"/>
      <c r="P361" s="61" t="s">
        <v>854</v>
      </c>
    </row>
    <row r="362" spans="1:17" x14ac:dyDescent="0.3">
      <c r="A362" s="49" t="s">
        <v>895</v>
      </c>
      <c r="B362" s="49" t="s">
        <v>1619</v>
      </c>
      <c r="C362" s="64" t="s">
        <v>1620</v>
      </c>
      <c r="D362" s="36" t="s">
        <v>1621</v>
      </c>
      <c r="E362" s="51">
        <f t="shared" si="7"/>
        <v>23</v>
      </c>
      <c r="G362" s="65" t="s">
        <v>316</v>
      </c>
      <c r="I362" s="65">
        <v>150629</v>
      </c>
      <c r="J362" s="66" t="str">
        <f t="shared" si="8"/>
        <v>JA452#pFastBAC1_6F</v>
      </c>
      <c r="K362" s="65" t="s">
        <v>787</v>
      </c>
      <c r="M362" s="49"/>
      <c r="N362" s="64"/>
      <c r="O362" s="36"/>
      <c r="P362" s="61" t="s">
        <v>854</v>
      </c>
    </row>
    <row r="363" spans="1:17" x14ac:dyDescent="0.3">
      <c r="A363" s="49" t="s">
        <v>895</v>
      </c>
      <c r="B363" s="49" t="s">
        <v>1622</v>
      </c>
      <c r="C363" s="64" t="s">
        <v>1623</v>
      </c>
      <c r="D363" s="36" t="s">
        <v>1624</v>
      </c>
      <c r="E363" s="51">
        <f t="shared" si="7"/>
        <v>19</v>
      </c>
      <c r="G363" s="65" t="s">
        <v>316</v>
      </c>
      <c r="I363" s="65">
        <v>150629</v>
      </c>
      <c r="J363" s="66" t="str">
        <f t="shared" si="8"/>
        <v>JA453#pFastBAC1_7R</v>
      </c>
      <c r="K363" s="65" t="s">
        <v>787</v>
      </c>
      <c r="M363" s="49"/>
      <c r="N363" s="64"/>
      <c r="O363" s="36"/>
      <c r="P363" s="61" t="s">
        <v>854</v>
      </c>
    </row>
    <row r="364" spans="1:17" x14ac:dyDescent="0.3">
      <c r="A364" s="49" t="s">
        <v>895</v>
      </c>
      <c r="B364" s="49" t="s">
        <v>1625</v>
      </c>
      <c r="C364" s="64" t="s">
        <v>1626</v>
      </c>
      <c r="D364" s="36" t="s">
        <v>1627</v>
      </c>
      <c r="E364" s="51">
        <f t="shared" si="7"/>
        <v>26</v>
      </c>
      <c r="G364" s="65" t="s">
        <v>316</v>
      </c>
      <c r="I364" s="65">
        <v>150720</v>
      </c>
      <c r="J364" s="66" t="str">
        <f t="shared" si="8"/>
        <v>JA454#pFastBac1_ori_for</v>
      </c>
      <c r="K364" s="65" t="s">
        <v>840</v>
      </c>
      <c r="M364" s="49"/>
      <c r="N364" s="64"/>
      <c r="O364" s="36"/>
      <c r="Q364" s="65">
        <v>62.8</v>
      </c>
    </row>
    <row r="365" spans="1:17" x14ac:dyDescent="0.3">
      <c r="A365" s="49" t="s">
        <v>895</v>
      </c>
      <c r="B365" s="49" t="s">
        <v>1628</v>
      </c>
      <c r="C365" s="64" t="s">
        <v>1629</v>
      </c>
      <c r="D365" s="36" t="s">
        <v>1630</v>
      </c>
      <c r="E365" s="51">
        <f t="shared" si="7"/>
        <v>43</v>
      </c>
      <c r="G365" s="65" t="s">
        <v>316</v>
      </c>
      <c r="I365" s="65">
        <v>150720</v>
      </c>
      <c r="J365" s="66" t="str">
        <f t="shared" si="8"/>
        <v>JA455#pFastBac1_ori_rev</v>
      </c>
      <c r="K365" s="65" t="s">
        <v>840</v>
      </c>
      <c r="M365" s="49"/>
      <c r="N365" s="64"/>
      <c r="O365" s="36"/>
      <c r="Q365" s="65">
        <v>63.2</v>
      </c>
    </row>
    <row r="366" spans="1:17" x14ac:dyDescent="0.3">
      <c r="A366" s="49" t="s">
        <v>895</v>
      </c>
      <c r="B366" s="49" t="s">
        <v>1631</v>
      </c>
      <c r="C366" s="64" t="s">
        <v>1632</v>
      </c>
      <c r="D366" s="36" t="s">
        <v>1633</v>
      </c>
      <c r="E366" s="51">
        <f t="shared" si="7"/>
        <v>23</v>
      </c>
      <c r="G366" s="65" t="s">
        <v>316</v>
      </c>
      <c r="I366" s="65">
        <v>150720</v>
      </c>
      <c r="J366" s="66" t="str">
        <f t="shared" si="8"/>
        <v>JA456#pIDK_Kan_for</v>
      </c>
      <c r="K366" s="65" t="s">
        <v>840</v>
      </c>
      <c r="M366" s="49"/>
      <c r="N366" s="64"/>
      <c r="O366" s="36"/>
      <c r="Q366" s="65">
        <v>64</v>
      </c>
    </row>
    <row r="367" spans="1:17" x14ac:dyDescent="0.3">
      <c r="A367" s="49" t="s">
        <v>895</v>
      </c>
      <c r="B367" s="49" t="s">
        <v>1634</v>
      </c>
      <c r="C367" s="64" t="s">
        <v>1635</v>
      </c>
      <c r="D367" s="36" t="s">
        <v>1636</v>
      </c>
      <c r="E367" s="51">
        <f t="shared" si="7"/>
        <v>37</v>
      </c>
      <c r="G367" s="65" t="s">
        <v>316</v>
      </c>
      <c r="I367" s="65">
        <v>150720</v>
      </c>
      <c r="J367" s="66" t="str">
        <f t="shared" si="8"/>
        <v>JA457#pIDK_Kan_rev</v>
      </c>
      <c r="K367" s="65" t="s">
        <v>840</v>
      </c>
      <c r="M367" s="49"/>
      <c r="N367" s="64"/>
      <c r="O367" s="36"/>
      <c r="Q367" s="65">
        <v>65.5</v>
      </c>
    </row>
    <row r="368" spans="1:17" x14ac:dyDescent="0.3">
      <c r="A368" s="49" t="s">
        <v>895</v>
      </c>
      <c r="B368" s="49" t="s">
        <v>1637</v>
      </c>
      <c r="C368" s="64" t="s">
        <v>1638</v>
      </c>
      <c r="D368" s="36" t="s">
        <v>1639</v>
      </c>
      <c r="E368" s="51">
        <f t="shared" si="7"/>
        <v>46</v>
      </c>
      <c r="G368" s="65" t="s">
        <v>316</v>
      </c>
      <c r="I368" s="65">
        <v>150720</v>
      </c>
      <c r="J368" s="66" t="str">
        <f t="shared" si="8"/>
        <v>JA458#pJA1K_for</v>
      </c>
      <c r="K368" s="65" t="s">
        <v>840</v>
      </c>
      <c r="M368" s="49"/>
      <c r="N368" s="64"/>
      <c r="O368" s="36"/>
      <c r="Q368" s="65">
        <v>62.1</v>
      </c>
    </row>
    <row r="369" spans="1:17" x14ac:dyDescent="0.3">
      <c r="A369" s="49" t="s">
        <v>895</v>
      </c>
      <c r="B369" s="49" t="s">
        <v>1640</v>
      </c>
      <c r="C369" s="64" t="s">
        <v>1641</v>
      </c>
      <c r="D369" s="36" t="s">
        <v>1642</v>
      </c>
      <c r="E369" s="51">
        <f t="shared" si="7"/>
        <v>43</v>
      </c>
      <c r="G369" s="65" t="s">
        <v>316</v>
      </c>
      <c r="I369" s="65">
        <v>150720</v>
      </c>
      <c r="J369" s="66" t="str">
        <f t="shared" si="8"/>
        <v>JA459#pJA1K_rev</v>
      </c>
      <c r="K369" s="65" t="s">
        <v>840</v>
      </c>
      <c r="M369" s="49"/>
      <c r="N369" s="64"/>
      <c r="O369" s="36"/>
      <c r="Q369" s="65">
        <v>63.9</v>
      </c>
    </row>
    <row r="370" spans="1:17" x14ac:dyDescent="0.3">
      <c r="A370" s="49" t="s">
        <v>895</v>
      </c>
      <c r="B370" s="49" t="s">
        <v>1643</v>
      </c>
      <c r="C370" s="64" t="s">
        <v>1644</v>
      </c>
      <c r="D370" s="36" t="s">
        <v>1645</v>
      </c>
      <c r="E370" s="51">
        <f t="shared" si="7"/>
        <v>25</v>
      </c>
      <c r="G370" s="65" t="s">
        <v>316</v>
      </c>
      <c r="I370" s="65">
        <v>150720</v>
      </c>
      <c r="J370" s="66" t="str">
        <f t="shared" si="8"/>
        <v>JA460#pFastBac1_oriGen_for</v>
      </c>
      <c r="K370" s="65" t="s">
        <v>840</v>
      </c>
      <c r="M370" s="49"/>
      <c r="N370" s="64"/>
      <c r="O370" s="36"/>
      <c r="Q370" s="65">
        <v>64.2</v>
      </c>
    </row>
    <row r="371" spans="1:17" x14ac:dyDescent="0.3">
      <c r="A371" s="49" t="s">
        <v>895</v>
      </c>
      <c r="B371" s="49" t="s">
        <v>1646</v>
      </c>
      <c r="C371" s="64" t="s">
        <v>1647</v>
      </c>
      <c r="D371" s="36" t="s">
        <v>1648</v>
      </c>
      <c r="E371" s="51">
        <f t="shared" si="7"/>
        <v>38</v>
      </c>
      <c r="G371" s="65" t="s">
        <v>316</v>
      </c>
      <c r="I371" s="65">
        <v>150720</v>
      </c>
      <c r="J371" s="66" t="str">
        <f t="shared" si="8"/>
        <v>JA461#pFastBac1_oriGen_rev</v>
      </c>
      <c r="K371" s="65" t="s">
        <v>840</v>
      </c>
      <c r="M371" s="49"/>
      <c r="N371" s="64"/>
      <c r="O371" s="36"/>
      <c r="Q371" s="65">
        <v>66.099999999999994</v>
      </c>
    </row>
    <row r="372" spans="1:17" x14ac:dyDescent="0.3">
      <c r="A372" s="49" t="s">
        <v>895</v>
      </c>
      <c r="B372" s="49" t="s">
        <v>1649</v>
      </c>
      <c r="C372" s="64" t="s">
        <v>1650</v>
      </c>
      <c r="D372" s="36" t="s">
        <v>1651</v>
      </c>
      <c r="E372" s="51">
        <f t="shared" si="7"/>
        <v>51</v>
      </c>
      <c r="G372" s="65" t="s">
        <v>316</v>
      </c>
      <c r="I372" s="65">
        <v>150720</v>
      </c>
      <c r="J372" s="66" t="str">
        <f t="shared" si="8"/>
        <v>JA462#pJA2G_for</v>
      </c>
      <c r="K372" s="65" t="s">
        <v>840</v>
      </c>
      <c r="M372" s="49"/>
      <c r="N372" s="64"/>
      <c r="O372" s="36"/>
      <c r="Q372" s="53">
        <v>65</v>
      </c>
    </row>
    <row r="373" spans="1:17" x14ac:dyDescent="0.3">
      <c r="A373" s="49" t="s">
        <v>895</v>
      </c>
      <c r="B373" s="49" t="s">
        <v>1652</v>
      </c>
      <c r="C373" s="64" t="s">
        <v>1653</v>
      </c>
      <c r="D373" s="36" t="s">
        <v>1654</v>
      </c>
      <c r="E373" s="51">
        <f t="shared" si="7"/>
        <v>43</v>
      </c>
      <c r="G373" s="65" t="s">
        <v>316</v>
      </c>
      <c r="I373" s="65">
        <v>150720</v>
      </c>
      <c r="J373" s="66" t="str">
        <f t="shared" si="8"/>
        <v>JA463#pJA2G_rev</v>
      </c>
      <c r="K373" s="65" t="s">
        <v>840</v>
      </c>
      <c r="M373" s="49"/>
      <c r="N373" s="64"/>
      <c r="O373" s="36"/>
      <c r="Q373" s="53">
        <v>65</v>
      </c>
    </row>
    <row r="374" spans="1:17" x14ac:dyDescent="0.3">
      <c r="A374" s="49" t="s">
        <v>895</v>
      </c>
      <c r="B374" s="49" t="s">
        <v>1655</v>
      </c>
      <c r="C374" s="64" t="s">
        <v>1656</v>
      </c>
      <c r="D374" s="36" t="s">
        <v>1657</v>
      </c>
      <c r="E374" s="51">
        <f t="shared" si="7"/>
        <v>21</v>
      </c>
      <c r="G374" s="65" t="s">
        <v>316</v>
      </c>
      <c r="I374" s="65">
        <v>150720</v>
      </c>
      <c r="J374" s="66" t="str">
        <f t="shared" si="8"/>
        <v>JA464#pJA1K_517F</v>
      </c>
      <c r="K374" s="65" t="s">
        <v>787</v>
      </c>
      <c r="L374" s="65" t="s">
        <v>1658</v>
      </c>
      <c r="M374" s="49"/>
      <c r="N374" s="64"/>
      <c r="O374" s="36"/>
      <c r="P374" s="61" t="s">
        <v>854</v>
      </c>
      <c r="Q374" s="70">
        <v>62</v>
      </c>
    </row>
    <row r="375" spans="1:17" x14ac:dyDescent="0.3">
      <c r="A375" s="49" t="s">
        <v>895</v>
      </c>
      <c r="B375" s="49" t="s">
        <v>1659</v>
      </c>
      <c r="C375" s="64" t="s">
        <v>1660</v>
      </c>
      <c r="D375" s="36" t="s">
        <v>1661</v>
      </c>
      <c r="E375" s="51">
        <f t="shared" si="7"/>
        <v>20</v>
      </c>
      <c r="G375" s="65" t="s">
        <v>316</v>
      </c>
      <c r="I375" s="65">
        <v>150720</v>
      </c>
      <c r="J375" s="66" t="str">
        <f t="shared" si="8"/>
        <v>JA465#pJA1K_1213F</v>
      </c>
      <c r="K375" s="65" t="s">
        <v>787</v>
      </c>
      <c r="L375" s="65" t="s">
        <v>1658</v>
      </c>
      <c r="M375" s="49"/>
      <c r="N375" s="64"/>
      <c r="O375" s="36"/>
      <c r="P375" s="61" t="s">
        <v>854</v>
      </c>
      <c r="Q375" s="70">
        <v>60</v>
      </c>
    </row>
    <row r="376" spans="1:17" x14ac:dyDescent="0.3">
      <c r="A376" s="49" t="s">
        <v>895</v>
      </c>
      <c r="B376" s="49" t="s">
        <v>1662</v>
      </c>
      <c r="C376" s="64" t="s">
        <v>1663</v>
      </c>
      <c r="D376" s="36" t="s">
        <v>1664</v>
      </c>
      <c r="E376" s="51">
        <f t="shared" si="7"/>
        <v>20</v>
      </c>
      <c r="G376" s="65" t="s">
        <v>316</v>
      </c>
      <c r="I376" s="65">
        <v>150720</v>
      </c>
      <c r="J376" s="66" t="str">
        <f t="shared" si="8"/>
        <v>JA466#pJA1K_611R</v>
      </c>
      <c r="K376" s="65" t="s">
        <v>787</v>
      </c>
      <c r="L376" s="65" t="s">
        <v>1658</v>
      </c>
      <c r="M376" s="49"/>
      <c r="N376" s="64"/>
      <c r="O376" s="36"/>
      <c r="P376" s="61" t="s">
        <v>854</v>
      </c>
      <c r="Q376" s="70">
        <v>60</v>
      </c>
    </row>
    <row r="377" spans="1:17" x14ac:dyDescent="0.3">
      <c r="A377" s="49" t="s">
        <v>895</v>
      </c>
      <c r="B377" s="49" t="s">
        <v>1665</v>
      </c>
      <c r="C377" s="64" t="s">
        <v>1666</v>
      </c>
      <c r="D377" s="36" t="s">
        <v>1667</v>
      </c>
      <c r="E377" s="51">
        <f t="shared" si="7"/>
        <v>28</v>
      </c>
      <c r="I377" s="65">
        <v>150721</v>
      </c>
      <c r="J377" s="66" t="str">
        <f t="shared" si="8"/>
        <v>JA467#Mys1b_10777_for</v>
      </c>
      <c r="M377" s="49"/>
      <c r="N377" s="64"/>
      <c r="O377" s="36"/>
    </row>
    <row r="378" spans="1:17" x14ac:dyDescent="0.3">
      <c r="A378" s="49" t="s">
        <v>895</v>
      </c>
      <c r="B378" s="49" t="s">
        <v>1668</v>
      </c>
      <c r="C378" s="64" t="s">
        <v>1669</v>
      </c>
      <c r="D378" s="36" t="s">
        <v>1670</v>
      </c>
      <c r="E378" s="51">
        <f t="shared" si="7"/>
        <v>28</v>
      </c>
      <c r="I378" s="65">
        <v>150721</v>
      </c>
      <c r="J378" s="66" t="str">
        <f t="shared" si="8"/>
        <v>JA468#Mys1b_10777_rev</v>
      </c>
      <c r="M378" s="49"/>
      <c r="N378" s="64"/>
      <c r="O378" s="36"/>
    </row>
    <row r="379" spans="1:17" x14ac:dyDescent="0.3">
      <c r="A379" s="49" t="s">
        <v>895</v>
      </c>
      <c r="B379" s="49" t="s">
        <v>1671</v>
      </c>
      <c r="C379" s="64" t="s">
        <v>1672</v>
      </c>
      <c r="D379" s="36" t="s">
        <v>1673</v>
      </c>
      <c r="E379" s="51">
        <f t="shared" si="7"/>
        <v>27</v>
      </c>
      <c r="I379" s="65">
        <v>150721</v>
      </c>
      <c r="J379" s="66" t="str">
        <f t="shared" si="8"/>
        <v>JA469#Mys1b_12088_for</v>
      </c>
      <c r="M379" s="49"/>
      <c r="N379" s="64"/>
      <c r="O379" s="36"/>
    </row>
    <row r="380" spans="1:17" x14ac:dyDescent="0.3">
      <c r="A380" s="49" t="s">
        <v>895</v>
      </c>
      <c r="B380" s="49" t="s">
        <v>1674</v>
      </c>
      <c r="C380" s="64" t="s">
        <v>1675</v>
      </c>
      <c r="D380" s="36" t="s">
        <v>1676</v>
      </c>
      <c r="E380" s="51">
        <f t="shared" si="7"/>
        <v>27</v>
      </c>
      <c r="I380" s="65">
        <v>150721</v>
      </c>
      <c r="J380" s="66" t="str">
        <f t="shared" si="8"/>
        <v>JA470#Mys1b_12088_rev</v>
      </c>
      <c r="M380" s="49"/>
      <c r="N380" s="64"/>
      <c r="O380" s="36"/>
    </row>
    <row r="381" spans="1:17" x14ac:dyDescent="0.3">
      <c r="A381" s="49" t="s">
        <v>895</v>
      </c>
      <c r="B381" s="49" t="s">
        <v>1677</v>
      </c>
      <c r="C381" s="64" t="s">
        <v>1678</v>
      </c>
      <c r="D381" s="36" t="s">
        <v>1679</v>
      </c>
      <c r="E381" s="51">
        <f t="shared" si="7"/>
        <v>20</v>
      </c>
      <c r="I381" s="65">
        <v>150721</v>
      </c>
      <c r="J381" s="66" t="str">
        <f t="shared" si="8"/>
        <v>JA471#Mys1b_567out_for</v>
      </c>
      <c r="M381" s="49"/>
      <c r="N381" s="64"/>
      <c r="O381" s="36"/>
    </row>
    <row r="382" spans="1:17" x14ac:dyDescent="0.3">
      <c r="A382" s="49" t="s">
        <v>895</v>
      </c>
      <c r="B382" s="49" t="s">
        <v>1680</v>
      </c>
      <c r="C382" s="64" t="s">
        <v>1681</v>
      </c>
      <c r="D382" s="36" t="s">
        <v>1682</v>
      </c>
      <c r="E382" s="51">
        <f t="shared" si="7"/>
        <v>20</v>
      </c>
      <c r="I382" s="65">
        <v>150721</v>
      </c>
      <c r="J382" s="66" t="str">
        <f t="shared" si="8"/>
        <v>JA472#Mys1b_567out_rev</v>
      </c>
      <c r="M382" s="49"/>
      <c r="N382" s="64"/>
      <c r="O382" s="36"/>
    </row>
    <row r="383" spans="1:17" x14ac:dyDescent="0.3">
      <c r="A383" s="49" t="s">
        <v>895</v>
      </c>
      <c r="B383" s="49" t="s">
        <v>1683</v>
      </c>
      <c r="C383" s="1" t="s">
        <v>1684</v>
      </c>
      <c r="D383" s="1" t="s">
        <v>1685</v>
      </c>
      <c r="E383" s="51">
        <f t="shared" si="7"/>
        <v>38</v>
      </c>
      <c r="I383" s="65">
        <v>150722</v>
      </c>
      <c r="J383" s="66" t="str">
        <f t="shared" si="8"/>
        <v>JA473#Mys1F6_HindIII_for</v>
      </c>
      <c r="M383" s="49"/>
      <c r="N383" s="64"/>
      <c r="O383" s="36"/>
    </row>
    <row r="384" spans="1:17" x14ac:dyDescent="0.3">
      <c r="A384" s="49" t="s">
        <v>895</v>
      </c>
      <c r="B384" s="49" t="s">
        <v>1686</v>
      </c>
      <c r="C384" s="1" t="s">
        <v>1687</v>
      </c>
      <c r="D384" s="1" t="s">
        <v>1688</v>
      </c>
      <c r="E384" s="51">
        <f t="shared" si="7"/>
        <v>31</v>
      </c>
      <c r="I384" s="65">
        <v>150722</v>
      </c>
      <c r="J384" s="66" t="str">
        <f t="shared" si="8"/>
        <v>JA474#Mys1F6_XbaI_rev</v>
      </c>
      <c r="M384" s="49"/>
      <c r="N384" s="64"/>
      <c r="O384" s="36"/>
    </row>
    <row r="385" spans="1:15" x14ac:dyDescent="0.3">
      <c r="A385" s="49" t="s">
        <v>895</v>
      </c>
      <c r="B385" s="49" t="s">
        <v>1689</v>
      </c>
      <c r="C385" s="1" t="s">
        <v>1690</v>
      </c>
      <c r="D385" s="1" t="s">
        <v>1691</v>
      </c>
      <c r="E385" s="51">
        <f t="shared" si="7"/>
        <v>39</v>
      </c>
      <c r="I385" s="65">
        <v>150722</v>
      </c>
      <c r="J385" s="66" t="str">
        <f t="shared" si="8"/>
        <v>JA475#Mys1F7_Xbai_rev</v>
      </c>
      <c r="M385" s="49"/>
      <c r="N385" s="64"/>
      <c r="O385" s="36"/>
    </row>
    <row r="386" spans="1:15" x14ac:dyDescent="0.3">
      <c r="A386" s="49" t="s">
        <v>895</v>
      </c>
      <c r="B386" s="49" t="s">
        <v>1692</v>
      </c>
      <c r="C386" s="1" t="s">
        <v>1693</v>
      </c>
      <c r="D386" s="1" t="s">
        <v>1694</v>
      </c>
      <c r="E386" s="51">
        <f t="shared" si="7"/>
        <v>24</v>
      </c>
      <c r="I386" s="65">
        <v>150722</v>
      </c>
      <c r="J386" s="66" t="str">
        <f t="shared" si="8"/>
        <v>JA476#Mys1b_6mut_for</v>
      </c>
      <c r="M386" s="49"/>
      <c r="N386" s="64"/>
      <c r="O386" s="36"/>
    </row>
    <row r="387" spans="1:15" x14ac:dyDescent="0.3">
      <c r="A387" s="49" t="s">
        <v>895</v>
      </c>
      <c r="B387" s="49" t="s">
        <v>1695</v>
      </c>
      <c r="C387" s="1" t="s">
        <v>1696</v>
      </c>
      <c r="D387" s="1" t="s">
        <v>1697</v>
      </c>
      <c r="E387" s="51">
        <f t="shared" ref="E387:E450" si="9">LEN(D387)</f>
        <v>37</v>
      </c>
      <c r="I387" s="65">
        <v>150722</v>
      </c>
      <c r="J387" s="66" t="str">
        <f t="shared" si="8"/>
        <v>JA477#Mys1b_6mut_rev</v>
      </c>
      <c r="M387" s="49"/>
      <c r="N387" s="64"/>
      <c r="O387" s="36"/>
    </row>
    <row r="388" spans="1:15" x14ac:dyDescent="0.3">
      <c r="A388" s="49" t="s">
        <v>794</v>
      </c>
      <c r="C388" s="64" t="s">
        <v>1698</v>
      </c>
      <c r="D388" s="36" t="s">
        <v>1699</v>
      </c>
      <c r="E388" s="51">
        <f t="shared" si="9"/>
        <v>20</v>
      </c>
      <c r="M388" s="49"/>
      <c r="N388" s="64"/>
      <c r="O388" s="36"/>
    </row>
    <row r="389" spans="1:15" x14ac:dyDescent="0.3">
      <c r="A389" s="49" t="s">
        <v>794</v>
      </c>
      <c r="C389" s="64" t="s">
        <v>1700</v>
      </c>
      <c r="D389" s="36" t="s">
        <v>1701</v>
      </c>
      <c r="E389" s="51">
        <f t="shared" si="9"/>
        <v>19</v>
      </c>
    </row>
    <row r="390" spans="1:15" x14ac:dyDescent="0.3">
      <c r="A390" s="49" t="s">
        <v>837</v>
      </c>
      <c r="B390" s="49" t="s">
        <v>1702</v>
      </c>
      <c r="C390" s="64" t="s">
        <v>1703</v>
      </c>
      <c r="D390" s="36" t="s">
        <v>1704</v>
      </c>
      <c r="E390" s="51">
        <f t="shared" si="9"/>
        <v>20</v>
      </c>
      <c r="I390" s="65">
        <v>150825</v>
      </c>
      <c r="J390" s="66" t="str">
        <f t="shared" ref="J390:J453" si="10">B390&amp;"#"&amp;C390</f>
        <v>JA478#pET21a_rev1</v>
      </c>
    </row>
    <row r="391" spans="1:15" x14ac:dyDescent="0.3">
      <c r="A391" s="1" t="s">
        <v>837</v>
      </c>
      <c r="B391" s="49" t="s">
        <v>1705</v>
      </c>
      <c r="C391" s="64" t="s">
        <v>1706</v>
      </c>
      <c r="D391" s="36" t="s">
        <v>1707</v>
      </c>
      <c r="E391" s="51">
        <f t="shared" si="9"/>
        <v>18</v>
      </c>
      <c r="I391" s="65">
        <v>150825</v>
      </c>
      <c r="J391" s="66" t="str">
        <f t="shared" si="10"/>
        <v>JA479#pET21a_rev2</v>
      </c>
    </row>
    <row r="392" spans="1:15" x14ac:dyDescent="0.3">
      <c r="A392" s="1" t="s">
        <v>837</v>
      </c>
      <c r="B392" s="49" t="s">
        <v>1708</v>
      </c>
      <c r="C392" s="64" t="s">
        <v>1709</v>
      </c>
      <c r="D392" s="36" t="s">
        <v>1710</v>
      </c>
      <c r="E392" s="51">
        <f t="shared" si="9"/>
        <v>20</v>
      </c>
      <c r="I392" s="65">
        <v>150825</v>
      </c>
      <c r="J392" s="66" t="str">
        <f t="shared" si="10"/>
        <v>JA480#pET21a_rev3</v>
      </c>
    </row>
    <row r="393" spans="1:15" x14ac:dyDescent="0.3">
      <c r="A393" s="1" t="s">
        <v>837</v>
      </c>
      <c r="B393" s="49" t="s">
        <v>1711</v>
      </c>
      <c r="C393" s="64" t="s">
        <v>1712</v>
      </c>
      <c r="D393" s="36" t="s">
        <v>1713</v>
      </c>
      <c r="E393" s="51">
        <f t="shared" si="9"/>
        <v>20</v>
      </c>
      <c r="I393" s="65">
        <v>150825</v>
      </c>
      <c r="J393" s="66" t="str">
        <f t="shared" si="10"/>
        <v>JA481#pET21a_rev4</v>
      </c>
    </row>
    <row r="394" spans="1:15" x14ac:dyDescent="0.3">
      <c r="A394" s="1" t="s">
        <v>837</v>
      </c>
      <c r="B394" s="49" t="s">
        <v>1714</v>
      </c>
      <c r="C394" s="64" t="s">
        <v>1715</v>
      </c>
      <c r="D394" s="36" t="s">
        <v>1716</v>
      </c>
      <c r="E394" s="51">
        <f t="shared" si="9"/>
        <v>20</v>
      </c>
      <c r="I394" s="65">
        <v>150825</v>
      </c>
      <c r="J394" s="66" t="str">
        <f t="shared" si="10"/>
        <v>JA482#Mpa2c_for1164</v>
      </c>
    </row>
    <row r="395" spans="1:15" x14ac:dyDescent="0.3">
      <c r="A395" s="1" t="s">
        <v>837</v>
      </c>
      <c r="B395" s="49" t="s">
        <v>1717</v>
      </c>
      <c r="C395" s="64" t="s">
        <v>1718</v>
      </c>
      <c r="D395" s="36" t="s">
        <v>1719</v>
      </c>
      <c r="E395" s="51">
        <f t="shared" si="9"/>
        <v>20</v>
      </c>
      <c r="I395" s="65">
        <v>150825</v>
      </c>
      <c r="J395" s="66" t="str">
        <f t="shared" si="10"/>
        <v>JA483#Mpa2c_for462</v>
      </c>
    </row>
    <row r="396" spans="1:15" x14ac:dyDescent="0.3">
      <c r="A396" s="1" t="s">
        <v>837</v>
      </c>
      <c r="B396" s="49" t="s">
        <v>1720</v>
      </c>
      <c r="C396" s="64" t="s">
        <v>1721</v>
      </c>
      <c r="D396" s="36" t="s">
        <v>1722</v>
      </c>
      <c r="E396" s="51">
        <f t="shared" si="9"/>
        <v>20</v>
      </c>
      <c r="I396" s="65">
        <v>150825</v>
      </c>
      <c r="J396" s="66" t="str">
        <f t="shared" si="10"/>
        <v>JA484#Mpa2c_rev1082</v>
      </c>
    </row>
    <row r="397" spans="1:15" x14ac:dyDescent="0.3">
      <c r="A397" s="1" t="s">
        <v>837</v>
      </c>
      <c r="B397" s="49" t="s">
        <v>1723</v>
      </c>
      <c r="C397" s="64" t="s">
        <v>1724</v>
      </c>
      <c r="D397" s="36" t="s">
        <v>1725</v>
      </c>
      <c r="E397" s="51">
        <f t="shared" si="9"/>
        <v>18</v>
      </c>
      <c r="F397" s="71"/>
      <c r="I397" s="65">
        <v>150825</v>
      </c>
      <c r="J397" s="66" t="str">
        <f t="shared" si="10"/>
        <v>JA485#Mpa2c_rev387</v>
      </c>
    </row>
    <row r="398" spans="1:15" x14ac:dyDescent="0.3">
      <c r="A398" s="1" t="s">
        <v>895</v>
      </c>
      <c r="B398" s="49" t="s">
        <v>1726</v>
      </c>
      <c r="C398" s="64" t="s">
        <v>1727</v>
      </c>
      <c r="D398" s="36" t="s">
        <v>1728</v>
      </c>
      <c r="E398" s="51">
        <f t="shared" si="9"/>
        <v>41</v>
      </c>
      <c r="F398" s="71"/>
      <c r="I398" s="65">
        <v>150929</v>
      </c>
      <c r="J398" s="66" t="str">
        <f t="shared" si="10"/>
        <v>JA486#Mys1_noTag_f</v>
      </c>
    </row>
    <row r="399" spans="1:15" x14ac:dyDescent="0.3">
      <c r="A399" s="1" t="s">
        <v>895</v>
      </c>
      <c r="B399" s="49" t="s">
        <v>1729</v>
      </c>
      <c r="C399" s="64" t="s">
        <v>1730</v>
      </c>
      <c r="D399" s="36" t="s">
        <v>1731</v>
      </c>
      <c r="E399" s="51">
        <f t="shared" si="9"/>
        <v>38</v>
      </c>
      <c r="F399" s="71"/>
      <c r="I399" s="65">
        <v>150929</v>
      </c>
      <c r="J399" s="66" t="str">
        <f t="shared" si="10"/>
        <v>JA487#Mys1_Strep_f</v>
      </c>
    </row>
    <row r="400" spans="1:15" x14ac:dyDescent="0.3">
      <c r="A400" s="1" t="s">
        <v>895</v>
      </c>
      <c r="B400" s="49" t="s">
        <v>1732</v>
      </c>
      <c r="C400" s="64" t="s">
        <v>1733</v>
      </c>
      <c r="D400" s="36" t="s">
        <v>1734</v>
      </c>
      <c r="E400" s="51">
        <f t="shared" si="9"/>
        <v>47</v>
      </c>
      <c r="I400" s="65">
        <v>150929</v>
      </c>
      <c r="J400" s="66" t="str">
        <f t="shared" si="10"/>
        <v>JA488#Mys1_His_f</v>
      </c>
    </row>
    <row r="401" spans="1:10" x14ac:dyDescent="0.3">
      <c r="A401" s="1" t="s">
        <v>895</v>
      </c>
      <c r="B401" s="49" t="s">
        <v>1735</v>
      </c>
      <c r="C401" s="64" t="s">
        <v>1736</v>
      </c>
      <c r="D401" s="36" t="s">
        <v>1737</v>
      </c>
      <c r="E401" s="51">
        <f t="shared" si="9"/>
        <v>48</v>
      </c>
      <c r="I401" s="65">
        <v>150929</v>
      </c>
      <c r="J401" s="66" t="str">
        <f t="shared" si="10"/>
        <v>JA489#Mys1_noTag_r</v>
      </c>
    </row>
    <row r="402" spans="1:10" x14ac:dyDescent="0.3">
      <c r="A402" s="1" t="s">
        <v>895</v>
      </c>
      <c r="B402" s="49" t="s">
        <v>1738</v>
      </c>
      <c r="C402" s="64" t="s">
        <v>1739</v>
      </c>
      <c r="D402" s="36" t="s">
        <v>1740</v>
      </c>
      <c r="E402" s="51">
        <f t="shared" si="9"/>
        <v>50</v>
      </c>
      <c r="I402" s="65">
        <v>150929</v>
      </c>
      <c r="J402" s="66" t="str">
        <f t="shared" si="10"/>
        <v>JA490#Mys1_Strep_r</v>
      </c>
    </row>
    <row r="403" spans="1:10" x14ac:dyDescent="0.3">
      <c r="A403" s="1" t="s">
        <v>895</v>
      </c>
      <c r="B403" s="49" t="s">
        <v>1741</v>
      </c>
      <c r="C403" s="64" t="s">
        <v>1742</v>
      </c>
      <c r="D403" s="36" t="s">
        <v>1743</v>
      </c>
      <c r="E403" s="51">
        <f t="shared" si="9"/>
        <v>48</v>
      </c>
      <c r="I403" s="65">
        <v>150929</v>
      </c>
      <c r="J403" s="66" t="str">
        <f t="shared" si="10"/>
        <v>JA491#Mys1_His_r</v>
      </c>
    </row>
    <row r="404" spans="1:10" x14ac:dyDescent="0.3">
      <c r="A404" s="1" t="s">
        <v>895</v>
      </c>
      <c r="B404" s="49" t="s">
        <v>1744</v>
      </c>
      <c r="C404" s="64" t="s">
        <v>1745</v>
      </c>
      <c r="D404" s="36" t="s">
        <v>1746</v>
      </c>
      <c r="E404" s="51">
        <f t="shared" si="9"/>
        <v>44</v>
      </c>
      <c r="I404" s="65">
        <v>150929</v>
      </c>
      <c r="J404" s="66" t="str">
        <f t="shared" si="10"/>
        <v>JA492#Mys2_noTag_f</v>
      </c>
    </row>
    <row r="405" spans="1:10" x14ac:dyDescent="0.3">
      <c r="A405" s="1" t="s">
        <v>895</v>
      </c>
      <c r="B405" s="49" t="s">
        <v>1747</v>
      </c>
      <c r="C405" s="64" t="s">
        <v>1748</v>
      </c>
      <c r="D405" s="36" t="s">
        <v>1749</v>
      </c>
      <c r="E405" s="51">
        <f t="shared" si="9"/>
        <v>41</v>
      </c>
      <c r="I405" s="65">
        <v>150929</v>
      </c>
      <c r="J405" s="66" t="str">
        <f t="shared" si="10"/>
        <v>JA493#Mys2_Strep_f</v>
      </c>
    </row>
    <row r="406" spans="1:10" x14ac:dyDescent="0.3">
      <c r="A406" s="1" t="s">
        <v>895</v>
      </c>
      <c r="B406" s="49" t="s">
        <v>1750</v>
      </c>
      <c r="C406" s="64" t="s">
        <v>1751</v>
      </c>
      <c r="D406" s="36" t="s">
        <v>1752</v>
      </c>
      <c r="E406" s="51">
        <f t="shared" si="9"/>
        <v>50</v>
      </c>
      <c r="I406" s="65">
        <v>150929</v>
      </c>
      <c r="J406" s="66" t="str">
        <f t="shared" si="10"/>
        <v>JA494#Mys2_His_f</v>
      </c>
    </row>
    <row r="407" spans="1:10" x14ac:dyDescent="0.3">
      <c r="A407" s="1" t="s">
        <v>895</v>
      </c>
      <c r="B407" s="49" t="s">
        <v>1753</v>
      </c>
      <c r="C407" s="64" t="s">
        <v>1754</v>
      </c>
      <c r="D407" s="36" t="s">
        <v>1755</v>
      </c>
      <c r="E407" s="51">
        <f t="shared" si="9"/>
        <v>49</v>
      </c>
      <c r="I407" s="65">
        <v>150929</v>
      </c>
      <c r="J407" s="66" t="str">
        <f t="shared" si="10"/>
        <v>JA495#Mys2_noTag_r</v>
      </c>
    </row>
    <row r="408" spans="1:10" x14ac:dyDescent="0.3">
      <c r="A408" s="1" t="s">
        <v>895</v>
      </c>
      <c r="B408" s="49" t="s">
        <v>1756</v>
      </c>
      <c r="C408" s="64" t="s">
        <v>1757</v>
      </c>
      <c r="D408" s="36" t="s">
        <v>1758</v>
      </c>
      <c r="E408" s="51">
        <f t="shared" si="9"/>
        <v>51</v>
      </c>
      <c r="I408" s="65">
        <v>150929</v>
      </c>
      <c r="J408" s="66" t="str">
        <f t="shared" si="10"/>
        <v>JA496#Mys2_Strep_r</v>
      </c>
    </row>
    <row r="409" spans="1:10" x14ac:dyDescent="0.3">
      <c r="A409" s="1" t="s">
        <v>895</v>
      </c>
      <c r="B409" s="49" t="s">
        <v>1759</v>
      </c>
      <c r="C409" s="64" t="s">
        <v>1760</v>
      </c>
      <c r="D409" s="36" t="s">
        <v>1761</v>
      </c>
      <c r="E409" s="51">
        <f t="shared" si="9"/>
        <v>49</v>
      </c>
      <c r="I409" s="65">
        <v>150929</v>
      </c>
      <c r="J409" s="66" t="str">
        <f t="shared" si="10"/>
        <v>JA497#Mys2_His_r</v>
      </c>
    </row>
    <row r="410" spans="1:10" x14ac:dyDescent="0.3">
      <c r="A410" s="1" t="s">
        <v>895</v>
      </c>
      <c r="B410" s="49" t="s">
        <v>1762</v>
      </c>
      <c r="C410" s="64" t="s">
        <v>1763</v>
      </c>
      <c r="D410" s="36" t="s">
        <v>1764</v>
      </c>
      <c r="E410" s="51">
        <f t="shared" si="9"/>
        <v>41</v>
      </c>
      <c r="I410" s="65">
        <v>150929</v>
      </c>
      <c r="J410" s="66" t="str">
        <f t="shared" si="10"/>
        <v>JA498#Mys3_noTag_f</v>
      </c>
    </row>
    <row r="411" spans="1:10" x14ac:dyDescent="0.3">
      <c r="A411" s="1" t="s">
        <v>895</v>
      </c>
      <c r="B411" s="49" t="s">
        <v>1765</v>
      </c>
      <c r="C411" s="64" t="s">
        <v>1766</v>
      </c>
      <c r="D411" s="36" t="s">
        <v>1767</v>
      </c>
      <c r="E411" s="51">
        <f t="shared" si="9"/>
        <v>38</v>
      </c>
      <c r="I411" s="65">
        <v>150929</v>
      </c>
      <c r="J411" s="66" t="str">
        <f t="shared" si="10"/>
        <v>JA499#Mys3_Strep_f</v>
      </c>
    </row>
    <row r="412" spans="1:10" x14ac:dyDescent="0.3">
      <c r="A412" s="1" t="s">
        <v>895</v>
      </c>
      <c r="B412" s="49" t="s">
        <v>1768</v>
      </c>
      <c r="C412" s="64" t="s">
        <v>1769</v>
      </c>
      <c r="D412" s="36" t="s">
        <v>1770</v>
      </c>
      <c r="E412" s="51">
        <f t="shared" si="9"/>
        <v>47</v>
      </c>
      <c r="I412" s="65">
        <v>150929</v>
      </c>
      <c r="J412" s="66" t="str">
        <f t="shared" si="10"/>
        <v>JA500#Mys3_His_f</v>
      </c>
    </row>
    <row r="413" spans="1:10" x14ac:dyDescent="0.3">
      <c r="A413" s="1" t="s">
        <v>895</v>
      </c>
      <c r="B413" s="49" t="s">
        <v>1771</v>
      </c>
      <c r="C413" s="64" t="s">
        <v>1772</v>
      </c>
      <c r="D413" s="36" t="s">
        <v>1773</v>
      </c>
      <c r="E413" s="51">
        <f t="shared" si="9"/>
        <v>47</v>
      </c>
      <c r="I413" s="65">
        <v>150929</v>
      </c>
      <c r="J413" s="66" t="str">
        <f t="shared" si="10"/>
        <v>JA501#Mys3_noTag_r</v>
      </c>
    </row>
    <row r="414" spans="1:10" x14ac:dyDescent="0.3">
      <c r="A414" s="1" t="s">
        <v>895</v>
      </c>
      <c r="B414" s="49" t="s">
        <v>1774</v>
      </c>
      <c r="C414" s="64" t="s">
        <v>1775</v>
      </c>
      <c r="D414" s="36" t="s">
        <v>1776</v>
      </c>
      <c r="E414" s="51">
        <f t="shared" si="9"/>
        <v>49</v>
      </c>
      <c r="I414" s="65">
        <v>150929</v>
      </c>
      <c r="J414" s="66" t="str">
        <f t="shared" si="10"/>
        <v>JA502#Mys3_Strep_r</v>
      </c>
    </row>
    <row r="415" spans="1:10" x14ac:dyDescent="0.3">
      <c r="A415" s="1" t="s">
        <v>895</v>
      </c>
      <c r="B415" s="49" t="s">
        <v>1777</v>
      </c>
      <c r="C415" s="64" t="s">
        <v>1778</v>
      </c>
      <c r="D415" s="36" t="s">
        <v>1779</v>
      </c>
      <c r="E415" s="51">
        <f t="shared" si="9"/>
        <v>47</v>
      </c>
      <c r="I415" s="65">
        <v>150929</v>
      </c>
      <c r="J415" s="66" t="str">
        <f t="shared" si="10"/>
        <v>JA503#Mys3_His_r</v>
      </c>
    </row>
    <row r="416" spans="1:10" x14ac:dyDescent="0.3">
      <c r="A416" s="1" t="s">
        <v>895</v>
      </c>
      <c r="B416" s="49" t="s">
        <v>1780</v>
      </c>
      <c r="C416" s="64" t="s">
        <v>1781</v>
      </c>
      <c r="D416" s="36" t="s">
        <v>1782</v>
      </c>
      <c r="E416" s="51">
        <f t="shared" si="9"/>
        <v>42</v>
      </c>
      <c r="I416" s="65">
        <v>150929</v>
      </c>
      <c r="J416" s="66" t="str">
        <f t="shared" si="10"/>
        <v>JA504#Mys4_noTag_f</v>
      </c>
    </row>
    <row r="417" spans="1:10" x14ac:dyDescent="0.3">
      <c r="A417" s="1" t="s">
        <v>895</v>
      </c>
      <c r="B417" s="49" t="s">
        <v>1783</v>
      </c>
      <c r="C417" s="64" t="s">
        <v>1784</v>
      </c>
      <c r="D417" s="36" t="s">
        <v>1785</v>
      </c>
      <c r="E417" s="51">
        <f t="shared" si="9"/>
        <v>39</v>
      </c>
      <c r="I417" s="65">
        <v>150929</v>
      </c>
      <c r="J417" s="66" t="str">
        <f t="shared" si="10"/>
        <v>JA505#Mys4_Strep_f</v>
      </c>
    </row>
    <row r="418" spans="1:10" x14ac:dyDescent="0.3">
      <c r="A418" s="1" t="s">
        <v>895</v>
      </c>
      <c r="B418" s="49" t="s">
        <v>1786</v>
      </c>
      <c r="C418" s="49" t="s">
        <v>1787</v>
      </c>
      <c r="D418" s="36" t="s">
        <v>1788</v>
      </c>
      <c r="E418" s="51">
        <f t="shared" si="9"/>
        <v>48</v>
      </c>
      <c r="I418" s="65">
        <v>150929</v>
      </c>
      <c r="J418" s="66" t="str">
        <f t="shared" si="10"/>
        <v>JA506#Mys4_His_f</v>
      </c>
    </row>
    <row r="419" spans="1:10" x14ac:dyDescent="0.3">
      <c r="A419" s="1" t="s">
        <v>895</v>
      </c>
      <c r="B419" s="49" t="s">
        <v>1789</v>
      </c>
      <c r="C419" s="49" t="s">
        <v>1790</v>
      </c>
      <c r="D419" s="36" t="s">
        <v>1791</v>
      </c>
      <c r="E419" s="51">
        <f t="shared" si="9"/>
        <v>41</v>
      </c>
      <c r="I419" s="65">
        <v>150929</v>
      </c>
      <c r="J419" s="66" t="str">
        <f t="shared" si="10"/>
        <v>JA507#Mys6_noTag_f</v>
      </c>
    </row>
    <row r="420" spans="1:10" x14ac:dyDescent="0.3">
      <c r="A420" s="1" t="s">
        <v>895</v>
      </c>
      <c r="B420" s="49" t="s">
        <v>1792</v>
      </c>
      <c r="C420" s="49" t="s">
        <v>1793</v>
      </c>
      <c r="D420" s="36" t="s">
        <v>1794</v>
      </c>
      <c r="E420" s="51">
        <f t="shared" si="9"/>
        <v>38</v>
      </c>
      <c r="I420" s="65">
        <v>150929</v>
      </c>
      <c r="J420" s="66" t="str">
        <f t="shared" si="10"/>
        <v>JA508#Mys6_Strep_f</v>
      </c>
    </row>
    <row r="421" spans="1:10" x14ac:dyDescent="0.3">
      <c r="A421" s="1" t="s">
        <v>895</v>
      </c>
      <c r="B421" s="49" t="s">
        <v>1795</v>
      </c>
      <c r="C421" s="49" t="s">
        <v>1796</v>
      </c>
      <c r="D421" s="36" t="s">
        <v>1797</v>
      </c>
      <c r="E421" s="51">
        <f t="shared" si="9"/>
        <v>47</v>
      </c>
      <c r="I421" s="65">
        <v>150929</v>
      </c>
      <c r="J421" s="66" t="str">
        <f t="shared" si="10"/>
        <v>JA509#Mys6_His_f</v>
      </c>
    </row>
    <row r="422" spans="1:10" x14ac:dyDescent="0.3">
      <c r="A422" s="1" t="s">
        <v>895</v>
      </c>
      <c r="B422" s="49" t="s">
        <v>1798</v>
      </c>
      <c r="C422" s="49" t="s">
        <v>1799</v>
      </c>
      <c r="D422" s="36" t="s">
        <v>1800</v>
      </c>
      <c r="E422" s="51">
        <f t="shared" si="9"/>
        <v>46</v>
      </c>
      <c r="I422" s="65">
        <v>150929</v>
      </c>
      <c r="J422" s="66" t="str">
        <f t="shared" si="10"/>
        <v>JA510#Mys6_noTag_r</v>
      </c>
    </row>
    <row r="423" spans="1:10" x14ac:dyDescent="0.3">
      <c r="A423" s="1" t="s">
        <v>895</v>
      </c>
      <c r="B423" s="49" t="s">
        <v>1801</v>
      </c>
      <c r="C423" s="49" t="s">
        <v>1802</v>
      </c>
      <c r="D423" s="36" t="s">
        <v>1803</v>
      </c>
      <c r="E423" s="51">
        <f t="shared" si="9"/>
        <v>48</v>
      </c>
      <c r="I423" s="65">
        <v>150929</v>
      </c>
      <c r="J423" s="66" t="str">
        <f t="shared" si="10"/>
        <v>JA511#Mys6_Strep_r</v>
      </c>
    </row>
    <row r="424" spans="1:10" x14ac:dyDescent="0.3">
      <c r="A424" s="1" t="s">
        <v>895</v>
      </c>
      <c r="B424" s="49" t="s">
        <v>1804</v>
      </c>
      <c r="C424" s="49" t="s">
        <v>1805</v>
      </c>
      <c r="D424" s="36" t="s">
        <v>1806</v>
      </c>
      <c r="E424" s="51">
        <f t="shared" si="9"/>
        <v>46</v>
      </c>
      <c r="I424" s="65">
        <v>150929</v>
      </c>
      <c r="J424" s="66" t="str">
        <f t="shared" si="10"/>
        <v>JA512#Mys6_His_r</v>
      </c>
    </row>
    <row r="425" spans="1:10" x14ac:dyDescent="0.3">
      <c r="A425" s="1" t="s">
        <v>895</v>
      </c>
      <c r="B425" s="49" t="s">
        <v>1807</v>
      </c>
      <c r="C425" s="49" t="s">
        <v>1808</v>
      </c>
      <c r="D425" s="36" t="s">
        <v>1809</v>
      </c>
      <c r="E425" s="51">
        <f t="shared" si="9"/>
        <v>43</v>
      </c>
      <c r="I425" s="65">
        <v>150929</v>
      </c>
      <c r="J425" s="66" t="str">
        <f t="shared" si="10"/>
        <v>JA513#Mys7_noTag_f</v>
      </c>
    </row>
    <row r="426" spans="1:10" x14ac:dyDescent="0.3">
      <c r="A426" s="1" t="s">
        <v>895</v>
      </c>
      <c r="B426" s="49" t="s">
        <v>1810</v>
      </c>
      <c r="C426" s="49" t="s">
        <v>1811</v>
      </c>
      <c r="D426" s="36" t="s">
        <v>1812</v>
      </c>
      <c r="E426" s="51">
        <f t="shared" si="9"/>
        <v>40</v>
      </c>
      <c r="I426" s="65">
        <v>150929</v>
      </c>
      <c r="J426" s="66" t="str">
        <f t="shared" si="10"/>
        <v>JA514#Mys7_Strep_f</v>
      </c>
    </row>
    <row r="427" spans="1:10" x14ac:dyDescent="0.3">
      <c r="A427" s="1" t="s">
        <v>895</v>
      </c>
      <c r="B427" s="49" t="s">
        <v>1813</v>
      </c>
      <c r="C427" s="49" t="s">
        <v>1814</v>
      </c>
      <c r="D427" s="36" t="s">
        <v>1815</v>
      </c>
      <c r="E427" s="51">
        <f t="shared" si="9"/>
        <v>49</v>
      </c>
      <c r="I427" s="65">
        <v>150929</v>
      </c>
      <c r="J427" s="66" t="str">
        <f t="shared" si="10"/>
        <v>JA515#Mys7_His_f</v>
      </c>
    </row>
    <row r="428" spans="1:10" x14ac:dyDescent="0.3">
      <c r="A428" s="1" t="s">
        <v>895</v>
      </c>
      <c r="B428" s="49" t="s">
        <v>1816</v>
      </c>
      <c r="C428" s="49" t="s">
        <v>1817</v>
      </c>
      <c r="D428" s="36" t="s">
        <v>1818</v>
      </c>
      <c r="E428" s="51">
        <f t="shared" si="9"/>
        <v>47</v>
      </c>
      <c r="I428" s="65">
        <v>150929</v>
      </c>
      <c r="J428" s="66" t="str">
        <f t="shared" si="10"/>
        <v>JA516#Mys7_noTag_r</v>
      </c>
    </row>
    <row r="429" spans="1:10" x14ac:dyDescent="0.3">
      <c r="A429" s="1" t="s">
        <v>895</v>
      </c>
      <c r="B429" s="49" t="s">
        <v>1819</v>
      </c>
      <c r="C429" s="49" t="s">
        <v>1820</v>
      </c>
      <c r="D429" s="36" t="s">
        <v>1821</v>
      </c>
      <c r="E429" s="51">
        <f t="shared" si="9"/>
        <v>49</v>
      </c>
      <c r="I429" s="65">
        <v>150929</v>
      </c>
      <c r="J429" s="66" t="str">
        <f t="shared" si="10"/>
        <v>JA517#Mys7_Strep_r</v>
      </c>
    </row>
    <row r="430" spans="1:10" x14ac:dyDescent="0.3">
      <c r="A430" s="1" t="s">
        <v>895</v>
      </c>
      <c r="B430" s="49" t="s">
        <v>1822</v>
      </c>
      <c r="C430" s="49" t="s">
        <v>1823</v>
      </c>
      <c r="D430" s="36" t="s">
        <v>1824</v>
      </c>
      <c r="E430" s="51">
        <f t="shared" si="9"/>
        <v>47</v>
      </c>
      <c r="I430" s="65">
        <v>150929</v>
      </c>
      <c r="J430" s="66" t="str">
        <f t="shared" si="10"/>
        <v>JA518#Mys7_His_r</v>
      </c>
    </row>
    <row r="431" spans="1:10" x14ac:dyDescent="0.3">
      <c r="A431" s="1" t="s">
        <v>895</v>
      </c>
      <c r="B431" s="49" t="s">
        <v>1825</v>
      </c>
      <c r="C431" s="49" t="s">
        <v>1826</v>
      </c>
      <c r="D431" s="36" t="s">
        <v>1827</v>
      </c>
      <c r="E431" s="51">
        <f t="shared" si="9"/>
        <v>47</v>
      </c>
      <c r="I431" s="65">
        <v>150929</v>
      </c>
      <c r="J431" s="66" t="str">
        <f t="shared" si="10"/>
        <v>JA519#Mys8_noTag_r</v>
      </c>
    </row>
    <row r="432" spans="1:10" x14ac:dyDescent="0.3">
      <c r="A432" s="1" t="s">
        <v>895</v>
      </c>
      <c r="B432" s="49" t="s">
        <v>1828</v>
      </c>
      <c r="C432" s="49" t="s">
        <v>1829</v>
      </c>
      <c r="D432" s="36" t="s">
        <v>1830</v>
      </c>
      <c r="E432" s="51">
        <f t="shared" si="9"/>
        <v>49</v>
      </c>
      <c r="I432" s="65">
        <v>150929</v>
      </c>
      <c r="J432" s="66" t="str">
        <f t="shared" si="10"/>
        <v>JA520#Mys8_Strep_r</v>
      </c>
    </row>
    <row r="433" spans="1:10" x14ac:dyDescent="0.3">
      <c r="A433" s="1" t="s">
        <v>895</v>
      </c>
      <c r="B433" s="49" t="s">
        <v>1831</v>
      </c>
      <c r="C433" s="49" t="s">
        <v>1832</v>
      </c>
      <c r="D433" s="36" t="s">
        <v>1833</v>
      </c>
      <c r="E433" s="51">
        <f t="shared" si="9"/>
        <v>47</v>
      </c>
      <c r="I433" s="65">
        <v>150929</v>
      </c>
      <c r="J433" s="66" t="str">
        <f t="shared" si="10"/>
        <v>JA521#Mys8_His_r</v>
      </c>
    </row>
    <row r="434" spans="1:10" x14ac:dyDescent="0.3">
      <c r="A434" s="1" t="s">
        <v>895</v>
      </c>
      <c r="B434" s="49" t="s">
        <v>1834</v>
      </c>
      <c r="C434" s="49" t="s">
        <v>1835</v>
      </c>
      <c r="D434" s="36" t="s">
        <v>1836</v>
      </c>
      <c r="E434" s="51">
        <f t="shared" si="9"/>
        <v>41</v>
      </c>
      <c r="I434" s="65">
        <v>150929</v>
      </c>
      <c r="J434" s="66" t="str">
        <f t="shared" si="10"/>
        <v>JA522#Mys9_noTag_f</v>
      </c>
    </row>
    <row r="435" spans="1:10" x14ac:dyDescent="0.3">
      <c r="A435" s="1" t="s">
        <v>895</v>
      </c>
      <c r="B435" s="49" t="s">
        <v>1837</v>
      </c>
      <c r="C435" s="49" t="s">
        <v>1838</v>
      </c>
      <c r="D435" s="36" t="s">
        <v>1839</v>
      </c>
      <c r="E435" s="51">
        <f t="shared" si="9"/>
        <v>38</v>
      </c>
      <c r="I435" s="65">
        <v>150929</v>
      </c>
      <c r="J435" s="66" t="str">
        <f t="shared" si="10"/>
        <v>JA523#Mys9_Strep_f</v>
      </c>
    </row>
    <row r="436" spans="1:10" x14ac:dyDescent="0.3">
      <c r="A436" s="1" t="s">
        <v>895</v>
      </c>
      <c r="B436" s="49" t="s">
        <v>1840</v>
      </c>
      <c r="C436" s="49" t="s">
        <v>1841</v>
      </c>
      <c r="D436" s="36" t="s">
        <v>1842</v>
      </c>
      <c r="E436" s="51">
        <f t="shared" si="9"/>
        <v>47</v>
      </c>
      <c r="I436" s="65">
        <v>150929</v>
      </c>
      <c r="J436" s="66" t="str">
        <f t="shared" si="10"/>
        <v>JA524#Mys9_His_f</v>
      </c>
    </row>
    <row r="437" spans="1:10" x14ac:dyDescent="0.3">
      <c r="A437" s="1" t="s">
        <v>895</v>
      </c>
      <c r="B437" s="49" t="s">
        <v>1843</v>
      </c>
      <c r="C437" s="49" t="s">
        <v>1844</v>
      </c>
      <c r="D437" s="36" t="s">
        <v>1845</v>
      </c>
      <c r="E437" s="51">
        <f t="shared" si="9"/>
        <v>49</v>
      </c>
      <c r="I437" s="65">
        <v>150929</v>
      </c>
      <c r="J437" s="66" t="str">
        <f t="shared" si="10"/>
        <v>JA525#Mys9_noTag_r</v>
      </c>
    </row>
    <row r="438" spans="1:10" x14ac:dyDescent="0.3">
      <c r="A438" s="1" t="s">
        <v>895</v>
      </c>
      <c r="B438" s="49" t="s">
        <v>1846</v>
      </c>
      <c r="C438" s="49" t="s">
        <v>1847</v>
      </c>
      <c r="D438" s="36" t="s">
        <v>1848</v>
      </c>
      <c r="E438" s="51">
        <f t="shared" si="9"/>
        <v>51</v>
      </c>
      <c r="I438" s="65">
        <v>150929</v>
      </c>
      <c r="J438" s="66" t="str">
        <f t="shared" si="10"/>
        <v>JA526#Mys9_Strep_r</v>
      </c>
    </row>
    <row r="439" spans="1:10" x14ac:dyDescent="0.3">
      <c r="A439" s="1" t="s">
        <v>895</v>
      </c>
      <c r="B439" s="49" t="s">
        <v>1849</v>
      </c>
      <c r="C439" s="49" t="s">
        <v>1850</v>
      </c>
      <c r="D439" s="36" t="s">
        <v>1851</v>
      </c>
      <c r="E439" s="51">
        <f t="shared" si="9"/>
        <v>49</v>
      </c>
      <c r="I439" s="65">
        <v>150929</v>
      </c>
      <c r="J439" s="66" t="str">
        <f t="shared" si="10"/>
        <v>JA527#Mys9_His_r</v>
      </c>
    </row>
    <row r="440" spans="1:10" x14ac:dyDescent="0.3">
      <c r="A440" s="1" t="s">
        <v>895</v>
      </c>
      <c r="B440" s="49" t="s">
        <v>1852</v>
      </c>
      <c r="C440" s="49" t="s">
        <v>1853</v>
      </c>
      <c r="D440" s="36" t="s">
        <v>1854</v>
      </c>
      <c r="E440" s="51">
        <f t="shared" si="9"/>
        <v>42</v>
      </c>
      <c r="I440" s="65">
        <v>150929</v>
      </c>
      <c r="J440" s="66" t="str">
        <f t="shared" si="10"/>
        <v>JA528#Mys10_noTag_f</v>
      </c>
    </row>
    <row r="441" spans="1:10" x14ac:dyDescent="0.3">
      <c r="A441" s="1" t="s">
        <v>895</v>
      </c>
      <c r="B441" s="49" t="s">
        <v>1855</v>
      </c>
      <c r="C441" s="49" t="s">
        <v>1856</v>
      </c>
      <c r="D441" s="36" t="s">
        <v>1857</v>
      </c>
      <c r="E441" s="51">
        <f t="shared" si="9"/>
        <v>39</v>
      </c>
      <c r="I441" s="65">
        <v>150929</v>
      </c>
      <c r="J441" s="66" t="str">
        <f t="shared" si="10"/>
        <v>JA529#Mys10_Strep_f</v>
      </c>
    </row>
    <row r="442" spans="1:10" x14ac:dyDescent="0.3">
      <c r="A442" s="1" t="s">
        <v>895</v>
      </c>
      <c r="B442" s="49" t="s">
        <v>1858</v>
      </c>
      <c r="C442" s="49" t="s">
        <v>1859</v>
      </c>
      <c r="D442" s="36" t="s">
        <v>1860</v>
      </c>
      <c r="E442" s="51">
        <f t="shared" si="9"/>
        <v>48</v>
      </c>
      <c r="I442" s="65">
        <v>150929</v>
      </c>
      <c r="J442" s="66" t="str">
        <f t="shared" si="10"/>
        <v>JA530#Mys10_His_f</v>
      </c>
    </row>
    <row r="443" spans="1:10" x14ac:dyDescent="0.3">
      <c r="A443" s="1" t="s">
        <v>895</v>
      </c>
      <c r="B443" s="49" t="s">
        <v>1861</v>
      </c>
      <c r="C443" s="49" t="s">
        <v>1862</v>
      </c>
      <c r="D443" s="36" t="s">
        <v>1863</v>
      </c>
      <c r="E443" s="51">
        <f t="shared" si="9"/>
        <v>25</v>
      </c>
      <c r="I443" s="65">
        <v>150929</v>
      </c>
      <c r="J443" s="66" t="str">
        <f t="shared" si="10"/>
        <v>JA531#PLS20_CnoTag_f</v>
      </c>
    </row>
    <row r="444" spans="1:10" x14ac:dyDescent="0.3">
      <c r="A444" s="1" t="s">
        <v>895</v>
      </c>
      <c r="B444" s="49" t="s">
        <v>1864</v>
      </c>
      <c r="C444" s="49" t="s">
        <v>1865</v>
      </c>
      <c r="D444" s="36" t="s">
        <v>10</v>
      </c>
      <c r="E444" s="51">
        <f t="shared" si="9"/>
        <v>20</v>
      </c>
      <c r="I444" s="65">
        <v>150929</v>
      </c>
      <c r="J444" s="66" t="str">
        <f t="shared" si="10"/>
        <v>JA532#PLS20_NnoTag_r</v>
      </c>
    </row>
    <row r="445" spans="1:10" x14ac:dyDescent="0.3">
      <c r="A445" s="1" t="s">
        <v>895</v>
      </c>
      <c r="B445" s="49" t="s">
        <v>1866</v>
      </c>
      <c r="C445" s="49" t="s">
        <v>1867</v>
      </c>
      <c r="D445" s="36" t="s">
        <v>1868</v>
      </c>
      <c r="E445" s="51">
        <f t="shared" si="9"/>
        <v>53</v>
      </c>
      <c r="I445" s="65">
        <v>150929</v>
      </c>
      <c r="J445" s="66" t="str">
        <f t="shared" si="10"/>
        <v>JA533#PLS20_CHis_f</v>
      </c>
    </row>
    <row r="446" spans="1:10" x14ac:dyDescent="0.3">
      <c r="A446" s="1" t="s">
        <v>895</v>
      </c>
      <c r="B446" s="49" t="s">
        <v>1869</v>
      </c>
      <c r="C446" s="49" t="s">
        <v>1870</v>
      </c>
      <c r="D446" s="36" t="s">
        <v>1871</v>
      </c>
      <c r="E446" s="51">
        <f t="shared" si="9"/>
        <v>47</v>
      </c>
      <c r="I446" s="65">
        <v>150929</v>
      </c>
      <c r="J446" s="66" t="str">
        <f t="shared" si="10"/>
        <v>JA534#PLS20_NHis_r</v>
      </c>
    </row>
    <row r="447" spans="1:10" x14ac:dyDescent="0.3">
      <c r="A447" s="1" t="s">
        <v>895</v>
      </c>
      <c r="B447" s="49" t="s">
        <v>1872</v>
      </c>
      <c r="C447" s="49" t="s">
        <v>1873</v>
      </c>
      <c r="D447" s="36" t="s">
        <v>1874</v>
      </c>
      <c r="E447" s="51">
        <f t="shared" si="9"/>
        <v>48</v>
      </c>
      <c r="I447" s="65">
        <v>150929</v>
      </c>
      <c r="J447" s="66" t="str">
        <f t="shared" si="10"/>
        <v>JA535#PLS20_CStrep_f</v>
      </c>
    </row>
    <row r="448" spans="1:10" x14ac:dyDescent="0.3">
      <c r="A448" s="1" t="s">
        <v>895</v>
      </c>
      <c r="B448" s="49" t="s">
        <v>1875</v>
      </c>
      <c r="C448" s="49" t="s">
        <v>1876</v>
      </c>
      <c r="D448" s="36" t="s">
        <v>1877</v>
      </c>
      <c r="E448" s="51">
        <f t="shared" si="9"/>
        <v>53</v>
      </c>
      <c r="I448" s="65">
        <v>150929</v>
      </c>
      <c r="J448" s="66" t="str">
        <f t="shared" si="10"/>
        <v>JA536#PLS20_NStrep_r</v>
      </c>
    </row>
    <row r="449" spans="1:10" x14ac:dyDescent="0.3">
      <c r="A449" s="49"/>
      <c r="B449" s="49" t="s">
        <v>1878</v>
      </c>
      <c r="C449" s="49"/>
      <c r="E449" s="51">
        <f t="shared" si="9"/>
        <v>0</v>
      </c>
      <c r="J449" s="66" t="str">
        <f t="shared" si="10"/>
        <v>JA537#</v>
      </c>
    </row>
    <row r="450" spans="1:10" x14ac:dyDescent="0.3">
      <c r="A450" s="49"/>
      <c r="B450" s="49" t="s">
        <v>1879</v>
      </c>
      <c r="C450" s="49"/>
      <c r="E450" s="51">
        <f t="shared" si="9"/>
        <v>0</v>
      </c>
      <c r="J450" s="66" t="str">
        <f t="shared" si="10"/>
        <v>JA538#</v>
      </c>
    </row>
    <row r="451" spans="1:10" x14ac:dyDescent="0.3">
      <c r="A451" s="49"/>
      <c r="B451" s="49" t="s">
        <v>1880</v>
      </c>
      <c r="C451" s="49"/>
      <c r="E451" s="51">
        <f>LEN(D451)</f>
        <v>0</v>
      </c>
      <c r="J451" s="66" t="str">
        <f t="shared" si="10"/>
        <v>JA539#</v>
      </c>
    </row>
    <row r="452" spans="1:10" x14ac:dyDescent="0.3">
      <c r="A452" s="49"/>
      <c r="B452" s="49" t="s">
        <v>1881</v>
      </c>
      <c r="C452" s="49"/>
      <c r="E452" s="51">
        <f>LEN(D452)</f>
        <v>0</v>
      </c>
      <c r="J452" s="66" t="str">
        <f t="shared" si="10"/>
        <v>JA540#</v>
      </c>
    </row>
    <row r="453" spans="1:10" x14ac:dyDescent="0.3">
      <c r="A453" s="49"/>
      <c r="B453" s="49"/>
      <c r="C453" s="49"/>
      <c r="J453" s="66" t="str">
        <f t="shared" si="10"/>
        <v>#</v>
      </c>
    </row>
    <row r="454" spans="1:10" x14ac:dyDescent="0.3">
      <c r="A454" s="49"/>
      <c r="B454" s="49"/>
      <c r="C454" s="49"/>
      <c r="J454" s="66" t="str">
        <f t="shared" ref="J454:J459" si="11">B454&amp;"#"&amp;C454</f>
        <v>#</v>
      </c>
    </row>
    <row r="455" spans="1:10" x14ac:dyDescent="0.3">
      <c r="A455" s="49"/>
      <c r="B455" s="49"/>
      <c r="C455" s="49"/>
      <c r="J455" s="66" t="str">
        <f t="shared" si="11"/>
        <v>#</v>
      </c>
    </row>
    <row r="456" spans="1:10" x14ac:dyDescent="0.3">
      <c r="A456" s="49"/>
      <c r="B456" s="49"/>
      <c r="C456" s="49"/>
      <c r="J456" s="66" t="str">
        <f t="shared" si="11"/>
        <v>#</v>
      </c>
    </row>
    <row r="457" spans="1:10" x14ac:dyDescent="0.3">
      <c r="A457" s="49"/>
      <c r="B457" s="49"/>
      <c r="C457" s="49"/>
      <c r="J457" s="66" t="str">
        <f t="shared" si="11"/>
        <v>#</v>
      </c>
    </row>
    <row r="458" spans="1:10" x14ac:dyDescent="0.3">
      <c r="A458" s="49"/>
      <c r="B458" s="49"/>
      <c r="C458" s="49"/>
      <c r="J458" s="66" t="str">
        <f t="shared" si="11"/>
        <v>#</v>
      </c>
    </row>
    <row r="459" spans="1:10" x14ac:dyDescent="0.3">
      <c r="A459" s="49"/>
      <c r="B459" s="49"/>
      <c r="C459" s="49"/>
      <c r="J459" s="66" t="str">
        <f t="shared" si="11"/>
        <v>#</v>
      </c>
    </row>
    <row r="460" spans="1:10" x14ac:dyDescent="0.3">
      <c r="A460" s="49"/>
      <c r="B460" s="49"/>
      <c r="C460" s="49"/>
    </row>
    <row r="461" spans="1:10" x14ac:dyDescent="0.3">
      <c r="A461" s="49"/>
      <c r="B461" s="49"/>
      <c r="C461" s="49"/>
    </row>
    <row r="462" spans="1:10" x14ac:dyDescent="0.3">
      <c r="A462" s="49"/>
      <c r="B462" s="49"/>
      <c r="C462" s="49"/>
    </row>
    <row r="463" spans="1:10" x14ac:dyDescent="0.3">
      <c r="A463" s="49"/>
      <c r="B463" s="49"/>
      <c r="C463" s="49"/>
    </row>
    <row r="464" spans="1:10" x14ac:dyDescent="0.3">
      <c r="A464" s="49"/>
      <c r="B464" s="49"/>
      <c r="C464" s="49"/>
    </row>
    <row r="465" spans="1:3" x14ac:dyDescent="0.3">
      <c r="A465" s="49"/>
      <c r="B465" s="49"/>
      <c r="C465" s="49"/>
    </row>
    <row r="466" spans="1:3" x14ac:dyDescent="0.3">
      <c r="A466" s="49"/>
      <c r="B466" s="49"/>
      <c r="C466" s="49"/>
    </row>
    <row r="467" spans="1:3" x14ac:dyDescent="0.3">
      <c r="A467" s="49"/>
      <c r="B467" s="49"/>
      <c r="C467" s="49"/>
    </row>
    <row r="468" spans="1:3" x14ac:dyDescent="0.3">
      <c r="A468" s="49"/>
      <c r="B468" s="64"/>
      <c r="C468" s="49"/>
    </row>
    <row r="469" spans="1:3" x14ac:dyDescent="0.3">
      <c r="A469" s="49"/>
      <c r="B469" s="64"/>
      <c r="C469" s="49"/>
    </row>
    <row r="470" spans="1:3" x14ac:dyDescent="0.3">
      <c r="A470" s="49"/>
      <c r="B470" s="49"/>
      <c r="C470" s="49"/>
    </row>
    <row r="471" spans="1:3" x14ac:dyDescent="0.3">
      <c r="B471" s="49"/>
      <c r="C471" s="49"/>
    </row>
    <row r="472" spans="1:3" x14ac:dyDescent="0.3">
      <c r="B472" s="49"/>
      <c r="C472" s="49"/>
    </row>
    <row r="473" spans="1:3" x14ac:dyDescent="0.3">
      <c r="B473" s="49"/>
      <c r="C473" s="49"/>
    </row>
    <row r="474" spans="1:3" x14ac:dyDescent="0.3">
      <c r="B474" s="49"/>
      <c r="C474" s="49"/>
    </row>
    <row r="475" spans="1:3" x14ac:dyDescent="0.3">
      <c r="B475" s="49"/>
      <c r="C475" s="49"/>
    </row>
    <row r="476" spans="1:3" x14ac:dyDescent="0.3">
      <c r="B476" s="49"/>
      <c r="C476" s="49"/>
    </row>
    <row r="477" spans="1:3" x14ac:dyDescent="0.3">
      <c r="B477" s="49"/>
      <c r="C477" s="49"/>
    </row>
    <row r="478" spans="1:3" x14ac:dyDescent="0.3">
      <c r="A478" s="49"/>
      <c r="B478" s="49"/>
      <c r="C478" s="49"/>
    </row>
    <row r="479" spans="1:3" x14ac:dyDescent="0.3">
      <c r="A479" s="49"/>
      <c r="B479" s="49"/>
      <c r="C479" s="49"/>
    </row>
    <row r="480" spans="1:3" x14ac:dyDescent="0.3">
      <c r="A480" s="49"/>
      <c r="B480" s="49"/>
      <c r="C480" s="49"/>
    </row>
    <row r="481" spans="1:3" x14ac:dyDescent="0.3">
      <c r="A481" s="49"/>
      <c r="B481" s="49"/>
      <c r="C481" s="49"/>
    </row>
    <row r="482" spans="1:3" x14ac:dyDescent="0.3">
      <c r="A482" s="49"/>
      <c r="B482" s="49"/>
      <c r="C482" s="49"/>
    </row>
    <row r="483" spans="1:3" x14ac:dyDescent="0.3">
      <c r="A483" s="49"/>
      <c r="B483" s="49"/>
      <c r="C483" s="49"/>
    </row>
    <row r="484" spans="1:3" x14ac:dyDescent="0.3">
      <c r="A484" s="49"/>
      <c r="B484" s="49"/>
      <c r="C484" s="49"/>
    </row>
    <row r="485" spans="1:3" x14ac:dyDescent="0.3">
      <c r="A485" s="49"/>
      <c r="B485" s="49"/>
      <c r="C485" s="49"/>
    </row>
    <row r="486" spans="1:3" x14ac:dyDescent="0.3">
      <c r="A486" s="49"/>
      <c r="B486" s="49"/>
      <c r="C486" s="49"/>
    </row>
    <row r="487" spans="1:3" x14ac:dyDescent="0.3">
      <c r="A487" s="49"/>
      <c r="B487" s="49"/>
      <c r="C487" s="49"/>
    </row>
    <row r="488" spans="1:3" x14ac:dyDescent="0.3">
      <c r="A488" s="49"/>
      <c r="B488" s="49"/>
      <c r="C488" s="49"/>
    </row>
    <row r="489" spans="1:3" x14ac:dyDescent="0.3">
      <c r="A489" s="49"/>
      <c r="B489" s="49"/>
      <c r="C489" s="49"/>
    </row>
    <row r="490" spans="1:3" x14ac:dyDescent="0.3">
      <c r="A490" s="49"/>
      <c r="B490" s="49"/>
      <c r="C490" s="49"/>
    </row>
    <row r="491" spans="1:3" x14ac:dyDescent="0.3">
      <c r="A491" s="49"/>
      <c r="B491" s="49"/>
      <c r="C491" s="49"/>
    </row>
    <row r="492" spans="1:3" x14ac:dyDescent="0.3">
      <c r="A492" s="49"/>
      <c r="B492" s="49"/>
      <c r="C492" s="49"/>
    </row>
    <row r="493" spans="1:3" x14ac:dyDescent="0.3">
      <c r="A493" s="49"/>
      <c r="B493" s="49"/>
      <c r="C493" s="49"/>
    </row>
    <row r="494" spans="1:3" x14ac:dyDescent="0.3">
      <c r="A494" s="49"/>
      <c r="B494" s="49"/>
      <c r="C494" s="49"/>
    </row>
    <row r="495" spans="1:3" x14ac:dyDescent="0.3">
      <c r="A495" s="49"/>
      <c r="B495" s="49"/>
      <c r="C495" s="49"/>
    </row>
    <row r="496" spans="1:3" x14ac:dyDescent="0.3">
      <c r="A496" s="49"/>
      <c r="B496" s="49"/>
      <c r="C496" s="49"/>
    </row>
    <row r="497" spans="1:3" x14ac:dyDescent="0.3">
      <c r="A497" s="49"/>
      <c r="B497" s="49"/>
      <c r="C497" s="49"/>
    </row>
    <row r="498" spans="1:3" x14ac:dyDescent="0.3">
      <c r="A498" s="49"/>
      <c r="B498" s="49"/>
      <c r="C498" s="49"/>
    </row>
    <row r="499" spans="1:3" x14ac:dyDescent="0.3">
      <c r="A499" s="49"/>
      <c r="B499" s="49"/>
      <c r="C499" s="49"/>
    </row>
    <row r="500" spans="1:3" x14ac:dyDescent="0.3">
      <c r="A500" s="49"/>
      <c r="B500" s="49"/>
      <c r="C500" s="49"/>
    </row>
    <row r="501" spans="1:3" x14ac:dyDescent="0.3">
      <c r="A501" s="49"/>
      <c r="B501" s="49"/>
      <c r="C501" s="49"/>
    </row>
    <row r="502" spans="1:3" x14ac:dyDescent="0.3">
      <c r="A502" s="49"/>
      <c r="B502" s="49"/>
      <c r="C502" s="49"/>
    </row>
    <row r="503" spans="1:3" x14ac:dyDescent="0.3">
      <c r="A503" s="49"/>
      <c r="B503" s="49"/>
      <c r="C503" s="49"/>
    </row>
    <row r="504" spans="1:3" x14ac:dyDescent="0.3">
      <c r="A504" s="49"/>
      <c r="B504" s="49"/>
      <c r="C504" s="49"/>
    </row>
    <row r="505" spans="1:3" x14ac:dyDescent="0.3">
      <c r="A505" s="49"/>
      <c r="B505" s="49"/>
      <c r="C505" s="49"/>
    </row>
    <row r="506" spans="1:3" x14ac:dyDescent="0.3">
      <c r="A506" s="49"/>
      <c r="B506" s="49"/>
      <c r="C506" s="49"/>
    </row>
    <row r="507" spans="1:3" x14ac:dyDescent="0.3">
      <c r="A507" s="49"/>
      <c r="B507" s="49"/>
      <c r="C507" s="49"/>
    </row>
    <row r="508" spans="1:3" x14ac:dyDescent="0.3">
      <c r="A508" s="49"/>
      <c r="B508" s="49"/>
      <c r="C508" s="49"/>
    </row>
    <row r="509" spans="1:3" x14ac:dyDescent="0.3">
      <c r="A509" s="49"/>
      <c r="B509" s="49"/>
      <c r="C509" s="49"/>
    </row>
    <row r="510" spans="1:3" x14ac:dyDescent="0.3">
      <c r="A510" s="49"/>
      <c r="B510" s="49"/>
      <c r="C510" s="49"/>
    </row>
    <row r="511" spans="1:3" x14ac:dyDescent="0.3">
      <c r="A511" s="49"/>
      <c r="B511" s="49"/>
      <c r="C511" s="49"/>
    </row>
    <row r="512" spans="1:3" x14ac:dyDescent="0.3">
      <c r="A512" s="49"/>
      <c r="B512" s="49"/>
      <c r="C512" s="49"/>
    </row>
    <row r="513" spans="1:4" x14ac:dyDescent="0.3">
      <c r="A513" s="49"/>
      <c r="B513" s="49"/>
      <c r="C513" s="49"/>
    </row>
    <row r="514" spans="1:4" x14ac:dyDescent="0.3">
      <c r="A514" s="49"/>
      <c r="B514" s="49"/>
      <c r="C514" s="49"/>
    </row>
    <row r="515" spans="1:4" x14ac:dyDescent="0.3">
      <c r="A515" s="49"/>
      <c r="B515" s="49"/>
      <c r="C515" s="49"/>
    </row>
    <row r="516" spans="1:4" x14ac:dyDescent="0.3">
      <c r="A516" s="49"/>
      <c r="B516" s="49"/>
      <c r="C516" s="49"/>
    </row>
    <row r="517" spans="1:4" x14ac:dyDescent="0.3">
      <c r="A517" s="49"/>
      <c r="B517" s="49"/>
      <c r="C517" s="49"/>
    </row>
    <row r="518" spans="1:4" x14ac:dyDescent="0.3">
      <c r="A518" s="49"/>
      <c r="B518" s="49"/>
      <c r="C518" s="49"/>
    </row>
    <row r="519" spans="1:4" x14ac:dyDescent="0.3">
      <c r="A519" s="49"/>
      <c r="B519" s="49"/>
      <c r="C519" s="49"/>
    </row>
    <row r="520" spans="1:4" x14ac:dyDescent="0.3">
      <c r="A520" s="49" t="s">
        <v>895</v>
      </c>
      <c r="B520" s="49" t="s">
        <v>1213</v>
      </c>
      <c r="C520" s="49" t="str">
        <f>"("&amp;B520&amp;") "&amp;D520&amp;","</f>
        <v>(JA324) CGCTGAATCTTTTCAAGATCAAA,</v>
      </c>
      <c r="D520" s="36" t="s">
        <v>1215</v>
      </c>
    </row>
    <row r="521" spans="1:4" x14ac:dyDescent="0.3">
      <c r="A521" s="49" t="s">
        <v>895</v>
      </c>
      <c r="B521" s="49" t="s">
        <v>1217</v>
      </c>
      <c r="C521" s="49" t="str">
        <f>"("&amp;B521&amp;") "&amp;D521&amp;","</f>
        <v>(JA325) AGACATGAGAATTTCTTCTGGGA,</v>
      </c>
      <c r="D521" s="36" t="s">
        <v>1219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H1:U895"/>
  <sheetViews>
    <sheetView zoomScale="85" zoomScaleNormal="85" workbookViewId="0">
      <selection activeCell="F34" sqref="F34"/>
    </sheetView>
  </sheetViews>
  <sheetFormatPr defaultRowHeight="14.4" x14ac:dyDescent="0.3"/>
  <cols>
    <col min="8" max="8" width="30.44140625" bestFit="1" customWidth="1"/>
    <col min="9" max="9" width="5.6640625" bestFit="1" customWidth="1"/>
    <col min="10" max="10" width="5" bestFit="1" customWidth="1"/>
    <col min="11" max="11" width="7.88671875" bestFit="1" customWidth="1"/>
    <col min="12" max="12" width="7.109375" bestFit="1" customWidth="1"/>
    <col min="13" max="13" width="9" bestFit="1" customWidth="1"/>
  </cols>
  <sheetData>
    <row r="1" spans="8:21" s="1" customFormat="1" x14ac:dyDescent="0.3"/>
    <row r="2" spans="8:21" s="1" customFormat="1" x14ac:dyDescent="0.3"/>
    <row r="3" spans="8:21" s="1" customFormat="1" x14ac:dyDescent="0.3">
      <c r="I3" s="1">
        <f>MAX(I5:I729)-MIN(I5:I729)</f>
        <v>1400</v>
      </c>
      <c r="J3" s="1">
        <f>MAX(J5:J729)-MIN(J5:J729)</f>
        <v>43</v>
      </c>
      <c r="K3" s="1">
        <f t="shared" ref="K3:N3" si="0">MAX(K5:K729)-MIN(K5:K729)</f>
        <v>12.5</v>
      </c>
      <c r="L3" s="1">
        <f t="shared" si="0"/>
        <v>38</v>
      </c>
      <c r="M3" s="1">
        <f t="shared" si="0"/>
        <v>0.86</v>
      </c>
      <c r="N3" s="1">
        <f t="shared" si="0"/>
        <v>10</v>
      </c>
    </row>
    <row r="4" spans="8:21" s="1" customFormat="1" x14ac:dyDescent="0.3">
      <c r="H4" s="1" t="s">
        <v>3232</v>
      </c>
      <c r="I4" s="1" t="s">
        <v>3231</v>
      </c>
      <c r="J4" s="1" t="s">
        <v>3233</v>
      </c>
      <c r="K4" s="1" t="s">
        <v>3234</v>
      </c>
      <c r="L4" s="1" t="s">
        <v>3235</v>
      </c>
      <c r="M4" s="1" t="s">
        <v>3236</v>
      </c>
      <c r="N4" s="1" t="s">
        <v>3237</v>
      </c>
      <c r="P4" s="1" t="s">
        <v>3231</v>
      </c>
      <c r="Q4" s="1" t="s">
        <v>3233</v>
      </c>
      <c r="R4" s="1" t="s">
        <v>3234</v>
      </c>
      <c r="S4" s="1" t="s">
        <v>3235</v>
      </c>
      <c r="T4" s="1" t="s">
        <v>3236</v>
      </c>
      <c r="U4" s="1" t="s">
        <v>3237</v>
      </c>
    </row>
    <row r="5" spans="8:21" x14ac:dyDescent="0.3">
      <c r="H5" t="s">
        <v>2558</v>
      </c>
      <c r="I5">
        <v>6</v>
      </c>
      <c r="J5">
        <v>1</v>
      </c>
      <c r="K5">
        <v>0</v>
      </c>
      <c r="L5">
        <v>2</v>
      </c>
      <c r="M5">
        <v>-0.09</v>
      </c>
      <c r="N5">
        <f>LEN(H5)</f>
        <v>17</v>
      </c>
      <c r="P5" s="1">
        <f t="shared" ref="P5:P68" si="1">(I5-MIN(I$5:I$729))/I$3</f>
        <v>1</v>
      </c>
      <c r="Q5">
        <f t="shared" ref="Q5:Q68" si="2">(J5-MIN(J$5:J$729))/J$3</f>
        <v>2.3255813953488372E-2</v>
      </c>
      <c r="R5" s="1">
        <f t="shared" ref="R5:R68" si="3">(K5-MIN(K$5:K$729))/K$3</f>
        <v>1</v>
      </c>
      <c r="S5" s="1">
        <f t="shared" ref="S5:S68" si="4">(L5-MIN(L$5:L$729))/L$3</f>
        <v>5.2631578947368418E-2</v>
      </c>
      <c r="T5" s="1">
        <f t="shared" ref="T5:T68" si="5">(M5-MIN(M$5:M$729))/M$3</f>
        <v>0.37209302325581389</v>
      </c>
      <c r="U5" s="1">
        <f t="shared" ref="U5:U68" si="6">(N5-MIN(N$5:N$729))/N$3</f>
        <v>0.2</v>
      </c>
    </row>
    <row r="6" spans="8:21" x14ac:dyDescent="0.3">
      <c r="H6" t="s">
        <v>2577</v>
      </c>
      <c r="I6">
        <v>3</v>
      </c>
      <c r="J6">
        <v>3</v>
      </c>
      <c r="K6">
        <v>0</v>
      </c>
      <c r="L6">
        <v>2</v>
      </c>
      <c r="M6">
        <v>-0.03</v>
      </c>
      <c r="N6" s="1">
        <f t="shared" ref="N6:N69" si="7">LEN(H6)</f>
        <v>15</v>
      </c>
      <c r="P6" s="1">
        <f t="shared" si="1"/>
        <v>0.99785714285714289</v>
      </c>
      <c r="Q6" s="1">
        <f t="shared" si="2"/>
        <v>6.9767441860465115E-2</v>
      </c>
      <c r="R6" s="1">
        <f t="shared" si="3"/>
        <v>1</v>
      </c>
      <c r="S6" s="1">
        <f t="shared" si="4"/>
        <v>5.2631578947368418E-2</v>
      </c>
      <c r="T6" s="1">
        <f t="shared" si="5"/>
        <v>0.44186046511627908</v>
      </c>
      <c r="U6" s="1">
        <f t="shared" si="6"/>
        <v>0</v>
      </c>
    </row>
    <row r="7" spans="8:21" x14ac:dyDescent="0.3">
      <c r="H7" t="s">
        <v>2805</v>
      </c>
      <c r="I7">
        <v>3</v>
      </c>
      <c r="J7">
        <v>3</v>
      </c>
      <c r="K7">
        <v>-1</v>
      </c>
      <c r="L7">
        <v>1</v>
      </c>
      <c r="M7">
        <v>-0.09</v>
      </c>
      <c r="N7" s="1">
        <f t="shared" si="7"/>
        <v>17</v>
      </c>
      <c r="P7" s="1">
        <f t="shared" si="1"/>
        <v>0.99785714285714289</v>
      </c>
      <c r="Q7" s="1">
        <f t="shared" si="2"/>
        <v>6.9767441860465115E-2</v>
      </c>
      <c r="R7" s="1">
        <f t="shared" si="3"/>
        <v>0.92</v>
      </c>
      <c r="S7" s="1">
        <f t="shared" si="4"/>
        <v>2.6315789473684209E-2</v>
      </c>
      <c r="T7" s="1">
        <f t="shared" si="5"/>
        <v>0.37209302325581389</v>
      </c>
      <c r="U7" s="1">
        <f t="shared" si="6"/>
        <v>0.2</v>
      </c>
    </row>
    <row r="8" spans="8:21" x14ac:dyDescent="0.3">
      <c r="H8" t="s">
        <v>2567</v>
      </c>
      <c r="I8">
        <v>2</v>
      </c>
      <c r="J8">
        <v>2</v>
      </c>
      <c r="K8">
        <v>0</v>
      </c>
      <c r="L8">
        <v>3</v>
      </c>
      <c r="M8">
        <v>-0.06</v>
      </c>
      <c r="N8" s="1">
        <f t="shared" si="7"/>
        <v>16</v>
      </c>
      <c r="P8" s="1">
        <f t="shared" si="1"/>
        <v>0.99714285714285711</v>
      </c>
      <c r="Q8" s="1">
        <f t="shared" si="2"/>
        <v>4.6511627906976744E-2</v>
      </c>
      <c r="R8" s="1">
        <f t="shared" si="3"/>
        <v>1</v>
      </c>
      <c r="S8" s="1">
        <f t="shared" si="4"/>
        <v>7.8947368421052627E-2</v>
      </c>
      <c r="T8" s="1">
        <f t="shared" si="5"/>
        <v>0.40697674418604651</v>
      </c>
      <c r="U8" s="1">
        <f t="shared" si="6"/>
        <v>0.1</v>
      </c>
    </row>
    <row r="9" spans="8:21" x14ac:dyDescent="0.3">
      <c r="H9" t="s">
        <v>2694</v>
      </c>
      <c r="I9">
        <v>2</v>
      </c>
      <c r="J9">
        <v>1</v>
      </c>
      <c r="K9">
        <v>-0.5</v>
      </c>
      <c r="L9">
        <v>2</v>
      </c>
      <c r="M9">
        <v>-0.11</v>
      </c>
      <c r="N9" s="1">
        <f t="shared" si="7"/>
        <v>18</v>
      </c>
      <c r="P9" s="1">
        <f t="shared" si="1"/>
        <v>0.99714285714285711</v>
      </c>
      <c r="Q9" s="1">
        <f t="shared" si="2"/>
        <v>2.3255813953488372E-2</v>
      </c>
      <c r="R9" s="1">
        <f t="shared" si="3"/>
        <v>0.96</v>
      </c>
      <c r="S9" s="1">
        <f t="shared" si="4"/>
        <v>5.2631578947368418E-2</v>
      </c>
      <c r="T9" s="1">
        <f t="shared" si="5"/>
        <v>0.34883720930232559</v>
      </c>
      <c r="U9" s="1">
        <f t="shared" si="6"/>
        <v>0.3</v>
      </c>
    </row>
    <row r="10" spans="8:21" x14ac:dyDescent="0.3">
      <c r="H10" t="s">
        <v>2568</v>
      </c>
      <c r="I10">
        <v>1</v>
      </c>
      <c r="J10">
        <v>1</v>
      </c>
      <c r="K10">
        <v>0</v>
      </c>
      <c r="L10">
        <v>0</v>
      </c>
      <c r="M10">
        <v>-0.12</v>
      </c>
      <c r="N10" s="1">
        <f t="shared" si="7"/>
        <v>16</v>
      </c>
      <c r="P10" s="1">
        <f t="shared" si="1"/>
        <v>0.99642857142857144</v>
      </c>
      <c r="Q10" s="1">
        <f t="shared" si="2"/>
        <v>2.3255813953488372E-2</v>
      </c>
      <c r="R10" s="1">
        <f t="shared" si="3"/>
        <v>1</v>
      </c>
      <c r="S10" s="1">
        <f t="shared" si="4"/>
        <v>0</v>
      </c>
      <c r="T10" s="1">
        <f t="shared" si="5"/>
        <v>0.33720930232558138</v>
      </c>
      <c r="U10" s="1">
        <f t="shared" si="6"/>
        <v>0.1</v>
      </c>
    </row>
    <row r="11" spans="8:21" x14ac:dyDescent="0.3">
      <c r="H11" t="s">
        <v>2557</v>
      </c>
      <c r="I11">
        <v>0</v>
      </c>
      <c r="J11">
        <v>1</v>
      </c>
      <c r="K11">
        <v>0</v>
      </c>
      <c r="L11">
        <v>4</v>
      </c>
      <c r="M11">
        <v>-0.09</v>
      </c>
      <c r="N11" s="1">
        <f t="shared" si="7"/>
        <v>17</v>
      </c>
      <c r="P11" s="1">
        <f t="shared" si="1"/>
        <v>0.99571428571428566</v>
      </c>
      <c r="Q11" s="1">
        <f t="shared" si="2"/>
        <v>2.3255813953488372E-2</v>
      </c>
      <c r="R11" s="1">
        <f t="shared" si="3"/>
        <v>1</v>
      </c>
      <c r="S11" s="1">
        <f t="shared" si="4"/>
        <v>0.10526315789473684</v>
      </c>
      <c r="T11" s="1">
        <f t="shared" si="5"/>
        <v>0.37209302325581389</v>
      </c>
      <c r="U11" s="1">
        <f t="shared" si="6"/>
        <v>0.2</v>
      </c>
    </row>
    <row r="12" spans="8:21" x14ac:dyDescent="0.3">
      <c r="H12" t="s">
        <v>2559</v>
      </c>
      <c r="I12">
        <v>0</v>
      </c>
      <c r="J12">
        <v>1</v>
      </c>
      <c r="K12">
        <v>0</v>
      </c>
      <c r="L12">
        <v>0</v>
      </c>
      <c r="M12">
        <v>-0.15</v>
      </c>
      <c r="N12" s="1">
        <f t="shared" si="7"/>
        <v>17</v>
      </c>
      <c r="P12" s="1">
        <f t="shared" si="1"/>
        <v>0.99571428571428566</v>
      </c>
      <c r="Q12" s="1">
        <f t="shared" si="2"/>
        <v>2.3255813953488372E-2</v>
      </c>
      <c r="R12" s="1">
        <f t="shared" si="3"/>
        <v>1</v>
      </c>
      <c r="S12" s="1">
        <f t="shared" si="4"/>
        <v>0</v>
      </c>
      <c r="T12" s="1">
        <f t="shared" si="5"/>
        <v>0.30232558139534887</v>
      </c>
      <c r="U12" s="1">
        <f t="shared" si="6"/>
        <v>0.2</v>
      </c>
    </row>
    <row r="13" spans="8:21" x14ac:dyDescent="0.3">
      <c r="H13" t="s">
        <v>2695</v>
      </c>
      <c r="I13">
        <v>-1</v>
      </c>
      <c r="J13">
        <v>1</v>
      </c>
      <c r="K13">
        <v>-0.5</v>
      </c>
      <c r="L13">
        <v>0</v>
      </c>
      <c r="M13">
        <v>-0.15</v>
      </c>
      <c r="N13" s="1">
        <f t="shared" si="7"/>
        <v>17</v>
      </c>
      <c r="P13" s="1">
        <f t="shared" si="1"/>
        <v>0.995</v>
      </c>
      <c r="Q13" s="1">
        <f t="shared" si="2"/>
        <v>2.3255813953488372E-2</v>
      </c>
      <c r="R13" s="1">
        <f t="shared" si="3"/>
        <v>0.96</v>
      </c>
      <c r="S13" s="1">
        <f t="shared" si="4"/>
        <v>0</v>
      </c>
      <c r="T13" s="1">
        <f t="shared" si="5"/>
        <v>0.30232558139534887</v>
      </c>
      <c r="U13" s="1">
        <f t="shared" si="6"/>
        <v>0.2</v>
      </c>
    </row>
    <row r="14" spans="8:21" x14ac:dyDescent="0.3">
      <c r="H14" t="s">
        <v>2779</v>
      </c>
      <c r="I14">
        <v>-1</v>
      </c>
      <c r="J14">
        <v>5</v>
      </c>
      <c r="K14">
        <v>-0.8</v>
      </c>
      <c r="L14">
        <v>3</v>
      </c>
      <c r="M14">
        <v>-0.13</v>
      </c>
      <c r="N14" s="1">
        <f t="shared" si="7"/>
        <v>19</v>
      </c>
      <c r="P14" s="1">
        <f t="shared" si="1"/>
        <v>0.995</v>
      </c>
      <c r="Q14" s="1">
        <f t="shared" si="2"/>
        <v>0.11627906976744186</v>
      </c>
      <c r="R14" s="1">
        <f t="shared" si="3"/>
        <v>0.93599999999999994</v>
      </c>
      <c r="S14" s="1">
        <f t="shared" si="4"/>
        <v>7.8947368421052627E-2</v>
      </c>
      <c r="T14" s="1">
        <f t="shared" si="5"/>
        <v>0.32558139534883718</v>
      </c>
      <c r="U14" s="1">
        <f t="shared" si="6"/>
        <v>0.4</v>
      </c>
    </row>
    <row r="15" spans="8:21" x14ac:dyDescent="0.3">
      <c r="H15" t="s">
        <v>2551</v>
      </c>
      <c r="I15">
        <v>-4</v>
      </c>
      <c r="J15">
        <v>0</v>
      </c>
      <c r="K15">
        <v>0</v>
      </c>
      <c r="L15">
        <v>4</v>
      </c>
      <c r="M15">
        <v>-0.11</v>
      </c>
      <c r="N15" s="1">
        <f t="shared" si="7"/>
        <v>18</v>
      </c>
      <c r="P15" s="1">
        <f t="shared" si="1"/>
        <v>0.99285714285714288</v>
      </c>
      <c r="Q15" s="1">
        <f t="shared" si="2"/>
        <v>0</v>
      </c>
      <c r="R15" s="1">
        <f t="shared" si="3"/>
        <v>1</v>
      </c>
      <c r="S15" s="1">
        <f t="shared" si="4"/>
        <v>0.10526315789473684</v>
      </c>
      <c r="T15" s="1">
        <f t="shared" si="5"/>
        <v>0.34883720930232559</v>
      </c>
      <c r="U15" s="1">
        <f t="shared" si="6"/>
        <v>0.3</v>
      </c>
    </row>
    <row r="16" spans="8:21" x14ac:dyDescent="0.3">
      <c r="H16" t="s">
        <v>2785</v>
      </c>
      <c r="I16">
        <v>-4</v>
      </c>
      <c r="J16">
        <v>4</v>
      </c>
      <c r="K16">
        <v>-0.8</v>
      </c>
      <c r="L16">
        <v>0</v>
      </c>
      <c r="M16">
        <v>-0.17</v>
      </c>
      <c r="N16" s="1">
        <f t="shared" si="7"/>
        <v>18</v>
      </c>
      <c r="P16" s="1">
        <f t="shared" si="1"/>
        <v>0.99285714285714288</v>
      </c>
      <c r="Q16" s="1">
        <f t="shared" si="2"/>
        <v>9.3023255813953487E-2</v>
      </c>
      <c r="R16" s="1">
        <f t="shared" si="3"/>
        <v>0.93599999999999994</v>
      </c>
      <c r="S16" s="1">
        <f t="shared" si="4"/>
        <v>0</v>
      </c>
      <c r="T16" s="1">
        <f t="shared" si="5"/>
        <v>0.27906976744186041</v>
      </c>
      <c r="U16" s="1">
        <f t="shared" si="6"/>
        <v>0.3</v>
      </c>
    </row>
    <row r="17" spans="8:21" x14ac:dyDescent="0.3">
      <c r="H17" t="s">
        <v>2699</v>
      </c>
      <c r="I17">
        <v>-5</v>
      </c>
      <c r="J17">
        <v>11</v>
      </c>
      <c r="K17">
        <v>-0.7</v>
      </c>
      <c r="L17">
        <v>0</v>
      </c>
      <c r="M17">
        <v>-0.18</v>
      </c>
      <c r="N17" s="1">
        <f t="shared" si="7"/>
        <v>19</v>
      </c>
      <c r="P17" s="1">
        <f t="shared" si="1"/>
        <v>0.9921428571428571</v>
      </c>
      <c r="Q17" s="1">
        <f t="shared" si="2"/>
        <v>0.2558139534883721</v>
      </c>
      <c r="R17" s="1">
        <f t="shared" si="3"/>
        <v>0.94400000000000006</v>
      </c>
      <c r="S17" s="1">
        <f t="shared" si="4"/>
        <v>0</v>
      </c>
      <c r="T17" s="1">
        <f t="shared" si="5"/>
        <v>0.26744186046511625</v>
      </c>
      <c r="U17" s="1">
        <f t="shared" si="6"/>
        <v>0.4</v>
      </c>
    </row>
    <row r="18" spans="8:21" x14ac:dyDescent="0.3">
      <c r="H18" t="s">
        <v>2780</v>
      </c>
      <c r="I18">
        <v>-6</v>
      </c>
      <c r="J18">
        <v>5</v>
      </c>
      <c r="K18">
        <v>-0.8</v>
      </c>
      <c r="L18">
        <v>1</v>
      </c>
      <c r="M18">
        <v>-0.18</v>
      </c>
      <c r="N18" s="1">
        <f t="shared" si="7"/>
        <v>19</v>
      </c>
      <c r="P18" s="1">
        <f t="shared" si="1"/>
        <v>0.99142857142857144</v>
      </c>
      <c r="Q18" s="1">
        <f t="shared" si="2"/>
        <v>0.11627906976744186</v>
      </c>
      <c r="R18" s="1">
        <f t="shared" si="3"/>
        <v>0.93599999999999994</v>
      </c>
      <c r="S18" s="1">
        <f t="shared" si="4"/>
        <v>2.6315789473684209E-2</v>
      </c>
      <c r="T18" s="1">
        <f t="shared" si="5"/>
        <v>0.26744186046511625</v>
      </c>
      <c r="U18" s="1">
        <f t="shared" si="6"/>
        <v>0.4</v>
      </c>
    </row>
    <row r="19" spans="8:21" x14ac:dyDescent="0.3">
      <c r="H19" t="s">
        <v>2784</v>
      </c>
      <c r="I19">
        <v>-6</v>
      </c>
      <c r="J19">
        <v>3</v>
      </c>
      <c r="K19">
        <v>-0.8</v>
      </c>
      <c r="L19">
        <v>3</v>
      </c>
      <c r="M19">
        <v>-0.11</v>
      </c>
      <c r="N19" s="1">
        <f t="shared" si="7"/>
        <v>18</v>
      </c>
      <c r="P19" s="1">
        <f t="shared" si="1"/>
        <v>0.99142857142857144</v>
      </c>
      <c r="Q19" s="1">
        <f t="shared" si="2"/>
        <v>6.9767441860465115E-2</v>
      </c>
      <c r="R19" s="1">
        <f t="shared" si="3"/>
        <v>0.93599999999999994</v>
      </c>
      <c r="S19" s="1">
        <f t="shared" si="4"/>
        <v>7.8947368421052627E-2</v>
      </c>
      <c r="T19" s="1">
        <f t="shared" si="5"/>
        <v>0.34883720930232559</v>
      </c>
      <c r="U19" s="1">
        <f t="shared" si="6"/>
        <v>0.3</v>
      </c>
    </row>
    <row r="20" spans="8:21" x14ac:dyDescent="0.3">
      <c r="H20" t="s">
        <v>2778</v>
      </c>
      <c r="I20">
        <v>-8</v>
      </c>
      <c r="J20">
        <v>3</v>
      </c>
      <c r="K20">
        <v>-0.8</v>
      </c>
      <c r="L20">
        <v>5</v>
      </c>
      <c r="M20">
        <v>-0.13</v>
      </c>
      <c r="N20" s="1">
        <f t="shared" si="7"/>
        <v>19</v>
      </c>
      <c r="P20" s="1">
        <f t="shared" si="1"/>
        <v>0.99</v>
      </c>
      <c r="Q20" s="1">
        <f t="shared" si="2"/>
        <v>6.9767441860465115E-2</v>
      </c>
      <c r="R20" s="1">
        <f t="shared" si="3"/>
        <v>0.93599999999999994</v>
      </c>
      <c r="S20" s="1">
        <f t="shared" si="4"/>
        <v>0.13157894736842105</v>
      </c>
      <c r="T20" s="1">
        <f t="shared" si="5"/>
        <v>0.32558139534883718</v>
      </c>
      <c r="U20" s="1">
        <f t="shared" si="6"/>
        <v>0.4</v>
      </c>
    </row>
    <row r="21" spans="8:21" x14ac:dyDescent="0.3">
      <c r="H21" t="s">
        <v>2804</v>
      </c>
      <c r="I21">
        <v>-8</v>
      </c>
      <c r="J21">
        <v>2</v>
      </c>
      <c r="K21">
        <v>-1</v>
      </c>
      <c r="L21">
        <v>4</v>
      </c>
      <c r="M21">
        <v>-0.11</v>
      </c>
      <c r="N21" s="1">
        <f t="shared" si="7"/>
        <v>18</v>
      </c>
      <c r="P21" s="1">
        <f t="shared" si="1"/>
        <v>0.99</v>
      </c>
      <c r="Q21" s="1">
        <f t="shared" si="2"/>
        <v>4.6511627906976744E-2</v>
      </c>
      <c r="R21" s="1">
        <f t="shared" si="3"/>
        <v>0.92</v>
      </c>
      <c r="S21" s="1">
        <f t="shared" si="4"/>
        <v>0.10526315789473684</v>
      </c>
      <c r="T21" s="1">
        <f t="shared" si="5"/>
        <v>0.34883720930232559</v>
      </c>
      <c r="U21" s="1">
        <f t="shared" si="6"/>
        <v>0.3</v>
      </c>
    </row>
    <row r="22" spans="8:21" x14ac:dyDescent="0.3">
      <c r="H22" t="s">
        <v>2772</v>
      </c>
      <c r="I22">
        <v>-9</v>
      </c>
      <c r="J22">
        <v>5</v>
      </c>
      <c r="K22">
        <v>-0.8</v>
      </c>
      <c r="L22">
        <v>4</v>
      </c>
      <c r="M22">
        <v>-0.15</v>
      </c>
      <c r="N22" s="1">
        <f t="shared" si="7"/>
        <v>20</v>
      </c>
      <c r="P22" s="1">
        <f t="shared" si="1"/>
        <v>0.98928571428571432</v>
      </c>
      <c r="Q22" s="1">
        <f t="shared" si="2"/>
        <v>0.11627906976744186</v>
      </c>
      <c r="R22" s="1">
        <f t="shared" si="3"/>
        <v>0.93599999999999994</v>
      </c>
      <c r="S22" s="1">
        <f t="shared" si="4"/>
        <v>0.10526315789473684</v>
      </c>
      <c r="T22" s="1">
        <f t="shared" si="5"/>
        <v>0.30232558139534887</v>
      </c>
      <c r="U22" s="1">
        <f t="shared" si="6"/>
        <v>0.5</v>
      </c>
    </row>
    <row r="23" spans="8:21" x14ac:dyDescent="0.3">
      <c r="H23" t="s">
        <v>2773</v>
      </c>
      <c r="I23">
        <v>-10</v>
      </c>
      <c r="J23">
        <v>6</v>
      </c>
      <c r="K23">
        <v>-0.8</v>
      </c>
      <c r="L23">
        <v>3</v>
      </c>
      <c r="M23">
        <v>-0.2</v>
      </c>
      <c r="N23" s="1">
        <f t="shared" si="7"/>
        <v>20</v>
      </c>
      <c r="P23" s="1">
        <f t="shared" si="1"/>
        <v>0.98857142857142855</v>
      </c>
      <c r="Q23" s="1">
        <f t="shared" si="2"/>
        <v>0.13953488372093023</v>
      </c>
      <c r="R23" s="1">
        <f t="shared" si="3"/>
        <v>0.93599999999999994</v>
      </c>
      <c r="S23" s="1">
        <f t="shared" si="4"/>
        <v>7.8947368421052627E-2</v>
      </c>
      <c r="T23" s="1">
        <f t="shared" si="5"/>
        <v>0.24418604651162787</v>
      </c>
      <c r="U23" s="1">
        <f t="shared" si="6"/>
        <v>0.5</v>
      </c>
    </row>
    <row r="24" spans="8:21" x14ac:dyDescent="0.3">
      <c r="H24" t="s">
        <v>2800</v>
      </c>
      <c r="I24">
        <v>-10</v>
      </c>
      <c r="J24">
        <v>21</v>
      </c>
      <c r="K24">
        <v>-0.9</v>
      </c>
      <c r="L24">
        <v>5</v>
      </c>
      <c r="M24">
        <v>0.03</v>
      </c>
      <c r="N24" s="1">
        <f t="shared" si="7"/>
        <v>15</v>
      </c>
      <c r="P24" s="1">
        <f t="shared" si="1"/>
        <v>0.98857142857142855</v>
      </c>
      <c r="Q24" s="1">
        <f t="shared" si="2"/>
        <v>0.48837209302325579</v>
      </c>
      <c r="R24" s="1">
        <f t="shared" si="3"/>
        <v>0.92799999999999994</v>
      </c>
      <c r="S24" s="1">
        <f t="shared" si="4"/>
        <v>0.13157894736842105</v>
      </c>
      <c r="T24" s="1">
        <f t="shared" si="5"/>
        <v>0.5116279069767441</v>
      </c>
      <c r="U24" s="1">
        <f t="shared" si="6"/>
        <v>0</v>
      </c>
    </row>
    <row r="25" spans="8:21" x14ac:dyDescent="0.3">
      <c r="H25" t="s">
        <v>142</v>
      </c>
      <c r="I25">
        <v>-11</v>
      </c>
      <c r="J25">
        <v>10</v>
      </c>
      <c r="K25">
        <v>-0.8</v>
      </c>
      <c r="L25">
        <v>3</v>
      </c>
      <c r="M25">
        <v>-0.2</v>
      </c>
      <c r="N25" s="1">
        <f t="shared" si="7"/>
        <v>20</v>
      </c>
      <c r="P25" s="1">
        <f t="shared" si="1"/>
        <v>0.98785714285714288</v>
      </c>
      <c r="Q25" s="1">
        <f t="shared" si="2"/>
        <v>0.23255813953488372</v>
      </c>
      <c r="R25" s="1">
        <f t="shared" si="3"/>
        <v>0.93599999999999994</v>
      </c>
      <c r="S25" s="1">
        <f t="shared" si="4"/>
        <v>7.8947368421052627E-2</v>
      </c>
      <c r="T25" s="1">
        <f t="shared" si="5"/>
        <v>0.24418604651162787</v>
      </c>
      <c r="U25" s="1">
        <f t="shared" si="6"/>
        <v>0.5</v>
      </c>
    </row>
    <row r="26" spans="8:21" x14ac:dyDescent="0.3">
      <c r="H26" t="s">
        <v>2877</v>
      </c>
      <c r="I26">
        <v>-13</v>
      </c>
      <c r="J26">
        <v>17</v>
      </c>
      <c r="K26">
        <v>-1</v>
      </c>
      <c r="L26">
        <v>2</v>
      </c>
      <c r="M26">
        <v>-0.18</v>
      </c>
      <c r="N26" s="1">
        <f t="shared" si="7"/>
        <v>19</v>
      </c>
      <c r="P26" s="1">
        <f t="shared" si="1"/>
        <v>0.98642857142857143</v>
      </c>
      <c r="Q26" s="1">
        <f t="shared" si="2"/>
        <v>0.39534883720930231</v>
      </c>
      <c r="R26" s="1">
        <f t="shared" si="3"/>
        <v>0.92</v>
      </c>
      <c r="S26" s="1">
        <f t="shared" si="4"/>
        <v>5.2631578947368418E-2</v>
      </c>
      <c r="T26" s="1">
        <f t="shared" si="5"/>
        <v>0.26744186046511625</v>
      </c>
      <c r="U26" s="1">
        <f t="shared" si="6"/>
        <v>0.4</v>
      </c>
    </row>
    <row r="27" spans="8:21" x14ac:dyDescent="0.3">
      <c r="H27" t="s">
        <v>2863</v>
      </c>
      <c r="I27">
        <v>-16</v>
      </c>
      <c r="J27">
        <v>11</v>
      </c>
      <c r="K27">
        <v>-1</v>
      </c>
      <c r="L27">
        <v>3</v>
      </c>
      <c r="M27">
        <v>-0.2</v>
      </c>
      <c r="N27" s="1">
        <f t="shared" si="7"/>
        <v>20</v>
      </c>
      <c r="P27" s="1">
        <f t="shared" si="1"/>
        <v>0.98428571428571432</v>
      </c>
      <c r="Q27" s="1">
        <f t="shared" si="2"/>
        <v>0.2558139534883721</v>
      </c>
      <c r="R27" s="1">
        <f t="shared" si="3"/>
        <v>0.92</v>
      </c>
      <c r="S27" s="1">
        <f t="shared" si="4"/>
        <v>7.8947368421052627E-2</v>
      </c>
      <c r="T27" s="1">
        <f t="shared" si="5"/>
        <v>0.24418604651162787</v>
      </c>
      <c r="U27" s="1">
        <f t="shared" si="6"/>
        <v>0.5</v>
      </c>
    </row>
    <row r="28" spans="8:21" x14ac:dyDescent="0.3">
      <c r="H28" t="s">
        <v>2868</v>
      </c>
      <c r="I28">
        <v>-20</v>
      </c>
      <c r="J28">
        <v>16</v>
      </c>
      <c r="K28">
        <v>-1</v>
      </c>
      <c r="L28">
        <v>4</v>
      </c>
      <c r="M28">
        <v>-0.2</v>
      </c>
      <c r="N28" s="1">
        <f t="shared" si="7"/>
        <v>20</v>
      </c>
      <c r="P28" s="1">
        <f t="shared" si="1"/>
        <v>0.98142857142857143</v>
      </c>
      <c r="Q28" s="1">
        <f t="shared" si="2"/>
        <v>0.37209302325581395</v>
      </c>
      <c r="R28" s="1">
        <f t="shared" si="3"/>
        <v>0.92</v>
      </c>
      <c r="S28" s="1">
        <f t="shared" si="4"/>
        <v>0.10526315789473684</v>
      </c>
      <c r="T28" s="1">
        <f t="shared" si="5"/>
        <v>0.24418604651162787</v>
      </c>
      <c r="U28" s="1">
        <f t="shared" si="6"/>
        <v>0.5</v>
      </c>
    </row>
    <row r="29" spans="8:21" x14ac:dyDescent="0.3">
      <c r="H29" t="s">
        <v>2550</v>
      </c>
      <c r="I29">
        <v>-21</v>
      </c>
      <c r="J29">
        <v>1</v>
      </c>
      <c r="K29">
        <v>0</v>
      </c>
      <c r="L29">
        <v>6</v>
      </c>
      <c r="M29">
        <v>-0.06</v>
      </c>
      <c r="N29" s="1">
        <f t="shared" si="7"/>
        <v>18</v>
      </c>
      <c r="P29" s="1">
        <f t="shared" si="1"/>
        <v>0.98071428571428576</v>
      </c>
      <c r="Q29" s="1">
        <f t="shared" si="2"/>
        <v>2.3255813953488372E-2</v>
      </c>
      <c r="R29" s="1">
        <f t="shared" si="3"/>
        <v>1</v>
      </c>
      <c r="S29" s="1">
        <f t="shared" si="4"/>
        <v>0.15789473684210525</v>
      </c>
      <c r="T29" s="1">
        <f t="shared" si="5"/>
        <v>0.40697674418604651</v>
      </c>
      <c r="U29" s="1">
        <f t="shared" si="6"/>
        <v>0.3</v>
      </c>
    </row>
    <row r="30" spans="8:21" x14ac:dyDescent="0.3">
      <c r="H30" t="s">
        <v>2583</v>
      </c>
      <c r="I30">
        <v>-21</v>
      </c>
      <c r="J30">
        <v>3</v>
      </c>
      <c r="K30">
        <v>-0.1</v>
      </c>
      <c r="L30">
        <v>5</v>
      </c>
      <c r="M30">
        <v>0.03</v>
      </c>
      <c r="N30" s="1">
        <f t="shared" si="7"/>
        <v>15</v>
      </c>
      <c r="P30" s="1">
        <f t="shared" si="1"/>
        <v>0.98071428571428576</v>
      </c>
      <c r="Q30" s="1">
        <f t="shared" si="2"/>
        <v>6.9767441860465115E-2</v>
      </c>
      <c r="R30" s="1">
        <f t="shared" si="3"/>
        <v>0.99199999999999999</v>
      </c>
      <c r="S30" s="1">
        <f t="shared" si="4"/>
        <v>0.13157894736842105</v>
      </c>
      <c r="T30" s="1">
        <f t="shared" si="5"/>
        <v>0.5116279069767441</v>
      </c>
      <c r="U30" s="1">
        <f t="shared" si="6"/>
        <v>0</v>
      </c>
    </row>
    <row r="31" spans="8:21" x14ac:dyDescent="0.3">
      <c r="H31" t="s">
        <v>2869</v>
      </c>
      <c r="I31">
        <v>-21</v>
      </c>
      <c r="J31">
        <v>17</v>
      </c>
      <c r="K31">
        <v>-1</v>
      </c>
      <c r="L31">
        <v>4</v>
      </c>
      <c r="M31">
        <v>-0.2</v>
      </c>
      <c r="N31" s="1">
        <f t="shared" si="7"/>
        <v>20</v>
      </c>
      <c r="P31" s="1">
        <f t="shared" si="1"/>
        <v>0.98071428571428576</v>
      </c>
      <c r="Q31" s="1">
        <f t="shared" si="2"/>
        <v>0.39534883720930231</v>
      </c>
      <c r="R31" s="1">
        <f t="shared" si="3"/>
        <v>0.92</v>
      </c>
      <c r="S31" s="1">
        <f t="shared" si="4"/>
        <v>0.10526315789473684</v>
      </c>
      <c r="T31" s="1">
        <f t="shared" si="5"/>
        <v>0.24418604651162787</v>
      </c>
      <c r="U31" s="1">
        <f t="shared" si="6"/>
        <v>0.5</v>
      </c>
    </row>
    <row r="32" spans="8:21" x14ac:dyDescent="0.3">
      <c r="H32" t="s">
        <v>2545</v>
      </c>
      <c r="I32">
        <v>-25</v>
      </c>
      <c r="J32">
        <v>35</v>
      </c>
      <c r="K32">
        <v>0</v>
      </c>
      <c r="L32">
        <v>2</v>
      </c>
      <c r="M32">
        <v>-0.18</v>
      </c>
      <c r="N32" s="1">
        <f t="shared" si="7"/>
        <v>19</v>
      </c>
      <c r="P32" s="1">
        <f t="shared" si="1"/>
        <v>0.97785714285714287</v>
      </c>
      <c r="Q32" s="1">
        <f t="shared" si="2"/>
        <v>0.81395348837209303</v>
      </c>
      <c r="R32" s="1">
        <f t="shared" si="3"/>
        <v>1</v>
      </c>
      <c r="S32" s="1">
        <f t="shared" si="4"/>
        <v>5.2631578947368418E-2</v>
      </c>
      <c r="T32" s="1">
        <f t="shared" si="5"/>
        <v>0.26744186046511625</v>
      </c>
      <c r="U32" s="1">
        <f t="shared" si="6"/>
        <v>0.4</v>
      </c>
    </row>
    <row r="33" spans="8:21" x14ac:dyDescent="0.3">
      <c r="H33" t="s">
        <v>2693</v>
      </c>
      <c r="I33">
        <v>-25</v>
      </c>
      <c r="J33">
        <v>1</v>
      </c>
      <c r="K33">
        <v>-0.5</v>
      </c>
      <c r="L33">
        <v>6</v>
      </c>
      <c r="M33">
        <v>-0.08</v>
      </c>
      <c r="N33" s="1">
        <f t="shared" si="7"/>
        <v>19</v>
      </c>
      <c r="P33" s="1">
        <f t="shared" si="1"/>
        <v>0.97785714285714287</v>
      </c>
      <c r="Q33" s="1">
        <f t="shared" si="2"/>
        <v>2.3255813953488372E-2</v>
      </c>
      <c r="R33" s="1">
        <f t="shared" si="3"/>
        <v>0.96</v>
      </c>
      <c r="S33" s="1">
        <f t="shared" si="4"/>
        <v>0.15789473684210525</v>
      </c>
      <c r="T33" s="1">
        <f t="shared" si="5"/>
        <v>0.3837209302325581</v>
      </c>
      <c r="U33" s="1">
        <f t="shared" si="6"/>
        <v>0.4</v>
      </c>
    </row>
    <row r="34" spans="8:21" x14ac:dyDescent="0.3">
      <c r="H34" t="s">
        <v>2803</v>
      </c>
      <c r="I34">
        <v>-25</v>
      </c>
      <c r="J34">
        <v>1</v>
      </c>
      <c r="K34">
        <v>-1</v>
      </c>
      <c r="L34">
        <v>6</v>
      </c>
      <c r="M34">
        <v>-0.08</v>
      </c>
      <c r="N34" s="1">
        <f t="shared" si="7"/>
        <v>19</v>
      </c>
      <c r="P34" s="1">
        <f t="shared" si="1"/>
        <v>0.97785714285714287</v>
      </c>
      <c r="Q34" s="1">
        <f t="shared" si="2"/>
        <v>2.3255813953488372E-2</v>
      </c>
      <c r="R34" s="1">
        <f t="shared" si="3"/>
        <v>0.92</v>
      </c>
      <c r="S34" s="1">
        <f t="shared" si="4"/>
        <v>0.15789473684210525</v>
      </c>
      <c r="T34" s="1">
        <f t="shared" si="5"/>
        <v>0.3837209302325581</v>
      </c>
      <c r="U34" s="1">
        <f t="shared" si="6"/>
        <v>0.4</v>
      </c>
    </row>
    <row r="35" spans="8:21" x14ac:dyDescent="0.3">
      <c r="H35" t="s">
        <v>2582</v>
      </c>
      <c r="I35">
        <v>-26</v>
      </c>
      <c r="J35">
        <v>3</v>
      </c>
      <c r="K35">
        <v>-0.1</v>
      </c>
      <c r="L35">
        <v>6</v>
      </c>
      <c r="M35">
        <v>0</v>
      </c>
      <c r="N35" s="1">
        <f t="shared" si="7"/>
        <v>16</v>
      </c>
      <c r="P35" s="1">
        <f t="shared" si="1"/>
        <v>0.97714285714285709</v>
      </c>
      <c r="Q35" s="1">
        <f t="shared" si="2"/>
        <v>6.9767441860465115E-2</v>
      </c>
      <c r="R35" s="1">
        <f t="shared" si="3"/>
        <v>0.99199999999999999</v>
      </c>
      <c r="S35" s="1">
        <f t="shared" si="4"/>
        <v>0.15789473684210525</v>
      </c>
      <c r="T35" s="1">
        <f t="shared" si="5"/>
        <v>0.47674418604651159</v>
      </c>
      <c r="U35" s="1">
        <f t="shared" si="6"/>
        <v>0.1</v>
      </c>
    </row>
    <row r="36" spans="8:21" x14ac:dyDescent="0.3">
      <c r="H36" t="s">
        <v>2560</v>
      </c>
      <c r="I36">
        <v>-28</v>
      </c>
      <c r="J36">
        <v>37</v>
      </c>
      <c r="K36">
        <v>0</v>
      </c>
      <c r="L36">
        <v>0</v>
      </c>
      <c r="M36">
        <v>-0.15</v>
      </c>
      <c r="N36" s="1">
        <f t="shared" si="7"/>
        <v>17</v>
      </c>
      <c r="P36" s="1">
        <f t="shared" si="1"/>
        <v>0.97571428571428576</v>
      </c>
      <c r="Q36" s="1">
        <f t="shared" si="2"/>
        <v>0.86046511627906974</v>
      </c>
      <c r="R36" s="1">
        <f t="shared" si="3"/>
        <v>1</v>
      </c>
      <c r="S36" s="1">
        <f t="shared" si="4"/>
        <v>0</v>
      </c>
      <c r="T36" s="1">
        <f t="shared" si="5"/>
        <v>0.30232558139534887</v>
      </c>
      <c r="U36" s="1">
        <f t="shared" si="6"/>
        <v>0.2</v>
      </c>
    </row>
    <row r="37" spans="8:21" x14ac:dyDescent="0.3">
      <c r="H37" t="s">
        <v>2581</v>
      </c>
      <c r="I37">
        <v>-28</v>
      </c>
      <c r="J37">
        <v>3</v>
      </c>
      <c r="K37">
        <v>-0.1</v>
      </c>
      <c r="L37">
        <v>6</v>
      </c>
      <c r="M37">
        <v>-0.03</v>
      </c>
      <c r="N37" s="1">
        <f t="shared" si="7"/>
        <v>17</v>
      </c>
      <c r="P37" s="1">
        <f t="shared" si="1"/>
        <v>0.97571428571428576</v>
      </c>
      <c r="Q37" s="1">
        <f t="shared" si="2"/>
        <v>6.9767441860465115E-2</v>
      </c>
      <c r="R37" s="1">
        <f t="shared" si="3"/>
        <v>0.99199999999999999</v>
      </c>
      <c r="S37" s="1">
        <f t="shared" si="4"/>
        <v>0.15789473684210525</v>
      </c>
      <c r="T37" s="1">
        <f t="shared" si="5"/>
        <v>0.44186046511627908</v>
      </c>
      <c r="U37" s="1">
        <f t="shared" si="6"/>
        <v>0.2</v>
      </c>
    </row>
    <row r="38" spans="8:21" x14ac:dyDescent="0.3">
      <c r="H38" t="s">
        <v>2771</v>
      </c>
      <c r="I38">
        <v>-28</v>
      </c>
      <c r="J38">
        <v>4</v>
      </c>
      <c r="K38">
        <v>-0.8</v>
      </c>
      <c r="L38">
        <v>6</v>
      </c>
      <c r="M38">
        <v>-0.1</v>
      </c>
      <c r="N38" s="1">
        <f t="shared" si="7"/>
        <v>20</v>
      </c>
      <c r="P38" s="1">
        <f t="shared" si="1"/>
        <v>0.97571428571428576</v>
      </c>
      <c r="Q38" s="1">
        <f t="shared" si="2"/>
        <v>9.3023255813953487E-2</v>
      </c>
      <c r="R38" s="1">
        <f t="shared" si="3"/>
        <v>0.93599999999999994</v>
      </c>
      <c r="S38" s="1">
        <f t="shared" si="4"/>
        <v>0.15789473684210525</v>
      </c>
      <c r="T38" s="1">
        <f t="shared" si="5"/>
        <v>0.36046511627906969</v>
      </c>
      <c r="U38" s="1">
        <f t="shared" si="6"/>
        <v>0.5</v>
      </c>
    </row>
    <row r="39" spans="8:21" x14ac:dyDescent="0.3">
      <c r="H39" t="s">
        <v>2552</v>
      </c>
      <c r="I39">
        <v>-29</v>
      </c>
      <c r="J39">
        <v>36</v>
      </c>
      <c r="K39">
        <v>0</v>
      </c>
      <c r="L39">
        <v>2</v>
      </c>
      <c r="M39">
        <v>-0.17</v>
      </c>
      <c r="N39" s="1">
        <f t="shared" si="7"/>
        <v>18</v>
      </c>
      <c r="P39" s="1">
        <f t="shared" si="1"/>
        <v>0.97499999999999998</v>
      </c>
      <c r="Q39" s="1">
        <f t="shared" si="2"/>
        <v>0.83720930232558144</v>
      </c>
      <c r="R39" s="1">
        <f t="shared" si="3"/>
        <v>1</v>
      </c>
      <c r="S39" s="1">
        <f t="shared" si="4"/>
        <v>5.2631578947368418E-2</v>
      </c>
      <c r="T39" s="1">
        <f t="shared" si="5"/>
        <v>0.27906976744186041</v>
      </c>
      <c r="U39" s="1">
        <f t="shared" si="6"/>
        <v>0.3</v>
      </c>
    </row>
    <row r="40" spans="8:21" x14ac:dyDescent="0.3">
      <c r="H40" t="s">
        <v>2765</v>
      </c>
      <c r="I40">
        <v>-30</v>
      </c>
      <c r="J40">
        <v>7</v>
      </c>
      <c r="K40">
        <v>-0.8</v>
      </c>
      <c r="L40">
        <v>3</v>
      </c>
      <c r="M40">
        <v>-0.21</v>
      </c>
      <c r="N40" s="1">
        <f t="shared" si="7"/>
        <v>21</v>
      </c>
      <c r="P40" s="1">
        <f t="shared" si="1"/>
        <v>0.97428571428571431</v>
      </c>
      <c r="Q40" s="1">
        <f t="shared" si="2"/>
        <v>0.16279069767441862</v>
      </c>
      <c r="R40" s="1">
        <f t="shared" si="3"/>
        <v>0.93599999999999994</v>
      </c>
      <c r="S40" s="1">
        <f t="shared" si="4"/>
        <v>7.8947368421052627E-2</v>
      </c>
      <c r="T40" s="1">
        <f t="shared" si="5"/>
        <v>0.23255813953488372</v>
      </c>
      <c r="U40" s="1">
        <f t="shared" si="6"/>
        <v>0.6</v>
      </c>
    </row>
    <row r="41" spans="8:21" x14ac:dyDescent="0.3">
      <c r="H41" t="s">
        <v>2546</v>
      </c>
      <c r="I41">
        <v>-31</v>
      </c>
      <c r="J41">
        <v>35</v>
      </c>
      <c r="K41">
        <v>0</v>
      </c>
      <c r="L41">
        <v>3</v>
      </c>
      <c r="M41">
        <v>-0.18</v>
      </c>
      <c r="N41" s="1">
        <f t="shared" si="7"/>
        <v>19</v>
      </c>
      <c r="P41" s="1">
        <f t="shared" si="1"/>
        <v>0.97357142857142853</v>
      </c>
      <c r="Q41" s="1">
        <f t="shared" si="2"/>
        <v>0.81395348837209303</v>
      </c>
      <c r="R41" s="1">
        <f t="shared" si="3"/>
        <v>1</v>
      </c>
      <c r="S41" s="1">
        <f t="shared" si="4"/>
        <v>7.8947368421052627E-2</v>
      </c>
      <c r="T41" s="1">
        <f t="shared" si="5"/>
        <v>0.26744186046511625</v>
      </c>
      <c r="U41" s="1">
        <f t="shared" si="6"/>
        <v>0.4</v>
      </c>
    </row>
    <row r="42" spans="8:21" x14ac:dyDescent="0.3">
      <c r="H42" t="s">
        <v>2781</v>
      </c>
      <c r="I42">
        <v>-31</v>
      </c>
      <c r="J42">
        <v>7</v>
      </c>
      <c r="K42">
        <v>-0.8</v>
      </c>
      <c r="L42">
        <v>0</v>
      </c>
      <c r="M42">
        <v>-0.24</v>
      </c>
      <c r="N42" s="1">
        <f t="shared" si="7"/>
        <v>19</v>
      </c>
      <c r="P42" s="1">
        <f t="shared" si="1"/>
        <v>0.97357142857142853</v>
      </c>
      <c r="Q42" s="1">
        <f t="shared" si="2"/>
        <v>0.16279069767441862</v>
      </c>
      <c r="R42" s="1">
        <f t="shared" si="3"/>
        <v>0.93599999999999994</v>
      </c>
      <c r="S42" s="1">
        <f t="shared" si="4"/>
        <v>0</v>
      </c>
      <c r="T42" s="1">
        <f t="shared" si="5"/>
        <v>0.19767441860465115</v>
      </c>
      <c r="U42" s="1">
        <f t="shared" si="6"/>
        <v>0.4</v>
      </c>
    </row>
    <row r="43" spans="8:21" x14ac:dyDescent="0.3">
      <c r="H43" t="s">
        <v>2538</v>
      </c>
      <c r="I43">
        <v>-32</v>
      </c>
      <c r="J43">
        <v>34</v>
      </c>
      <c r="K43">
        <v>0</v>
      </c>
      <c r="L43">
        <v>4</v>
      </c>
      <c r="M43">
        <v>-0.2</v>
      </c>
      <c r="N43" s="1">
        <f t="shared" si="7"/>
        <v>20</v>
      </c>
      <c r="P43" s="1">
        <f t="shared" si="1"/>
        <v>0.97285714285714286</v>
      </c>
      <c r="Q43" s="1">
        <f t="shared" si="2"/>
        <v>0.79069767441860461</v>
      </c>
      <c r="R43" s="1">
        <f t="shared" si="3"/>
        <v>1</v>
      </c>
      <c r="S43" s="1">
        <f t="shared" si="4"/>
        <v>0.10526315789473684</v>
      </c>
      <c r="T43" s="1">
        <f t="shared" si="5"/>
        <v>0.24418604651162787</v>
      </c>
      <c r="U43" s="1">
        <f t="shared" si="6"/>
        <v>0.5</v>
      </c>
    </row>
    <row r="44" spans="8:21" x14ac:dyDescent="0.3">
      <c r="H44" t="s">
        <v>2768</v>
      </c>
      <c r="I44">
        <v>-32</v>
      </c>
      <c r="J44">
        <v>9</v>
      </c>
      <c r="K44">
        <v>-0.8</v>
      </c>
      <c r="L44">
        <v>4</v>
      </c>
      <c r="M44">
        <v>-0.21</v>
      </c>
      <c r="N44" s="1">
        <f t="shared" si="7"/>
        <v>21</v>
      </c>
      <c r="P44" s="1">
        <f t="shared" si="1"/>
        <v>0.97285714285714286</v>
      </c>
      <c r="Q44" s="1">
        <f t="shared" si="2"/>
        <v>0.20930232558139536</v>
      </c>
      <c r="R44" s="1">
        <f t="shared" si="3"/>
        <v>0.93599999999999994</v>
      </c>
      <c r="S44" s="1">
        <f t="shared" si="4"/>
        <v>0.10526315789473684</v>
      </c>
      <c r="T44" s="1">
        <f t="shared" si="5"/>
        <v>0.23255813953488372</v>
      </c>
      <c r="U44" s="1">
        <f t="shared" si="6"/>
        <v>0.6</v>
      </c>
    </row>
    <row r="45" spans="8:21" x14ac:dyDescent="0.3">
      <c r="H45" t="s">
        <v>2782</v>
      </c>
      <c r="I45">
        <v>-32</v>
      </c>
      <c r="J45">
        <v>9</v>
      </c>
      <c r="K45">
        <v>-0.8</v>
      </c>
      <c r="L45">
        <v>1</v>
      </c>
      <c r="M45">
        <v>-0.24</v>
      </c>
      <c r="N45" s="1">
        <f t="shared" si="7"/>
        <v>19</v>
      </c>
      <c r="P45" s="1">
        <f t="shared" si="1"/>
        <v>0.97285714285714286</v>
      </c>
      <c r="Q45" s="1">
        <f t="shared" si="2"/>
        <v>0.20930232558139536</v>
      </c>
      <c r="R45" s="1">
        <f t="shared" si="3"/>
        <v>0.93599999999999994</v>
      </c>
      <c r="S45" s="1">
        <f t="shared" si="4"/>
        <v>2.6315789473684209E-2</v>
      </c>
      <c r="T45" s="1">
        <f t="shared" si="5"/>
        <v>0.19767441860465115</v>
      </c>
      <c r="U45" s="1">
        <f t="shared" si="6"/>
        <v>0.4</v>
      </c>
    </row>
    <row r="46" spans="8:21" x14ac:dyDescent="0.3">
      <c r="H46" t="s">
        <v>2783</v>
      </c>
      <c r="I46">
        <v>-32</v>
      </c>
      <c r="J46">
        <v>9</v>
      </c>
      <c r="K46">
        <v>-0.8</v>
      </c>
      <c r="L46">
        <v>1</v>
      </c>
      <c r="M46">
        <v>-0.24</v>
      </c>
      <c r="N46" s="1">
        <f t="shared" si="7"/>
        <v>19</v>
      </c>
      <c r="P46" s="1">
        <f t="shared" si="1"/>
        <v>0.97285714285714286</v>
      </c>
      <c r="Q46" s="1">
        <f t="shared" si="2"/>
        <v>0.20930232558139536</v>
      </c>
      <c r="R46" s="1">
        <f t="shared" si="3"/>
        <v>0.93599999999999994</v>
      </c>
      <c r="S46" s="1">
        <f t="shared" si="4"/>
        <v>2.6315789473684209E-2</v>
      </c>
      <c r="T46" s="1">
        <f t="shared" si="5"/>
        <v>0.19767441860465115</v>
      </c>
      <c r="U46" s="1">
        <f t="shared" si="6"/>
        <v>0.4</v>
      </c>
    </row>
    <row r="47" spans="8:21" x14ac:dyDescent="0.3">
      <c r="H47" t="s">
        <v>2561</v>
      </c>
      <c r="I47">
        <v>-33</v>
      </c>
      <c r="J47">
        <v>37</v>
      </c>
      <c r="K47">
        <v>0</v>
      </c>
      <c r="L47">
        <v>1</v>
      </c>
      <c r="M47">
        <v>-0.15</v>
      </c>
      <c r="N47" s="1">
        <f t="shared" si="7"/>
        <v>17</v>
      </c>
      <c r="P47" s="1">
        <f t="shared" si="1"/>
        <v>0.9721428571428572</v>
      </c>
      <c r="Q47" s="1">
        <f t="shared" si="2"/>
        <v>0.86046511627906974</v>
      </c>
      <c r="R47" s="1">
        <f t="shared" si="3"/>
        <v>1</v>
      </c>
      <c r="S47" s="1">
        <f t="shared" si="4"/>
        <v>2.6315789473684209E-2</v>
      </c>
      <c r="T47" s="1">
        <f t="shared" si="5"/>
        <v>0.30232558139534887</v>
      </c>
      <c r="U47" s="1">
        <f t="shared" si="6"/>
        <v>0.2</v>
      </c>
    </row>
    <row r="48" spans="8:21" x14ac:dyDescent="0.3">
      <c r="H48" t="s">
        <v>2580</v>
      </c>
      <c r="I48">
        <v>-33</v>
      </c>
      <c r="J48">
        <v>2</v>
      </c>
      <c r="K48">
        <v>-0.1</v>
      </c>
      <c r="L48">
        <v>7</v>
      </c>
      <c r="M48">
        <v>-0.06</v>
      </c>
      <c r="N48" s="1">
        <f t="shared" si="7"/>
        <v>18</v>
      </c>
      <c r="P48" s="1">
        <f t="shared" si="1"/>
        <v>0.9721428571428572</v>
      </c>
      <c r="Q48" s="1">
        <f t="shared" si="2"/>
        <v>4.6511627906976744E-2</v>
      </c>
      <c r="R48" s="1">
        <f t="shared" si="3"/>
        <v>0.99199999999999999</v>
      </c>
      <c r="S48" s="1">
        <f t="shared" si="4"/>
        <v>0.18421052631578946</v>
      </c>
      <c r="T48" s="1">
        <f t="shared" si="5"/>
        <v>0.40697674418604651</v>
      </c>
      <c r="U48" s="1">
        <f t="shared" si="6"/>
        <v>0.3</v>
      </c>
    </row>
    <row r="49" spans="8:21" x14ac:dyDescent="0.3">
      <c r="H49" t="s">
        <v>2774</v>
      </c>
      <c r="I49">
        <v>-33</v>
      </c>
      <c r="J49">
        <v>7</v>
      </c>
      <c r="K49">
        <v>-0.8</v>
      </c>
      <c r="L49">
        <v>1</v>
      </c>
      <c r="M49">
        <v>-0.25</v>
      </c>
      <c r="N49" s="1">
        <f t="shared" si="7"/>
        <v>20</v>
      </c>
      <c r="P49" s="1">
        <f t="shared" si="1"/>
        <v>0.9721428571428572</v>
      </c>
      <c r="Q49" s="1">
        <f t="shared" si="2"/>
        <v>0.16279069767441862</v>
      </c>
      <c r="R49" s="1">
        <f t="shared" si="3"/>
        <v>0.93599999999999994</v>
      </c>
      <c r="S49" s="1">
        <f t="shared" si="4"/>
        <v>2.6315789473684209E-2</v>
      </c>
      <c r="T49" s="1">
        <f t="shared" si="5"/>
        <v>0.18604651162790695</v>
      </c>
      <c r="U49" s="1">
        <f t="shared" si="6"/>
        <v>0.5</v>
      </c>
    </row>
    <row r="50" spans="8:21" x14ac:dyDescent="0.3">
      <c r="H50" t="s">
        <v>2884</v>
      </c>
      <c r="I50">
        <v>-33</v>
      </c>
      <c r="J50">
        <v>17</v>
      </c>
      <c r="K50">
        <v>-1</v>
      </c>
      <c r="L50">
        <v>0</v>
      </c>
      <c r="M50">
        <v>-0.22</v>
      </c>
      <c r="N50" s="1">
        <f t="shared" si="7"/>
        <v>18</v>
      </c>
      <c r="P50" s="1">
        <f t="shared" si="1"/>
        <v>0.9721428571428572</v>
      </c>
      <c r="Q50" s="1">
        <f t="shared" si="2"/>
        <v>0.39534883720930231</v>
      </c>
      <c r="R50" s="1">
        <f t="shared" si="3"/>
        <v>0.92</v>
      </c>
      <c r="S50" s="1">
        <f t="shared" si="4"/>
        <v>0</v>
      </c>
      <c r="T50" s="1">
        <f t="shared" si="5"/>
        <v>0.22093023255813951</v>
      </c>
      <c r="U50" s="1">
        <f t="shared" si="6"/>
        <v>0.3</v>
      </c>
    </row>
    <row r="51" spans="8:21" x14ac:dyDescent="0.3">
      <c r="H51" t="s">
        <v>2885</v>
      </c>
      <c r="I51">
        <v>-33</v>
      </c>
      <c r="J51">
        <v>18</v>
      </c>
      <c r="K51">
        <v>-1</v>
      </c>
      <c r="L51">
        <v>1</v>
      </c>
      <c r="M51">
        <v>-0.22</v>
      </c>
      <c r="N51" s="1">
        <f t="shared" si="7"/>
        <v>18</v>
      </c>
      <c r="P51" s="1">
        <f t="shared" si="1"/>
        <v>0.9721428571428572</v>
      </c>
      <c r="Q51" s="1">
        <f t="shared" si="2"/>
        <v>0.41860465116279072</v>
      </c>
      <c r="R51" s="1">
        <f t="shared" si="3"/>
        <v>0.92</v>
      </c>
      <c r="S51" s="1">
        <f t="shared" si="4"/>
        <v>2.6315789473684209E-2</v>
      </c>
      <c r="T51" s="1">
        <f t="shared" si="5"/>
        <v>0.22093023255813951</v>
      </c>
      <c r="U51" s="1">
        <f t="shared" si="6"/>
        <v>0.3</v>
      </c>
    </row>
    <row r="52" spans="8:21" x14ac:dyDescent="0.3">
      <c r="H52" t="s">
        <v>2757</v>
      </c>
      <c r="I52">
        <v>-34</v>
      </c>
      <c r="J52">
        <v>7</v>
      </c>
      <c r="K52">
        <v>-0.8</v>
      </c>
      <c r="L52">
        <v>4</v>
      </c>
      <c r="M52">
        <v>-0.23</v>
      </c>
      <c r="N52" s="1">
        <f t="shared" si="7"/>
        <v>22</v>
      </c>
      <c r="P52" s="1">
        <f t="shared" si="1"/>
        <v>0.97142857142857142</v>
      </c>
      <c r="Q52" s="1">
        <f t="shared" si="2"/>
        <v>0.16279069767441862</v>
      </c>
      <c r="R52" s="1">
        <f t="shared" si="3"/>
        <v>0.93599999999999994</v>
      </c>
      <c r="S52" s="1">
        <f t="shared" si="4"/>
        <v>0.10526315789473684</v>
      </c>
      <c r="T52" s="1">
        <f t="shared" si="5"/>
        <v>0.2093023255813953</v>
      </c>
      <c r="U52" s="1">
        <f t="shared" si="6"/>
        <v>0.7</v>
      </c>
    </row>
    <row r="53" spans="8:21" x14ac:dyDescent="0.3">
      <c r="H53" t="s">
        <v>2759</v>
      </c>
      <c r="I53">
        <v>-34</v>
      </c>
      <c r="J53">
        <v>9</v>
      </c>
      <c r="K53">
        <v>-0.8</v>
      </c>
      <c r="L53">
        <v>4</v>
      </c>
      <c r="M53">
        <v>-0.23</v>
      </c>
      <c r="N53" s="1">
        <f t="shared" si="7"/>
        <v>22</v>
      </c>
      <c r="P53" s="1">
        <f t="shared" si="1"/>
        <v>0.97142857142857142</v>
      </c>
      <c r="Q53" s="1">
        <f t="shared" si="2"/>
        <v>0.20930232558139536</v>
      </c>
      <c r="R53" s="1">
        <f t="shared" si="3"/>
        <v>0.93599999999999994</v>
      </c>
      <c r="S53" s="1">
        <f t="shared" si="4"/>
        <v>0.10526315789473684</v>
      </c>
      <c r="T53" s="1">
        <f t="shared" si="5"/>
        <v>0.2093023255813953</v>
      </c>
      <c r="U53" s="1">
        <f t="shared" si="6"/>
        <v>0.7</v>
      </c>
    </row>
    <row r="54" spans="8:21" x14ac:dyDescent="0.3">
      <c r="H54" t="s">
        <v>2775</v>
      </c>
      <c r="I54">
        <v>-34</v>
      </c>
      <c r="J54">
        <v>8</v>
      </c>
      <c r="K54">
        <v>-0.8</v>
      </c>
      <c r="L54">
        <v>1</v>
      </c>
      <c r="M54">
        <v>-0.25</v>
      </c>
      <c r="N54" s="1">
        <f t="shared" si="7"/>
        <v>20</v>
      </c>
      <c r="P54" s="1">
        <f t="shared" si="1"/>
        <v>0.97142857142857142</v>
      </c>
      <c r="Q54" s="1">
        <f t="shared" si="2"/>
        <v>0.18604651162790697</v>
      </c>
      <c r="R54" s="1">
        <f t="shared" si="3"/>
        <v>0.93599999999999994</v>
      </c>
      <c r="S54" s="1">
        <f t="shared" si="4"/>
        <v>2.6315789473684209E-2</v>
      </c>
      <c r="T54" s="1">
        <f t="shared" si="5"/>
        <v>0.18604651162790695</v>
      </c>
      <c r="U54" s="1">
        <f t="shared" si="6"/>
        <v>0.5</v>
      </c>
    </row>
    <row r="55" spans="8:21" x14ac:dyDescent="0.3">
      <c r="H55" t="s">
        <v>2542</v>
      </c>
      <c r="I55">
        <v>-35</v>
      </c>
      <c r="J55">
        <v>1</v>
      </c>
      <c r="K55">
        <v>0</v>
      </c>
      <c r="L55">
        <v>8</v>
      </c>
      <c r="M55">
        <v>-0.08</v>
      </c>
      <c r="N55" s="1">
        <f t="shared" si="7"/>
        <v>19</v>
      </c>
      <c r="P55" s="1">
        <f t="shared" si="1"/>
        <v>0.97071428571428575</v>
      </c>
      <c r="Q55" s="1">
        <f t="shared" si="2"/>
        <v>2.3255813953488372E-2</v>
      </c>
      <c r="R55" s="1">
        <f t="shared" si="3"/>
        <v>1</v>
      </c>
      <c r="S55" s="1">
        <f t="shared" si="4"/>
        <v>0.21052631578947367</v>
      </c>
      <c r="T55" s="1">
        <f t="shared" si="5"/>
        <v>0.3837209302325581</v>
      </c>
      <c r="U55" s="1">
        <f t="shared" si="6"/>
        <v>0.4</v>
      </c>
    </row>
    <row r="56" spans="8:21" x14ac:dyDescent="0.3">
      <c r="H56" t="s">
        <v>2543</v>
      </c>
      <c r="I56">
        <v>-35</v>
      </c>
      <c r="J56">
        <v>19</v>
      </c>
      <c r="K56">
        <v>0</v>
      </c>
      <c r="L56">
        <v>0</v>
      </c>
      <c r="M56">
        <v>-0.28999999999999998</v>
      </c>
      <c r="N56" s="1">
        <f t="shared" si="7"/>
        <v>19</v>
      </c>
      <c r="P56" s="1">
        <f t="shared" si="1"/>
        <v>0.97071428571428575</v>
      </c>
      <c r="Q56" s="1">
        <f t="shared" si="2"/>
        <v>0.44186046511627908</v>
      </c>
      <c r="R56" s="1">
        <f t="shared" si="3"/>
        <v>1</v>
      </c>
      <c r="S56" s="1">
        <f t="shared" si="4"/>
        <v>0</v>
      </c>
      <c r="T56" s="1">
        <f t="shared" si="5"/>
        <v>0.13953488372093023</v>
      </c>
      <c r="U56" s="1">
        <f t="shared" si="6"/>
        <v>0.4</v>
      </c>
    </row>
    <row r="57" spans="8:21" x14ac:dyDescent="0.3">
      <c r="H57" t="s">
        <v>2776</v>
      </c>
      <c r="I57">
        <v>-35</v>
      </c>
      <c r="J57">
        <v>9</v>
      </c>
      <c r="K57">
        <v>-0.8</v>
      </c>
      <c r="L57">
        <v>2</v>
      </c>
      <c r="M57">
        <v>-0.25</v>
      </c>
      <c r="N57" s="1">
        <f t="shared" si="7"/>
        <v>20</v>
      </c>
      <c r="P57" s="1">
        <f t="shared" si="1"/>
        <v>0.97071428571428575</v>
      </c>
      <c r="Q57" s="1">
        <f t="shared" si="2"/>
        <v>0.20930232558139536</v>
      </c>
      <c r="R57" s="1">
        <f t="shared" si="3"/>
        <v>0.93599999999999994</v>
      </c>
      <c r="S57" s="1">
        <f t="shared" si="4"/>
        <v>5.2631578947368418E-2</v>
      </c>
      <c r="T57" s="1">
        <f t="shared" si="5"/>
        <v>0.18604651162790695</v>
      </c>
      <c r="U57" s="1">
        <f t="shared" si="6"/>
        <v>0.5</v>
      </c>
    </row>
    <row r="58" spans="8:21" x14ac:dyDescent="0.3">
      <c r="H58" t="s">
        <v>2880</v>
      </c>
      <c r="I58">
        <v>-35</v>
      </c>
      <c r="J58">
        <v>12</v>
      </c>
      <c r="K58">
        <v>-1</v>
      </c>
      <c r="L58">
        <v>0</v>
      </c>
      <c r="M58">
        <v>-0.22</v>
      </c>
      <c r="N58" s="1">
        <f t="shared" si="7"/>
        <v>18</v>
      </c>
      <c r="P58" s="1">
        <f t="shared" si="1"/>
        <v>0.97071428571428575</v>
      </c>
      <c r="Q58" s="1">
        <f t="shared" si="2"/>
        <v>0.27906976744186046</v>
      </c>
      <c r="R58" s="1">
        <f t="shared" si="3"/>
        <v>0.92</v>
      </c>
      <c r="S58" s="1">
        <f t="shared" si="4"/>
        <v>0</v>
      </c>
      <c r="T58" s="1">
        <f t="shared" si="5"/>
        <v>0.22093023255813951</v>
      </c>
      <c r="U58" s="1">
        <f t="shared" si="6"/>
        <v>0.3</v>
      </c>
    </row>
    <row r="59" spans="8:21" x14ac:dyDescent="0.3">
      <c r="H59" t="s">
        <v>2553</v>
      </c>
      <c r="I59">
        <v>-36</v>
      </c>
      <c r="J59">
        <v>37</v>
      </c>
      <c r="K59">
        <v>0</v>
      </c>
      <c r="L59">
        <v>2</v>
      </c>
      <c r="M59">
        <v>-0.17</v>
      </c>
      <c r="N59" s="1">
        <f t="shared" si="7"/>
        <v>18</v>
      </c>
      <c r="P59" s="1">
        <f t="shared" si="1"/>
        <v>0.97</v>
      </c>
      <c r="Q59" s="1">
        <f t="shared" si="2"/>
        <v>0.86046511627906974</v>
      </c>
      <c r="R59" s="1">
        <f t="shared" si="3"/>
        <v>1</v>
      </c>
      <c r="S59" s="1">
        <f t="shared" si="4"/>
        <v>5.2631578947368418E-2</v>
      </c>
      <c r="T59" s="1">
        <f t="shared" si="5"/>
        <v>0.27906976744186041</v>
      </c>
      <c r="U59" s="1">
        <f t="shared" si="6"/>
        <v>0.3</v>
      </c>
    </row>
    <row r="60" spans="8:21" x14ac:dyDescent="0.3">
      <c r="H60" t="s">
        <v>2764</v>
      </c>
      <c r="I60">
        <v>-36</v>
      </c>
      <c r="J60">
        <v>5</v>
      </c>
      <c r="K60">
        <v>-0.8</v>
      </c>
      <c r="L60">
        <v>6</v>
      </c>
      <c r="M60">
        <v>-0.17</v>
      </c>
      <c r="N60" s="1">
        <f t="shared" si="7"/>
        <v>21</v>
      </c>
      <c r="P60" s="1">
        <f t="shared" si="1"/>
        <v>0.97</v>
      </c>
      <c r="Q60" s="1">
        <f t="shared" si="2"/>
        <v>0.11627906976744186</v>
      </c>
      <c r="R60" s="1">
        <f t="shared" si="3"/>
        <v>0.93599999999999994</v>
      </c>
      <c r="S60" s="1">
        <f t="shared" si="4"/>
        <v>0.15789473684210525</v>
      </c>
      <c r="T60" s="1">
        <f t="shared" si="5"/>
        <v>0.27906976744186041</v>
      </c>
      <c r="U60" s="1">
        <f t="shared" si="6"/>
        <v>0.6</v>
      </c>
    </row>
    <row r="61" spans="8:21" x14ac:dyDescent="0.3">
      <c r="H61" t="s">
        <v>2777</v>
      </c>
      <c r="I61">
        <v>-36</v>
      </c>
      <c r="J61">
        <v>3</v>
      </c>
      <c r="K61">
        <v>-0.8</v>
      </c>
      <c r="L61">
        <v>6</v>
      </c>
      <c r="M61">
        <v>-0.13</v>
      </c>
      <c r="N61" s="1">
        <f t="shared" si="7"/>
        <v>19</v>
      </c>
      <c r="P61" s="1">
        <f t="shared" si="1"/>
        <v>0.97</v>
      </c>
      <c r="Q61" s="1">
        <f t="shared" si="2"/>
        <v>6.9767441860465115E-2</v>
      </c>
      <c r="R61" s="1">
        <f t="shared" si="3"/>
        <v>0.93599999999999994</v>
      </c>
      <c r="S61" s="1">
        <f t="shared" si="4"/>
        <v>0.15789473684210525</v>
      </c>
      <c r="T61" s="1">
        <f t="shared" si="5"/>
        <v>0.32558139534883718</v>
      </c>
      <c r="U61" s="1">
        <f t="shared" si="6"/>
        <v>0.4</v>
      </c>
    </row>
    <row r="62" spans="8:21" x14ac:dyDescent="0.3">
      <c r="H62" t="s">
        <v>2881</v>
      </c>
      <c r="I62">
        <v>-36</v>
      </c>
      <c r="J62">
        <v>13</v>
      </c>
      <c r="K62">
        <v>-1</v>
      </c>
      <c r="L62">
        <v>0</v>
      </c>
      <c r="M62">
        <v>-0.22</v>
      </c>
      <c r="N62" s="1">
        <f t="shared" si="7"/>
        <v>18</v>
      </c>
      <c r="P62" s="1">
        <f t="shared" si="1"/>
        <v>0.97</v>
      </c>
      <c r="Q62" s="1">
        <f t="shared" si="2"/>
        <v>0.30232558139534882</v>
      </c>
      <c r="R62" s="1">
        <f t="shared" si="3"/>
        <v>0.92</v>
      </c>
      <c r="S62" s="1">
        <f t="shared" si="4"/>
        <v>0</v>
      </c>
      <c r="T62" s="1">
        <f t="shared" si="5"/>
        <v>0.22093023255813951</v>
      </c>
      <c r="U62" s="1">
        <f t="shared" si="6"/>
        <v>0.3</v>
      </c>
    </row>
    <row r="63" spans="8:21" x14ac:dyDescent="0.3">
      <c r="H63" t="s">
        <v>2882</v>
      </c>
      <c r="I63">
        <v>-36</v>
      </c>
      <c r="J63">
        <v>14</v>
      </c>
      <c r="K63">
        <v>-1</v>
      </c>
      <c r="L63">
        <v>0</v>
      </c>
      <c r="M63">
        <v>-0.22</v>
      </c>
      <c r="N63" s="1">
        <f t="shared" si="7"/>
        <v>18</v>
      </c>
      <c r="P63" s="1">
        <f t="shared" si="1"/>
        <v>0.97</v>
      </c>
      <c r="Q63" s="1">
        <f t="shared" si="2"/>
        <v>0.32558139534883723</v>
      </c>
      <c r="R63" s="1">
        <f t="shared" si="3"/>
        <v>0.92</v>
      </c>
      <c r="S63" s="1">
        <f t="shared" si="4"/>
        <v>0</v>
      </c>
      <c r="T63" s="1">
        <f t="shared" si="5"/>
        <v>0.22093023255813951</v>
      </c>
      <c r="U63" s="1">
        <f t="shared" si="6"/>
        <v>0.3</v>
      </c>
    </row>
    <row r="64" spans="8:21" x14ac:dyDescent="0.3">
      <c r="H64" t="s">
        <v>2574</v>
      </c>
      <c r="I64">
        <v>-37</v>
      </c>
      <c r="J64">
        <v>21</v>
      </c>
      <c r="K64">
        <v>0</v>
      </c>
      <c r="L64">
        <v>6</v>
      </c>
      <c r="M64">
        <v>0.03</v>
      </c>
      <c r="N64" s="1">
        <f t="shared" si="7"/>
        <v>15</v>
      </c>
      <c r="P64" s="1">
        <f t="shared" si="1"/>
        <v>0.96928571428571431</v>
      </c>
      <c r="Q64" s="1">
        <f t="shared" si="2"/>
        <v>0.48837209302325579</v>
      </c>
      <c r="R64" s="1">
        <f t="shared" si="3"/>
        <v>1</v>
      </c>
      <c r="S64" s="1">
        <f t="shared" si="4"/>
        <v>0.15789473684210525</v>
      </c>
      <c r="T64" s="1">
        <f t="shared" si="5"/>
        <v>0.5116279069767441</v>
      </c>
      <c r="U64" s="1">
        <f t="shared" si="6"/>
        <v>0</v>
      </c>
    </row>
    <row r="65" spans="8:21" x14ac:dyDescent="0.3">
      <c r="H65" t="s">
        <v>2579</v>
      </c>
      <c r="I65">
        <v>-37</v>
      </c>
      <c r="J65">
        <v>1</v>
      </c>
      <c r="K65">
        <v>-0.1</v>
      </c>
      <c r="L65">
        <v>9</v>
      </c>
      <c r="M65">
        <v>-0.03</v>
      </c>
      <c r="N65" s="1">
        <f t="shared" si="7"/>
        <v>19</v>
      </c>
      <c r="P65" s="1">
        <f t="shared" si="1"/>
        <v>0.96928571428571431</v>
      </c>
      <c r="Q65" s="1">
        <f t="shared" si="2"/>
        <v>2.3255813953488372E-2</v>
      </c>
      <c r="R65" s="1">
        <f t="shared" si="3"/>
        <v>0.99199999999999999</v>
      </c>
      <c r="S65" s="1">
        <f t="shared" si="4"/>
        <v>0.23684210526315788</v>
      </c>
      <c r="T65" s="1">
        <f t="shared" si="5"/>
        <v>0.44186046511627908</v>
      </c>
      <c r="U65" s="1">
        <f t="shared" si="6"/>
        <v>0.4</v>
      </c>
    </row>
    <row r="66" spans="8:21" x14ac:dyDescent="0.3">
      <c r="H66" t="s">
        <v>2728</v>
      </c>
      <c r="I66">
        <v>-37</v>
      </c>
      <c r="J66">
        <v>40</v>
      </c>
      <c r="K66">
        <v>-0.8</v>
      </c>
      <c r="L66">
        <v>0</v>
      </c>
      <c r="M66">
        <v>-0.12</v>
      </c>
      <c r="N66" s="1">
        <f t="shared" si="7"/>
        <v>16</v>
      </c>
      <c r="P66" s="1">
        <f t="shared" si="1"/>
        <v>0.96928571428571431</v>
      </c>
      <c r="Q66" s="1">
        <f t="shared" si="2"/>
        <v>0.93023255813953487</v>
      </c>
      <c r="R66" s="1">
        <f t="shared" si="3"/>
        <v>0.93599999999999994</v>
      </c>
      <c r="S66" s="1">
        <f t="shared" si="4"/>
        <v>0</v>
      </c>
      <c r="T66" s="1">
        <f t="shared" si="5"/>
        <v>0.33720930232558138</v>
      </c>
      <c r="U66" s="1">
        <f t="shared" si="6"/>
        <v>0.1</v>
      </c>
    </row>
    <row r="67" spans="8:21" x14ac:dyDescent="0.3">
      <c r="H67" t="s">
        <v>2749</v>
      </c>
      <c r="I67">
        <v>-37</v>
      </c>
      <c r="J67">
        <v>7</v>
      </c>
      <c r="K67">
        <v>-0.8</v>
      </c>
      <c r="L67">
        <v>5</v>
      </c>
      <c r="M67">
        <v>-0.24</v>
      </c>
      <c r="N67" s="1">
        <f t="shared" si="7"/>
        <v>23</v>
      </c>
      <c r="P67" s="1">
        <f t="shared" si="1"/>
        <v>0.96928571428571431</v>
      </c>
      <c r="Q67" s="1">
        <f t="shared" si="2"/>
        <v>0.16279069767441862</v>
      </c>
      <c r="R67" s="1">
        <f t="shared" si="3"/>
        <v>0.93599999999999994</v>
      </c>
      <c r="S67" s="1">
        <f t="shared" si="4"/>
        <v>0.13157894736842105</v>
      </c>
      <c r="T67" s="1">
        <f t="shared" si="5"/>
        <v>0.19767441860465115</v>
      </c>
      <c r="U67" s="1">
        <f t="shared" si="6"/>
        <v>0.8</v>
      </c>
    </row>
    <row r="68" spans="8:21" x14ac:dyDescent="0.3">
      <c r="H68" t="s">
        <v>2750</v>
      </c>
      <c r="I68">
        <v>-37</v>
      </c>
      <c r="J68">
        <v>9</v>
      </c>
      <c r="K68">
        <v>-0.8</v>
      </c>
      <c r="L68">
        <v>5</v>
      </c>
      <c r="M68">
        <v>-0.24</v>
      </c>
      <c r="N68" s="1">
        <f t="shared" si="7"/>
        <v>23</v>
      </c>
      <c r="P68" s="1">
        <f t="shared" si="1"/>
        <v>0.96928571428571431</v>
      </c>
      <c r="Q68" s="1">
        <f t="shared" si="2"/>
        <v>0.20930232558139536</v>
      </c>
      <c r="R68" s="1">
        <f t="shared" si="3"/>
        <v>0.93599999999999994</v>
      </c>
      <c r="S68" s="1">
        <f t="shared" si="4"/>
        <v>0.13157894736842105</v>
      </c>
      <c r="T68" s="1">
        <f t="shared" si="5"/>
        <v>0.19767441860465115</v>
      </c>
      <c r="U68" s="1">
        <f t="shared" si="6"/>
        <v>0.8</v>
      </c>
    </row>
    <row r="69" spans="8:21" x14ac:dyDescent="0.3">
      <c r="H69" t="s">
        <v>2769</v>
      </c>
      <c r="I69">
        <v>-37</v>
      </c>
      <c r="J69">
        <v>2</v>
      </c>
      <c r="K69">
        <v>-0.8</v>
      </c>
      <c r="L69">
        <v>7</v>
      </c>
      <c r="M69">
        <v>-0.1</v>
      </c>
      <c r="N69" s="1">
        <f t="shared" si="7"/>
        <v>20</v>
      </c>
      <c r="P69" s="1">
        <f t="shared" ref="P69:P132" si="8">(I69-MIN(I$5:I$729))/I$3</f>
        <v>0.96928571428571431</v>
      </c>
      <c r="Q69" s="1">
        <f t="shared" ref="Q69:Q132" si="9">(J69-MIN(J$5:J$729))/J$3</f>
        <v>4.6511627906976744E-2</v>
      </c>
      <c r="R69" s="1">
        <f t="shared" ref="R69:R132" si="10">(K69-MIN(K$5:K$729))/K$3</f>
        <v>0.93599999999999994</v>
      </c>
      <c r="S69" s="1">
        <f t="shared" ref="S69:S132" si="11">(L69-MIN(L$5:L$729))/L$3</f>
        <v>0.18421052631578946</v>
      </c>
      <c r="T69" s="1">
        <f t="shared" ref="T69:T132" si="12">(M69-MIN(M$5:M$729))/M$3</f>
        <v>0.36046511627906969</v>
      </c>
      <c r="U69" s="1">
        <f t="shared" ref="U69:U132" si="13">(N69-MIN(N$5:N$729))/N$3</f>
        <v>0.5</v>
      </c>
    </row>
    <row r="70" spans="8:21" x14ac:dyDescent="0.3">
      <c r="H70" t="s">
        <v>2854</v>
      </c>
      <c r="I70">
        <v>-37</v>
      </c>
      <c r="J70">
        <v>11</v>
      </c>
      <c r="K70">
        <v>-1</v>
      </c>
      <c r="L70">
        <v>4</v>
      </c>
      <c r="M70">
        <v>-0.21</v>
      </c>
      <c r="N70" s="1">
        <f t="shared" ref="N70:N133" si="14">LEN(H70)</f>
        <v>21</v>
      </c>
      <c r="P70" s="1">
        <f t="shared" si="8"/>
        <v>0.96928571428571431</v>
      </c>
      <c r="Q70" s="1">
        <f t="shared" si="9"/>
        <v>0.2558139534883721</v>
      </c>
      <c r="R70" s="1">
        <f t="shared" si="10"/>
        <v>0.92</v>
      </c>
      <c r="S70" s="1">
        <f t="shared" si="11"/>
        <v>0.10526315789473684</v>
      </c>
      <c r="T70" s="1">
        <f t="shared" si="12"/>
        <v>0.23255813953488372</v>
      </c>
      <c r="U70" s="1">
        <f t="shared" si="13"/>
        <v>0.6</v>
      </c>
    </row>
    <row r="71" spans="8:21" x14ac:dyDescent="0.3">
      <c r="H71" t="s">
        <v>2872</v>
      </c>
      <c r="I71">
        <v>-37</v>
      </c>
      <c r="J71">
        <v>11</v>
      </c>
      <c r="K71">
        <v>-1</v>
      </c>
      <c r="L71">
        <v>0</v>
      </c>
      <c r="M71">
        <v>-0.24</v>
      </c>
      <c r="N71" s="1">
        <f t="shared" si="14"/>
        <v>19</v>
      </c>
      <c r="P71" s="1">
        <f t="shared" si="8"/>
        <v>0.96928571428571431</v>
      </c>
      <c r="Q71" s="1">
        <f t="shared" si="9"/>
        <v>0.2558139534883721</v>
      </c>
      <c r="R71" s="1">
        <f t="shared" si="10"/>
        <v>0.92</v>
      </c>
      <c r="S71" s="1">
        <f t="shared" si="11"/>
        <v>0</v>
      </c>
      <c r="T71" s="1">
        <f t="shared" si="12"/>
        <v>0.19767441860465115</v>
      </c>
      <c r="U71" s="1">
        <f t="shared" si="13"/>
        <v>0.4</v>
      </c>
    </row>
    <row r="72" spans="8:21" x14ac:dyDescent="0.3">
      <c r="H72" t="s">
        <v>2879</v>
      </c>
      <c r="I72">
        <v>-37</v>
      </c>
      <c r="J72">
        <v>19</v>
      </c>
      <c r="K72">
        <v>-1</v>
      </c>
      <c r="L72">
        <v>2</v>
      </c>
      <c r="M72">
        <v>-0.24</v>
      </c>
      <c r="N72" s="1">
        <f t="shared" si="14"/>
        <v>19</v>
      </c>
      <c r="P72" s="1">
        <f t="shared" si="8"/>
        <v>0.96928571428571431</v>
      </c>
      <c r="Q72" s="1">
        <f t="shared" si="9"/>
        <v>0.44186046511627908</v>
      </c>
      <c r="R72" s="1">
        <f t="shared" si="10"/>
        <v>0.92</v>
      </c>
      <c r="S72" s="1">
        <f t="shared" si="11"/>
        <v>5.2631578947368418E-2</v>
      </c>
      <c r="T72" s="1">
        <f t="shared" si="12"/>
        <v>0.19767441860465115</v>
      </c>
      <c r="U72" s="1">
        <f t="shared" si="13"/>
        <v>0.4</v>
      </c>
    </row>
    <row r="73" spans="8:21" x14ac:dyDescent="0.3">
      <c r="H73" t="s">
        <v>2883</v>
      </c>
      <c r="I73">
        <v>-37</v>
      </c>
      <c r="J73">
        <v>15</v>
      </c>
      <c r="K73">
        <v>-1</v>
      </c>
      <c r="L73">
        <v>1</v>
      </c>
      <c r="M73">
        <v>-0.22</v>
      </c>
      <c r="N73" s="1">
        <f t="shared" si="14"/>
        <v>18</v>
      </c>
      <c r="P73" s="1">
        <f t="shared" si="8"/>
        <v>0.96928571428571431</v>
      </c>
      <c r="Q73" s="1">
        <f t="shared" si="9"/>
        <v>0.34883720930232559</v>
      </c>
      <c r="R73" s="1">
        <f t="shared" si="10"/>
        <v>0.92</v>
      </c>
      <c r="S73" s="1">
        <f t="shared" si="11"/>
        <v>2.6315789473684209E-2</v>
      </c>
      <c r="T73" s="1">
        <f t="shared" si="12"/>
        <v>0.22093023255813951</v>
      </c>
      <c r="U73" s="1">
        <f t="shared" si="13"/>
        <v>0.3</v>
      </c>
    </row>
    <row r="74" spans="8:21" x14ac:dyDescent="0.3">
      <c r="H74" t="s">
        <v>2547</v>
      </c>
      <c r="I74">
        <v>-38</v>
      </c>
      <c r="J74">
        <v>37</v>
      </c>
      <c r="K74">
        <v>0</v>
      </c>
      <c r="L74">
        <v>4</v>
      </c>
      <c r="M74">
        <v>-0.18</v>
      </c>
      <c r="N74" s="1">
        <f t="shared" si="14"/>
        <v>19</v>
      </c>
      <c r="P74" s="1">
        <f t="shared" si="8"/>
        <v>0.96857142857142853</v>
      </c>
      <c r="Q74" s="1">
        <f t="shared" si="9"/>
        <v>0.86046511627906974</v>
      </c>
      <c r="R74" s="1">
        <f t="shared" si="10"/>
        <v>1</v>
      </c>
      <c r="S74" s="1">
        <f t="shared" si="11"/>
        <v>0.10526315789473684</v>
      </c>
      <c r="T74" s="1">
        <f t="shared" si="12"/>
        <v>0.26744186046511625</v>
      </c>
      <c r="U74" s="1">
        <f t="shared" si="13"/>
        <v>0.4</v>
      </c>
    </row>
    <row r="75" spans="8:21" x14ac:dyDescent="0.3">
      <c r="H75" t="s">
        <v>2726</v>
      </c>
      <c r="I75">
        <v>-38</v>
      </c>
      <c r="J75">
        <v>39</v>
      </c>
      <c r="K75">
        <v>-0.8</v>
      </c>
      <c r="L75">
        <v>1</v>
      </c>
      <c r="M75">
        <v>-0.15</v>
      </c>
      <c r="N75" s="1">
        <f t="shared" si="14"/>
        <v>17</v>
      </c>
      <c r="P75" s="1">
        <f t="shared" si="8"/>
        <v>0.96857142857142853</v>
      </c>
      <c r="Q75" s="1">
        <f t="shared" si="9"/>
        <v>0.90697674418604646</v>
      </c>
      <c r="R75" s="1">
        <f t="shared" si="10"/>
        <v>0.93599999999999994</v>
      </c>
      <c r="S75" s="1">
        <f t="shared" si="11"/>
        <v>2.6315789473684209E-2</v>
      </c>
      <c r="T75" s="1">
        <f t="shared" si="12"/>
        <v>0.30232558139534887</v>
      </c>
      <c r="U75" s="1">
        <f t="shared" si="13"/>
        <v>0.2</v>
      </c>
    </row>
    <row r="76" spans="8:21" x14ac:dyDescent="0.3">
      <c r="H76" t="s">
        <v>2729</v>
      </c>
      <c r="I76">
        <v>-38</v>
      </c>
      <c r="J76">
        <v>41</v>
      </c>
      <c r="K76">
        <v>-0.8</v>
      </c>
      <c r="L76">
        <v>1</v>
      </c>
      <c r="M76">
        <v>-0.12</v>
      </c>
      <c r="N76" s="1">
        <f t="shared" si="14"/>
        <v>16</v>
      </c>
      <c r="P76" s="1">
        <f t="shared" si="8"/>
        <v>0.96857142857142853</v>
      </c>
      <c r="Q76" s="1">
        <f t="shared" si="9"/>
        <v>0.95348837209302328</v>
      </c>
      <c r="R76" s="1">
        <f t="shared" si="10"/>
        <v>0.93599999999999994</v>
      </c>
      <c r="S76" s="1">
        <f t="shared" si="11"/>
        <v>2.6315789473684209E-2</v>
      </c>
      <c r="T76" s="1">
        <f t="shared" si="12"/>
        <v>0.33720930232558138</v>
      </c>
      <c r="U76" s="1">
        <f t="shared" si="13"/>
        <v>0.1</v>
      </c>
    </row>
    <row r="77" spans="8:21" x14ac:dyDescent="0.3">
      <c r="H77" t="s">
        <v>2874</v>
      </c>
      <c r="I77">
        <v>-38</v>
      </c>
      <c r="J77">
        <v>13</v>
      </c>
      <c r="K77">
        <v>-1</v>
      </c>
      <c r="L77">
        <v>1</v>
      </c>
      <c r="M77">
        <v>-0.24</v>
      </c>
      <c r="N77" s="1">
        <f t="shared" si="14"/>
        <v>19</v>
      </c>
      <c r="P77" s="1">
        <f t="shared" si="8"/>
        <v>0.96857142857142853</v>
      </c>
      <c r="Q77" s="1">
        <f t="shared" si="9"/>
        <v>0.30232558139534882</v>
      </c>
      <c r="R77" s="1">
        <f t="shared" si="10"/>
        <v>0.92</v>
      </c>
      <c r="S77" s="1">
        <f t="shared" si="11"/>
        <v>2.6315789473684209E-2</v>
      </c>
      <c r="T77" s="1">
        <f t="shared" si="12"/>
        <v>0.19767441860465115</v>
      </c>
      <c r="U77" s="1">
        <f t="shared" si="13"/>
        <v>0.4</v>
      </c>
    </row>
    <row r="78" spans="8:21" x14ac:dyDescent="0.3">
      <c r="H78" t="s">
        <v>2534</v>
      </c>
      <c r="I78">
        <v>-39</v>
      </c>
      <c r="J78">
        <v>20</v>
      </c>
      <c r="K78">
        <v>0</v>
      </c>
      <c r="L78">
        <v>1</v>
      </c>
      <c r="M78">
        <v>-0.3</v>
      </c>
      <c r="N78" s="1">
        <f t="shared" si="14"/>
        <v>20</v>
      </c>
      <c r="P78" s="1">
        <f t="shared" si="8"/>
        <v>0.96785714285714286</v>
      </c>
      <c r="Q78" s="1">
        <f t="shared" si="9"/>
        <v>0.46511627906976744</v>
      </c>
      <c r="R78" s="1">
        <f t="shared" si="10"/>
        <v>1</v>
      </c>
      <c r="S78" s="1">
        <f t="shared" si="11"/>
        <v>2.6315789473684209E-2</v>
      </c>
      <c r="T78" s="1">
        <f t="shared" si="12"/>
        <v>0.12790697674418602</v>
      </c>
      <c r="U78" s="1">
        <f t="shared" si="13"/>
        <v>0.5</v>
      </c>
    </row>
    <row r="79" spans="8:21" x14ac:dyDescent="0.3">
      <c r="H79" t="s">
        <v>2540</v>
      </c>
      <c r="I79">
        <v>-39</v>
      </c>
      <c r="J79">
        <v>36</v>
      </c>
      <c r="K79">
        <v>0</v>
      </c>
      <c r="L79">
        <v>5</v>
      </c>
      <c r="M79">
        <v>-0.2</v>
      </c>
      <c r="N79" s="1">
        <f t="shared" si="14"/>
        <v>20</v>
      </c>
      <c r="P79" s="1">
        <f t="shared" si="8"/>
        <v>0.96785714285714286</v>
      </c>
      <c r="Q79" s="1">
        <f t="shared" si="9"/>
        <v>0.83720930232558144</v>
      </c>
      <c r="R79" s="1">
        <f t="shared" si="10"/>
        <v>1</v>
      </c>
      <c r="S79" s="1">
        <f t="shared" si="11"/>
        <v>0.13157894736842105</v>
      </c>
      <c r="T79" s="1">
        <f t="shared" si="12"/>
        <v>0.24418604651162787</v>
      </c>
      <c r="U79" s="1">
        <f t="shared" si="13"/>
        <v>0.5</v>
      </c>
    </row>
    <row r="80" spans="8:21" x14ac:dyDescent="0.3">
      <c r="H80" t="s">
        <v>2686</v>
      </c>
      <c r="I80">
        <v>-39</v>
      </c>
      <c r="J80">
        <v>17</v>
      </c>
      <c r="K80">
        <v>-0.5</v>
      </c>
      <c r="L80">
        <v>8</v>
      </c>
      <c r="M80">
        <v>0.1</v>
      </c>
      <c r="N80" s="1">
        <f t="shared" si="14"/>
        <v>15</v>
      </c>
      <c r="P80" s="1">
        <f t="shared" si="8"/>
        <v>0.96785714285714286</v>
      </c>
      <c r="Q80" s="1">
        <f t="shared" si="9"/>
        <v>0.39534883720930231</v>
      </c>
      <c r="R80" s="1">
        <f t="shared" si="10"/>
        <v>0.96</v>
      </c>
      <c r="S80" s="1">
        <f t="shared" si="11"/>
        <v>0.21052631578947367</v>
      </c>
      <c r="T80" s="1">
        <f t="shared" si="12"/>
        <v>0.59302325581395354</v>
      </c>
      <c r="U80" s="1">
        <f t="shared" si="13"/>
        <v>0</v>
      </c>
    </row>
    <row r="81" spans="8:21" x14ac:dyDescent="0.3">
      <c r="H81" t="s">
        <v>2766</v>
      </c>
      <c r="I81">
        <v>-39</v>
      </c>
      <c r="J81">
        <v>7</v>
      </c>
      <c r="K81">
        <v>-0.8</v>
      </c>
      <c r="L81">
        <v>2</v>
      </c>
      <c r="M81">
        <v>-0.26</v>
      </c>
      <c r="N81" s="1">
        <f t="shared" si="14"/>
        <v>21</v>
      </c>
      <c r="P81" s="1">
        <f t="shared" si="8"/>
        <v>0.96785714285714286</v>
      </c>
      <c r="Q81" s="1">
        <f t="shared" si="9"/>
        <v>0.16279069767441862</v>
      </c>
      <c r="R81" s="1">
        <f t="shared" si="10"/>
        <v>0.93599999999999994</v>
      </c>
      <c r="S81" s="1">
        <f t="shared" si="11"/>
        <v>5.2631578947368418E-2</v>
      </c>
      <c r="T81" s="1">
        <f t="shared" si="12"/>
        <v>0.17441860465116277</v>
      </c>
      <c r="U81" s="1">
        <f t="shared" si="13"/>
        <v>0.6</v>
      </c>
    </row>
    <row r="82" spans="8:21" x14ac:dyDescent="0.3">
      <c r="H82" t="s">
        <v>2794</v>
      </c>
      <c r="I82">
        <v>-39</v>
      </c>
      <c r="J82">
        <v>39</v>
      </c>
      <c r="K82">
        <v>-0.9</v>
      </c>
      <c r="L82">
        <v>1</v>
      </c>
      <c r="M82">
        <v>-0.15</v>
      </c>
      <c r="N82" s="1">
        <f t="shared" si="14"/>
        <v>17</v>
      </c>
      <c r="P82" s="1">
        <f t="shared" si="8"/>
        <v>0.96785714285714286</v>
      </c>
      <c r="Q82" s="1">
        <f t="shared" si="9"/>
        <v>0.90697674418604646</v>
      </c>
      <c r="R82" s="1">
        <f t="shared" si="10"/>
        <v>0.92799999999999994</v>
      </c>
      <c r="S82" s="1">
        <f t="shared" si="11"/>
        <v>2.6315789473684209E-2</v>
      </c>
      <c r="T82" s="1">
        <f t="shared" si="12"/>
        <v>0.30232558139534887</v>
      </c>
      <c r="U82" s="1">
        <f t="shared" si="13"/>
        <v>0.2</v>
      </c>
    </row>
    <row r="83" spans="8:21" x14ac:dyDescent="0.3">
      <c r="H83" t="s">
        <v>2873</v>
      </c>
      <c r="I83">
        <v>-39</v>
      </c>
      <c r="J83">
        <v>13</v>
      </c>
      <c r="K83">
        <v>-1</v>
      </c>
      <c r="L83">
        <v>1</v>
      </c>
      <c r="M83">
        <v>-0.24</v>
      </c>
      <c r="N83" s="1">
        <f t="shared" si="14"/>
        <v>19</v>
      </c>
      <c r="P83" s="1">
        <f t="shared" si="8"/>
        <v>0.96785714285714286</v>
      </c>
      <c r="Q83" s="1">
        <f t="shared" si="9"/>
        <v>0.30232558139534882</v>
      </c>
      <c r="R83" s="1">
        <f t="shared" si="10"/>
        <v>0.92</v>
      </c>
      <c r="S83" s="1">
        <f t="shared" si="11"/>
        <v>2.6315789473684209E-2</v>
      </c>
      <c r="T83" s="1">
        <f t="shared" si="12"/>
        <v>0.19767441860465115</v>
      </c>
      <c r="U83" s="1">
        <f t="shared" si="13"/>
        <v>0.4</v>
      </c>
    </row>
    <row r="84" spans="8:21" x14ac:dyDescent="0.3">
      <c r="H84" t="s">
        <v>2692</v>
      </c>
      <c r="I84">
        <v>-40</v>
      </c>
      <c r="J84">
        <v>0</v>
      </c>
      <c r="K84">
        <v>-0.5</v>
      </c>
      <c r="L84">
        <v>9</v>
      </c>
      <c r="M84">
        <v>-0.05</v>
      </c>
      <c r="N84" s="1">
        <f t="shared" si="14"/>
        <v>20</v>
      </c>
      <c r="P84" s="1">
        <f t="shared" si="8"/>
        <v>0.96714285714285719</v>
      </c>
      <c r="Q84" s="1">
        <f t="shared" si="9"/>
        <v>0</v>
      </c>
      <c r="R84" s="1">
        <f t="shared" si="10"/>
        <v>0.96</v>
      </c>
      <c r="S84" s="1">
        <f t="shared" si="11"/>
        <v>0.23684210526315788</v>
      </c>
      <c r="T84" s="1">
        <f t="shared" si="12"/>
        <v>0.41860465116279066</v>
      </c>
      <c r="U84" s="1">
        <f t="shared" si="13"/>
        <v>0.5</v>
      </c>
    </row>
    <row r="85" spans="8:21" x14ac:dyDescent="0.3">
      <c r="H85" t="s">
        <v>2698</v>
      </c>
      <c r="I85">
        <v>-40</v>
      </c>
      <c r="J85">
        <v>19</v>
      </c>
      <c r="K85">
        <v>-0.7</v>
      </c>
      <c r="L85">
        <v>7</v>
      </c>
      <c r="M85">
        <v>0.03</v>
      </c>
      <c r="N85" s="1">
        <f t="shared" si="14"/>
        <v>15</v>
      </c>
      <c r="P85" s="1">
        <f t="shared" si="8"/>
        <v>0.96714285714285719</v>
      </c>
      <c r="Q85" s="1">
        <f t="shared" si="9"/>
        <v>0.44186046511627908</v>
      </c>
      <c r="R85" s="1">
        <f t="shared" si="10"/>
        <v>0.94400000000000006</v>
      </c>
      <c r="S85" s="1">
        <f t="shared" si="11"/>
        <v>0.18421052631578946</v>
      </c>
      <c r="T85" s="1">
        <f t="shared" si="12"/>
        <v>0.5116279069767441</v>
      </c>
      <c r="U85" s="1">
        <f t="shared" si="13"/>
        <v>0</v>
      </c>
    </row>
    <row r="86" spans="8:21" x14ac:dyDescent="0.3">
      <c r="H86" t="s">
        <v>2724</v>
      </c>
      <c r="I86">
        <v>-40</v>
      </c>
      <c r="J86">
        <v>39</v>
      </c>
      <c r="K86">
        <v>-0.8</v>
      </c>
      <c r="L86">
        <v>2</v>
      </c>
      <c r="M86">
        <v>-0.17</v>
      </c>
      <c r="N86" s="1">
        <f t="shared" si="14"/>
        <v>18</v>
      </c>
      <c r="P86" s="1">
        <f t="shared" si="8"/>
        <v>0.96714285714285719</v>
      </c>
      <c r="Q86" s="1">
        <f t="shared" si="9"/>
        <v>0.90697674418604646</v>
      </c>
      <c r="R86" s="1">
        <f t="shared" si="10"/>
        <v>0.93599999999999994</v>
      </c>
      <c r="S86" s="1">
        <f t="shared" si="11"/>
        <v>5.2631578947368418E-2</v>
      </c>
      <c r="T86" s="1">
        <f t="shared" si="12"/>
        <v>0.27906976744186041</v>
      </c>
      <c r="U86" s="1">
        <f t="shared" si="13"/>
        <v>0.3</v>
      </c>
    </row>
    <row r="87" spans="8:21" x14ac:dyDescent="0.3">
      <c r="H87" t="s">
        <v>2727</v>
      </c>
      <c r="I87">
        <v>-40</v>
      </c>
      <c r="J87">
        <v>41</v>
      </c>
      <c r="K87">
        <v>-0.8</v>
      </c>
      <c r="L87">
        <v>2</v>
      </c>
      <c r="M87">
        <v>-0.15</v>
      </c>
      <c r="N87" s="1">
        <f t="shared" si="14"/>
        <v>17</v>
      </c>
      <c r="P87" s="1">
        <f t="shared" si="8"/>
        <v>0.96714285714285719</v>
      </c>
      <c r="Q87" s="1">
        <f t="shared" si="9"/>
        <v>0.95348837209302328</v>
      </c>
      <c r="R87" s="1">
        <f t="shared" si="10"/>
        <v>0.93599999999999994</v>
      </c>
      <c r="S87" s="1">
        <f t="shared" si="11"/>
        <v>5.2631578947368418E-2</v>
      </c>
      <c r="T87" s="1">
        <f t="shared" si="12"/>
        <v>0.30232558139534887</v>
      </c>
      <c r="U87" s="1">
        <f t="shared" si="13"/>
        <v>0.2</v>
      </c>
    </row>
    <row r="88" spans="8:21" x14ac:dyDescent="0.3">
      <c r="H88" t="s">
        <v>2756</v>
      </c>
      <c r="I88">
        <v>-40</v>
      </c>
      <c r="J88">
        <v>6</v>
      </c>
      <c r="K88">
        <v>-0.8</v>
      </c>
      <c r="L88">
        <v>6</v>
      </c>
      <c r="M88">
        <v>-0.18</v>
      </c>
      <c r="N88" s="1">
        <f t="shared" si="14"/>
        <v>22</v>
      </c>
      <c r="P88" s="1">
        <f t="shared" si="8"/>
        <v>0.96714285714285719</v>
      </c>
      <c r="Q88" s="1">
        <f t="shared" si="9"/>
        <v>0.13953488372093023</v>
      </c>
      <c r="R88" s="1">
        <f t="shared" si="10"/>
        <v>0.93599999999999994</v>
      </c>
      <c r="S88" s="1">
        <f t="shared" si="11"/>
        <v>0.15789473684210525</v>
      </c>
      <c r="T88" s="1">
        <f t="shared" si="12"/>
        <v>0.26744186046511625</v>
      </c>
      <c r="U88" s="1">
        <f t="shared" si="13"/>
        <v>0.7</v>
      </c>
    </row>
    <row r="89" spans="8:21" x14ac:dyDescent="0.3">
      <c r="H89" t="s">
        <v>2767</v>
      </c>
      <c r="I89">
        <v>-40</v>
      </c>
      <c r="J89">
        <v>9</v>
      </c>
      <c r="K89">
        <v>-0.8</v>
      </c>
      <c r="L89">
        <v>2</v>
      </c>
      <c r="M89">
        <v>-0.26</v>
      </c>
      <c r="N89" s="1">
        <f t="shared" si="14"/>
        <v>21</v>
      </c>
      <c r="P89" s="1">
        <f t="shared" si="8"/>
        <v>0.96714285714285719</v>
      </c>
      <c r="Q89" s="1">
        <f t="shared" si="9"/>
        <v>0.20930232558139536</v>
      </c>
      <c r="R89" s="1">
        <f t="shared" si="10"/>
        <v>0.93599999999999994</v>
      </c>
      <c r="S89" s="1">
        <f t="shared" si="11"/>
        <v>5.2631578947368418E-2</v>
      </c>
      <c r="T89" s="1">
        <f t="shared" si="12"/>
        <v>0.17441860465116277</v>
      </c>
      <c r="U89" s="1">
        <f t="shared" si="13"/>
        <v>0.6</v>
      </c>
    </row>
    <row r="90" spans="8:21" x14ac:dyDescent="0.3">
      <c r="H90" t="s">
        <v>2793</v>
      </c>
      <c r="I90">
        <v>-40</v>
      </c>
      <c r="J90">
        <v>38</v>
      </c>
      <c r="K90">
        <v>-0.9</v>
      </c>
      <c r="L90">
        <v>2</v>
      </c>
      <c r="M90">
        <v>-0.17</v>
      </c>
      <c r="N90" s="1">
        <f t="shared" si="14"/>
        <v>18</v>
      </c>
      <c r="P90" s="1">
        <f t="shared" si="8"/>
        <v>0.96714285714285719</v>
      </c>
      <c r="Q90" s="1">
        <f t="shared" si="9"/>
        <v>0.88372093023255816</v>
      </c>
      <c r="R90" s="1">
        <f t="shared" si="10"/>
        <v>0.92799999999999994</v>
      </c>
      <c r="S90" s="1">
        <f t="shared" si="11"/>
        <v>5.2631578947368418E-2</v>
      </c>
      <c r="T90" s="1">
        <f t="shared" si="12"/>
        <v>0.27906976744186041</v>
      </c>
      <c r="U90" s="1">
        <f t="shared" si="13"/>
        <v>0.3</v>
      </c>
    </row>
    <row r="91" spans="8:21" x14ac:dyDescent="0.3">
      <c r="H91" t="s">
        <v>2844</v>
      </c>
      <c r="I91">
        <v>-40</v>
      </c>
      <c r="J91">
        <v>12</v>
      </c>
      <c r="K91">
        <v>-1</v>
      </c>
      <c r="L91">
        <v>4</v>
      </c>
      <c r="M91">
        <v>-0.23</v>
      </c>
      <c r="N91" s="1">
        <f t="shared" si="14"/>
        <v>22</v>
      </c>
      <c r="P91" s="1">
        <f t="shared" si="8"/>
        <v>0.96714285714285719</v>
      </c>
      <c r="Q91" s="1">
        <f t="shared" si="9"/>
        <v>0.27906976744186046</v>
      </c>
      <c r="R91" s="1">
        <f t="shared" si="10"/>
        <v>0.92</v>
      </c>
      <c r="S91" s="1">
        <f t="shared" si="11"/>
        <v>0.10526315789473684</v>
      </c>
      <c r="T91" s="1">
        <f t="shared" si="12"/>
        <v>0.2093023255813953</v>
      </c>
      <c r="U91" s="1">
        <f t="shared" si="13"/>
        <v>0.7</v>
      </c>
    </row>
    <row r="92" spans="8:21" x14ac:dyDescent="0.3">
      <c r="H92" t="s">
        <v>2858</v>
      </c>
      <c r="I92">
        <v>-40</v>
      </c>
      <c r="J92">
        <v>15</v>
      </c>
      <c r="K92">
        <v>-1</v>
      </c>
      <c r="L92">
        <v>5</v>
      </c>
      <c r="M92">
        <v>-0.21</v>
      </c>
      <c r="N92" s="1">
        <f t="shared" si="14"/>
        <v>21</v>
      </c>
      <c r="P92" s="1">
        <f t="shared" si="8"/>
        <v>0.96714285714285719</v>
      </c>
      <c r="Q92" s="1">
        <f t="shared" si="9"/>
        <v>0.34883720930232559</v>
      </c>
      <c r="R92" s="1">
        <f t="shared" si="10"/>
        <v>0.92</v>
      </c>
      <c r="S92" s="1">
        <f t="shared" si="11"/>
        <v>0.13157894736842105</v>
      </c>
      <c r="T92" s="1">
        <f t="shared" si="12"/>
        <v>0.23255813953488372</v>
      </c>
      <c r="U92" s="1">
        <f t="shared" si="13"/>
        <v>0.6</v>
      </c>
    </row>
    <row r="93" spans="8:21" x14ac:dyDescent="0.3">
      <c r="H93" t="s">
        <v>2864</v>
      </c>
      <c r="I93">
        <v>-40</v>
      </c>
      <c r="J93">
        <v>12</v>
      </c>
      <c r="K93">
        <v>-1</v>
      </c>
      <c r="L93">
        <v>2</v>
      </c>
      <c r="M93">
        <v>-0.25</v>
      </c>
      <c r="N93" s="1">
        <f t="shared" si="14"/>
        <v>20</v>
      </c>
      <c r="P93" s="1">
        <f t="shared" si="8"/>
        <v>0.96714285714285719</v>
      </c>
      <c r="Q93" s="1">
        <f t="shared" si="9"/>
        <v>0.27906976744186046</v>
      </c>
      <c r="R93" s="1">
        <f t="shared" si="10"/>
        <v>0.92</v>
      </c>
      <c r="S93" s="1">
        <f t="shared" si="11"/>
        <v>5.2631578947368418E-2</v>
      </c>
      <c r="T93" s="1">
        <f t="shared" si="12"/>
        <v>0.18604651162790695</v>
      </c>
      <c r="U93" s="1">
        <f t="shared" si="13"/>
        <v>0.5</v>
      </c>
    </row>
    <row r="94" spans="8:21" x14ac:dyDescent="0.3">
      <c r="H94" t="s">
        <v>2871</v>
      </c>
      <c r="I94">
        <v>-40</v>
      </c>
      <c r="J94">
        <v>19</v>
      </c>
      <c r="K94">
        <v>-1</v>
      </c>
      <c r="L94">
        <v>3</v>
      </c>
      <c r="M94">
        <v>-0.25</v>
      </c>
      <c r="N94" s="1">
        <f t="shared" si="14"/>
        <v>20</v>
      </c>
      <c r="P94" s="1">
        <f t="shared" si="8"/>
        <v>0.96714285714285719</v>
      </c>
      <c r="Q94" s="1">
        <f t="shared" si="9"/>
        <v>0.44186046511627908</v>
      </c>
      <c r="R94" s="1">
        <f t="shared" si="10"/>
        <v>0.92</v>
      </c>
      <c r="S94" s="1">
        <f t="shared" si="11"/>
        <v>7.8947368421052627E-2</v>
      </c>
      <c r="T94" s="1">
        <f t="shared" si="12"/>
        <v>0.18604651162790695</v>
      </c>
      <c r="U94" s="1">
        <f t="shared" si="13"/>
        <v>0.5</v>
      </c>
    </row>
    <row r="95" spans="8:21" x14ac:dyDescent="0.3">
      <c r="H95" t="s">
        <v>2875</v>
      </c>
      <c r="I95">
        <v>-40</v>
      </c>
      <c r="J95">
        <v>15</v>
      </c>
      <c r="K95">
        <v>-1</v>
      </c>
      <c r="L95">
        <v>2</v>
      </c>
      <c r="M95">
        <v>-0.24</v>
      </c>
      <c r="N95" s="1">
        <f t="shared" si="14"/>
        <v>19</v>
      </c>
      <c r="P95" s="1">
        <f t="shared" si="8"/>
        <v>0.96714285714285719</v>
      </c>
      <c r="Q95" s="1">
        <f t="shared" si="9"/>
        <v>0.34883720930232559</v>
      </c>
      <c r="R95" s="1">
        <f t="shared" si="10"/>
        <v>0.92</v>
      </c>
      <c r="S95" s="1">
        <f t="shared" si="11"/>
        <v>5.2631578947368418E-2</v>
      </c>
      <c r="T95" s="1">
        <f t="shared" si="12"/>
        <v>0.19767441860465115</v>
      </c>
      <c r="U95" s="1">
        <f t="shared" si="13"/>
        <v>0.4</v>
      </c>
    </row>
    <row r="96" spans="8:21" x14ac:dyDescent="0.3">
      <c r="H96" t="s">
        <v>2876</v>
      </c>
      <c r="I96">
        <v>-40</v>
      </c>
      <c r="J96">
        <v>15</v>
      </c>
      <c r="K96">
        <v>-1</v>
      </c>
      <c r="L96">
        <v>2</v>
      </c>
      <c r="M96">
        <v>-0.24</v>
      </c>
      <c r="N96" s="1">
        <f t="shared" si="14"/>
        <v>19</v>
      </c>
      <c r="P96" s="1">
        <f t="shared" si="8"/>
        <v>0.96714285714285719</v>
      </c>
      <c r="Q96" s="1">
        <f t="shared" si="9"/>
        <v>0.34883720930232559</v>
      </c>
      <c r="R96" s="1">
        <f t="shared" si="10"/>
        <v>0.92</v>
      </c>
      <c r="S96" s="1">
        <f t="shared" si="11"/>
        <v>5.2631578947368418E-2</v>
      </c>
      <c r="T96" s="1">
        <f t="shared" si="12"/>
        <v>0.19767441860465115</v>
      </c>
      <c r="U96" s="1">
        <f t="shared" si="13"/>
        <v>0.4</v>
      </c>
    </row>
    <row r="97" spans="8:21" x14ac:dyDescent="0.3">
      <c r="H97" t="s">
        <v>2725</v>
      </c>
      <c r="I97">
        <v>-41</v>
      </c>
      <c r="J97">
        <v>40</v>
      </c>
      <c r="K97">
        <v>-0.8</v>
      </c>
      <c r="L97">
        <v>2</v>
      </c>
      <c r="M97">
        <v>-0.17</v>
      </c>
      <c r="N97" s="1">
        <f t="shared" si="14"/>
        <v>18</v>
      </c>
      <c r="P97" s="1">
        <f t="shared" si="8"/>
        <v>0.96642857142857141</v>
      </c>
      <c r="Q97" s="1">
        <f t="shared" si="9"/>
        <v>0.93023255813953487</v>
      </c>
      <c r="R97" s="1">
        <f t="shared" si="10"/>
        <v>0.93599999999999994</v>
      </c>
      <c r="S97" s="1">
        <f t="shared" si="11"/>
        <v>5.2631578947368418E-2</v>
      </c>
      <c r="T97" s="1">
        <f t="shared" si="12"/>
        <v>0.27906976744186041</v>
      </c>
      <c r="U97" s="1">
        <f t="shared" si="13"/>
        <v>0.3</v>
      </c>
    </row>
    <row r="98" spans="8:21" x14ac:dyDescent="0.3">
      <c r="H98" t="s">
        <v>2865</v>
      </c>
      <c r="I98">
        <v>-41</v>
      </c>
      <c r="J98">
        <v>13</v>
      </c>
      <c r="K98">
        <v>-1</v>
      </c>
      <c r="L98">
        <v>2</v>
      </c>
      <c r="M98">
        <v>-0.25</v>
      </c>
      <c r="N98" s="1">
        <f t="shared" si="14"/>
        <v>20</v>
      </c>
      <c r="P98" s="1">
        <f t="shared" si="8"/>
        <v>0.96642857142857141</v>
      </c>
      <c r="Q98" s="1">
        <f t="shared" si="9"/>
        <v>0.30232558139534882</v>
      </c>
      <c r="R98" s="1">
        <f t="shared" si="10"/>
        <v>0.92</v>
      </c>
      <c r="S98" s="1">
        <f t="shared" si="11"/>
        <v>5.2631578947368418E-2</v>
      </c>
      <c r="T98" s="1">
        <f t="shared" si="12"/>
        <v>0.18604651162790695</v>
      </c>
      <c r="U98" s="1">
        <f t="shared" si="13"/>
        <v>0.5</v>
      </c>
    </row>
    <row r="99" spans="8:21" x14ac:dyDescent="0.3">
      <c r="H99" t="s">
        <v>2722</v>
      </c>
      <c r="I99">
        <v>-42</v>
      </c>
      <c r="J99">
        <v>39</v>
      </c>
      <c r="K99">
        <v>-0.8</v>
      </c>
      <c r="L99">
        <v>3</v>
      </c>
      <c r="M99">
        <v>-0.18</v>
      </c>
      <c r="N99" s="1">
        <f t="shared" si="14"/>
        <v>19</v>
      </c>
      <c r="P99" s="1">
        <f t="shared" si="8"/>
        <v>0.96571428571428575</v>
      </c>
      <c r="Q99" s="1">
        <f t="shared" si="9"/>
        <v>0.90697674418604646</v>
      </c>
      <c r="R99" s="1">
        <f t="shared" si="10"/>
        <v>0.93599999999999994</v>
      </c>
      <c r="S99" s="1">
        <f t="shared" si="11"/>
        <v>7.8947368421052627E-2</v>
      </c>
      <c r="T99" s="1">
        <f t="shared" si="12"/>
        <v>0.26744186046511625</v>
      </c>
      <c r="U99" s="1">
        <f t="shared" si="13"/>
        <v>0.4</v>
      </c>
    </row>
    <row r="100" spans="8:21" x14ac:dyDescent="0.3">
      <c r="H100" t="s">
        <v>2792</v>
      </c>
      <c r="I100">
        <v>-42</v>
      </c>
      <c r="J100">
        <v>37</v>
      </c>
      <c r="K100">
        <v>-0.9</v>
      </c>
      <c r="L100">
        <v>4</v>
      </c>
      <c r="M100">
        <v>-0.18</v>
      </c>
      <c r="N100" s="1">
        <f t="shared" si="14"/>
        <v>19</v>
      </c>
      <c r="P100" s="1">
        <f t="shared" si="8"/>
        <v>0.96571428571428575</v>
      </c>
      <c r="Q100" s="1">
        <f t="shared" si="9"/>
        <v>0.86046511627906974</v>
      </c>
      <c r="R100" s="1">
        <f t="shared" si="10"/>
        <v>0.92799999999999994</v>
      </c>
      <c r="S100" s="1">
        <f t="shared" si="11"/>
        <v>0.10526315789473684</v>
      </c>
      <c r="T100" s="1">
        <f t="shared" si="12"/>
        <v>0.26744186046511625</v>
      </c>
      <c r="U100" s="1">
        <f t="shared" si="13"/>
        <v>0.4</v>
      </c>
    </row>
    <row r="101" spans="8:21" x14ac:dyDescent="0.3">
      <c r="H101" t="s">
        <v>2866</v>
      </c>
      <c r="I101">
        <v>-42</v>
      </c>
      <c r="J101">
        <v>14</v>
      </c>
      <c r="K101">
        <v>-1</v>
      </c>
      <c r="L101">
        <v>2</v>
      </c>
      <c r="M101">
        <v>-0.25</v>
      </c>
      <c r="N101" s="1">
        <f t="shared" si="14"/>
        <v>20</v>
      </c>
      <c r="P101" s="1">
        <f t="shared" si="8"/>
        <v>0.96571428571428575</v>
      </c>
      <c r="Q101" s="1">
        <f t="shared" si="9"/>
        <v>0.32558139534883723</v>
      </c>
      <c r="R101" s="1">
        <f t="shared" si="10"/>
        <v>0.92</v>
      </c>
      <c r="S101" s="1">
        <f t="shared" si="11"/>
        <v>5.2631578947368418E-2</v>
      </c>
      <c r="T101" s="1">
        <f t="shared" si="12"/>
        <v>0.18604651162790695</v>
      </c>
      <c r="U101" s="1">
        <f t="shared" si="13"/>
        <v>0.5</v>
      </c>
    </row>
    <row r="102" spans="8:21" x14ac:dyDescent="0.3">
      <c r="H102" t="s">
        <v>2878</v>
      </c>
      <c r="I102">
        <v>-42</v>
      </c>
      <c r="J102">
        <v>17</v>
      </c>
      <c r="K102">
        <v>-1</v>
      </c>
      <c r="L102">
        <v>3</v>
      </c>
      <c r="M102">
        <v>-0.24</v>
      </c>
      <c r="N102" s="1">
        <f t="shared" si="14"/>
        <v>19</v>
      </c>
      <c r="P102" s="1">
        <f t="shared" si="8"/>
        <v>0.96571428571428575</v>
      </c>
      <c r="Q102" s="1">
        <f t="shared" si="9"/>
        <v>0.39534883720930231</v>
      </c>
      <c r="R102" s="1">
        <f t="shared" si="10"/>
        <v>0.92</v>
      </c>
      <c r="S102" s="1">
        <f t="shared" si="11"/>
        <v>7.8947368421052627E-2</v>
      </c>
      <c r="T102" s="1">
        <f t="shared" si="12"/>
        <v>0.19767441860465115</v>
      </c>
      <c r="U102" s="1">
        <f t="shared" si="13"/>
        <v>0.4</v>
      </c>
    </row>
    <row r="103" spans="8:21" x14ac:dyDescent="0.3">
      <c r="H103" t="s">
        <v>2723</v>
      </c>
      <c r="I103">
        <v>-43</v>
      </c>
      <c r="J103">
        <v>39</v>
      </c>
      <c r="K103">
        <v>-0.8</v>
      </c>
      <c r="L103">
        <v>4</v>
      </c>
      <c r="M103">
        <v>-0.18</v>
      </c>
      <c r="N103" s="1">
        <f t="shared" si="14"/>
        <v>19</v>
      </c>
      <c r="P103" s="1">
        <f t="shared" si="8"/>
        <v>0.96499999999999997</v>
      </c>
      <c r="Q103" s="1">
        <f t="shared" si="9"/>
        <v>0.90697674418604646</v>
      </c>
      <c r="R103" s="1">
        <f t="shared" si="10"/>
        <v>0.93599999999999994</v>
      </c>
      <c r="S103" s="1">
        <f t="shared" si="11"/>
        <v>0.10526315789473684</v>
      </c>
      <c r="T103" s="1">
        <f t="shared" si="12"/>
        <v>0.26744186046511625</v>
      </c>
      <c r="U103" s="1">
        <f t="shared" si="13"/>
        <v>0.4</v>
      </c>
    </row>
    <row r="104" spans="8:21" x14ac:dyDescent="0.3">
      <c r="H104" t="s">
        <v>2758</v>
      </c>
      <c r="I104">
        <v>-43</v>
      </c>
      <c r="J104">
        <v>8</v>
      </c>
      <c r="K104">
        <v>-0.8</v>
      </c>
      <c r="L104">
        <v>3</v>
      </c>
      <c r="M104">
        <v>-0.27</v>
      </c>
      <c r="N104" s="1">
        <f t="shared" si="14"/>
        <v>22</v>
      </c>
      <c r="P104" s="1">
        <f t="shared" si="8"/>
        <v>0.96499999999999997</v>
      </c>
      <c r="Q104" s="1">
        <f t="shared" si="9"/>
        <v>0.18604651162790697</v>
      </c>
      <c r="R104" s="1">
        <f t="shared" si="10"/>
        <v>0.93599999999999994</v>
      </c>
      <c r="S104" s="1">
        <f t="shared" si="11"/>
        <v>7.8947368421052627E-2</v>
      </c>
      <c r="T104" s="1">
        <f t="shared" si="12"/>
        <v>0.16279069767441856</v>
      </c>
      <c r="U104" s="1">
        <f t="shared" si="13"/>
        <v>0.7</v>
      </c>
    </row>
    <row r="105" spans="8:21" x14ac:dyDescent="0.3">
      <c r="H105" t="s">
        <v>2770</v>
      </c>
      <c r="I105">
        <v>-43</v>
      </c>
      <c r="J105">
        <v>3</v>
      </c>
      <c r="K105">
        <v>-0.8</v>
      </c>
      <c r="L105">
        <v>7</v>
      </c>
      <c r="M105">
        <v>-0.15</v>
      </c>
      <c r="N105" s="1">
        <f t="shared" si="14"/>
        <v>20</v>
      </c>
      <c r="P105" s="1">
        <f t="shared" si="8"/>
        <v>0.96499999999999997</v>
      </c>
      <c r="Q105" s="1">
        <f t="shared" si="9"/>
        <v>6.9767441860465115E-2</v>
      </c>
      <c r="R105" s="1">
        <f t="shared" si="10"/>
        <v>0.93599999999999994</v>
      </c>
      <c r="S105" s="1">
        <f t="shared" si="11"/>
        <v>0.18421052631578946</v>
      </c>
      <c r="T105" s="1">
        <f t="shared" si="12"/>
        <v>0.30232558139534887</v>
      </c>
      <c r="U105" s="1">
        <f t="shared" si="13"/>
        <v>0.5</v>
      </c>
    </row>
    <row r="106" spans="8:21" x14ac:dyDescent="0.3">
      <c r="H106" t="s">
        <v>2853</v>
      </c>
      <c r="I106">
        <v>-43</v>
      </c>
      <c r="J106">
        <v>11</v>
      </c>
      <c r="K106">
        <v>-1</v>
      </c>
      <c r="L106">
        <v>5</v>
      </c>
      <c r="M106">
        <v>-0.21</v>
      </c>
      <c r="N106" s="1">
        <f t="shared" si="14"/>
        <v>21</v>
      </c>
      <c r="P106" s="1">
        <f t="shared" si="8"/>
        <v>0.96499999999999997</v>
      </c>
      <c r="Q106" s="1">
        <f t="shared" si="9"/>
        <v>0.2558139534883721</v>
      </c>
      <c r="R106" s="1">
        <f t="shared" si="10"/>
        <v>0.92</v>
      </c>
      <c r="S106" s="1">
        <f t="shared" si="11"/>
        <v>0.13157894736842105</v>
      </c>
      <c r="T106" s="1">
        <f t="shared" si="12"/>
        <v>0.23255813953488372</v>
      </c>
      <c r="U106" s="1">
        <f t="shared" si="13"/>
        <v>0.6</v>
      </c>
    </row>
    <row r="107" spans="8:21" x14ac:dyDescent="0.3">
      <c r="H107" t="s">
        <v>2867</v>
      </c>
      <c r="I107">
        <v>-43</v>
      </c>
      <c r="J107">
        <v>15</v>
      </c>
      <c r="K107">
        <v>-1</v>
      </c>
      <c r="L107">
        <v>3</v>
      </c>
      <c r="M107">
        <v>-0.25</v>
      </c>
      <c r="N107" s="1">
        <f t="shared" si="14"/>
        <v>20</v>
      </c>
      <c r="P107" s="1">
        <f t="shared" si="8"/>
        <v>0.96499999999999997</v>
      </c>
      <c r="Q107" s="1">
        <f t="shared" si="9"/>
        <v>0.34883720930232559</v>
      </c>
      <c r="R107" s="1">
        <f t="shared" si="10"/>
        <v>0.92</v>
      </c>
      <c r="S107" s="1">
        <f t="shared" si="11"/>
        <v>7.8947368421052627E-2</v>
      </c>
      <c r="T107" s="1">
        <f t="shared" si="12"/>
        <v>0.18604651162790695</v>
      </c>
      <c r="U107" s="1">
        <f t="shared" si="13"/>
        <v>0.5</v>
      </c>
    </row>
    <row r="108" spans="8:21" x14ac:dyDescent="0.3">
      <c r="H108" t="s">
        <v>2720</v>
      </c>
      <c r="I108">
        <v>-44</v>
      </c>
      <c r="J108">
        <v>38</v>
      </c>
      <c r="K108">
        <v>-0.8</v>
      </c>
      <c r="L108">
        <v>5</v>
      </c>
      <c r="M108">
        <v>-0.2</v>
      </c>
      <c r="N108" s="1">
        <f t="shared" si="14"/>
        <v>20</v>
      </c>
      <c r="P108" s="1">
        <f t="shared" si="8"/>
        <v>0.9642857142857143</v>
      </c>
      <c r="Q108" s="1">
        <f t="shared" si="9"/>
        <v>0.88372093023255816</v>
      </c>
      <c r="R108" s="1">
        <f t="shared" si="10"/>
        <v>0.93599999999999994</v>
      </c>
      <c r="S108" s="1">
        <f t="shared" si="11"/>
        <v>0.13157894736842105</v>
      </c>
      <c r="T108" s="1">
        <f t="shared" si="12"/>
        <v>0.24418604651162787</v>
      </c>
      <c r="U108" s="1">
        <f t="shared" si="13"/>
        <v>0.5</v>
      </c>
    </row>
    <row r="109" spans="8:21" x14ac:dyDescent="0.3">
      <c r="H109" t="s">
        <v>2721</v>
      </c>
      <c r="I109">
        <v>-44</v>
      </c>
      <c r="J109">
        <v>39</v>
      </c>
      <c r="K109">
        <v>-0.8</v>
      </c>
      <c r="L109">
        <v>5</v>
      </c>
      <c r="M109">
        <v>-0.2</v>
      </c>
      <c r="N109" s="1">
        <f t="shared" si="14"/>
        <v>20</v>
      </c>
      <c r="P109" s="1">
        <f t="shared" si="8"/>
        <v>0.9642857142857143</v>
      </c>
      <c r="Q109" s="1">
        <f t="shared" si="9"/>
        <v>0.90697674418604646</v>
      </c>
      <c r="R109" s="1">
        <f t="shared" si="10"/>
        <v>0.93599999999999994</v>
      </c>
      <c r="S109" s="1">
        <f t="shared" si="11"/>
        <v>0.13157894736842105</v>
      </c>
      <c r="T109" s="1">
        <f t="shared" si="12"/>
        <v>0.24418604651162787</v>
      </c>
      <c r="U109" s="1">
        <f t="shared" si="13"/>
        <v>0.5</v>
      </c>
    </row>
    <row r="110" spans="8:21" x14ac:dyDescent="0.3">
      <c r="H110" t="s">
        <v>2791</v>
      </c>
      <c r="I110">
        <v>-44</v>
      </c>
      <c r="J110">
        <v>37</v>
      </c>
      <c r="K110">
        <v>-0.9</v>
      </c>
      <c r="L110">
        <v>5</v>
      </c>
      <c r="M110">
        <v>-0.2</v>
      </c>
      <c r="N110" s="1">
        <f t="shared" si="14"/>
        <v>20</v>
      </c>
      <c r="P110" s="1">
        <f t="shared" si="8"/>
        <v>0.9642857142857143</v>
      </c>
      <c r="Q110" s="1">
        <f t="shared" si="9"/>
        <v>0.86046511627906974</v>
      </c>
      <c r="R110" s="1">
        <f t="shared" si="10"/>
        <v>0.92799999999999994</v>
      </c>
      <c r="S110" s="1">
        <f t="shared" si="11"/>
        <v>0.13157894736842105</v>
      </c>
      <c r="T110" s="1">
        <f t="shared" si="12"/>
        <v>0.24418604651162787</v>
      </c>
      <c r="U110" s="1">
        <f t="shared" si="13"/>
        <v>0.5</v>
      </c>
    </row>
    <row r="111" spans="8:21" x14ac:dyDescent="0.3">
      <c r="H111" t="s">
        <v>2802</v>
      </c>
      <c r="I111">
        <v>-44</v>
      </c>
      <c r="J111">
        <v>1</v>
      </c>
      <c r="K111">
        <v>-1</v>
      </c>
      <c r="L111">
        <v>9</v>
      </c>
      <c r="M111">
        <v>-0.05</v>
      </c>
      <c r="N111" s="1">
        <f t="shared" si="14"/>
        <v>20</v>
      </c>
      <c r="P111" s="1">
        <f t="shared" si="8"/>
        <v>0.9642857142857143</v>
      </c>
      <c r="Q111" s="1">
        <f t="shared" si="9"/>
        <v>2.3255813953488372E-2</v>
      </c>
      <c r="R111" s="1">
        <f t="shared" si="10"/>
        <v>0.92</v>
      </c>
      <c r="S111" s="1">
        <f t="shared" si="11"/>
        <v>0.23684210526315788</v>
      </c>
      <c r="T111" s="1">
        <f t="shared" si="12"/>
        <v>0.41860465116279066</v>
      </c>
      <c r="U111" s="1">
        <f t="shared" si="13"/>
        <v>0.5</v>
      </c>
    </row>
    <row r="112" spans="8:21" x14ac:dyDescent="0.3">
      <c r="H112" t="s">
        <v>2527</v>
      </c>
      <c r="I112">
        <v>-45</v>
      </c>
      <c r="J112">
        <v>21</v>
      </c>
      <c r="K112">
        <v>0</v>
      </c>
      <c r="L112">
        <v>2</v>
      </c>
      <c r="M112">
        <v>-0.31</v>
      </c>
      <c r="N112" s="1">
        <f t="shared" si="14"/>
        <v>21</v>
      </c>
      <c r="P112" s="1">
        <f t="shared" si="8"/>
        <v>0.96357142857142852</v>
      </c>
      <c r="Q112" s="1">
        <f t="shared" si="9"/>
        <v>0.48837209302325579</v>
      </c>
      <c r="R112" s="1">
        <f t="shared" si="10"/>
        <v>1</v>
      </c>
      <c r="S112" s="1">
        <f t="shared" si="11"/>
        <v>5.2631578947368418E-2</v>
      </c>
      <c r="T112" s="1">
        <f t="shared" si="12"/>
        <v>0.11627906976744183</v>
      </c>
      <c r="U112" s="1">
        <f t="shared" si="13"/>
        <v>0.6</v>
      </c>
    </row>
    <row r="113" spans="8:21" x14ac:dyDescent="0.3">
      <c r="H113" t="s">
        <v>2709</v>
      </c>
      <c r="I113">
        <v>-45</v>
      </c>
      <c r="J113">
        <v>23</v>
      </c>
      <c r="K113">
        <v>-0.7</v>
      </c>
      <c r="L113">
        <v>8</v>
      </c>
      <c r="M113">
        <v>0.1</v>
      </c>
      <c r="N113" s="1">
        <f t="shared" si="14"/>
        <v>15</v>
      </c>
      <c r="P113" s="1">
        <f t="shared" si="8"/>
        <v>0.96357142857142852</v>
      </c>
      <c r="Q113" s="1">
        <f t="shared" si="9"/>
        <v>0.53488372093023251</v>
      </c>
      <c r="R113" s="1">
        <f t="shared" si="10"/>
        <v>0.94400000000000006</v>
      </c>
      <c r="S113" s="1">
        <f t="shared" si="11"/>
        <v>0.21052631578947367</v>
      </c>
      <c r="T113" s="1">
        <f t="shared" si="12"/>
        <v>0.59302325581395354</v>
      </c>
      <c r="U113" s="1">
        <f t="shared" si="13"/>
        <v>0</v>
      </c>
    </row>
    <row r="114" spans="8:21" x14ac:dyDescent="0.3">
      <c r="H114" t="s">
        <v>2870</v>
      </c>
      <c r="I114">
        <v>-45</v>
      </c>
      <c r="J114">
        <v>18</v>
      </c>
      <c r="K114">
        <v>-1</v>
      </c>
      <c r="L114">
        <v>4</v>
      </c>
      <c r="M114">
        <v>-0.25</v>
      </c>
      <c r="N114" s="1">
        <f t="shared" si="14"/>
        <v>20</v>
      </c>
      <c r="P114" s="1">
        <f t="shared" si="8"/>
        <v>0.96357142857142852</v>
      </c>
      <c r="Q114" s="1">
        <f t="shared" si="9"/>
        <v>0.41860465116279072</v>
      </c>
      <c r="R114" s="1">
        <f t="shared" si="10"/>
        <v>0.92</v>
      </c>
      <c r="S114" s="1">
        <f t="shared" si="11"/>
        <v>0.10526315789473684</v>
      </c>
      <c r="T114" s="1">
        <f t="shared" si="12"/>
        <v>0.18604651162790695</v>
      </c>
      <c r="U114" s="1">
        <f t="shared" si="13"/>
        <v>0.5</v>
      </c>
    </row>
    <row r="115" spans="8:21" x14ac:dyDescent="0.3">
      <c r="H115" t="s">
        <v>2748</v>
      </c>
      <c r="I115">
        <v>-46</v>
      </c>
      <c r="J115">
        <v>7</v>
      </c>
      <c r="K115">
        <v>-0.8</v>
      </c>
      <c r="L115">
        <v>7</v>
      </c>
      <c r="M115">
        <v>-0.2</v>
      </c>
      <c r="N115" s="1">
        <f t="shared" si="14"/>
        <v>23</v>
      </c>
      <c r="P115" s="1">
        <f t="shared" si="8"/>
        <v>0.96285714285714286</v>
      </c>
      <c r="Q115" s="1">
        <f t="shared" si="9"/>
        <v>0.16279069767441862</v>
      </c>
      <c r="R115" s="1">
        <f t="shared" si="10"/>
        <v>0.93599999999999994</v>
      </c>
      <c r="S115" s="1">
        <f t="shared" si="11"/>
        <v>0.18421052631578946</v>
      </c>
      <c r="T115" s="1">
        <f t="shared" si="12"/>
        <v>0.24418604651162787</v>
      </c>
      <c r="U115" s="1">
        <f t="shared" si="13"/>
        <v>0.8</v>
      </c>
    </row>
    <row r="116" spans="8:21" x14ac:dyDescent="0.3">
      <c r="H116" t="s">
        <v>2855</v>
      </c>
      <c r="I116">
        <v>-46</v>
      </c>
      <c r="J116">
        <v>13</v>
      </c>
      <c r="K116">
        <v>-1</v>
      </c>
      <c r="L116">
        <v>2</v>
      </c>
      <c r="M116">
        <v>-0.26</v>
      </c>
      <c r="N116" s="1">
        <f t="shared" si="14"/>
        <v>21</v>
      </c>
      <c r="P116" s="1">
        <f t="shared" si="8"/>
        <v>0.96285714285714286</v>
      </c>
      <c r="Q116" s="1">
        <f t="shared" si="9"/>
        <v>0.30232558139534882</v>
      </c>
      <c r="R116" s="1">
        <f t="shared" si="10"/>
        <v>0.92</v>
      </c>
      <c r="S116" s="1">
        <f t="shared" si="11"/>
        <v>5.2631578947368418E-2</v>
      </c>
      <c r="T116" s="1">
        <f t="shared" si="12"/>
        <v>0.17441860465116277</v>
      </c>
      <c r="U116" s="1">
        <f t="shared" si="13"/>
        <v>0.6</v>
      </c>
    </row>
    <row r="117" spans="8:21" x14ac:dyDescent="0.3">
      <c r="H117" t="s">
        <v>2862</v>
      </c>
      <c r="I117">
        <v>-46</v>
      </c>
      <c r="J117">
        <v>19</v>
      </c>
      <c r="K117">
        <v>-1</v>
      </c>
      <c r="L117">
        <v>4</v>
      </c>
      <c r="M117">
        <v>-0.26</v>
      </c>
      <c r="N117" s="1">
        <f t="shared" si="14"/>
        <v>21</v>
      </c>
      <c r="P117" s="1">
        <f t="shared" si="8"/>
        <v>0.96285714285714286</v>
      </c>
      <c r="Q117" s="1">
        <f t="shared" si="9"/>
        <v>0.44186046511627908</v>
      </c>
      <c r="R117" s="1">
        <f t="shared" si="10"/>
        <v>0.92</v>
      </c>
      <c r="S117" s="1">
        <f t="shared" si="11"/>
        <v>0.10526315789473684</v>
      </c>
      <c r="T117" s="1">
        <f t="shared" si="12"/>
        <v>0.17441860465116277</v>
      </c>
      <c r="U117" s="1">
        <f t="shared" si="13"/>
        <v>0.6</v>
      </c>
    </row>
    <row r="118" spans="8:21" x14ac:dyDescent="0.3">
      <c r="H118" t="s">
        <v>2544</v>
      </c>
      <c r="I118">
        <v>-47</v>
      </c>
      <c r="J118">
        <v>33</v>
      </c>
      <c r="K118">
        <v>0</v>
      </c>
      <c r="L118">
        <v>1</v>
      </c>
      <c r="M118">
        <v>-0.24</v>
      </c>
      <c r="N118" s="1">
        <f t="shared" si="14"/>
        <v>19</v>
      </c>
      <c r="P118" s="1">
        <f t="shared" si="8"/>
        <v>0.96214285714285719</v>
      </c>
      <c r="Q118" s="1">
        <f t="shared" si="9"/>
        <v>0.76744186046511631</v>
      </c>
      <c r="R118" s="1">
        <f t="shared" si="10"/>
        <v>1</v>
      </c>
      <c r="S118" s="1">
        <f t="shared" si="11"/>
        <v>2.6315789473684209E-2</v>
      </c>
      <c r="T118" s="1">
        <f t="shared" si="12"/>
        <v>0.19767441860465115</v>
      </c>
      <c r="U118" s="1">
        <f t="shared" si="13"/>
        <v>0.4</v>
      </c>
    </row>
    <row r="119" spans="8:21" x14ac:dyDescent="0.3">
      <c r="H119" t="s">
        <v>2697</v>
      </c>
      <c r="I119">
        <v>-47</v>
      </c>
      <c r="J119">
        <v>20</v>
      </c>
      <c r="K119">
        <v>-0.7</v>
      </c>
      <c r="L119">
        <v>9</v>
      </c>
      <c r="M119">
        <v>0.06</v>
      </c>
      <c r="N119" s="1">
        <f t="shared" si="14"/>
        <v>16</v>
      </c>
      <c r="P119" s="1">
        <f t="shared" si="8"/>
        <v>0.96214285714285719</v>
      </c>
      <c r="Q119" s="1">
        <f t="shared" si="9"/>
        <v>0.46511627906976744</v>
      </c>
      <c r="R119" s="1">
        <f t="shared" si="10"/>
        <v>0.94400000000000006</v>
      </c>
      <c r="S119" s="1">
        <f t="shared" si="11"/>
        <v>0.23684210526315788</v>
      </c>
      <c r="T119" s="1">
        <f t="shared" si="12"/>
        <v>0.54651162790697672</v>
      </c>
      <c r="U119" s="1">
        <f t="shared" si="13"/>
        <v>0.1</v>
      </c>
    </row>
    <row r="120" spans="8:21" x14ac:dyDescent="0.3">
      <c r="H120" t="s">
        <v>2763</v>
      </c>
      <c r="I120">
        <v>-47</v>
      </c>
      <c r="J120">
        <v>5</v>
      </c>
      <c r="K120">
        <v>-0.8</v>
      </c>
      <c r="L120">
        <v>8</v>
      </c>
      <c r="M120">
        <v>-0.12</v>
      </c>
      <c r="N120" s="1">
        <f t="shared" si="14"/>
        <v>21</v>
      </c>
      <c r="P120" s="1">
        <f t="shared" si="8"/>
        <v>0.96214285714285719</v>
      </c>
      <c r="Q120" s="1">
        <f t="shared" si="9"/>
        <v>0.11627906976744186</v>
      </c>
      <c r="R120" s="1">
        <f t="shared" si="10"/>
        <v>0.93599999999999994</v>
      </c>
      <c r="S120" s="1">
        <f t="shared" si="11"/>
        <v>0.21052631578947367</v>
      </c>
      <c r="T120" s="1">
        <f t="shared" si="12"/>
        <v>0.33720930232558138</v>
      </c>
      <c r="U120" s="1">
        <f t="shared" si="13"/>
        <v>0.6</v>
      </c>
    </row>
    <row r="121" spans="8:21" x14ac:dyDescent="0.3">
      <c r="H121" t="s">
        <v>2799</v>
      </c>
      <c r="I121">
        <v>-47</v>
      </c>
      <c r="J121">
        <v>21</v>
      </c>
      <c r="K121">
        <v>-0.9</v>
      </c>
      <c r="L121">
        <v>8</v>
      </c>
      <c r="M121">
        <v>0.06</v>
      </c>
      <c r="N121" s="1">
        <f t="shared" si="14"/>
        <v>16</v>
      </c>
      <c r="P121" s="1">
        <f t="shared" si="8"/>
        <v>0.96214285714285719</v>
      </c>
      <c r="Q121" s="1">
        <f t="shared" si="9"/>
        <v>0.48837209302325579</v>
      </c>
      <c r="R121" s="1">
        <f t="shared" si="10"/>
        <v>0.92799999999999994</v>
      </c>
      <c r="S121" s="1">
        <f t="shared" si="11"/>
        <v>0.21052631578947367</v>
      </c>
      <c r="T121" s="1">
        <f t="shared" si="12"/>
        <v>0.54651162790697672</v>
      </c>
      <c r="U121" s="1">
        <f t="shared" si="13"/>
        <v>0.1</v>
      </c>
    </row>
    <row r="122" spans="8:21" x14ac:dyDescent="0.3">
      <c r="H122" t="s">
        <v>2856</v>
      </c>
      <c r="I122">
        <v>-47</v>
      </c>
      <c r="J122">
        <v>13</v>
      </c>
      <c r="K122">
        <v>-1</v>
      </c>
      <c r="L122">
        <v>3</v>
      </c>
      <c r="M122">
        <v>-0.26</v>
      </c>
      <c r="N122" s="1">
        <f t="shared" si="14"/>
        <v>21</v>
      </c>
      <c r="P122" s="1">
        <f t="shared" si="8"/>
        <v>0.96214285714285719</v>
      </c>
      <c r="Q122" s="1">
        <f t="shared" si="9"/>
        <v>0.30232558139534882</v>
      </c>
      <c r="R122" s="1">
        <f t="shared" si="10"/>
        <v>0.92</v>
      </c>
      <c r="S122" s="1">
        <f t="shared" si="11"/>
        <v>7.8947368421052627E-2</v>
      </c>
      <c r="T122" s="1">
        <f t="shared" si="12"/>
        <v>0.17441860465116277</v>
      </c>
      <c r="U122" s="1">
        <f t="shared" si="13"/>
        <v>0.6</v>
      </c>
    </row>
    <row r="123" spans="8:21" x14ac:dyDescent="0.3">
      <c r="H123" t="s">
        <v>2522</v>
      </c>
      <c r="I123">
        <v>-48</v>
      </c>
      <c r="J123">
        <v>21</v>
      </c>
      <c r="K123">
        <v>0</v>
      </c>
      <c r="L123">
        <v>3</v>
      </c>
      <c r="M123">
        <v>-0.32</v>
      </c>
      <c r="N123" s="1">
        <f t="shared" si="14"/>
        <v>22</v>
      </c>
      <c r="P123" s="1">
        <f t="shared" si="8"/>
        <v>0.96142857142857141</v>
      </c>
      <c r="Q123" s="1">
        <f t="shared" si="9"/>
        <v>0.48837209302325579</v>
      </c>
      <c r="R123" s="1">
        <f t="shared" si="10"/>
        <v>1</v>
      </c>
      <c r="S123" s="1">
        <f t="shared" si="11"/>
        <v>7.8947368421052627E-2</v>
      </c>
      <c r="T123" s="1">
        <f t="shared" si="12"/>
        <v>0.10465116279069764</v>
      </c>
      <c r="U123" s="1">
        <f t="shared" si="13"/>
        <v>0.7</v>
      </c>
    </row>
    <row r="124" spans="8:21" x14ac:dyDescent="0.3">
      <c r="H124" t="s">
        <v>2535</v>
      </c>
      <c r="I124">
        <v>-48</v>
      </c>
      <c r="J124">
        <v>21</v>
      </c>
      <c r="K124">
        <v>0</v>
      </c>
      <c r="L124">
        <v>0</v>
      </c>
      <c r="M124">
        <v>-0.35</v>
      </c>
      <c r="N124" s="1">
        <f t="shared" si="14"/>
        <v>20</v>
      </c>
      <c r="P124" s="1">
        <f t="shared" si="8"/>
        <v>0.96142857142857141</v>
      </c>
      <c r="Q124" s="1">
        <f t="shared" si="9"/>
        <v>0.48837209302325579</v>
      </c>
      <c r="R124" s="1">
        <f t="shared" si="10"/>
        <v>1</v>
      </c>
      <c r="S124" s="1">
        <f t="shared" si="11"/>
        <v>0</v>
      </c>
      <c r="T124" s="1">
        <f t="shared" si="12"/>
        <v>6.9767441860465115E-2</v>
      </c>
      <c r="U124" s="1">
        <f t="shared" si="13"/>
        <v>0.5</v>
      </c>
    </row>
    <row r="125" spans="8:21" x14ac:dyDescent="0.3">
      <c r="H125" t="s">
        <v>2539</v>
      </c>
      <c r="I125">
        <v>-48</v>
      </c>
      <c r="J125">
        <v>35</v>
      </c>
      <c r="K125">
        <v>0</v>
      </c>
      <c r="L125">
        <v>5</v>
      </c>
      <c r="M125">
        <v>-0.15</v>
      </c>
      <c r="N125" s="1">
        <f t="shared" si="14"/>
        <v>20</v>
      </c>
      <c r="P125" s="1">
        <f t="shared" si="8"/>
        <v>0.96142857142857141</v>
      </c>
      <c r="Q125" s="1">
        <f t="shared" si="9"/>
        <v>0.81395348837209303</v>
      </c>
      <c r="R125" s="1">
        <f t="shared" si="10"/>
        <v>1</v>
      </c>
      <c r="S125" s="1">
        <f t="shared" si="11"/>
        <v>0.13157894736842105</v>
      </c>
      <c r="T125" s="1">
        <f t="shared" si="12"/>
        <v>0.30232558139534887</v>
      </c>
      <c r="U125" s="1">
        <f t="shared" si="13"/>
        <v>0.5</v>
      </c>
    </row>
    <row r="126" spans="8:21" x14ac:dyDescent="0.3">
      <c r="H126" t="s">
        <v>2857</v>
      </c>
      <c r="I126">
        <v>-48</v>
      </c>
      <c r="J126">
        <v>15</v>
      </c>
      <c r="K126">
        <v>-1</v>
      </c>
      <c r="L126">
        <v>3</v>
      </c>
      <c r="M126">
        <v>-0.26</v>
      </c>
      <c r="N126" s="1">
        <f t="shared" si="14"/>
        <v>21</v>
      </c>
      <c r="P126" s="1">
        <f t="shared" si="8"/>
        <v>0.96142857142857141</v>
      </c>
      <c r="Q126" s="1">
        <f t="shared" si="9"/>
        <v>0.34883720930232559</v>
      </c>
      <c r="R126" s="1">
        <f t="shared" si="10"/>
        <v>0.92</v>
      </c>
      <c r="S126" s="1">
        <f t="shared" si="11"/>
        <v>7.8947368421052627E-2</v>
      </c>
      <c r="T126" s="1">
        <f t="shared" si="12"/>
        <v>0.17441860465116277</v>
      </c>
      <c r="U126" s="1">
        <f t="shared" si="13"/>
        <v>0.6</v>
      </c>
    </row>
    <row r="127" spans="8:21" x14ac:dyDescent="0.3">
      <c r="H127" t="s">
        <v>3001</v>
      </c>
      <c r="I127">
        <v>-48</v>
      </c>
      <c r="J127">
        <v>5</v>
      </c>
      <c r="K127">
        <v>-2</v>
      </c>
      <c r="L127">
        <v>8</v>
      </c>
      <c r="M127">
        <v>0.1</v>
      </c>
      <c r="N127" s="1">
        <f t="shared" si="14"/>
        <v>15</v>
      </c>
      <c r="P127" s="1">
        <f t="shared" si="8"/>
        <v>0.96142857142857141</v>
      </c>
      <c r="Q127" s="1">
        <f t="shared" si="9"/>
        <v>0.11627906976744186</v>
      </c>
      <c r="R127" s="1">
        <f t="shared" si="10"/>
        <v>0.84</v>
      </c>
      <c r="S127" s="1">
        <f t="shared" si="11"/>
        <v>0.21052631578947367</v>
      </c>
      <c r="T127" s="1">
        <f t="shared" si="12"/>
        <v>0.59302325581395354</v>
      </c>
      <c r="U127" s="1">
        <f t="shared" si="13"/>
        <v>0</v>
      </c>
    </row>
    <row r="128" spans="8:21" x14ac:dyDescent="0.3">
      <c r="H128" t="s">
        <v>2536</v>
      </c>
      <c r="I128">
        <v>-49</v>
      </c>
      <c r="J128">
        <v>22</v>
      </c>
      <c r="K128">
        <v>0</v>
      </c>
      <c r="L128">
        <v>0</v>
      </c>
      <c r="M128">
        <v>-0.35</v>
      </c>
      <c r="N128" s="1">
        <f t="shared" si="14"/>
        <v>20</v>
      </c>
      <c r="P128" s="1">
        <f t="shared" si="8"/>
        <v>0.96071428571428574</v>
      </c>
      <c r="Q128" s="1">
        <f t="shared" si="9"/>
        <v>0.51162790697674421</v>
      </c>
      <c r="R128" s="1">
        <f t="shared" si="10"/>
        <v>1</v>
      </c>
      <c r="S128" s="1">
        <f t="shared" si="11"/>
        <v>0</v>
      </c>
      <c r="T128" s="1">
        <f t="shared" si="12"/>
        <v>6.9767441860465115E-2</v>
      </c>
      <c r="U128" s="1">
        <f t="shared" si="13"/>
        <v>0.5</v>
      </c>
    </row>
    <row r="129" spans="8:21" x14ac:dyDescent="0.3">
      <c r="H129" t="s">
        <v>2598</v>
      </c>
      <c r="I129">
        <v>-49</v>
      </c>
      <c r="J129">
        <v>25</v>
      </c>
      <c r="K129">
        <v>-0.3</v>
      </c>
      <c r="L129">
        <v>4</v>
      </c>
      <c r="M129">
        <v>-0.33</v>
      </c>
      <c r="N129" s="1">
        <f t="shared" si="14"/>
        <v>24</v>
      </c>
      <c r="P129" s="1">
        <f t="shared" si="8"/>
        <v>0.96071428571428574</v>
      </c>
      <c r="Q129" s="1">
        <f t="shared" si="9"/>
        <v>0.58139534883720934</v>
      </c>
      <c r="R129" s="1">
        <f t="shared" si="10"/>
        <v>0.97599999999999998</v>
      </c>
      <c r="S129" s="1">
        <f t="shared" si="11"/>
        <v>0.10526315789473684</v>
      </c>
      <c r="T129" s="1">
        <f t="shared" si="12"/>
        <v>9.3023255813953445E-2</v>
      </c>
      <c r="U129" s="1">
        <f t="shared" si="13"/>
        <v>0.9</v>
      </c>
    </row>
    <row r="130" spans="8:21" x14ac:dyDescent="0.3">
      <c r="H130" t="s">
        <v>2624</v>
      </c>
      <c r="I130">
        <v>-49</v>
      </c>
      <c r="J130">
        <v>23</v>
      </c>
      <c r="K130">
        <v>-0.3</v>
      </c>
      <c r="L130">
        <v>0</v>
      </c>
      <c r="M130">
        <v>-0.36</v>
      </c>
      <c r="N130" s="1">
        <f t="shared" si="14"/>
        <v>21</v>
      </c>
      <c r="P130" s="1">
        <f t="shared" si="8"/>
        <v>0.96071428571428574</v>
      </c>
      <c r="Q130" s="1">
        <f t="shared" si="9"/>
        <v>0.53488372093023251</v>
      </c>
      <c r="R130" s="1">
        <f t="shared" si="10"/>
        <v>0.97599999999999998</v>
      </c>
      <c r="S130" s="1">
        <f t="shared" si="11"/>
        <v>0</v>
      </c>
      <c r="T130" s="1">
        <f t="shared" si="12"/>
        <v>5.8139534883720916E-2</v>
      </c>
      <c r="U130" s="1">
        <f t="shared" si="13"/>
        <v>0.6</v>
      </c>
    </row>
    <row r="131" spans="8:21" x14ac:dyDescent="0.3">
      <c r="H131" t="s">
        <v>2753</v>
      </c>
      <c r="I131">
        <v>-49</v>
      </c>
      <c r="J131">
        <v>3</v>
      </c>
      <c r="K131">
        <v>-0.8</v>
      </c>
      <c r="L131">
        <v>10</v>
      </c>
      <c r="M131">
        <v>-0.09</v>
      </c>
      <c r="N131" s="1">
        <f t="shared" si="14"/>
        <v>22</v>
      </c>
      <c r="P131" s="1">
        <f t="shared" si="8"/>
        <v>0.96071428571428574</v>
      </c>
      <c r="Q131" s="1">
        <f t="shared" si="9"/>
        <v>6.9767441860465115E-2</v>
      </c>
      <c r="R131" s="1">
        <f t="shared" si="10"/>
        <v>0.93599999999999994</v>
      </c>
      <c r="S131" s="1">
        <f t="shared" si="11"/>
        <v>0.26315789473684209</v>
      </c>
      <c r="T131" s="1">
        <f t="shared" si="12"/>
        <v>0.37209302325581389</v>
      </c>
      <c r="U131" s="1">
        <f t="shared" si="13"/>
        <v>0.7</v>
      </c>
    </row>
    <row r="132" spans="8:21" x14ac:dyDescent="0.3">
      <c r="H132" t="s">
        <v>2761</v>
      </c>
      <c r="I132">
        <v>-49</v>
      </c>
      <c r="J132">
        <v>3</v>
      </c>
      <c r="K132">
        <v>-0.8</v>
      </c>
      <c r="L132">
        <v>8</v>
      </c>
      <c r="M132">
        <v>-0.12</v>
      </c>
      <c r="N132" s="1">
        <f t="shared" si="14"/>
        <v>21</v>
      </c>
      <c r="P132" s="1">
        <f t="shared" si="8"/>
        <v>0.96071428571428574</v>
      </c>
      <c r="Q132" s="1">
        <f t="shared" si="9"/>
        <v>6.9767441860465115E-2</v>
      </c>
      <c r="R132" s="1">
        <f t="shared" si="10"/>
        <v>0.93599999999999994</v>
      </c>
      <c r="S132" s="1">
        <f t="shared" si="11"/>
        <v>0.21052631578947367</v>
      </c>
      <c r="T132" s="1">
        <f t="shared" si="12"/>
        <v>0.33720930232558138</v>
      </c>
      <c r="U132" s="1">
        <f t="shared" si="13"/>
        <v>0.6</v>
      </c>
    </row>
    <row r="133" spans="8:21" x14ac:dyDescent="0.3">
      <c r="H133" t="s">
        <v>2762</v>
      </c>
      <c r="I133">
        <v>-49</v>
      </c>
      <c r="J133">
        <v>3</v>
      </c>
      <c r="K133">
        <v>-0.8</v>
      </c>
      <c r="L133">
        <v>8</v>
      </c>
      <c r="M133">
        <v>-0.12</v>
      </c>
      <c r="N133" s="1">
        <f t="shared" si="14"/>
        <v>21</v>
      </c>
      <c r="P133" s="1">
        <f t="shared" ref="P133:P196" si="15">(I133-MIN(I$5:I$729))/I$3</f>
        <v>0.96071428571428574</v>
      </c>
      <c r="Q133" s="1">
        <f t="shared" ref="Q133:Q196" si="16">(J133-MIN(J$5:J$729))/J$3</f>
        <v>6.9767441860465115E-2</v>
      </c>
      <c r="R133" s="1">
        <f t="shared" ref="R133:R196" si="17">(K133-MIN(K$5:K$729))/K$3</f>
        <v>0.93599999999999994</v>
      </c>
      <c r="S133" s="1">
        <f t="shared" ref="S133:S196" si="18">(L133-MIN(L$5:L$729))/L$3</f>
        <v>0.21052631578947367</v>
      </c>
      <c r="T133" s="1">
        <f t="shared" ref="T133:T196" si="19">(M133-MIN(M$5:M$729))/M$3</f>
        <v>0.33720930232558138</v>
      </c>
      <c r="U133" s="1">
        <f t="shared" ref="U133:U196" si="20">(N133-MIN(N$5:N$729))/N$3</f>
        <v>0.6</v>
      </c>
    </row>
    <row r="134" spans="8:21" x14ac:dyDescent="0.3">
      <c r="H134" t="s">
        <v>2845</v>
      </c>
      <c r="I134">
        <v>-49</v>
      </c>
      <c r="J134">
        <v>13</v>
      </c>
      <c r="K134">
        <v>-1</v>
      </c>
      <c r="L134">
        <v>3</v>
      </c>
      <c r="M134">
        <v>-0.27</v>
      </c>
      <c r="N134" s="1">
        <f t="shared" ref="N134:N197" si="21">LEN(H134)</f>
        <v>22</v>
      </c>
      <c r="P134" s="1">
        <f t="shared" si="15"/>
        <v>0.96071428571428574</v>
      </c>
      <c r="Q134" s="1">
        <f t="shared" si="16"/>
        <v>0.30232558139534882</v>
      </c>
      <c r="R134" s="1">
        <f t="shared" si="17"/>
        <v>0.92</v>
      </c>
      <c r="S134" s="1">
        <f t="shared" si="18"/>
        <v>7.8947368421052627E-2</v>
      </c>
      <c r="T134" s="1">
        <f t="shared" si="19"/>
        <v>0.16279069767441856</v>
      </c>
      <c r="U134" s="1">
        <f t="shared" si="20"/>
        <v>0.7</v>
      </c>
    </row>
    <row r="135" spans="8:21" x14ac:dyDescent="0.3">
      <c r="H135" t="s">
        <v>70</v>
      </c>
      <c r="I135">
        <v>-50</v>
      </c>
      <c r="J135">
        <v>33</v>
      </c>
      <c r="K135">
        <v>0</v>
      </c>
      <c r="L135">
        <v>2</v>
      </c>
      <c r="M135">
        <v>-0.25</v>
      </c>
      <c r="N135" s="1">
        <f t="shared" si="21"/>
        <v>20</v>
      </c>
      <c r="P135" s="1">
        <f t="shared" si="15"/>
        <v>0.96</v>
      </c>
      <c r="Q135" s="1">
        <f t="shared" si="16"/>
        <v>0.76744186046511631</v>
      </c>
      <c r="R135" s="1">
        <f t="shared" si="17"/>
        <v>1</v>
      </c>
      <c r="S135" s="1">
        <f t="shared" si="18"/>
        <v>5.2631578947368418E-2</v>
      </c>
      <c r="T135" s="1">
        <f t="shared" si="19"/>
        <v>0.18604651162790695</v>
      </c>
      <c r="U135" s="1">
        <f t="shared" si="20"/>
        <v>0.5</v>
      </c>
    </row>
    <row r="136" spans="8:21" x14ac:dyDescent="0.3">
      <c r="H136" t="s">
        <v>2628</v>
      </c>
      <c r="I136">
        <v>-50</v>
      </c>
      <c r="J136">
        <v>29</v>
      </c>
      <c r="K136">
        <v>-0.3</v>
      </c>
      <c r="L136">
        <v>1</v>
      </c>
      <c r="M136">
        <v>-0.31</v>
      </c>
      <c r="N136" s="1">
        <f t="shared" si="21"/>
        <v>21</v>
      </c>
      <c r="P136" s="1">
        <f t="shared" si="15"/>
        <v>0.96</v>
      </c>
      <c r="Q136" s="1">
        <f t="shared" si="16"/>
        <v>0.67441860465116277</v>
      </c>
      <c r="R136" s="1">
        <f t="shared" si="17"/>
        <v>0.97599999999999998</v>
      </c>
      <c r="S136" s="1">
        <f t="shared" si="18"/>
        <v>2.6315789473684209E-2</v>
      </c>
      <c r="T136" s="1">
        <f t="shared" si="19"/>
        <v>0.11627906976744183</v>
      </c>
      <c r="U136" s="1">
        <f t="shared" si="20"/>
        <v>0.6</v>
      </c>
    </row>
    <row r="137" spans="8:21" x14ac:dyDescent="0.3">
      <c r="H137" t="s">
        <v>2685</v>
      </c>
      <c r="I137">
        <v>-50</v>
      </c>
      <c r="J137">
        <v>19</v>
      </c>
      <c r="K137">
        <v>-0.5</v>
      </c>
      <c r="L137">
        <v>8</v>
      </c>
      <c r="M137">
        <v>0.03</v>
      </c>
      <c r="N137" s="1">
        <f t="shared" si="21"/>
        <v>15</v>
      </c>
      <c r="P137" s="1">
        <f t="shared" si="15"/>
        <v>0.96</v>
      </c>
      <c r="Q137" s="1">
        <f t="shared" si="16"/>
        <v>0.44186046511627908</v>
      </c>
      <c r="R137" s="1">
        <f t="shared" si="17"/>
        <v>0.96</v>
      </c>
      <c r="S137" s="1">
        <f t="shared" si="18"/>
        <v>0.21052631578947367</v>
      </c>
      <c r="T137" s="1">
        <f t="shared" si="19"/>
        <v>0.5116279069767441</v>
      </c>
      <c r="U137" s="1">
        <f t="shared" si="20"/>
        <v>0</v>
      </c>
    </row>
    <row r="138" spans="8:21" x14ac:dyDescent="0.3">
      <c r="H138" t="s">
        <v>2846</v>
      </c>
      <c r="I138">
        <v>-50</v>
      </c>
      <c r="J138">
        <v>14</v>
      </c>
      <c r="K138">
        <v>-1</v>
      </c>
      <c r="L138">
        <v>4</v>
      </c>
      <c r="M138">
        <v>-0.27</v>
      </c>
      <c r="N138" s="1">
        <f t="shared" si="21"/>
        <v>22</v>
      </c>
      <c r="P138" s="1">
        <f t="shared" si="15"/>
        <v>0.96</v>
      </c>
      <c r="Q138" s="1">
        <f t="shared" si="16"/>
        <v>0.32558139534883723</v>
      </c>
      <c r="R138" s="1">
        <f t="shared" si="17"/>
        <v>0.92</v>
      </c>
      <c r="S138" s="1">
        <f t="shared" si="18"/>
        <v>0.10526315789473684</v>
      </c>
      <c r="T138" s="1">
        <f t="shared" si="19"/>
        <v>0.16279069767441856</v>
      </c>
      <c r="U138" s="1">
        <f t="shared" si="20"/>
        <v>0.7</v>
      </c>
    </row>
    <row r="139" spans="8:21" x14ac:dyDescent="0.3">
      <c r="H139" t="s">
        <v>2905</v>
      </c>
      <c r="I139">
        <v>-50</v>
      </c>
      <c r="J139">
        <v>5</v>
      </c>
      <c r="K139">
        <v>-1.6</v>
      </c>
      <c r="L139">
        <v>8</v>
      </c>
      <c r="M139">
        <v>0.03</v>
      </c>
      <c r="N139" s="1">
        <f t="shared" si="21"/>
        <v>15</v>
      </c>
      <c r="P139" s="1">
        <f t="shared" si="15"/>
        <v>0.96</v>
      </c>
      <c r="Q139" s="1">
        <f t="shared" si="16"/>
        <v>0.11627906976744186</v>
      </c>
      <c r="R139" s="1">
        <f t="shared" si="17"/>
        <v>0.872</v>
      </c>
      <c r="S139" s="1">
        <f t="shared" si="18"/>
        <v>0.21052631578947367</v>
      </c>
      <c r="T139" s="1">
        <f t="shared" si="19"/>
        <v>0.5116279069767441</v>
      </c>
      <c r="U139" s="1">
        <f t="shared" si="20"/>
        <v>0</v>
      </c>
    </row>
    <row r="140" spans="8:21" x14ac:dyDescent="0.3">
      <c r="H140" t="s">
        <v>2631</v>
      </c>
      <c r="I140">
        <v>-51</v>
      </c>
      <c r="J140">
        <v>21</v>
      </c>
      <c r="K140">
        <v>-0.4</v>
      </c>
      <c r="L140">
        <v>4</v>
      </c>
      <c r="M140">
        <v>-0.33</v>
      </c>
      <c r="N140" s="1">
        <f t="shared" si="21"/>
        <v>23</v>
      </c>
      <c r="P140" s="1">
        <f t="shared" si="15"/>
        <v>0.9592857142857143</v>
      </c>
      <c r="Q140" s="1">
        <f t="shared" si="16"/>
        <v>0.48837209302325579</v>
      </c>
      <c r="R140" s="1">
        <f t="shared" si="17"/>
        <v>0.96799999999999997</v>
      </c>
      <c r="S140" s="1">
        <f t="shared" si="18"/>
        <v>0.10526315789473684</v>
      </c>
      <c r="T140" s="1">
        <f t="shared" si="19"/>
        <v>9.3023255813953445E-2</v>
      </c>
      <c r="U140" s="1">
        <f t="shared" si="20"/>
        <v>0.8</v>
      </c>
    </row>
    <row r="141" spans="8:21" x14ac:dyDescent="0.3">
      <c r="H141" t="s">
        <v>2687</v>
      </c>
      <c r="I141">
        <v>-51</v>
      </c>
      <c r="J141">
        <v>17</v>
      </c>
      <c r="K141">
        <v>-0.5</v>
      </c>
      <c r="L141">
        <v>9</v>
      </c>
      <c r="M141">
        <v>0.1</v>
      </c>
      <c r="N141" s="1">
        <f t="shared" si="21"/>
        <v>15</v>
      </c>
      <c r="P141" s="1">
        <f t="shared" si="15"/>
        <v>0.9592857142857143</v>
      </c>
      <c r="Q141" s="1">
        <f t="shared" si="16"/>
        <v>0.39534883720930231</v>
      </c>
      <c r="R141" s="1">
        <f t="shared" si="17"/>
        <v>0.96</v>
      </c>
      <c r="S141" s="1">
        <f t="shared" si="18"/>
        <v>0.23684210526315788</v>
      </c>
      <c r="T141" s="1">
        <f t="shared" si="19"/>
        <v>0.59302325581395354</v>
      </c>
      <c r="U141" s="1">
        <f t="shared" si="20"/>
        <v>0</v>
      </c>
    </row>
    <row r="142" spans="8:21" x14ac:dyDescent="0.3">
      <c r="H142" t="s">
        <v>2904</v>
      </c>
      <c r="I142">
        <v>-51</v>
      </c>
      <c r="J142">
        <v>4</v>
      </c>
      <c r="K142">
        <v>-1.6</v>
      </c>
      <c r="L142">
        <v>8</v>
      </c>
      <c r="M142">
        <v>0</v>
      </c>
      <c r="N142" s="1">
        <f t="shared" si="21"/>
        <v>16</v>
      </c>
      <c r="P142" s="1">
        <f t="shared" si="15"/>
        <v>0.9592857142857143</v>
      </c>
      <c r="Q142" s="1">
        <f t="shared" si="16"/>
        <v>9.3023255813953487E-2</v>
      </c>
      <c r="R142" s="1">
        <f t="shared" si="17"/>
        <v>0.872</v>
      </c>
      <c r="S142" s="1">
        <f t="shared" si="18"/>
        <v>0.21052631578947367</v>
      </c>
      <c r="T142" s="1">
        <f t="shared" si="19"/>
        <v>0.47674418604651159</v>
      </c>
      <c r="U142" s="1">
        <f t="shared" si="20"/>
        <v>0.1</v>
      </c>
    </row>
    <row r="143" spans="8:21" x14ac:dyDescent="0.3">
      <c r="H143" t="s">
        <v>2537</v>
      </c>
      <c r="I143">
        <v>-52</v>
      </c>
      <c r="J143">
        <v>32</v>
      </c>
      <c r="K143">
        <v>0</v>
      </c>
      <c r="L143">
        <v>1</v>
      </c>
      <c r="M143">
        <v>-0.3</v>
      </c>
      <c r="N143" s="1">
        <f t="shared" si="21"/>
        <v>20</v>
      </c>
      <c r="P143" s="1">
        <f t="shared" si="15"/>
        <v>0.95857142857142852</v>
      </c>
      <c r="Q143" s="1">
        <f t="shared" si="16"/>
        <v>0.7441860465116279</v>
      </c>
      <c r="R143" s="1">
        <f t="shared" si="17"/>
        <v>1</v>
      </c>
      <c r="S143" s="1">
        <f t="shared" si="18"/>
        <v>2.6315789473684209E-2</v>
      </c>
      <c r="T143" s="1">
        <f t="shared" si="19"/>
        <v>0.12790697674418602</v>
      </c>
      <c r="U143" s="1">
        <f t="shared" si="20"/>
        <v>0.5</v>
      </c>
    </row>
    <row r="144" spans="8:21" x14ac:dyDescent="0.3">
      <c r="H144" t="s">
        <v>2616</v>
      </c>
      <c r="I144">
        <v>-52</v>
      </c>
      <c r="J144">
        <v>24</v>
      </c>
      <c r="K144">
        <v>-0.3</v>
      </c>
      <c r="L144">
        <v>1</v>
      </c>
      <c r="M144">
        <v>-0.36</v>
      </c>
      <c r="N144" s="1">
        <f t="shared" si="21"/>
        <v>22</v>
      </c>
      <c r="P144" s="1">
        <f t="shared" si="15"/>
        <v>0.95857142857142852</v>
      </c>
      <c r="Q144" s="1">
        <f t="shared" si="16"/>
        <v>0.55813953488372092</v>
      </c>
      <c r="R144" s="1">
        <f t="shared" si="17"/>
        <v>0.97599999999999998</v>
      </c>
      <c r="S144" s="1">
        <f t="shared" si="18"/>
        <v>2.6315789473684209E-2</v>
      </c>
      <c r="T144" s="1">
        <f t="shared" si="19"/>
        <v>5.8139534883720916E-2</v>
      </c>
      <c r="U144" s="1">
        <f t="shared" si="20"/>
        <v>0.7</v>
      </c>
    </row>
    <row r="145" spans="8:21" x14ac:dyDescent="0.3">
      <c r="H145" t="s">
        <v>2834</v>
      </c>
      <c r="I145">
        <v>-52</v>
      </c>
      <c r="J145">
        <v>13</v>
      </c>
      <c r="K145">
        <v>-1</v>
      </c>
      <c r="L145">
        <v>4</v>
      </c>
      <c r="M145">
        <v>-0.28000000000000003</v>
      </c>
      <c r="N145" s="1">
        <f t="shared" si="21"/>
        <v>23</v>
      </c>
      <c r="P145" s="1">
        <f t="shared" si="15"/>
        <v>0.95857142857142852</v>
      </c>
      <c r="Q145" s="1">
        <f t="shared" si="16"/>
        <v>0.30232558139534882</v>
      </c>
      <c r="R145" s="1">
        <f t="shared" si="17"/>
        <v>0.92</v>
      </c>
      <c r="S145" s="1">
        <f t="shared" si="18"/>
        <v>0.10526315789473684</v>
      </c>
      <c r="T145" s="1">
        <f t="shared" si="19"/>
        <v>0.15116279069767435</v>
      </c>
      <c r="U145" s="1">
        <f t="shared" si="20"/>
        <v>0.8</v>
      </c>
    </row>
    <row r="146" spans="8:21" x14ac:dyDescent="0.3">
      <c r="H146" t="s">
        <v>2861</v>
      </c>
      <c r="I146">
        <v>-52</v>
      </c>
      <c r="J146">
        <v>19</v>
      </c>
      <c r="K146">
        <v>-1</v>
      </c>
      <c r="L146">
        <v>5</v>
      </c>
      <c r="M146">
        <v>-0.26</v>
      </c>
      <c r="N146" s="1">
        <f t="shared" si="21"/>
        <v>21</v>
      </c>
      <c r="P146" s="1">
        <f t="shared" si="15"/>
        <v>0.95857142857142852</v>
      </c>
      <c r="Q146" s="1">
        <f t="shared" si="16"/>
        <v>0.44186046511627908</v>
      </c>
      <c r="R146" s="1">
        <f t="shared" si="17"/>
        <v>0.92</v>
      </c>
      <c r="S146" s="1">
        <f t="shared" si="18"/>
        <v>0.13157894736842105</v>
      </c>
      <c r="T146" s="1">
        <f t="shared" si="19"/>
        <v>0.17441860465116277</v>
      </c>
      <c r="U146" s="1">
        <f t="shared" si="20"/>
        <v>0.6</v>
      </c>
    </row>
    <row r="147" spans="8:21" x14ac:dyDescent="0.3">
      <c r="H147" t="s">
        <v>2595</v>
      </c>
      <c r="I147">
        <v>-53</v>
      </c>
      <c r="J147">
        <v>22</v>
      </c>
      <c r="K147">
        <v>-0.3</v>
      </c>
      <c r="L147">
        <v>4</v>
      </c>
      <c r="M147">
        <v>-0.33</v>
      </c>
      <c r="N147" s="1">
        <f t="shared" si="21"/>
        <v>24</v>
      </c>
      <c r="P147" s="1">
        <f t="shared" si="15"/>
        <v>0.95785714285714285</v>
      </c>
      <c r="Q147" s="1">
        <f t="shared" si="16"/>
        <v>0.51162790697674421</v>
      </c>
      <c r="R147" s="1">
        <f t="shared" si="17"/>
        <v>0.97599999999999998</v>
      </c>
      <c r="S147" s="1">
        <f t="shared" si="18"/>
        <v>0.10526315789473684</v>
      </c>
      <c r="T147" s="1">
        <f t="shared" si="19"/>
        <v>9.3023255813953445E-2</v>
      </c>
      <c r="U147" s="1">
        <f t="shared" si="20"/>
        <v>0.9</v>
      </c>
    </row>
    <row r="148" spans="8:21" x14ac:dyDescent="0.3">
      <c r="H148" t="s">
        <v>2735</v>
      </c>
      <c r="I148">
        <v>-53</v>
      </c>
      <c r="J148">
        <v>7</v>
      </c>
      <c r="K148">
        <v>-0.8</v>
      </c>
      <c r="L148">
        <v>9</v>
      </c>
      <c r="M148">
        <v>-0.18</v>
      </c>
      <c r="N148" s="1">
        <f t="shared" si="21"/>
        <v>25</v>
      </c>
      <c r="P148" s="1">
        <f t="shared" si="15"/>
        <v>0.95785714285714285</v>
      </c>
      <c r="Q148" s="1">
        <f t="shared" si="16"/>
        <v>0.16279069767441862</v>
      </c>
      <c r="R148" s="1">
        <f t="shared" si="17"/>
        <v>0.93599999999999994</v>
      </c>
      <c r="S148" s="1">
        <f t="shared" si="18"/>
        <v>0.23684210526315788</v>
      </c>
      <c r="T148" s="1">
        <f t="shared" si="19"/>
        <v>0.26744186046511625</v>
      </c>
      <c r="U148" s="1">
        <f t="shared" si="20"/>
        <v>1</v>
      </c>
    </row>
    <row r="149" spans="8:21" x14ac:dyDescent="0.3">
      <c r="H149" t="s">
        <v>2755</v>
      </c>
      <c r="I149">
        <v>-53</v>
      </c>
      <c r="J149">
        <v>5</v>
      </c>
      <c r="K149">
        <v>-0.8</v>
      </c>
      <c r="L149">
        <v>9</v>
      </c>
      <c r="M149">
        <v>-0.14000000000000001</v>
      </c>
      <c r="N149" s="1">
        <f t="shared" si="21"/>
        <v>22</v>
      </c>
      <c r="P149" s="1">
        <f t="shared" si="15"/>
        <v>0.95785714285714285</v>
      </c>
      <c r="Q149" s="1">
        <f t="shared" si="16"/>
        <v>0.11627906976744186</v>
      </c>
      <c r="R149" s="1">
        <f t="shared" si="17"/>
        <v>0.93599999999999994</v>
      </c>
      <c r="S149" s="1">
        <f t="shared" si="18"/>
        <v>0.23684210526315788</v>
      </c>
      <c r="T149" s="1">
        <f t="shared" si="19"/>
        <v>0.31395348837209297</v>
      </c>
      <c r="U149" s="1">
        <f t="shared" si="20"/>
        <v>0.7</v>
      </c>
    </row>
    <row r="150" spans="8:21" x14ac:dyDescent="0.3">
      <c r="H150" t="s">
        <v>2528</v>
      </c>
      <c r="I150">
        <v>-54</v>
      </c>
      <c r="J150">
        <v>21</v>
      </c>
      <c r="K150">
        <v>0</v>
      </c>
      <c r="L150">
        <v>2</v>
      </c>
      <c r="M150">
        <v>-0.36</v>
      </c>
      <c r="N150" s="1">
        <f t="shared" si="21"/>
        <v>21</v>
      </c>
      <c r="P150" s="1">
        <f t="shared" si="15"/>
        <v>0.95714285714285718</v>
      </c>
      <c r="Q150" s="1">
        <f t="shared" si="16"/>
        <v>0.48837209302325579</v>
      </c>
      <c r="R150" s="1">
        <f t="shared" si="17"/>
        <v>1</v>
      </c>
      <c r="S150" s="1">
        <f t="shared" si="18"/>
        <v>5.2631578947368418E-2</v>
      </c>
      <c r="T150" s="1">
        <f t="shared" si="19"/>
        <v>5.8139534883720916E-2</v>
      </c>
      <c r="U150" s="1">
        <f t="shared" si="20"/>
        <v>0.6</v>
      </c>
    </row>
    <row r="151" spans="8:21" x14ac:dyDescent="0.3">
      <c r="H151" t="s">
        <v>2613</v>
      </c>
      <c r="I151">
        <v>-54</v>
      </c>
      <c r="J151">
        <v>31</v>
      </c>
      <c r="K151">
        <v>-0.3</v>
      </c>
      <c r="L151">
        <v>4</v>
      </c>
      <c r="M151">
        <v>-0.28000000000000003</v>
      </c>
      <c r="N151" s="1">
        <f t="shared" si="21"/>
        <v>23</v>
      </c>
      <c r="P151" s="1">
        <f t="shared" si="15"/>
        <v>0.95714285714285718</v>
      </c>
      <c r="Q151" s="1">
        <f t="shared" si="16"/>
        <v>0.72093023255813948</v>
      </c>
      <c r="R151" s="1">
        <f t="shared" si="17"/>
        <v>0.97599999999999998</v>
      </c>
      <c r="S151" s="1">
        <f t="shared" si="18"/>
        <v>0.10526315789473684</v>
      </c>
      <c r="T151" s="1">
        <f t="shared" si="19"/>
        <v>0.15116279069767435</v>
      </c>
      <c r="U151" s="1">
        <f t="shared" si="20"/>
        <v>0.8</v>
      </c>
    </row>
    <row r="152" spans="8:21" x14ac:dyDescent="0.3">
      <c r="H152" t="s">
        <v>2530</v>
      </c>
      <c r="I152">
        <v>-55</v>
      </c>
      <c r="J152">
        <v>33</v>
      </c>
      <c r="K152">
        <v>0</v>
      </c>
      <c r="L152">
        <v>4</v>
      </c>
      <c r="M152">
        <v>-0.26</v>
      </c>
      <c r="N152" s="1">
        <f t="shared" si="21"/>
        <v>21</v>
      </c>
      <c r="P152" s="1">
        <f t="shared" si="15"/>
        <v>0.95642857142857141</v>
      </c>
      <c r="Q152" s="1">
        <f t="shared" si="16"/>
        <v>0.76744186046511631</v>
      </c>
      <c r="R152" s="1">
        <f t="shared" si="17"/>
        <v>1</v>
      </c>
      <c r="S152" s="1">
        <f t="shared" si="18"/>
        <v>0.10526315789473684</v>
      </c>
      <c r="T152" s="1">
        <f t="shared" si="19"/>
        <v>0.17441860465116277</v>
      </c>
      <c r="U152" s="1">
        <f t="shared" si="20"/>
        <v>0.6</v>
      </c>
    </row>
    <row r="153" spans="8:21" x14ac:dyDescent="0.3">
      <c r="H153" t="s">
        <v>2607</v>
      </c>
      <c r="I153">
        <v>-55</v>
      </c>
      <c r="J153">
        <v>25</v>
      </c>
      <c r="K153">
        <v>-0.3</v>
      </c>
      <c r="L153">
        <v>2</v>
      </c>
      <c r="M153">
        <v>-0.37</v>
      </c>
      <c r="N153" s="1">
        <f t="shared" si="21"/>
        <v>23</v>
      </c>
      <c r="P153" s="1">
        <f t="shared" si="15"/>
        <v>0.95642857142857141</v>
      </c>
      <c r="Q153" s="1">
        <f t="shared" si="16"/>
        <v>0.58139534883720934</v>
      </c>
      <c r="R153" s="1">
        <f t="shared" si="17"/>
        <v>0.97599999999999998</v>
      </c>
      <c r="S153" s="1">
        <f t="shared" si="18"/>
        <v>5.2631578947368418E-2</v>
      </c>
      <c r="T153" s="1">
        <f t="shared" si="19"/>
        <v>4.6511627906976723E-2</v>
      </c>
      <c r="U153" s="1">
        <f t="shared" si="20"/>
        <v>0.8</v>
      </c>
    </row>
    <row r="154" spans="8:21" x14ac:dyDescent="0.3">
      <c r="H154" t="s">
        <v>2608</v>
      </c>
      <c r="I154">
        <v>-55</v>
      </c>
      <c r="J154">
        <v>25</v>
      </c>
      <c r="K154">
        <v>-0.3</v>
      </c>
      <c r="L154">
        <v>2</v>
      </c>
      <c r="M154">
        <v>-0.37</v>
      </c>
      <c r="N154" s="1">
        <f t="shared" si="21"/>
        <v>23</v>
      </c>
      <c r="P154" s="1">
        <f t="shared" si="15"/>
        <v>0.95642857142857141</v>
      </c>
      <c r="Q154" s="1">
        <f t="shared" si="16"/>
        <v>0.58139534883720934</v>
      </c>
      <c r="R154" s="1">
        <f t="shared" si="17"/>
        <v>0.97599999999999998</v>
      </c>
      <c r="S154" s="1">
        <f t="shared" si="18"/>
        <v>5.2631578947368418E-2</v>
      </c>
      <c r="T154" s="1">
        <f t="shared" si="19"/>
        <v>4.6511627906976723E-2</v>
      </c>
      <c r="U154" s="1">
        <f t="shared" si="20"/>
        <v>0.8</v>
      </c>
    </row>
    <row r="155" spans="8:21" x14ac:dyDescent="0.3">
      <c r="H155" t="s">
        <v>2633</v>
      </c>
      <c r="I155">
        <v>-55</v>
      </c>
      <c r="J155">
        <v>23</v>
      </c>
      <c r="K155">
        <v>-0.4</v>
      </c>
      <c r="L155">
        <v>1</v>
      </c>
      <c r="M155">
        <v>-0.36</v>
      </c>
      <c r="N155" s="1">
        <f t="shared" si="21"/>
        <v>21</v>
      </c>
      <c r="P155" s="1">
        <f t="shared" si="15"/>
        <v>0.95642857142857141</v>
      </c>
      <c r="Q155" s="1">
        <f t="shared" si="16"/>
        <v>0.53488372093023251</v>
      </c>
      <c r="R155" s="1">
        <f t="shared" si="17"/>
        <v>0.96799999999999997</v>
      </c>
      <c r="S155" s="1">
        <f t="shared" si="18"/>
        <v>2.6315789473684209E-2</v>
      </c>
      <c r="T155" s="1">
        <f t="shared" si="19"/>
        <v>5.8139534883720916E-2</v>
      </c>
      <c r="U155" s="1">
        <f t="shared" si="20"/>
        <v>0.6</v>
      </c>
    </row>
    <row r="156" spans="8:21" x14ac:dyDescent="0.3">
      <c r="H156" t="s">
        <v>2747</v>
      </c>
      <c r="I156">
        <v>-55</v>
      </c>
      <c r="J156">
        <v>5</v>
      </c>
      <c r="K156">
        <v>-0.8</v>
      </c>
      <c r="L156">
        <v>9</v>
      </c>
      <c r="M156">
        <v>-0.15</v>
      </c>
      <c r="N156" s="1">
        <f t="shared" si="21"/>
        <v>23</v>
      </c>
      <c r="P156" s="1">
        <f t="shared" si="15"/>
        <v>0.95642857142857141</v>
      </c>
      <c r="Q156" s="1">
        <f t="shared" si="16"/>
        <v>0.11627906976744186</v>
      </c>
      <c r="R156" s="1">
        <f t="shared" si="17"/>
        <v>0.93599999999999994</v>
      </c>
      <c r="S156" s="1">
        <f t="shared" si="18"/>
        <v>0.23684210526315788</v>
      </c>
      <c r="T156" s="1">
        <f t="shared" si="19"/>
        <v>0.30232558139534887</v>
      </c>
      <c r="U156" s="1">
        <f t="shared" si="20"/>
        <v>0.8</v>
      </c>
    </row>
    <row r="157" spans="8:21" x14ac:dyDescent="0.3">
      <c r="H157" t="s">
        <v>2529</v>
      </c>
      <c r="I157">
        <v>-56</v>
      </c>
      <c r="J157">
        <v>31</v>
      </c>
      <c r="K157">
        <v>0</v>
      </c>
      <c r="L157">
        <v>1</v>
      </c>
      <c r="M157">
        <v>-0.31</v>
      </c>
      <c r="N157" s="1">
        <f t="shared" si="21"/>
        <v>21</v>
      </c>
      <c r="P157" s="1">
        <f t="shared" si="15"/>
        <v>0.95571428571428574</v>
      </c>
      <c r="Q157" s="1">
        <f t="shared" si="16"/>
        <v>0.72093023255813948</v>
      </c>
      <c r="R157" s="1">
        <f t="shared" si="17"/>
        <v>1</v>
      </c>
      <c r="S157" s="1">
        <f t="shared" si="18"/>
        <v>2.6315789473684209E-2</v>
      </c>
      <c r="T157" s="1">
        <f t="shared" si="19"/>
        <v>0.11627906976744183</v>
      </c>
      <c r="U157" s="1">
        <f t="shared" si="20"/>
        <v>0.6</v>
      </c>
    </row>
    <row r="158" spans="8:21" x14ac:dyDescent="0.3">
      <c r="H158" t="s">
        <v>2678</v>
      </c>
      <c r="I158">
        <v>-56</v>
      </c>
      <c r="J158">
        <v>19</v>
      </c>
      <c r="K158">
        <v>-0.5</v>
      </c>
      <c r="L158">
        <v>9</v>
      </c>
      <c r="M158">
        <v>0</v>
      </c>
      <c r="N158" s="1">
        <f t="shared" si="21"/>
        <v>16</v>
      </c>
      <c r="P158" s="1">
        <f t="shared" si="15"/>
        <v>0.95571428571428574</v>
      </c>
      <c r="Q158" s="1">
        <f t="shared" si="16"/>
        <v>0.44186046511627908</v>
      </c>
      <c r="R158" s="1">
        <f t="shared" si="17"/>
        <v>0.96</v>
      </c>
      <c r="S158" s="1">
        <f t="shared" si="18"/>
        <v>0.23684210526315788</v>
      </c>
      <c r="T158" s="1">
        <f t="shared" si="19"/>
        <v>0.47674418604651159</v>
      </c>
      <c r="U158" s="1">
        <f t="shared" si="20"/>
        <v>0.1</v>
      </c>
    </row>
    <row r="159" spans="8:21" x14ac:dyDescent="0.3">
      <c r="H159" t="s">
        <v>2679</v>
      </c>
      <c r="I159">
        <v>-56</v>
      </c>
      <c r="J159">
        <v>18</v>
      </c>
      <c r="K159">
        <v>-0.5</v>
      </c>
      <c r="L159">
        <v>10</v>
      </c>
      <c r="M159">
        <v>0.06</v>
      </c>
      <c r="N159" s="1">
        <f t="shared" si="21"/>
        <v>16</v>
      </c>
      <c r="P159" s="1">
        <f t="shared" si="15"/>
        <v>0.95571428571428574</v>
      </c>
      <c r="Q159" s="1">
        <f t="shared" si="16"/>
        <v>0.41860465116279072</v>
      </c>
      <c r="R159" s="1">
        <f t="shared" si="17"/>
        <v>0.96</v>
      </c>
      <c r="S159" s="1">
        <f t="shared" si="18"/>
        <v>0.26315789473684209</v>
      </c>
      <c r="T159" s="1">
        <f t="shared" si="19"/>
        <v>0.54651162790697672</v>
      </c>
      <c r="U159" s="1">
        <f t="shared" si="20"/>
        <v>0.1</v>
      </c>
    </row>
    <row r="160" spans="8:21" x14ac:dyDescent="0.3">
      <c r="H160" t="s">
        <v>2903</v>
      </c>
      <c r="I160">
        <v>-56</v>
      </c>
      <c r="J160">
        <v>3</v>
      </c>
      <c r="K160">
        <v>-1.6</v>
      </c>
      <c r="L160">
        <v>8</v>
      </c>
      <c r="M160">
        <v>-0.03</v>
      </c>
      <c r="N160" s="1">
        <f t="shared" si="21"/>
        <v>17</v>
      </c>
      <c r="P160" s="1">
        <f t="shared" si="15"/>
        <v>0.95571428571428574</v>
      </c>
      <c r="Q160" s="1">
        <f t="shared" si="16"/>
        <v>6.9767441860465115E-2</v>
      </c>
      <c r="R160" s="1">
        <f t="shared" si="17"/>
        <v>0.872</v>
      </c>
      <c r="S160" s="1">
        <f t="shared" si="18"/>
        <v>0.21052631578947367</v>
      </c>
      <c r="T160" s="1">
        <f t="shared" si="19"/>
        <v>0.44186046511627908</v>
      </c>
      <c r="U160" s="1">
        <f t="shared" si="20"/>
        <v>0.2</v>
      </c>
    </row>
    <row r="161" spans="8:21" x14ac:dyDescent="0.3">
      <c r="H161" t="s">
        <v>2523</v>
      </c>
      <c r="I161">
        <v>-57</v>
      </c>
      <c r="J161">
        <v>32</v>
      </c>
      <c r="K161">
        <v>0</v>
      </c>
      <c r="L161">
        <v>4</v>
      </c>
      <c r="M161">
        <v>-0.27</v>
      </c>
      <c r="N161" s="1">
        <f t="shared" si="21"/>
        <v>22</v>
      </c>
      <c r="P161" s="1">
        <f t="shared" si="15"/>
        <v>0.95499999999999996</v>
      </c>
      <c r="Q161" s="1">
        <f t="shared" si="16"/>
        <v>0.7441860465116279</v>
      </c>
      <c r="R161" s="1">
        <f t="shared" si="17"/>
        <v>1</v>
      </c>
      <c r="S161" s="1">
        <f t="shared" si="18"/>
        <v>0.10526315789473684</v>
      </c>
      <c r="T161" s="1">
        <f t="shared" si="19"/>
        <v>0.16279069767441856</v>
      </c>
      <c r="U161" s="1">
        <f t="shared" si="20"/>
        <v>0.7</v>
      </c>
    </row>
    <row r="162" spans="8:21" x14ac:dyDescent="0.3">
      <c r="H162" t="s">
        <v>2615</v>
      </c>
      <c r="I162">
        <v>-57</v>
      </c>
      <c r="J162">
        <v>23</v>
      </c>
      <c r="K162">
        <v>-0.3</v>
      </c>
      <c r="L162">
        <v>2</v>
      </c>
      <c r="M162">
        <v>-0.36</v>
      </c>
      <c r="N162" s="1">
        <f t="shared" si="21"/>
        <v>22</v>
      </c>
      <c r="P162" s="1">
        <f t="shared" si="15"/>
        <v>0.95499999999999996</v>
      </c>
      <c r="Q162" s="1">
        <f t="shared" si="16"/>
        <v>0.53488372093023251</v>
      </c>
      <c r="R162" s="1">
        <f t="shared" si="17"/>
        <v>0.97599999999999998</v>
      </c>
      <c r="S162" s="1">
        <f t="shared" si="18"/>
        <v>5.2631578947368418E-2</v>
      </c>
      <c r="T162" s="1">
        <f t="shared" si="19"/>
        <v>5.8139534883720916E-2</v>
      </c>
      <c r="U162" s="1">
        <f t="shared" si="20"/>
        <v>0.7</v>
      </c>
    </row>
    <row r="163" spans="8:21" x14ac:dyDescent="0.3">
      <c r="H163" t="s">
        <v>2632</v>
      </c>
      <c r="I163">
        <v>-57</v>
      </c>
      <c r="J163">
        <v>22</v>
      </c>
      <c r="K163">
        <v>-0.4</v>
      </c>
      <c r="L163">
        <v>2</v>
      </c>
      <c r="M163">
        <v>-0.36</v>
      </c>
      <c r="N163" s="1">
        <f t="shared" si="21"/>
        <v>22</v>
      </c>
      <c r="P163" s="1">
        <f t="shared" si="15"/>
        <v>0.95499999999999996</v>
      </c>
      <c r="Q163" s="1">
        <f t="shared" si="16"/>
        <v>0.51162790697674421</v>
      </c>
      <c r="R163" s="1">
        <f t="shared" si="17"/>
        <v>0.96799999999999997</v>
      </c>
      <c r="S163" s="1">
        <f t="shared" si="18"/>
        <v>5.2631578947368418E-2</v>
      </c>
      <c r="T163" s="1">
        <f t="shared" si="19"/>
        <v>5.8139534883720916E-2</v>
      </c>
      <c r="U163" s="1">
        <f t="shared" si="20"/>
        <v>0.7</v>
      </c>
    </row>
    <row r="164" spans="8:21" x14ac:dyDescent="0.3">
      <c r="H164" t="s">
        <v>2902</v>
      </c>
      <c r="I164">
        <v>-57</v>
      </c>
      <c r="J164">
        <v>3</v>
      </c>
      <c r="K164">
        <v>-1.6</v>
      </c>
      <c r="L164">
        <v>8</v>
      </c>
      <c r="M164">
        <v>-0.06</v>
      </c>
      <c r="N164" s="1">
        <f t="shared" si="21"/>
        <v>18</v>
      </c>
      <c r="P164" s="1">
        <f t="shared" si="15"/>
        <v>0.95499999999999996</v>
      </c>
      <c r="Q164" s="1">
        <f t="shared" si="16"/>
        <v>6.9767441860465115E-2</v>
      </c>
      <c r="R164" s="1">
        <f t="shared" si="17"/>
        <v>0.872</v>
      </c>
      <c r="S164" s="1">
        <f t="shared" si="18"/>
        <v>0.21052631578947367</v>
      </c>
      <c r="T164" s="1">
        <f t="shared" si="19"/>
        <v>0.40697674418604651</v>
      </c>
      <c r="U164" s="1">
        <f t="shared" si="20"/>
        <v>0.3</v>
      </c>
    </row>
    <row r="165" spans="8:21" x14ac:dyDescent="0.3">
      <c r="H165" t="s">
        <v>2621</v>
      </c>
      <c r="I165">
        <v>-58</v>
      </c>
      <c r="J165">
        <v>29</v>
      </c>
      <c r="K165">
        <v>-0.3</v>
      </c>
      <c r="L165">
        <v>2</v>
      </c>
      <c r="M165">
        <v>-0.32</v>
      </c>
      <c r="N165" s="1">
        <f t="shared" si="21"/>
        <v>22</v>
      </c>
      <c r="P165" s="1">
        <f t="shared" si="15"/>
        <v>0.95428571428571429</v>
      </c>
      <c r="Q165" s="1">
        <f t="shared" si="16"/>
        <v>0.67441860465116277</v>
      </c>
      <c r="R165" s="1">
        <f t="shared" si="17"/>
        <v>0.97599999999999998</v>
      </c>
      <c r="S165" s="1">
        <f t="shared" si="18"/>
        <v>5.2631578947368418E-2</v>
      </c>
      <c r="T165" s="1">
        <f t="shared" si="19"/>
        <v>0.10465116279069764</v>
      </c>
      <c r="U165" s="1">
        <f t="shared" si="20"/>
        <v>0.7</v>
      </c>
    </row>
    <row r="166" spans="8:21" x14ac:dyDescent="0.3">
      <c r="H166" t="s">
        <v>2625</v>
      </c>
      <c r="I166">
        <v>-58</v>
      </c>
      <c r="J166">
        <v>27</v>
      </c>
      <c r="K166">
        <v>-0.3</v>
      </c>
      <c r="L166">
        <v>1</v>
      </c>
      <c r="M166">
        <v>-0.36</v>
      </c>
      <c r="N166" s="1">
        <f t="shared" si="21"/>
        <v>21</v>
      </c>
      <c r="P166" s="1">
        <f t="shared" si="15"/>
        <v>0.95428571428571429</v>
      </c>
      <c r="Q166" s="1">
        <f t="shared" si="16"/>
        <v>0.62790697674418605</v>
      </c>
      <c r="R166" s="1">
        <f t="shared" si="17"/>
        <v>0.97599999999999998</v>
      </c>
      <c r="S166" s="1">
        <f t="shared" si="18"/>
        <v>2.6315789473684209E-2</v>
      </c>
      <c r="T166" s="1">
        <f t="shared" si="19"/>
        <v>5.8139534883720916E-2</v>
      </c>
      <c r="U166" s="1">
        <f t="shared" si="20"/>
        <v>0.6</v>
      </c>
    </row>
    <row r="167" spans="8:21" x14ac:dyDescent="0.3">
      <c r="H167" t="s">
        <v>2742</v>
      </c>
      <c r="I167">
        <v>-58</v>
      </c>
      <c r="J167">
        <v>8</v>
      </c>
      <c r="K167">
        <v>-0.8</v>
      </c>
      <c r="L167">
        <v>6</v>
      </c>
      <c r="M167">
        <v>-0.21</v>
      </c>
      <c r="N167" s="1">
        <f t="shared" si="21"/>
        <v>24</v>
      </c>
      <c r="P167" s="1">
        <f t="shared" si="15"/>
        <v>0.95428571428571429</v>
      </c>
      <c r="Q167" s="1">
        <f t="shared" si="16"/>
        <v>0.18604651162790697</v>
      </c>
      <c r="R167" s="1">
        <f t="shared" si="17"/>
        <v>0.93599999999999994</v>
      </c>
      <c r="S167" s="1">
        <f t="shared" si="18"/>
        <v>0.15789473684210525</v>
      </c>
      <c r="T167" s="1">
        <f t="shared" si="19"/>
        <v>0.23255813953488372</v>
      </c>
      <c r="U167" s="1">
        <f t="shared" si="20"/>
        <v>0.9</v>
      </c>
    </row>
    <row r="168" spans="8:21" x14ac:dyDescent="0.3">
      <c r="H168" t="s">
        <v>2922</v>
      </c>
      <c r="I168">
        <v>-58</v>
      </c>
      <c r="J168">
        <v>23</v>
      </c>
      <c r="K168">
        <v>-1.7</v>
      </c>
      <c r="L168">
        <v>8</v>
      </c>
      <c r="M168">
        <v>0.1</v>
      </c>
      <c r="N168" s="1">
        <f t="shared" si="21"/>
        <v>15</v>
      </c>
      <c r="P168" s="1">
        <f t="shared" si="15"/>
        <v>0.95428571428571429</v>
      </c>
      <c r="Q168" s="1">
        <f t="shared" si="16"/>
        <v>0.53488372093023251</v>
      </c>
      <c r="R168" s="1">
        <f t="shared" si="17"/>
        <v>0.8640000000000001</v>
      </c>
      <c r="S168" s="1">
        <f t="shared" si="18"/>
        <v>0.21052631578947367</v>
      </c>
      <c r="T168" s="1">
        <f t="shared" si="19"/>
        <v>0.59302325581395354</v>
      </c>
      <c r="U168" s="1">
        <f t="shared" si="20"/>
        <v>0</v>
      </c>
    </row>
    <row r="169" spans="8:21" x14ac:dyDescent="0.3">
      <c r="H169" t="s">
        <v>2622</v>
      </c>
      <c r="I169">
        <v>-59</v>
      </c>
      <c r="J169">
        <v>30</v>
      </c>
      <c r="K169">
        <v>-0.3</v>
      </c>
      <c r="L169">
        <v>2</v>
      </c>
      <c r="M169">
        <v>-0.32</v>
      </c>
      <c r="N169" s="1">
        <f t="shared" si="21"/>
        <v>22</v>
      </c>
      <c r="P169" s="1">
        <f t="shared" si="15"/>
        <v>0.95357142857142863</v>
      </c>
      <c r="Q169" s="1">
        <f t="shared" si="16"/>
        <v>0.69767441860465118</v>
      </c>
      <c r="R169" s="1">
        <f t="shared" si="17"/>
        <v>0.97599999999999998</v>
      </c>
      <c r="S169" s="1">
        <f t="shared" si="18"/>
        <v>5.2631578947368418E-2</v>
      </c>
      <c r="T169" s="1">
        <f t="shared" si="19"/>
        <v>0.10465116279069764</v>
      </c>
      <c r="U169" s="1">
        <f t="shared" si="20"/>
        <v>0.7</v>
      </c>
    </row>
    <row r="170" spans="8:21" x14ac:dyDescent="0.3">
      <c r="H170" t="s">
        <v>2630</v>
      </c>
      <c r="I170">
        <v>-59</v>
      </c>
      <c r="J170">
        <v>28</v>
      </c>
      <c r="K170">
        <v>-0.3</v>
      </c>
      <c r="L170">
        <v>0</v>
      </c>
      <c r="M170">
        <v>-0.35</v>
      </c>
      <c r="N170" s="1">
        <f t="shared" si="21"/>
        <v>20</v>
      </c>
      <c r="P170" s="1">
        <f t="shared" si="15"/>
        <v>0.95357142857142863</v>
      </c>
      <c r="Q170" s="1">
        <f t="shared" si="16"/>
        <v>0.65116279069767447</v>
      </c>
      <c r="R170" s="1">
        <f t="shared" si="17"/>
        <v>0.97599999999999998</v>
      </c>
      <c r="S170" s="1">
        <f t="shared" si="18"/>
        <v>0</v>
      </c>
      <c r="T170" s="1">
        <f t="shared" si="19"/>
        <v>6.9767441860465115E-2</v>
      </c>
      <c r="U170" s="1">
        <f t="shared" si="20"/>
        <v>0.5</v>
      </c>
    </row>
    <row r="171" spans="8:21" x14ac:dyDescent="0.3">
      <c r="H171" t="s">
        <v>2605</v>
      </c>
      <c r="I171">
        <v>-60</v>
      </c>
      <c r="J171">
        <v>23</v>
      </c>
      <c r="K171">
        <v>-0.3</v>
      </c>
      <c r="L171">
        <v>3</v>
      </c>
      <c r="M171">
        <v>-0.37</v>
      </c>
      <c r="N171" s="1">
        <f t="shared" si="21"/>
        <v>23</v>
      </c>
      <c r="P171" s="1">
        <f t="shared" si="15"/>
        <v>0.95285714285714285</v>
      </c>
      <c r="Q171" s="1">
        <f t="shared" si="16"/>
        <v>0.53488372093023251</v>
      </c>
      <c r="R171" s="1">
        <f t="shared" si="17"/>
        <v>0.97599999999999998</v>
      </c>
      <c r="S171" s="1">
        <f t="shared" si="18"/>
        <v>7.8947368421052627E-2</v>
      </c>
      <c r="T171" s="1">
        <f t="shared" si="19"/>
        <v>4.6511627906976723E-2</v>
      </c>
      <c r="U171" s="1">
        <f t="shared" si="20"/>
        <v>0.8</v>
      </c>
    </row>
    <row r="172" spans="8:21" x14ac:dyDescent="0.3">
      <c r="H172" t="s">
        <v>2606</v>
      </c>
      <c r="I172">
        <v>-60</v>
      </c>
      <c r="J172">
        <v>23</v>
      </c>
      <c r="K172">
        <v>-0.3</v>
      </c>
      <c r="L172">
        <v>3</v>
      </c>
      <c r="M172">
        <v>-0.37</v>
      </c>
      <c r="N172" s="1">
        <f t="shared" si="21"/>
        <v>23</v>
      </c>
      <c r="P172" s="1">
        <f t="shared" si="15"/>
        <v>0.95285714285714285</v>
      </c>
      <c r="Q172" s="1">
        <f t="shared" si="16"/>
        <v>0.53488372093023251</v>
      </c>
      <c r="R172" s="1">
        <f t="shared" si="17"/>
        <v>0.97599999999999998</v>
      </c>
      <c r="S172" s="1">
        <f t="shared" si="18"/>
        <v>7.8947368421052627E-2</v>
      </c>
      <c r="T172" s="1">
        <f t="shared" si="19"/>
        <v>4.6511627906976723E-2</v>
      </c>
      <c r="U172" s="1">
        <f t="shared" si="20"/>
        <v>0.8</v>
      </c>
    </row>
    <row r="173" spans="8:21" x14ac:dyDescent="0.3">
      <c r="H173" t="s">
        <v>2614</v>
      </c>
      <c r="I173">
        <v>-60</v>
      </c>
      <c r="J173">
        <v>31</v>
      </c>
      <c r="K173">
        <v>-0.3</v>
      </c>
      <c r="L173">
        <v>5</v>
      </c>
      <c r="M173">
        <v>-0.28000000000000003</v>
      </c>
      <c r="N173" s="1">
        <f t="shared" si="21"/>
        <v>23</v>
      </c>
      <c r="P173" s="1">
        <f t="shared" si="15"/>
        <v>0.95285714285714285</v>
      </c>
      <c r="Q173" s="1">
        <f t="shared" si="16"/>
        <v>0.72093023255813948</v>
      </c>
      <c r="R173" s="1">
        <f t="shared" si="17"/>
        <v>0.97599999999999998</v>
      </c>
      <c r="S173" s="1">
        <f t="shared" si="18"/>
        <v>0.13157894736842105</v>
      </c>
      <c r="T173" s="1">
        <f t="shared" si="19"/>
        <v>0.15116279069767435</v>
      </c>
      <c r="U173" s="1">
        <f t="shared" si="20"/>
        <v>0.8</v>
      </c>
    </row>
    <row r="174" spans="8:21" x14ac:dyDescent="0.3">
      <c r="H174" t="s">
        <v>2618</v>
      </c>
      <c r="I174">
        <v>-60</v>
      </c>
      <c r="J174">
        <v>26</v>
      </c>
      <c r="K174">
        <v>-0.3</v>
      </c>
      <c r="L174">
        <v>1</v>
      </c>
      <c r="M174">
        <v>-0.36</v>
      </c>
      <c r="N174" s="1">
        <f t="shared" si="21"/>
        <v>22</v>
      </c>
      <c r="P174" s="1">
        <f t="shared" si="15"/>
        <v>0.95285714285714285</v>
      </c>
      <c r="Q174" s="1">
        <f t="shared" si="16"/>
        <v>0.60465116279069764</v>
      </c>
      <c r="R174" s="1">
        <f t="shared" si="17"/>
        <v>0.97599999999999998</v>
      </c>
      <c r="S174" s="1">
        <f t="shared" si="18"/>
        <v>2.6315789473684209E-2</v>
      </c>
      <c r="T174" s="1">
        <f t="shared" si="19"/>
        <v>5.8139534883720916E-2</v>
      </c>
      <c r="U174" s="1">
        <f t="shared" si="20"/>
        <v>0.7</v>
      </c>
    </row>
    <row r="175" spans="8:21" x14ac:dyDescent="0.3">
      <c r="H175" t="s">
        <v>2623</v>
      </c>
      <c r="I175">
        <v>-60</v>
      </c>
      <c r="J175">
        <v>31</v>
      </c>
      <c r="K175">
        <v>-0.3</v>
      </c>
      <c r="L175">
        <v>2</v>
      </c>
      <c r="M175">
        <v>-0.32</v>
      </c>
      <c r="N175" s="1">
        <f t="shared" si="21"/>
        <v>22</v>
      </c>
      <c r="P175" s="1">
        <f t="shared" si="15"/>
        <v>0.95285714285714285</v>
      </c>
      <c r="Q175" s="1">
        <f t="shared" si="16"/>
        <v>0.72093023255813948</v>
      </c>
      <c r="R175" s="1">
        <f t="shared" si="17"/>
        <v>0.97599999999999998</v>
      </c>
      <c r="S175" s="1">
        <f t="shared" si="18"/>
        <v>5.2631578947368418E-2</v>
      </c>
      <c r="T175" s="1">
        <f t="shared" si="19"/>
        <v>0.10465116279069764</v>
      </c>
      <c r="U175" s="1">
        <f t="shared" si="20"/>
        <v>0.7</v>
      </c>
    </row>
    <row r="176" spans="8:21" x14ac:dyDescent="0.3">
      <c r="H176" t="s">
        <v>2611</v>
      </c>
      <c r="I176">
        <v>-61</v>
      </c>
      <c r="J176">
        <v>29</v>
      </c>
      <c r="K176">
        <v>-0.3</v>
      </c>
      <c r="L176">
        <v>4</v>
      </c>
      <c r="M176">
        <v>-0.33</v>
      </c>
      <c r="N176" s="1">
        <f t="shared" si="21"/>
        <v>23</v>
      </c>
      <c r="P176" s="1">
        <f t="shared" si="15"/>
        <v>0.95214285714285718</v>
      </c>
      <c r="Q176" s="1">
        <f t="shared" si="16"/>
        <v>0.67441860465116277</v>
      </c>
      <c r="R176" s="1">
        <f t="shared" si="17"/>
        <v>0.97599999999999998</v>
      </c>
      <c r="S176" s="1">
        <f t="shared" si="18"/>
        <v>0.10526315789473684</v>
      </c>
      <c r="T176" s="1">
        <f t="shared" si="19"/>
        <v>9.3023255813953445E-2</v>
      </c>
      <c r="U176" s="1">
        <f t="shared" si="20"/>
        <v>0.8</v>
      </c>
    </row>
    <row r="177" spans="8:21" x14ac:dyDescent="0.3">
      <c r="H177" t="s">
        <v>2740</v>
      </c>
      <c r="I177">
        <v>-61</v>
      </c>
      <c r="J177">
        <v>6</v>
      </c>
      <c r="K177">
        <v>-0.8</v>
      </c>
      <c r="L177">
        <v>10</v>
      </c>
      <c r="M177">
        <v>-0.17</v>
      </c>
      <c r="N177" s="1">
        <f t="shared" si="21"/>
        <v>24</v>
      </c>
      <c r="P177" s="1">
        <f t="shared" si="15"/>
        <v>0.95214285714285718</v>
      </c>
      <c r="Q177" s="1">
        <f t="shared" si="16"/>
        <v>0.13953488372093023</v>
      </c>
      <c r="R177" s="1">
        <f t="shared" si="17"/>
        <v>0.93599999999999994</v>
      </c>
      <c r="S177" s="1">
        <f t="shared" si="18"/>
        <v>0.26315789473684209</v>
      </c>
      <c r="T177" s="1">
        <f t="shared" si="19"/>
        <v>0.27906976744186041</v>
      </c>
      <c r="U177" s="1">
        <f t="shared" si="20"/>
        <v>0.9</v>
      </c>
    </row>
    <row r="178" spans="8:21" x14ac:dyDescent="0.3">
      <c r="H178" t="s">
        <v>2901</v>
      </c>
      <c r="I178">
        <v>-61</v>
      </c>
      <c r="J178">
        <v>3</v>
      </c>
      <c r="K178">
        <v>-1.6</v>
      </c>
      <c r="L178">
        <v>9</v>
      </c>
      <c r="M178">
        <v>-0.08</v>
      </c>
      <c r="N178" s="1">
        <f t="shared" si="21"/>
        <v>19</v>
      </c>
      <c r="P178" s="1">
        <f t="shared" si="15"/>
        <v>0.95214285714285718</v>
      </c>
      <c r="Q178" s="1">
        <f t="shared" si="16"/>
        <v>6.9767441860465115E-2</v>
      </c>
      <c r="R178" s="1">
        <f t="shared" si="17"/>
        <v>0.872</v>
      </c>
      <c r="S178" s="1">
        <f t="shared" si="18"/>
        <v>0.23684210526315788</v>
      </c>
      <c r="T178" s="1">
        <f t="shared" si="19"/>
        <v>0.3837209302325581</v>
      </c>
      <c r="U178" s="1">
        <f t="shared" si="20"/>
        <v>0.4</v>
      </c>
    </row>
    <row r="179" spans="8:21" x14ac:dyDescent="0.3">
      <c r="H179" t="s">
        <v>2596</v>
      </c>
      <c r="I179">
        <v>-62</v>
      </c>
      <c r="J179">
        <v>23</v>
      </c>
      <c r="K179">
        <v>-0.3</v>
      </c>
      <c r="L179">
        <v>4</v>
      </c>
      <c r="M179">
        <v>-0.38</v>
      </c>
      <c r="N179" s="1">
        <f t="shared" si="21"/>
        <v>24</v>
      </c>
      <c r="P179" s="1">
        <f t="shared" si="15"/>
        <v>0.9514285714285714</v>
      </c>
      <c r="Q179" s="1">
        <f t="shared" si="16"/>
        <v>0.53488372093023251</v>
      </c>
      <c r="R179" s="1">
        <f t="shared" si="17"/>
        <v>0.97599999999999998</v>
      </c>
      <c r="S179" s="1">
        <f t="shared" si="18"/>
        <v>0.10526315789473684</v>
      </c>
      <c r="T179" s="1">
        <f t="shared" si="19"/>
        <v>3.4883720930232523E-2</v>
      </c>
      <c r="U179" s="1">
        <f t="shared" si="20"/>
        <v>0.9</v>
      </c>
    </row>
    <row r="180" spans="8:21" x14ac:dyDescent="0.3">
      <c r="H180" t="s">
        <v>2754</v>
      </c>
      <c r="I180">
        <v>-62</v>
      </c>
      <c r="J180">
        <v>4</v>
      </c>
      <c r="K180">
        <v>-0.8</v>
      </c>
      <c r="L180">
        <v>10</v>
      </c>
      <c r="M180">
        <v>-0.14000000000000001</v>
      </c>
      <c r="N180" s="1">
        <f t="shared" si="21"/>
        <v>22</v>
      </c>
      <c r="P180" s="1">
        <f t="shared" si="15"/>
        <v>0.9514285714285714</v>
      </c>
      <c r="Q180" s="1">
        <f t="shared" si="16"/>
        <v>9.3023255813953487E-2</v>
      </c>
      <c r="R180" s="1">
        <f t="shared" si="17"/>
        <v>0.93599999999999994</v>
      </c>
      <c r="S180" s="1">
        <f t="shared" si="18"/>
        <v>0.26315789473684209</v>
      </c>
      <c r="T180" s="1">
        <f t="shared" si="19"/>
        <v>0.31395348837209297</v>
      </c>
      <c r="U180" s="1">
        <f t="shared" si="20"/>
        <v>0.7</v>
      </c>
    </row>
    <row r="181" spans="8:21" x14ac:dyDescent="0.3">
      <c r="H181" t="s">
        <v>2597</v>
      </c>
      <c r="I181">
        <v>-63</v>
      </c>
      <c r="J181">
        <v>24</v>
      </c>
      <c r="K181">
        <v>-0.3</v>
      </c>
      <c r="L181">
        <v>4</v>
      </c>
      <c r="M181">
        <v>-0.38</v>
      </c>
      <c r="N181" s="1">
        <f t="shared" si="21"/>
        <v>24</v>
      </c>
      <c r="P181" s="1">
        <f t="shared" si="15"/>
        <v>0.95071428571428573</v>
      </c>
      <c r="Q181" s="1">
        <f t="shared" si="16"/>
        <v>0.55813953488372092</v>
      </c>
      <c r="R181" s="1">
        <f t="shared" si="17"/>
        <v>0.97599999999999998</v>
      </c>
      <c r="S181" s="1">
        <f t="shared" si="18"/>
        <v>0.10526315789473684</v>
      </c>
      <c r="T181" s="1">
        <f t="shared" si="19"/>
        <v>3.4883720930232523E-2</v>
      </c>
      <c r="U181" s="1">
        <f t="shared" si="20"/>
        <v>0.9</v>
      </c>
    </row>
    <row r="182" spans="8:21" x14ac:dyDescent="0.3">
      <c r="H182" t="s">
        <v>2600</v>
      </c>
      <c r="I182">
        <v>-63</v>
      </c>
      <c r="J182">
        <v>28</v>
      </c>
      <c r="K182">
        <v>-0.3</v>
      </c>
      <c r="L182">
        <v>4</v>
      </c>
      <c r="M182">
        <v>-0.33</v>
      </c>
      <c r="N182" s="1">
        <f t="shared" si="21"/>
        <v>24</v>
      </c>
      <c r="P182" s="1">
        <f t="shared" si="15"/>
        <v>0.95071428571428573</v>
      </c>
      <c r="Q182" s="1">
        <f t="shared" si="16"/>
        <v>0.65116279069767447</v>
      </c>
      <c r="R182" s="1">
        <f t="shared" si="17"/>
        <v>0.97599999999999998</v>
      </c>
      <c r="S182" s="1">
        <f t="shared" si="18"/>
        <v>0.10526315789473684</v>
      </c>
      <c r="T182" s="1">
        <f t="shared" si="19"/>
        <v>9.3023255813953445E-2</v>
      </c>
      <c r="U182" s="1">
        <f t="shared" si="20"/>
        <v>0.9</v>
      </c>
    </row>
    <row r="183" spans="8:21" x14ac:dyDescent="0.3">
      <c r="H183" t="s">
        <v>2847</v>
      </c>
      <c r="I183">
        <v>-63</v>
      </c>
      <c r="J183">
        <v>15</v>
      </c>
      <c r="K183">
        <v>-1</v>
      </c>
      <c r="L183">
        <v>5</v>
      </c>
      <c r="M183">
        <v>-0.23</v>
      </c>
      <c r="N183" s="1">
        <f t="shared" si="21"/>
        <v>22</v>
      </c>
      <c r="P183" s="1">
        <f t="shared" si="15"/>
        <v>0.95071428571428573</v>
      </c>
      <c r="Q183" s="1">
        <f t="shared" si="16"/>
        <v>0.34883720930232559</v>
      </c>
      <c r="R183" s="1">
        <f t="shared" si="17"/>
        <v>0.92</v>
      </c>
      <c r="S183" s="1">
        <f t="shared" si="18"/>
        <v>0.13157894736842105</v>
      </c>
      <c r="T183" s="1">
        <f t="shared" si="19"/>
        <v>0.2093023255813953</v>
      </c>
      <c r="U183" s="1">
        <f t="shared" si="20"/>
        <v>0.7</v>
      </c>
    </row>
    <row r="184" spans="8:21" x14ac:dyDescent="0.3">
      <c r="H184" t="s">
        <v>3000</v>
      </c>
      <c r="I184">
        <v>-63</v>
      </c>
      <c r="J184">
        <v>7</v>
      </c>
      <c r="K184">
        <v>-2</v>
      </c>
      <c r="L184">
        <v>9</v>
      </c>
      <c r="M184">
        <v>0.1</v>
      </c>
      <c r="N184" s="1">
        <f t="shared" si="21"/>
        <v>15</v>
      </c>
      <c r="P184" s="1">
        <f t="shared" si="15"/>
        <v>0.95071428571428573</v>
      </c>
      <c r="Q184" s="1">
        <f t="shared" si="16"/>
        <v>0.16279069767441862</v>
      </c>
      <c r="R184" s="1">
        <f t="shared" si="17"/>
        <v>0.84</v>
      </c>
      <c r="S184" s="1">
        <f t="shared" si="18"/>
        <v>0.23684210526315788</v>
      </c>
      <c r="T184" s="1">
        <f t="shared" si="19"/>
        <v>0.59302325581395354</v>
      </c>
      <c r="U184" s="1">
        <f t="shared" si="20"/>
        <v>0</v>
      </c>
    </row>
    <row r="185" spans="8:21" x14ac:dyDescent="0.3">
      <c r="H185" t="s">
        <v>2589</v>
      </c>
      <c r="I185">
        <v>-64</v>
      </c>
      <c r="J185">
        <v>27</v>
      </c>
      <c r="K185">
        <v>-0.3</v>
      </c>
      <c r="L185">
        <v>5</v>
      </c>
      <c r="M185">
        <v>-0.34</v>
      </c>
      <c r="N185" s="1">
        <f t="shared" si="21"/>
        <v>25</v>
      </c>
      <c r="P185" s="1">
        <f t="shared" si="15"/>
        <v>0.95</v>
      </c>
      <c r="Q185" s="1">
        <f t="shared" si="16"/>
        <v>0.62790697674418605</v>
      </c>
      <c r="R185" s="1">
        <f t="shared" si="17"/>
        <v>0.97599999999999998</v>
      </c>
      <c r="S185" s="1">
        <f t="shared" si="18"/>
        <v>0.13157894736842105</v>
      </c>
      <c r="T185" s="1">
        <f t="shared" si="19"/>
        <v>8.1395348837209253E-2</v>
      </c>
      <c r="U185" s="1">
        <f t="shared" si="20"/>
        <v>1</v>
      </c>
    </row>
    <row r="186" spans="8:21" x14ac:dyDescent="0.3">
      <c r="H186" t="s">
        <v>2626</v>
      </c>
      <c r="I186">
        <v>-64</v>
      </c>
      <c r="J186">
        <v>27</v>
      </c>
      <c r="K186">
        <v>-0.3</v>
      </c>
      <c r="L186">
        <v>2</v>
      </c>
      <c r="M186">
        <v>-0.36</v>
      </c>
      <c r="N186" s="1">
        <f t="shared" si="21"/>
        <v>21</v>
      </c>
      <c r="P186" s="1">
        <f t="shared" si="15"/>
        <v>0.95</v>
      </c>
      <c r="Q186" s="1">
        <f t="shared" si="16"/>
        <v>0.62790697674418605</v>
      </c>
      <c r="R186" s="1">
        <f t="shared" si="17"/>
        <v>0.97599999999999998</v>
      </c>
      <c r="S186" s="1">
        <f t="shared" si="18"/>
        <v>5.2631578947368418E-2</v>
      </c>
      <c r="T186" s="1">
        <f t="shared" si="19"/>
        <v>5.8139534883720916E-2</v>
      </c>
      <c r="U186" s="1">
        <f t="shared" si="20"/>
        <v>0.6</v>
      </c>
    </row>
    <row r="187" spans="8:21" x14ac:dyDescent="0.3">
      <c r="H187" t="s">
        <v>2860</v>
      </c>
      <c r="I187">
        <v>-64</v>
      </c>
      <c r="J187">
        <v>17</v>
      </c>
      <c r="K187">
        <v>-1</v>
      </c>
      <c r="L187">
        <v>6</v>
      </c>
      <c r="M187">
        <v>-0.21</v>
      </c>
      <c r="N187" s="1">
        <f t="shared" si="21"/>
        <v>21</v>
      </c>
      <c r="P187" s="1">
        <f t="shared" si="15"/>
        <v>0.95</v>
      </c>
      <c r="Q187" s="1">
        <f t="shared" si="16"/>
        <v>0.39534883720930231</v>
      </c>
      <c r="R187" s="1">
        <f t="shared" si="17"/>
        <v>0.92</v>
      </c>
      <c r="S187" s="1">
        <f t="shared" si="18"/>
        <v>0.15789473684210525</v>
      </c>
      <c r="T187" s="1">
        <f t="shared" si="19"/>
        <v>0.23255813953488372</v>
      </c>
      <c r="U187" s="1">
        <f t="shared" si="20"/>
        <v>0.6</v>
      </c>
    </row>
    <row r="188" spans="8:21" x14ac:dyDescent="0.3">
      <c r="H188" t="s">
        <v>2533</v>
      </c>
      <c r="I188">
        <v>-65</v>
      </c>
      <c r="J188">
        <v>35</v>
      </c>
      <c r="K188">
        <v>0</v>
      </c>
      <c r="L188">
        <v>7</v>
      </c>
      <c r="M188">
        <v>-0.17</v>
      </c>
      <c r="N188" s="1">
        <f t="shared" si="21"/>
        <v>21</v>
      </c>
      <c r="P188" s="1">
        <f t="shared" si="15"/>
        <v>0.94928571428571429</v>
      </c>
      <c r="Q188" s="1">
        <f t="shared" si="16"/>
        <v>0.81395348837209303</v>
      </c>
      <c r="R188" s="1">
        <f t="shared" si="17"/>
        <v>1</v>
      </c>
      <c r="S188" s="1">
        <f t="shared" si="18"/>
        <v>0.18421052631578946</v>
      </c>
      <c r="T188" s="1">
        <f t="shared" si="19"/>
        <v>0.27906976744186041</v>
      </c>
      <c r="U188" s="1">
        <f t="shared" si="20"/>
        <v>0.6</v>
      </c>
    </row>
    <row r="189" spans="8:21" x14ac:dyDescent="0.3">
      <c r="H189" t="s">
        <v>2585</v>
      </c>
      <c r="I189">
        <v>-65</v>
      </c>
      <c r="J189">
        <v>23</v>
      </c>
      <c r="K189">
        <v>-0.3</v>
      </c>
      <c r="L189">
        <v>5</v>
      </c>
      <c r="M189">
        <v>-0.38</v>
      </c>
      <c r="N189" s="1">
        <f t="shared" si="21"/>
        <v>25</v>
      </c>
      <c r="P189" s="1">
        <f t="shared" si="15"/>
        <v>0.94928571428571429</v>
      </c>
      <c r="Q189" s="1">
        <f t="shared" si="16"/>
        <v>0.53488372093023251</v>
      </c>
      <c r="R189" s="1">
        <f t="shared" si="17"/>
        <v>0.97599999999999998</v>
      </c>
      <c r="S189" s="1">
        <f t="shared" si="18"/>
        <v>0.13157894736842105</v>
      </c>
      <c r="T189" s="1">
        <f t="shared" si="19"/>
        <v>3.4883720930232523E-2</v>
      </c>
      <c r="U189" s="1">
        <f t="shared" si="20"/>
        <v>1</v>
      </c>
    </row>
    <row r="190" spans="8:21" x14ac:dyDescent="0.3">
      <c r="H190" t="s">
        <v>2627</v>
      </c>
      <c r="I190">
        <v>-65</v>
      </c>
      <c r="J190">
        <v>29</v>
      </c>
      <c r="K190">
        <v>-0.3</v>
      </c>
      <c r="L190">
        <v>1</v>
      </c>
      <c r="M190">
        <v>-0.36</v>
      </c>
      <c r="N190" s="1">
        <f t="shared" si="21"/>
        <v>21</v>
      </c>
      <c r="P190" s="1">
        <f t="shared" si="15"/>
        <v>0.94928571428571429</v>
      </c>
      <c r="Q190" s="1">
        <f t="shared" si="16"/>
        <v>0.67441860465116277</v>
      </c>
      <c r="R190" s="1">
        <f t="shared" si="17"/>
        <v>0.97599999999999998</v>
      </c>
      <c r="S190" s="1">
        <f t="shared" si="18"/>
        <v>2.6315789473684209E-2</v>
      </c>
      <c r="T190" s="1">
        <f t="shared" si="19"/>
        <v>5.8139534883720916E-2</v>
      </c>
      <c r="U190" s="1">
        <f t="shared" si="20"/>
        <v>0.6</v>
      </c>
    </row>
    <row r="191" spans="8:21" x14ac:dyDescent="0.3">
      <c r="H191" t="s">
        <v>2833</v>
      </c>
      <c r="I191">
        <v>-65</v>
      </c>
      <c r="J191">
        <v>13</v>
      </c>
      <c r="K191">
        <v>-1</v>
      </c>
      <c r="L191">
        <v>5</v>
      </c>
      <c r="M191">
        <v>-0.24</v>
      </c>
      <c r="N191" s="1">
        <f t="shared" si="21"/>
        <v>23</v>
      </c>
      <c r="P191" s="1">
        <f t="shared" si="15"/>
        <v>0.94928571428571429</v>
      </c>
      <c r="Q191" s="1">
        <f t="shared" si="16"/>
        <v>0.30232558139534882</v>
      </c>
      <c r="R191" s="1">
        <f t="shared" si="17"/>
        <v>0.92</v>
      </c>
      <c r="S191" s="1">
        <f t="shared" si="18"/>
        <v>0.13157894736842105</v>
      </c>
      <c r="T191" s="1">
        <f t="shared" si="19"/>
        <v>0.19767441860465115</v>
      </c>
      <c r="U191" s="1">
        <f t="shared" si="20"/>
        <v>0.8</v>
      </c>
    </row>
    <row r="192" spans="8:21" x14ac:dyDescent="0.3">
      <c r="H192" t="s">
        <v>2842</v>
      </c>
      <c r="I192">
        <v>-65</v>
      </c>
      <c r="J192">
        <v>10</v>
      </c>
      <c r="K192">
        <v>-1</v>
      </c>
      <c r="L192">
        <v>6</v>
      </c>
      <c r="M192">
        <v>-0.23</v>
      </c>
      <c r="N192" s="1">
        <f t="shared" si="21"/>
        <v>22</v>
      </c>
      <c r="P192" s="1">
        <f t="shared" si="15"/>
        <v>0.94928571428571429</v>
      </c>
      <c r="Q192" s="1">
        <f t="shared" si="16"/>
        <v>0.23255813953488372</v>
      </c>
      <c r="R192" s="1">
        <f t="shared" si="17"/>
        <v>0.92</v>
      </c>
      <c r="S192" s="1">
        <f t="shared" si="18"/>
        <v>0.15789473684210525</v>
      </c>
      <c r="T192" s="1">
        <f t="shared" si="19"/>
        <v>0.2093023255813953</v>
      </c>
      <c r="U192" s="1">
        <f t="shared" si="20"/>
        <v>0.7</v>
      </c>
    </row>
    <row r="193" spans="8:21" x14ac:dyDescent="0.3">
      <c r="H193" t="s">
        <v>2992</v>
      </c>
      <c r="I193">
        <v>-65</v>
      </c>
      <c r="J193">
        <v>5</v>
      </c>
      <c r="K193">
        <v>-2</v>
      </c>
      <c r="L193">
        <v>10</v>
      </c>
      <c r="M193">
        <v>0.03</v>
      </c>
      <c r="N193" s="1">
        <f t="shared" si="21"/>
        <v>17</v>
      </c>
      <c r="P193" s="1">
        <f t="shared" si="15"/>
        <v>0.94928571428571429</v>
      </c>
      <c r="Q193" s="1">
        <f t="shared" si="16"/>
        <v>0.11627906976744186</v>
      </c>
      <c r="R193" s="1">
        <f t="shared" si="17"/>
        <v>0.84</v>
      </c>
      <c r="S193" s="1">
        <f t="shared" si="18"/>
        <v>0.26315789473684209</v>
      </c>
      <c r="T193" s="1">
        <f t="shared" si="19"/>
        <v>0.5116279069767441</v>
      </c>
      <c r="U193" s="1">
        <f t="shared" si="20"/>
        <v>0.2</v>
      </c>
    </row>
    <row r="194" spans="8:21" x14ac:dyDescent="0.3">
      <c r="H194" t="s">
        <v>2997</v>
      </c>
      <c r="I194">
        <v>-65</v>
      </c>
      <c r="J194">
        <v>5</v>
      </c>
      <c r="K194">
        <v>-2</v>
      </c>
      <c r="L194">
        <v>10</v>
      </c>
      <c r="M194">
        <v>0.06</v>
      </c>
      <c r="N194" s="1">
        <f t="shared" si="21"/>
        <v>16</v>
      </c>
      <c r="P194" s="1">
        <f t="shared" si="15"/>
        <v>0.94928571428571429</v>
      </c>
      <c r="Q194" s="1">
        <f t="shared" si="16"/>
        <v>0.11627906976744186</v>
      </c>
      <c r="R194" s="1">
        <f t="shared" si="17"/>
        <v>0.84</v>
      </c>
      <c r="S194" s="1">
        <f t="shared" si="18"/>
        <v>0.26315789473684209</v>
      </c>
      <c r="T194" s="1">
        <f t="shared" si="19"/>
        <v>0.54651162790697672</v>
      </c>
      <c r="U194" s="1">
        <f t="shared" si="20"/>
        <v>0.1</v>
      </c>
    </row>
    <row r="195" spans="8:21" x14ac:dyDescent="0.3">
      <c r="H195" t="s">
        <v>2629</v>
      </c>
      <c r="I195">
        <v>-66</v>
      </c>
      <c r="J195">
        <v>31</v>
      </c>
      <c r="K195">
        <v>-0.3</v>
      </c>
      <c r="L195">
        <v>0</v>
      </c>
      <c r="M195">
        <v>-0.36</v>
      </c>
      <c r="N195" s="1">
        <f t="shared" si="21"/>
        <v>21</v>
      </c>
      <c r="P195" s="1">
        <f t="shared" si="15"/>
        <v>0.94857142857142862</v>
      </c>
      <c r="Q195" s="1">
        <f t="shared" si="16"/>
        <v>0.72093023255813948</v>
      </c>
      <c r="R195" s="1">
        <f t="shared" si="17"/>
        <v>0.97599999999999998</v>
      </c>
      <c r="S195" s="1">
        <f t="shared" si="18"/>
        <v>0</v>
      </c>
      <c r="T195" s="1">
        <f t="shared" si="19"/>
        <v>5.8139534883720916E-2</v>
      </c>
      <c r="U195" s="1">
        <f t="shared" si="20"/>
        <v>0.6</v>
      </c>
    </row>
    <row r="196" spans="8:21" x14ac:dyDescent="0.3">
      <c r="H196" t="s">
        <v>2532</v>
      </c>
      <c r="I196">
        <v>-67</v>
      </c>
      <c r="J196">
        <v>35</v>
      </c>
      <c r="K196">
        <v>0</v>
      </c>
      <c r="L196">
        <v>7</v>
      </c>
      <c r="M196">
        <v>-0.17</v>
      </c>
      <c r="N196" s="1">
        <f t="shared" si="21"/>
        <v>21</v>
      </c>
      <c r="P196" s="1">
        <f t="shared" si="15"/>
        <v>0.94785714285714284</v>
      </c>
      <c r="Q196" s="1">
        <f t="shared" si="16"/>
        <v>0.81395348837209303</v>
      </c>
      <c r="R196" s="1">
        <f t="shared" si="17"/>
        <v>1</v>
      </c>
      <c r="S196" s="1">
        <f t="shared" si="18"/>
        <v>0.18421052631578946</v>
      </c>
      <c r="T196" s="1">
        <f t="shared" si="19"/>
        <v>0.27906976744186041</v>
      </c>
      <c r="U196" s="1">
        <f t="shared" si="20"/>
        <v>0.6</v>
      </c>
    </row>
    <row r="197" spans="8:21" x14ac:dyDescent="0.3">
      <c r="H197" t="s">
        <v>2612</v>
      </c>
      <c r="I197">
        <v>-67</v>
      </c>
      <c r="J197">
        <v>29</v>
      </c>
      <c r="K197">
        <v>-0.3</v>
      </c>
      <c r="L197">
        <v>4</v>
      </c>
      <c r="M197">
        <v>-0.33</v>
      </c>
      <c r="N197" s="1">
        <f t="shared" si="21"/>
        <v>23</v>
      </c>
      <c r="P197" s="1">
        <f t="shared" ref="P197:P260" si="22">(I197-MIN(I$5:I$729))/I$3</f>
        <v>0.94785714285714284</v>
      </c>
      <c r="Q197" s="1">
        <f t="shared" ref="Q197:Q260" si="23">(J197-MIN(J$5:J$729))/J$3</f>
        <v>0.67441860465116277</v>
      </c>
      <c r="R197" s="1">
        <f t="shared" ref="R197:R260" si="24">(K197-MIN(K$5:K$729))/K$3</f>
        <v>0.97599999999999998</v>
      </c>
      <c r="S197" s="1">
        <f t="shared" ref="S197:S260" si="25">(L197-MIN(L$5:L$729))/L$3</f>
        <v>0.10526315789473684</v>
      </c>
      <c r="T197" s="1">
        <f t="shared" ref="T197:T260" si="26">(M197-MIN(M$5:M$729))/M$3</f>
        <v>9.3023255813953445E-2</v>
      </c>
      <c r="U197" s="1">
        <f t="shared" ref="U197:U260" si="27">(N197-MIN(N$5:N$729))/N$3</f>
        <v>0.8</v>
      </c>
    </row>
    <row r="198" spans="8:21" x14ac:dyDescent="0.3">
      <c r="H198" t="s">
        <v>2619</v>
      </c>
      <c r="I198">
        <v>-67</v>
      </c>
      <c r="J198">
        <v>27</v>
      </c>
      <c r="K198">
        <v>-0.3</v>
      </c>
      <c r="L198">
        <v>3</v>
      </c>
      <c r="M198">
        <v>-0.36</v>
      </c>
      <c r="N198" s="1">
        <f t="shared" ref="N198:N261" si="28">LEN(H198)</f>
        <v>22</v>
      </c>
      <c r="P198" s="1">
        <f t="shared" si="22"/>
        <v>0.94785714285714284</v>
      </c>
      <c r="Q198" s="1">
        <f t="shared" si="23"/>
        <v>0.62790697674418605</v>
      </c>
      <c r="R198" s="1">
        <f t="shared" si="24"/>
        <v>0.97599999999999998</v>
      </c>
      <c r="S198" s="1">
        <f t="shared" si="25"/>
        <v>7.8947368421052627E-2</v>
      </c>
      <c r="T198" s="1">
        <f t="shared" si="26"/>
        <v>5.8139534883720916E-2</v>
      </c>
      <c r="U198" s="1">
        <f t="shared" si="27"/>
        <v>0.7</v>
      </c>
    </row>
    <row r="199" spans="8:21" x14ac:dyDescent="0.3">
      <c r="H199" t="s">
        <v>2620</v>
      </c>
      <c r="I199">
        <v>-67</v>
      </c>
      <c r="J199">
        <v>28</v>
      </c>
      <c r="K199">
        <v>-0.3</v>
      </c>
      <c r="L199">
        <v>2</v>
      </c>
      <c r="M199">
        <v>-0.36</v>
      </c>
      <c r="N199" s="1">
        <f t="shared" si="28"/>
        <v>22</v>
      </c>
      <c r="P199" s="1">
        <f t="shared" si="22"/>
        <v>0.94785714285714284</v>
      </c>
      <c r="Q199" s="1">
        <f t="shared" si="23"/>
        <v>0.65116279069767447</v>
      </c>
      <c r="R199" s="1">
        <f t="shared" si="24"/>
        <v>0.97599999999999998</v>
      </c>
      <c r="S199" s="1">
        <f t="shared" si="25"/>
        <v>5.2631578947368418E-2</v>
      </c>
      <c r="T199" s="1">
        <f t="shared" si="26"/>
        <v>5.8139534883720916E-2</v>
      </c>
      <c r="U199" s="1">
        <f t="shared" si="27"/>
        <v>0.7</v>
      </c>
    </row>
    <row r="200" spans="8:21" x14ac:dyDescent="0.3">
      <c r="H200" t="s">
        <v>2741</v>
      </c>
      <c r="I200">
        <v>-67</v>
      </c>
      <c r="J200">
        <v>7</v>
      </c>
      <c r="K200">
        <v>-0.8</v>
      </c>
      <c r="L200">
        <v>8</v>
      </c>
      <c r="M200">
        <v>-0.21</v>
      </c>
      <c r="N200" s="1">
        <f t="shared" si="28"/>
        <v>24</v>
      </c>
      <c r="P200" s="1">
        <f t="shared" si="22"/>
        <v>0.94785714285714284</v>
      </c>
      <c r="Q200" s="1">
        <f t="shared" si="23"/>
        <v>0.16279069767441862</v>
      </c>
      <c r="R200" s="1">
        <f t="shared" si="24"/>
        <v>0.93599999999999994</v>
      </c>
      <c r="S200" s="1">
        <f t="shared" si="25"/>
        <v>0.21052631578947367</v>
      </c>
      <c r="T200" s="1">
        <f t="shared" si="26"/>
        <v>0.23255813953488372</v>
      </c>
      <c r="U200" s="1">
        <f t="shared" si="27"/>
        <v>0.9</v>
      </c>
    </row>
    <row r="201" spans="8:21" x14ac:dyDescent="0.3">
      <c r="H201" t="s">
        <v>2830</v>
      </c>
      <c r="I201">
        <v>-68</v>
      </c>
      <c r="J201">
        <v>9</v>
      </c>
      <c r="K201">
        <v>-1</v>
      </c>
      <c r="L201">
        <v>6</v>
      </c>
      <c r="M201">
        <v>-0.24</v>
      </c>
      <c r="N201" s="1">
        <f t="shared" si="28"/>
        <v>23</v>
      </c>
      <c r="P201" s="1">
        <f t="shared" si="22"/>
        <v>0.94714285714285718</v>
      </c>
      <c r="Q201" s="1">
        <f t="shared" si="23"/>
        <v>0.20930232558139536</v>
      </c>
      <c r="R201" s="1">
        <f t="shared" si="24"/>
        <v>0.92</v>
      </c>
      <c r="S201" s="1">
        <f t="shared" si="25"/>
        <v>0.15789473684210525</v>
      </c>
      <c r="T201" s="1">
        <f t="shared" si="26"/>
        <v>0.19767441860465115</v>
      </c>
      <c r="U201" s="1">
        <f t="shared" si="27"/>
        <v>0.8</v>
      </c>
    </row>
    <row r="202" spans="8:21" x14ac:dyDescent="0.3">
      <c r="H202" t="s">
        <v>2609</v>
      </c>
      <c r="I202">
        <v>-69</v>
      </c>
      <c r="J202">
        <v>27</v>
      </c>
      <c r="K202">
        <v>-0.3</v>
      </c>
      <c r="L202">
        <v>3</v>
      </c>
      <c r="M202">
        <v>-0.37</v>
      </c>
      <c r="N202" s="1">
        <f t="shared" si="28"/>
        <v>23</v>
      </c>
      <c r="P202" s="1">
        <f t="shared" si="22"/>
        <v>0.9464285714285714</v>
      </c>
      <c r="Q202" s="1">
        <f t="shared" si="23"/>
        <v>0.62790697674418605</v>
      </c>
      <c r="R202" s="1">
        <f t="shared" si="24"/>
        <v>0.97599999999999998</v>
      </c>
      <c r="S202" s="1">
        <f t="shared" si="25"/>
        <v>7.8947368421052627E-2</v>
      </c>
      <c r="T202" s="1">
        <f t="shared" si="26"/>
        <v>4.6511627906976723E-2</v>
      </c>
      <c r="U202" s="1">
        <f t="shared" si="27"/>
        <v>0.8</v>
      </c>
    </row>
    <row r="203" spans="8:21" x14ac:dyDescent="0.3">
      <c r="H203" t="s">
        <v>2610</v>
      </c>
      <c r="I203">
        <v>-69</v>
      </c>
      <c r="J203">
        <v>27</v>
      </c>
      <c r="K203">
        <v>-0.3</v>
      </c>
      <c r="L203">
        <v>3</v>
      </c>
      <c r="M203">
        <v>-0.37</v>
      </c>
      <c r="N203" s="1">
        <f t="shared" si="28"/>
        <v>23</v>
      </c>
      <c r="P203" s="1">
        <f t="shared" si="22"/>
        <v>0.9464285714285714</v>
      </c>
      <c r="Q203" s="1">
        <f t="shared" si="23"/>
        <v>0.62790697674418605</v>
      </c>
      <c r="R203" s="1">
        <f t="shared" si="24"/>
        <v>0.97599999999999998</v>
      </c>
      <c r="S203" s="1">
        <f t="shared" si="25"/>
        <v>7.8947368421052627E-2</v>
      </c>
      <c r="T203" s="1">
        <f t="shared" si="26"/>
        <v>4.6511627906976723E-2</v>
      </c>
      <c r="U203" s="1">
        <f t="shared" si="27"/>
        <v>0.8</v>
      </c>
    </row>
    <row r="204" spans="8:21" x14ac:dyDescent="0.3">
      <c r="H204" t="s">
        <v>2835</v>
      </c>
      <c r="I204">
        <v>-69</v>
      </c>
      <c r="J204">
        <v>15</v>
      </c>
      <c r="K204">
        <v>-1</v>
      </c>
      <c r="L204">
        <v>6</v>
      </c>
      <c r="M204">
        <v>-0.24</v>
      </c>
      <c r="N204" s="1">
        <f t="shared" si="28"/>
        <v>23</v>
      </c>
      <c r="P204" s="1">
        <f t="shared" si="22"/>
        <v>0.9464285714285714</v>
      </c>
      <c r="Q204" s="1">
        <f t="shared" si="23"/>
        <v>0.34883720930232559</v>
      </c>
      <c r="R204" s="1">
        <f t="shared" si="24"/>
        <v>0.92</v>
      </c>
      <c r="S204" s="1">
        <f t="shared" si="25"/>
        <v>0.15789473684210525</v>
      </c>
      <c r="T204" s="1">
        <f t="shared" si="26"/>
        <v>0.19767441860465115</v>
      </c>
      <c r="U204" s="1">
        <f t="shared" si="27"/>
        <v>0.8</v>
      </c>
    </row>
    <row r="205" spans="8:21" x14ac:dyDescent="0.3">
      <c r="H205" t="s">
        <v>2843</v>
      </c>
      <c r="I205">
        <v>-69</v>
      </c>
      <c r="J205">
        <v>11</v>
      </c>
      <c r="K205">
        <v>-1</v>
      </c>
      <c r="L205">
        <v>6</v>
      </c>
      <c r="M205">
        <v>-0.23</v>
      </c>
      <c r="N205" s="1">
        <f t="shared" si="28"/>
        <v>22</v>
      </c>
      <c r="P205" s="1">
        <f t="shared" si="22"/>
        <v>0.9464285714285714</v>
      </c>
      <c r="Q205" s="1">
        <f t="shared" si="23"/>
        <v>0.2558139534883721</v>
      </c>
      <c r="R205" s="1">
        <f t="shared" si="24"/>
        <v>0.92</v>
      </c>
      <c r="S205" s="1">
        <f t="shared" si="25"/>
        <v>0.15789473684210525</v>
      </c>
      <c r="T205" s="1">
        <f t="shared" si="26"/>
        <v>0.2093023255813953</v>
      </c>
      <c r="U205" s="1">
        <f t="shared" si="27"/>
        <v>0.7</v>
      </c>
    </row>
    <row r="206" spans="8:21" x14ac:dyDescent="0.3">
      <c r="H206" t="s">
        <v>2165</v>
      </c>
      <c r="I206">
        <v>-70</v>
      </c>
      <c r="J206">
        <v>26</v>
      </c>
      <c r="K206">
        <v>-0.3</v>
      </c>
      <c r="L206">
        <v>4</v>
      </c>
      <c r="M206">
        <v>-0.38</v>
      </c>
      <c r="N206" s="1">
        <f t="shared" si="28"/>
        <v>24</v>
      </c>
      <c r="P206" s="1">
        <f t="shared" si="22"/>
        <v>0.94571428571428573</v>
      </c>
      <c r="Q206" s="1">
        <f t="shared" si="23"/>
        <v>0.60465116279069764</v>
      </c>
      <c r="R206" s="1">
        <f t="shared" si="24"/>
        <v>0.97599999999999998</v>
      </c>
      <c r="S206" s="1">
        <f t="shared" si="25"/>
        <v>0.10526315789473684</v>
      </c>
      <c r="T206" s="1">
        <f t="shared" si="26"/>
        <v>3.4883720930232523E-2</v>
      </c>
      <c r="U206" s="1">
        <f t="shared" si="27"/>
        <v>0.9</v>
      </c>
    </row>
    <row r="207" spans="8:21" x14ac:dyDescent="0.3">
      <c r="H207" t="s">
        <v>2599</v>
      </c>
      <c r="I207">
        <v>-70</v>
      </c>
      <c r="J207">
        <v>27</v>
      </c>
      <c r="K207">
        <v>-0.3</v>
      </c>
      <c r="L207">
        <v>3</v>
      </c>
      <c r="M207">
        <v>-0.38</v>
      </c>
      <c r="N207" s="1">
        <f t="shared" si="28"/>
        <v>24</v>
      </c>
      <c r="P207" s="1">
        <f t="shared" si="22"/>
        <v>0.94571428571428573</v>
      </c>
      <c r="Q207" s="1">
        <f t="shared" si="23"/>
        <v>0.62790697674418605</v>
      </c>
      <c r="R207" s="1">
        <f t="shared" si="24"/>
        <v>0.97599999999999998</v>
      </c>
      <c r="S207" s="1">
        <f t="shared" si="25"/>
        <v>7.8947368421052627E-2</v>
      </c>
      <c r="T207" s="1">
        <f t="shared" si="26"/>
        <v>3.4883720930232523E-2</v>
      </c>
      <c r="U207" s="1">
        <f t="shared" si="27"/>
        <v>0.9</v>
      </c>
    </row>
    <row r="208" spans="8:21" x14ac:dyDescent="0.3">
      <c r="H208" t="s">
        <v>2601</v>
      </c>
      <c r="I208">
        <v>-70</v>
      </c>
      <c r="J208">
        <v>29</v>
      </c>
      <c r="K208">
        <v>-0.3</v>
      </c>
      <c r="L208">
        <v>5</v>
      </c>
      <c r="M208">
        <v>-0.33</v>
      </c>
      <c r="N208" s="1">
        <f t="shared" si="28"/>
        <v>24</v>
      </c>
      <c r="P208" s="1">
        <f t="shared" si="22"/>
        <v>0.94571428571428573</v>
      </c>
      <c r="Q208" s="1">
        <f t="shared" si="23"/>
        <v>0.67441860465116277</v>
      </c>
      <c r="R208" s="1">
        <f t="shared" si="24"/>
        <v>0.97599999999999998</v>
      </c>
      <c r="S208" s="1">
        <f t="shared" si="25"/>
        <v>0.13157894736842105</v>
      </c>
      <c r="T208" s="1">
        <f t="shared" si="26"/>
        <v>9.3023255813953445E-2</v>
      </c>
      <c r="U208" s="1">
        <f t="shared" si="27"/>
        <v>0.9</v>
      </c>
    </row>
    <row r="209" spans="8:21" x14ac:dyDescent="0.3">
      <c r="H209" t="s">
        <v>2852</v>
      </c>
      <c r="I209">
        <v>-70</v>
      </c>
      <c r="J209">
        <v>20</v>
      </c>
      <c r="K209">
        <v>-1</v>
      </c>
      <c r="L209">
        <v>5</v>
      </c>
      <c r="M209">
        <v>-0.27</v>
      </c>
      <c r="N209" s="1">
        <f t="shared" si="28"/>
        <v>22</v>
      </c>
      <c r="P209" s="1">
        <f t="shared" si="22"/>
        <v>0.94571428571428573</v>
      </c>
      <c r="Q209" s="1">
        <f t="shared" si="23"/>
        <v>0.46511627906976744</v>
      </c>
      <c r="R209" s="1">
        <f t="shared" si="24"/>
        <v>0.92</v>
      </c>
      <c r="S209" s="1">
        <f t="shared" si="25"/>
        <v>0.13157894736842105</v>
      </c>
      <c r="T209" s="1">
        <f t="shared" si="26"/>
        <v>0.16279069767441856</v>
      </c>
      <c r="U209" s="1">
        <f t="shared" si="27"/>
        <v>0.7</v>
      </c>
    </row>
    <row r="210" spans="8:21" x14ac:dyDescent="0.3">
      <c r="H210" t="s">
        <v>2822</v>
      </c>
      <c r="I210">
        <v>-71</v>
      </c>
      <c r="J210">
        <v>13</v>
      </c>
      <c r="K210">
        <v>-1</v>
      </c>
      <c r="L210">
        <v>6</v>
      </c>
      <c r="M210">
        <v>-0.25</v>
      </c>
      <c r="N210" s="1">
        <f t="shared" si="28"/>
        <v>24</v>
      </c>
      <c r="P210" s="1">
        <f t="shared" si="22"/>
        <v>0.94499999999999995</v>
      </c>
      <c r="Q210" s="1">
        <f t="shared" si="23"/>
        <v>0.30232558139534882</v>
      </c>
      <c r="R210" s="1">
        <f t="shared" si="24"/>
        <v>0.92</v>
      </c>
      <c r="S210" s="1">
        <f t="shared" si="25"/>
        <v>0.15789473684210525</v>
      </c>
      <c r="T210" s="1">
        <f t="shared" si="26"/>
        <v>0.18604651162790695</v>
      </c>
      <c r="U210" s="1">
        <f t="shared" si="27"/>
        <v>0.9</v>
      </c>
    </row>
    <row r="211" spans="8:21" x14ac:dyDescent="0.3">
      <c r="H211" t="s">
        <v>2850</v>
      </c>
      <c r="I211">
        <v>-71</v>
      </c>
      <c r="J211">
        <v>18</v>
      </c>
      <c r="K211">
        <v>-1</v>
      </c>
      <c r="L211">
        <v>6</v>
      </c>
      <c r="M211">
        <v>-0.23</v>
      </c>
      <c r="N211" s="1">
        <f t="shared" si="28"/>
        <v>22</v>
      </c>
      <c r="P211" s="1">
        <f t="shared" si="22"/>
        <v>0.94499999999999995</v>
      </c>
      <c r="Q211" s="1">
        <f t="shared" si="23"/>
        <v>0.41860465116279072</v>
      </c>
      <c r="R211" s="1">
        <f t="shared" si="24"/>
        <v>0.92</v>
      </c>
      <c r="S211" s="1">
        <f t="shared" si="25"/>
        <v>0.15789473684210525</v>
      </c>
      <c r="T211" s="1">
        <f t="shared" si="26"/>
        <v>0.2093023255813953</v>
      </c>
      <c r="U211" s="1">
        <f t="shared" si="27"/>
        <v>0.7</v>
      </c>
    </row>
    <row r="212" spans="8:21" x14ac:dyDescent="0.3">
      <c r="H212" t="s">
        <v>2525</v>
      </c>
      <c r="I212">
        <v>-72</v>
      </c>
      <c r="J212">
        <v>34</v>
      </c>
      <c r="K212">
        <v>0</v>
      </c>
      <c r="L212">
        <v>8</v>
      </c>
      <c r="M212">
        <v>-0.18</v>
      </c>
      <c r="N212" s="1">
        <f t="shared" si="28"/>
        <v>22</v>
      </c>
      <c r="P212" s="1">
        <f t="shared" si="22"/>
        <v>0.94428571428571428</v>
      </c>
      <c r="Q212" s="1">
        <f t="shared" si="23"/>
        <v>0.79069767441860461</v>
      </c>
      <c r="R212" s="1">
        <f t="shared" si="24"/>
        <v>1</v>
      </c>
      <c r="S212" s="1">
        <f t="shared" si="25"/>
        <v>0.21052631578947367</v>
      </c>
      <c r="T212" s="1">
        <f t="shared" si="26"/>
        <v>0.26744186046511625</v>
      </c>
      <c r="U212" s="1">
        <f t="shared" si="27"/>
        <v>0.7</v>
      </c>
    </row>
    <row r="213" spans="8:21" x14ac:dyDescent="0.3">
      <c r="H213" t="s">
        <v>2811</v>
      </c>
      <c r="I213">
        <v>-72</v>
      </c>
      <c r="J213">
        <v>13</v>
      </c>
      <c r="K213">
        <v>-1</v>
      </c>
      <c r="L213">
        <v>8</v>
      </c>
      <c r="M213">
        <v>-0.22</v>
      </c>
      <c r="N213" s="1">
        <f t="shared" si="28"/>
        <v>25</v>
      </c>
      <c r="P213" s="1">
        <f t="shared" si="22"/>
        <v>0.94428571428571428</v>
      </c>
      <c r="Q213" s="1">
        <f t="shared" si="23"/>
        <v>0.30232558139534882</v>
      </c>
      <c r="R213" s="1">
        <f t="shared" si="24"/>
        <v>0.92</v>
      </c>
      <c r="S213" s="1">
        <f t="shared" si="25"/>
        <v>0.21052631578947367</v>
      </c>
      <c r="T213" s="1">
        <f t="shared" si="26"/>
        <v>0.22093023255813951</v>
      </c>
      <c r="U213" s="1">
        <f t="shared" si="27"/>
        <v>1</v>
      </c>
    </row>
    <row r="214" spans="8:21" x14ac:dyDescent="0.3">
      <c r="H214" t="s">
        <v>2823</v>
      </c>
      <c r="I214">
        <v>-72</v>
      </c>
      <c r="J214">
        <v>14</v>
      </c>
      <c r="K214">
        <v>-1</v>
      </c>
      <c r="L214">
        <v>6</v>
      </c>
      <c r="M214">
        <v>-0.25</v>
      </c>
      <c r="N214" s="1">
        <f t="shared" si="28"/>
        <v>24</v>
      </c>
      <c r="P214" s="1">
        <f t="shared" si="22"/>
        <v>0.94428571428571428</v>
      </c>
      <c r="Q214" s="1">
        <f t="shared" si="23"/>
        <v>0.32558139534883723</v>
      </c>
      <c r="R214" s="1">
        <f t="shared" si="24"/>
        <v>0.92</v>
      </c>
      <c r="S214" s="1">
        <f t="shared" si="25"/>
        <v>0.15789473684210525</v>
      </c>
      <c r="T214" s="1">
        <f t="shared" si="26"/>
        <v>0.18604651162790695</v>
      </c>
      <c r="U214" s="1">
        <f t="shared" si="27"/>
        <v>0.9</v>
      </c>
    </row>
    <row r="215" spans="8:21" x14ac:dyDescent="0.3">
      <c r="H215" t="s">
        <v>2859</v>
      </c>
      <c r="I215">
        <v>-72</v>
      </c>
      <c r="J215">
        <v>17</v>
      </c>
      <c r="K215">
        <v>-1</v>
      </c>
      <c r="L215">
        <v>6</v>
      </c>
      <c r="M215">
        <v>-0.21</v>
      </c>
      <c r="N215" s="1">
        <f t="shared" si="28"/>
        <v>21</v>
      </c>
      <c r="P215" s="1">
        <f t="shared" si="22"/>
        <v>0.94428571428571428</v>
      </c>
      <c r="Q215" s="1">
        <f t="shared" si="23"/>
        <v>0.39534883720930231</v>
      </c>
      <c r="R215" s="1">
        <f t="shared" si="24"/>
        <v>0.92</v>
      </c>
      <c r="S215" s="1">
        <f t="shared" si="25"/>
        <v>0.15789473684210525</v>
      </c>
      <c r="T215" s="1">
        <f t="shared" si="26"/>
        <v>0.23255813953488372</v>
      </c>
      <c r="U215" s="1">
        <f t="shared" si="27"/>
        <v>0.6</v>
      </c>
    </row>
    <row r="216" spans="8:21" x14ac:dyDescent="0.3">
      <c r="H216" t="s">
        <v>2588</v>
      </c>
      <c r="I216">
        <v>-73</v>
      </c>
      <c r="J216">
        <v>27</v>
      </c>
      <c r="K216">
        <v>-0.3</v>
      </c>
      <c r="L216">
        <v>4</v>
      </c>
      <c r="M216">
        <v>-0.38</v>
      </c>
      <c r="N216" s="1">
        <f t="shared" si="28"/>
        <v>25</v>
      </c>
      <c r="P216" s="1">
        <f t="shared" si="22"/>
        <v>0.94357142857142862</v>
      </c>
      <c r="Q216" s="1">
        <f t="shared" si="23"/>
        <v>0.62790697674418605</v>
      </c>
      <c r="R216" s="1">
        <f t="shared" si="24"/>
        <v>0.97599999999999998</v>
      </c>
      <c r="S216" s="1">
        <f t="shared" si="25"/>
        <v>0.10526315789473684</v>
      </c>
      <c r="T216" s="1">
        <f t="shared" si="26"/>
        <v>3.4883720930232523E-2</v>
      </c>
      <c r="U216" s="1">
        <f t="shared" si="27"/>
        <v>1</v>
      </c>
    </row>
    <row r="217" spans="8:21" x14ac:dyDescent="0.3">
      <c r="H217" t="s">
        <v>2832</v>
      </c>
      <c r="I217">
        <v>-73</v>
      </c>
      <c r="J217">
        <v>11</v>
      </c>
      <c r="K217">
        <v>-1</v>
      </c>
      <c r="L217">
        <v>6</v>
      </c>
      <c r="M217">
        <v>-0.24</v>
      </c>
      <c r="N217" s="1">
        <f t="shared" si="28"/>
        <v>23</v>
      </c>
      <c r="P217" s="1">
        <f t="shared" si="22"/>
        <v>0.94357142857142862</v>
      </c>
      <c r="Q217" s="1">
        <f t="shared" si="23"/>
        <v>0.2558139534883721</v>
      </c>
      <c r="R217" s="1">
        <f t="shared" si="24"/>
        <v>0.92</v>
      </c>
      <c r="S217" s="1">
        <f t="shared" si="25"/>
        <v>0.15789473684210525</v>
      </c>
      <c r="T217" s="1">
        <f t="shared" si="26"/>
        <v>0.19767441860465115</v>
      </c>
      <c r="U217" s="1">
        <f t="shared" si="27"/>
        <v>0.8</v>
      </c>
    </row>
    <row r="218" spans="8:21" x14ac:dyDescent="0.3">
      <c r="H218" t="s">
        <v>2531</v>
      </c>
      <c r="I218">
        <v>-74</v>
      </c>
      <c r="J218">
        <v>33</v>
      </c>
      <c r="K218">
        <v>0</v>
      </c>
      <c r="L218">
        <v>5</v>
      </c>
      <c r="M218">
        <v>-0.21</v>
      </c>
      <c r="N218" s="1">
        <f t="shared" si="28"/>
        <v>21</v>
      </c>
      <c r="P218" s="1">
        <f t="shared" si="22"/>
        <v>0.94285714285714284</v>
      </c>
      <c r="Q218" s="1">
        <f t="shared" si="23"/>
        <v>0.76744186046511631</v>
      </c>
      <c r="R218" s="1">
        <f t="shared" si="24"/>
        <v>1</v>
      </c>
      <c r="S218" s="1">
        <f t="shared" si="25"/>
        <v>0.13157894736842105</v>
      </c>
      <c r="T218" s="1">
        <f t="shared" si="26"/>
        <v>0.23255813953488372</v>
      </c>
      <c r="U218" s="1">
        <f t="shared" si="27"/>
        <v>0.6</v>
      </c>
    </row>
    <row r="219" spans="8:21" x14ac:dyDescent="0.3">
      <c r="H219" t="s">
        <v>2818</v>
      </c>
      <c r="I219">
        <v>-74</v>
      </c>
      <c r="J219">
        <v>9</v>
      </c>
      <c r="K219">
        <v>-1</v>
      </c>
      <c r="L219">
        <v>6</v>
      </c>
      <c r="M219">
        <v>-0.25</v>
      </c>
      <c r="N219" s="1">
        <f t="shared" si="28"/>
        <v>24</v>
      </c>
      <c r="P219" s="1">
        <f t="shared" si="22"/>
        <v>0.94285714285714284</v>
      </c>
      <c r="Q219" s="1">
        <f t="shared" si="23"/>
        <v>0.20930232558139536</v>
      </c>
      <c r="R219" s="1">
        <f t="shared" si="24"/>
        <v>0.92</v>
      </c>
      <c r="S219" s="1">
        <f t="shared" si="25"/>
        <v>0.15789473684210525</v>
      </c>
      <c r="T219" s="1">
        <f t="shared" si="26"/>
        <v>0.18604651162790695</v>
      </c>
      <c r="U219" s="1">
        <f t="shared" si="27"/>
        <v>0.9</v>
      </c>
    </row>
    <row r="220" spans="8:21" x14ac:dyDescent="0.3">
      <c r="H220" t="s">
        <v>2806</v>
      </c>
      <c r="I220">
        <v>-75</v>
      </c>
      <c r="J220">
        <v>9</v>
      </c>
      <c r="K220">
        <v>-1</v>
      </c>
      <c r="L220">
        <v>8</v>
      </c>
      <c r="M220">
        <v>-0.22</v>
      </c>
      <c r="N220" s="1">
        <f t="shared" si="28"/>
        <v>25</v>
      </c>
      <c r="P220" s="1">
        <f t="shared" si="22"/>
        <v>0.94214285714285717</v>
      </c>
      <c r="Q220" s="1">
        <f t="shared" si="23"/>
        <v>0.20930232558139536</v>
      </c>
      <c r="R220" s="1">
        <f t="shared" si="24"/>
        <v>0.92</v>
      </c>
      <c r="S220" s="1">
        <f t="shared" si="25"/>
        <v>0.21052631578947367</v>
      </c>
      <c r="T220" s="1">
        <f t="shared" si="26"/>
        <v>0.22093023255813951</v>
      </c>
      <c r="U220" s="1">
        <f t="shared" si="27"/>
        <v>1</v>
      </c>
    </row>
    <row r="221" spans="8:21" x14ac:dyDescent="0.3">
      <c r="H221" t="s">
        <v>2819</v>
      </c>
      <c r="I221">
        <v>-75</v>
      </c>
      <c r="J221">
        <v>10</v>
      </c>
      <c r="K221">
        <v>-1</v>
      </c>
      <c r="L221">
        <v>7</v>
      </c>
      <c r="M221">
        <v>-0.25</v>
      </c>
      <c r="N221" s="1">
        <f t="shared" si="28"/>
        <v>24</v>
      </c>
      <c r="P221" s="1">
        <f t="shared" si="22"/>
        <v>0.94214285714285717</v>
      </c>
      <c r="Q221" s="1">
        <f t="shared" si="23"/>
        <v>0.23255813953488372</v>
      </c>
      <c r="R221" s="1">
        <f t="shared" si="24"/>
        <v>0.92</v>
      </c>
      <c r="S221" s="1">
        <f t="shared" si="25"/>
        <v>0.18421052631578946</v>
      </c>
      <c r="T221" s="1">
        <f t="shared" si="26"/>
        <v>0.18604651162790695</v>
      </c>
      <c r="U221" s="1">
        <f t="shared" si="27"/>
        <v>0.9</v>
      </c>
    </row>
    <row r="222" spans="8:21" x14ac:dyDescent="0.3">
      <c r="H222" t="s">
        <v>2831</v>
      </c>
      <c r="I222">
        <v>-75</v>
      </c>
      <c r="J222">
        <v>11</v>
      </c>
      <c r="K222">
        <v>-1</v>
      </c>
      <c r="L222">
        <v>6</v>
      </c>
      <c r="M222">
        <v>-0.24</v>
      </c>
      <c r="N222" s="1">
        <f t="shared" si="28"/>
        <v>23</v>
      </c>
      <c r="P222" s="1">
        <f t="shared" si="22"/>
        <v>0.94214285714285717</v>
      </c>
      <c r="Q222" s="1">
        <f t="shared" si="23"/>
        <v>0.2558139534883721</v>
      </c>
      <c r="R222" s="1">
        <f t="shared" si="24"/>
        <v>0.92</v>
      </c>
      <c r="S222" s="1">
        <f t="shared" si="25"/>
        <v>0.15789473684210525</v>
      </c>
      <c r="T222" s="1">
        <f t="shared" si="26"/>
        <v>0.19767441860465115</v>
      </c>
      <c r="U222" s="1">
        <f t="shared" si="27"/>
        <v>0.8</v>
      </c>
    </row>
    <row r="223" spans="8:21" x14ac:dyDescent="0.3">
      <c r="H223" t="s">
        <v>2789</v>
      </c>
      <c r="I223">
        <v>-76</v>
      </c>
      <c r="J223">
        <v>36</v>
      </c>
      <c r="K223">
        <v>-0.9</v>
      </c>
      <c r="L223">
        <v>8</v>
      </c>
      <c r="M223">
        <v>-0.18</v>
      </c>
      <c r="N223" s="1">
        <f t="shared" si="28"/>
        <v>22</v>
      </c>
      <c r="P223" s="1">
        <f t="shared" si="22"/>
        <v>0.94142857142857139</v>
      </c>
      <c r="Q223" s="1">
        <f t="shared" si="23"/>
        <v>0.83720930232558144</v>
      </c>
      <c r="R223" s="1">
        <f t="shared" si="24"/>
        <v>0.92799999999999994</v>
      </c>
      <c r="S223" s="1">
        <f t="shared" si="25"/>
        <v>0.21052631578947367</v>
      </c>
      <c r="T223" s="1">
        <f t="shared" si="26"/>
        <v>0.26744186046511625</v>
      </c>
      <c r="U223" s="1">
        <f t="shared" si="27"/>
        <v>0.7</v>
      </c>
    </row>
    <row r="224" spans="8:21" x14ac:dyDescent="0.3">
      <c r="H224" t="s">
        <v>2520</v>
      </c>
      <c r="I224">
        <v>-77</v>
      </c>
      <c r="J224">
        <v>33</v>
      </c>
      <c r="K224">
        <v>0</v>
      </c>
      <c r="L224">
        <v>9</v>
      </c>
      <c r="M224">
        <v>-0.2</v>
      </c>
      <c r="N224" s="1">
        <f t="shared" si="28"/>
        <v>23</v>
      </c>
      <c r="P224" s="1">
        <f t="shared" si="22"/>
        <v>0.94071428571428573</v>
      </c>
      <c r="Q224" s="1">
        <f t="shared" si="23"/>
        <v>0.76744186046511631</v>
      </c>
      <c r="R224" s="1">
        <f t="shared" si="24"/>
        <v>1</v>
      </c>
      <c r="S224" s="1">
        <f t="shared" si="25"/>
        <v>0.23684210526315788</v>
      </c>
      <c r="T224" s="1">
        <f t="shared" si="26"/>
        <v>0.24418604651162787</v>
      </c>
      <c r="U224" s="1">
        <f t="shared" si="27"/>
        <v>0.8</v>
      </c>
    </row>
    <row r="225" spans="8:21" x14ac:dyDescent="0.3">
      <c r="H225" t="s">
        <v>2584</v>
      </c>
      <c r="I225">
        <v>-77</v>
      </c>
      <c r="J225">
        <v>23</v>
      </c>
      <c r="K225">
        <v>-0.3</v>
      </c>
      <c r="L225">
        <v>5</v>
      </c>
      <c r="M225">
        <v>-0.34</v>
      </c>
      <c r="N225" s="1">
        <f t="shared" si="28"/>
        <v>25</v>
      </c>
      <c r="P225" s="1">
        <f t="shared" si="22"/>
        <v>0.94071428571428573</v>
      </c>
      <c r="Q225" s="1">
        <f t="shared" si="23"/>
        <v>0.53488372093023251</v>
      </c>
      <c r="R225" s="1">
        <f t="shared" si="24"/>
        <v>0.97599999999999998</v>
      </c>
      <c r="S225" s="1">
        <f t="shared" si="25"/>
        <v>0.13157894736842105</v>
      </c>
      <c r="T225" s="1">
        <f t="shared" si="26"/>
        <v>8.1395348837209253E-2</v>
      </c>
      <c r="U225" s="1">
        <f t="shared" si="27"/>
        <v>1</v>
      </c>
    </row>
    <row r="226" spans="8:21" x14ac:dyDescent="0.3">
      <c r="H226" t="s">
        <v>2841</v>
      </c>
      <c r="I226">
        <v>-77</v>
      </c>
      <c r="J226">
        <v>21</v>
      </c>
      <c r="K226">
        <v>-1</v>
      </c>
      <c r="L226">
        <v>6</v>
      </c>
      <c r="M226">
        <v>-0.28000000000000003</v>
      </c>
      <c r="N226" s="1">
        <f t="shared" si="28"/>
        <v>23</v>
      </c>
      <c r="P226" s="1">
        <f t="shared" si="22"/>
        <v>0.94071428571428573</v>
      </c>
      <c r="Q226" s="1">
        <f t="shared" si="23"/>
        <v>0.48837209302325579</v>
      </c>
      <c r="R226" s="1">
        <f t="shared" si="24"/>
        <v>0.92</v>
      </c>
      <c r="S226" s="1">
        <f t="shared" si="25"/>
        <v>0.15789473684210525</v>
      </c>
      <c r="T226" s="1">
        <f t="shared" si="26"/>
        <v>0.15116279069767435</v>
      </c>
      <c r="U226" s="1">
        <f t="shared" si="27"/>
        <v>0.8</v>
      </c>
    </row>
    <row r="227" spans="8:21" x14ac:dyDescent="0.3">
      <c r="H227" t="s">
        <v>2848</v>
      </c>
      <c r="I227">
        <v>-77</v>
      </c>
      <c r="J227">
        <v>16</v>
      </c>
      <c r="K227">
        <v>-1</v>
      </c>
      <c r="L227">
        <v>7</v>
      </c>
      <c r="M227">
        <v>-0.23</v>
      </c>
      <c r="N227" s="1">
        <f t="shared" si="28"/>
        <v>22</v>
      </c>
      <c r="P227" s="1">
        <f t="shared" si="22"/>
        <v>0.94071428571428573</v>
      </c>
      <c r="Q227" s="1">
        <f t="shared" si="23"/>
        <v>0.37209302325581395</v>
      </c>
      <c r="R227" s="1">
        <f t="shared" si="24"/>
        <v>0.92</v>
      </c>
      <c r="S227" s="1">
        <f t="shared" si="25"/>
        <v>0.18421052631578946</v>
      </c>
      <c r="T227" s="1">
        <f t="shared" si="26"/>
        <v>0.2093023255813953</v>
      </c>
      <c r="U227" s="1">
        <f t="shared" si="27"/>
        <v>0.7</v>
      </c>
    </row>
    <row r="228" spans="8:21" x14ac:dyDescent="0.3">
      <c r="H228" t="s">
        <v>2586</v>
      </c>
      <c r="I228">
        <v>-78</v>
      </c>
      <c r="J228">
        <v>25</v>
      </c>
      <c r="K228">
        <v>-0.3</v>
      </c>
      <c r="L228">
        <v>5</v>
      </c>
      <c r="M228">
        <v>-0.34</v>
      </c>
      <c r="N228" s="1">
        <f t="shared" si="28"/>
        <v>25</v>
      </c>
      <c r="P228" s="1">
        <f t="shared" si="22"/>
        <v>0.94</v>
      </c>
      <c r="Q228" s="1">
        <f t="shared" si="23"/>
        <v>0.58139534883720934</v>
      </c>
      <c r="R228" s="1">
        <f t="shared" si="24"/>
        <v>0.97599999999999998</v>
      </c>
      <c r="S228" s="1">
        <f t="shared" si="25"/>
        <v>0.13157894736842105</v>
      </c>
      <c r="T228" s="1">
        <f t="shared" si="26"/>
        <v>8.1395348837209253E-2</v>
      </c>
      <c r="U228" s="1">
        <f t="shared" si="27"/>
        <v>1</v>
      </c>
    </row>
    <row r="229" spans="8:21" x14ac:dyDescent="0.3">
      <c r="H229" t="s">
        <v>2587</v>
      </c>
      <c r="I229">
        <v>-78</v>
      </c>
      <c r="J229">
        <v>25</v>
      </c>
      <c r="K229">
        <v>-0.3</v>
      </c>
      <c r="L229">
        <v>5</v>
      </c>
      <c r="M229">
        <v>-0.34</v>
      </c>
      <c r="N229" s="1">
        <f t="shared" si="28"/>
        <v>25</v>
      </c>
      <c r="P229" s="1">
        <f t="shared" si="22"/>
        <v>0.94</v>
      </c>
      <c r="Q229" s="1">
        <f t="shared" si="23"/>
        <v>0.58139534883720934</v>
      </c>
      <c r="R229" s="1">
        <f t="shared" si="24"/>
        <v>0.97599999999999998</v>
      </c>
      <c r="S229" s="1">
        <f t="shared" si="25"/>
        <v>0.13157894736842105</v>
      </c>
      <c r="T229" s="1">
        <f t="shared" si="26"/>
        <v>8.1395348837209253E-2</v>
      </c>
      <c r="U229" s="1">
        <f t="shared" si="27"/>
        <v>1</v>
      </c>
    </row>
    <row r="230" spans="8:21" x14ac:dyDescent="0.3">
      <c r="H230" t="s">
        <v>2820</v>
      </c>
      <c r="I230">
        <v>-78</v>
      </c>
      <c r="J230">
        <v>11</v>
      </c>
      <c r="K230">
        <v>-1</v>
      </c>
      <c r="L230">
        <v>7</v>
      </c>
      <c r="M230">
        <v>-0.25</v>
      </c>
      <c r="N230" s="1">
        <f t="shared" si="28"/>
        <v>24</v>
      </c>
      <c r="P230" s="1">
        <f t="shared" si="22"/>
        <v>0.94</v>
      </c>
      <c r="Q230" s="1">
        <f t="shared" si="23"/>
        <v>0.2558139534883721</v>
      </c>
      <c r="R230" s="1">
        <f t="shared" si="24"/>
        <v>0.92</v>
      </c>
      <c r="S230" s="1">
        <f t="shared" si="25"/>
        <v>0.18421052631578946</v>
      </c>
      <c r="T230" s="1">
        <f t="shared" si="26"/>
        <v>0.18604651162790695</v>
      </c>
      <c r="U230" s="1">
        <f t="shared" si="27"/>
        <v>0.9</v>
      </c>
    </row>
    <row r="231" spans="8:21" x14ac:dyDescent="0.3">
      <c r="H231" t="s">
        <v>2851</v>
      </c>
      <c r="I231">
        <v>-78</v>
      </c>
      <c r="J231">
        <v>19</v>
      </c>
      <c r="K231">
        <v>-1</v>
      </c>
      <c r="L231">
        <v>6</v>
      </c>
      <c r="M231">
        <v>-0.27</v>
      </c>
      <c r="N231" s="1">
        <f t="shared" si="28"/>
        <v>22</v>
      </c>
      <c r="P231" s="1">
        <f t="shared" si="22"/>
        <v>0.94</v>
      </c>
      <c r="Q231" s="1">
        <f t="shared" si="23"/>
        <v>0.44186046511627908</v>
      </c>
      <c r="R231" s="1">
        <f t="shared" si="24"/>
        <v>0.92</v>
      </c>
      <c r="S231" s="1">
        <f t="shared" si="25"/>
        <v>0.15789473684210525</v>
      </c>
      <c r="T231" s="1">
        <f t="shared" si="26"/>
        <v>0.16279069767441856</v>
      </c>
      <c r="U231" s="1">
        <f t="shared" si="27"/>
        <v>0.7</v>
      </c>
    </row>
    <row r="232" spans="8:21" x14ac:dyDescent="0.3">
      <c r="H232" t="s">
        <v>2839</v>
      </c>
      <c r="I232">
        <v>-79</v>
      </c>
      <c r="J232">
        <v>19</v>
      </c>
      <c r="K232">
        <v>-1</v>
      </c>
      <c r="L232">
        <v>7</v>
      </c>
      <c r="M232">
        <v>-0.24</v>
      </c>
      <c r="N232" s="1">
        <f t="shared" si="28"/>
        <v>23</v>
      </c>
      <c r="P232" s="1">
        <f t="shared" si="22"/>
        <v>0.93928571428571428</v>
      </c>
      <c r="Q232" s="1">
        <f t="shared" si="23"/>
        <v>0.44186046511627908</v>
      </c>
      <c r="R232" s="1">
        <f t="shared" si="24"/>
        <v>0.92</v>
      </c>
      <c r="S232" s="1">
        <f t="shared" si="25"/>
        <v>0.18421052631578946</v>
      </c>
      <c r="T232" s="1">
        <f t="shared" si="26"/>
        <v>0.19767441860465115</v>
      </c>
      <c r="U232" s="1">
        <f t="shared" si="27"/>
        <v>0.8</v>
      </c>
    </row>
    <row r="233" spans="8:21" x14ac:dyDescent="0.3">
      <c r="H233" t="s">
        <v>2849</v>
      </c>
      <c r="I233">
        <v>-79</v>
      </c>
      <c r="J233">
        <v>17</v>
      </c>
      <c r="K233">
        <v>-1</v>
      </c>
      <c r="L233">
        <v>7</v>
      </c>
      <c r="M233">
        <v>-0.23</v>
      </c>
      <c r="N233" s="1">
        <f t="shared" si="28"/>
        <v>22</v>
      </c>
      <c r="P233" s="1">
        <f t="shared" si="22"/>
        <v>0.93928571428571428</v>
      </c>
      <c r="Q233" s="1">
        <f t="shared" si="23"/>
        <v>0.39534883720930231</v>
      </c>
      <c r="R233" s="1">
        <f t="shared" si="24"/>
        <v>0.92</v>
      </c>
      <c r="S233" s="1">
        <f t="shared" si="25"/>
        <v>0.18421052631578946</v>
      </c>
      <c r="T233" s="1">
        <f t="shared" si="26"/>
        <v>0.2093023255813953</v>
      </c>
      <c r="U233" s="1">
        <f t="shared" si="27"/>
        <v>0.7</v>
      </c>
    </row>
    <row r="234" spans="8:21" x14ac:dyDescent="0.3">
      <c r="H234" t="s">
        <v>2603</v>
      </c>
      <c r="I234">
        <v>-80</v>
      </c>
      <c r="J234">
        <v>31</v>
      </c>
      <c r="K234">
        <v>-0.3</v>
      </c>
      <c r="L234">
        <v>6</v>
      </c>
      <c r="M234">
        <v>-0.25</v>
      </c>
      <c r="N234" s="1">
        <f t="shared" si="28"/>
        <v>24</v>
      </c>
      <c r="P234" s="1">
        <f t="shared" si="22"/>
        <v>0.93857142857142861</v>
      </c>
      <c r="Q234" s="1">
        <f t="shared" si="23"/>
        <v>0.72093023255813948</v>
      </c>
      <c r="R234" s="1">
        <f t="shared" si="24"/>
        <v>0.97599999999999998</v>
      </c>
      <c r="S234" s="1">
        <f t="shared" si="25"/>
        <v>0.15789473684210525</v>
      </c>
      <c r="T234" s="1">
        <f t="shared" si="26"/>
        <v>0.18604651162790695</v>
      </c>
      <c r="U234" s="1">
        <f t="shared" si="27"/>
        <v>0.9</v>
      </c>
    </row>
    <row r="235" spans="8:21" x14ac:dyDescent="0.3">
      <c r="H235" t="s">
        <v>2807</v>
      </c>
      <c r="I235">
        <v>-80</v>
      </c>
      <c r="J235">
        <v>9</v>
      </c>
      <c r="K235">
        <v>-1</v>
      </c>
      <c r="L235">
        <v>7</v>
      </c>
      <c r="M235">
        <v>-0.26</v>
      </c>
      <c r="N235" s="1">
        <f t="shared" si="28"/>
        <v>25</v>
      </c>
      <c r="P235" s="1">
        <f t="shared" si="22"/>
        <v>0.93857142857142861</v>
      </c>
      <c r="Q235" s="1">
        <f t="shared" si="23"/>
        <v>0.20930232558139536</v>
      </c>
      <c r="R235" s="1">
        <f t="shared" si="24"/>
        <v>0.92</v>
      </c>
      <c r="S235" s="1">
        <f t="shared" si="25"/>
        <v>0.18421052631578946</v>
      </c>
      <c r="T235" s="1">
        <f t="shared" si="26"/>
        <v>0.17441860465116277</v>
      </c>
      <c r="U235" s="1">
        <f t="shared" si="27"/>
        <v>1</v>
      </c>
    </row>
    <row r="236" spans="8:21" x14ac:dyDescent="0.3">
      <c r="H236" t="s">
        <v>2821</v>
      </c>
      <c r="I236">
        <v>-80</v>
      </c>
      <c r="J236">
        <v>12</v>
      </c>
      <c r="K236">
        <v>-1</v>
      </c>
      <c r="L236">
        <v>7</v>
      </c>
      <c r="M236">
        <v>-0.25</v>
      </c>
      <c r="N236" s="1">
        <f t="shared" si="28"/>
        <v>24</v>
      </c>
      <c r="P236" s="1">
        <f t="shared" si="22"/>
        <v>0.93857142857142861</v>
      </c>
      <c r="Q236" s="1">
        <f t="shared" si="23"/>
        <v>0.27906976744186046</v>
      </c>
      <c r="R236" s="1">
        <f t="shared" si="24"/>
        <v>0.92</v>
      </c>
      <c r="S236" s="1">
        <f t="shared" si="25"/>
        <v>0.18421052631578946</v>
      </c>
      <c r="T236" s="1">
        <f t="shared" si="26"/>
        <v>0.18604651162790695</v>
      </c>
      <c r="U236" s="1">
        <f t="shared" si="27"/>
        <v>0.9</v>
      </c>
    </row>
    <row r="237" spans="8:21" x14ac:dyDescent="0.3">
      <c r="H237" t="s">
        <v>2836</v>
      </c>
      <c r="I237">
        <v>-80</v>
      </c>
      <c r="J237">
        <v>15</v>
      </c>
      <c r="K237">
        <v>-1</v>
      </c>
      <c r="L237">
        <v>7</v>
      </c>
      <c r="M237">
        <v>-0.24</v>
      </c>
      <c r="N237" s="1">
        <f t="shared" si="28"/>
        <v>23</v>
      </c>
      <c r="P237" s="1">
        <f t="shared" si="22"/>
        <v>0.93857142857142861</v>
      </c>
      <c r="Q237" s="1">
        <f t="shared" si="23"/>
        <v>0.34883720930232559</v>
      </c>
      <c r="R237" s="1">
        <f t="shared" si="24"/>
        <v>0.92</v>
      </c>
      <c r="S237" s="1">
        <f t="shared" si="25"/>
        <v>0.18421052631578946</v>
      </c>
      <c r="T237" s="1">
        <f t="shared" si="26"/>
        <v>0.19767441860465115</v>
      </c>
      <c r="U237" s="1">
        <f t="shared" si="27"/>
        <v>0.8</v>
      </c>
    </row>
    <row r="238" spans="8:21" x14ac:dyDescent="0.3">
      <c r="H238" t="s">
        <v>2524</v>
      </c>
      <c r="I238">
        <v>-81</v>
      </c>
      <c r="J238">
        <v>33</v>
      </c>
      <c r="K238">
        <v>0</v>
      </c>
      <c r="L238">
        <v>6</v>
      </c>
      <c r="M238">
        <v>-0.23</v>
      </c>
      <c r="N238" s="1">
        <f t="shared" si="28"/>
        <v>22</v>
      </c>
      <c r="P238" s="1">
        <f t="shared" si="22"/>
        <v>0.93785714285714283</v>
      </c>
      <c r="Q238" s="1">
        <f t="shared" si="23"/>
        <v>0.76744186046511631</v>
      </c>
      <c r="R238" s="1">
        <f t="shared" si="24"/>
        <v>1</v>
      </c>
      <c r="S238" s="1">
        <f t="shared" si="25"/>
        <v>0.15789473684210525</v>
      </c>
      <c r="T238" s="1">
        <f t="shared" si="26"/>
        <v>0.2093023255813953</v>
      </c>
      <c r="U238" s="1">
        <f t="shared" si="27"/>
        <v>0.7</v>
      </c>
    </row>
    <row r="239" spans="8:21" x14ac:dyDescent="0.3">
      <c r="H239" t="s">
        <v>2526</v>
      </c>
      <c r="I239">
        <v>-81</v>
      </c>
      <c r="J239">
        <v>35</v>
      </c>
      <c r="K239">
        <v>0</v>
      </c>
      <c r="L239">
        <v>9</v>
      </c>
      <c r="M239">
        <v>-0.18</v>
      </c>
      <c r="N239" s="1">
        <f t="shared" si="28"/>
        <v>22</v>
      </c>
      <c r="P239" s="1">
        <f t="shared" si="22"/>
        <v>0.93785714285714283</v>
      </c>
      <c r="Q239" s="1">
        <f t="shared" si="23"/>
        <v>0.81395348837209303</v>
      </c>
      <c r="R239" s="1">
        <f t="shared" si="24"/>
        <v>1</v>
      </c>
      <c r="S239" s="1">
        <f t="shared" si="25"/>
        <v>0.23684210526315788</v>
      </c>
      <c r="T239" s="1">
        <f t="shared" si="26"/>
        <v>0.26744186046511625</v>
      </c>
      <c r="U239" s="1">
        <f t="shared" si="27"/>
        <v>0.7</v>
      </c>
    </row>
    <row r="240" spans="8:21" x14ac:dyDescent="0.3">
      <c r="H240" t="s">
        <v>2714</v>
      </c>
      <c r="I240">
        <v>-81</v>
      </c>
      <c r="J240">
        <v>37</v>
      </c>
      <c r="K240">
        <v>-0.8</v>
      </c>
      <c r="L240">
        <v>8</v>
      </c>
      <c r="M240">
        <v>-0.2</v>
      </c>
      <c r="N240" s="1">
        <f t="shared" si="28"/>
        <v>23</v>
      </c>
      <c r="P240" s="1">
        <f t="shared" si="22"/>
        <v>0.93785714285714283</v>
      </c>
      <c r="Q240" s="1">
        <f t="shared" si="23"/>
        <v>0.86046511627906974</v>
      </c>
      <c r="R240" s="1">
        <f t="shared" si="24"/>
        <v>0.93599999999999994</v>
      </c>
      <c r="S240" s="1">
        <f t="shared" si="25"/>
        <v>0.21052631578947367</v>
      </c>
      <c r="T240" s="1">
        <f t="shared" si="26"/>
        <v>0.24418604651162787</v>
      </c>
      <c r="U240" s="1">
        <f t="shared" si="27"/>
        <v>0.8</v>
      </c>
    </row>
    <row r="241" spans="8:21" x14ac:dyDescent="0.3">
      <c r="H241" t="s">
        <v>2808</v>
      </c>
      <c r="I241">
        <v>-81</v>
      </c>
      <c r="J241">
        <v>11</v>
      </c>
      <c r="K241">
        <v>-1</v>
      </c>
      <c r="L241">
        <v>7</v>
      </c>
      <c r="M241">
        <v>-0.26</v>
      </c>
      <c r="N241" s="1">
        <f t="shared" si="28"/>
        <v>25</v>
      </c>
      <c r="P241" s="1">
        <f t="shared" si="22"/>
        <v>0.93785714285714283</v>
      </c>
      <c r="Q241" s="1">
        <f t="shared" si="23"/>
        <v>0.2558139534883721</v>
      </c>
      <c r="R241" s="1">
        <f t="shared" si="24"/>
        <v>0.92</v>
      </c>
      <c r="S241" s="1">
        <f t="shared" si="25"/>
        <v>0.18421052631578946</v>
      </c>
      <c r="T241" s="1">
        <f t="shared" si="26"/>
        <v>0.17441860465116277</v>
      </c>
      <c r="U241" s="1">
        <f t="shared" si="27"/>
        <v>1</v>
      </c>
    </row>
    <row r="242" spans="8:21" x14ac:dyDescent="0.3">
      <c r="H242" t="s">
        <v>2519</v>
      </c>
      <c r="I242">
        <v>-84</v>
      </c>
      <c r="J242">
        <v>33</v>
      </c>
      <c r="K242">
        <v>0</v>
      </c>
      <c r="L242">
        <v>6</v>
      </c>
      <c r="M242">
        <v>-0.24</v>
      </c>
      <c r="N242" s="1">
        <f t="shared" si="28"/>
        <v>23</v>
      </c>
      <c r="P242" s="1">
        <f t="shared" si="22"/>
        <v>0.93571428571428572</v>
      </c>
      <c r="Q242" s="1">
        <f t="shared" si="23"/>
        <v>0.76744186046511631</v>
      </c>
      <c r="R242" s="1">
        <f t="shared" si="24"/>
        <v>1</v>
      </c>
      <c r="S242" s="1">
        <f t="shared" si="25"/>
        <v>0.15789473684210525</v>
      </c>
      <c r="T242" s="1">
        <f t="shared" si="26"/>
        <v>0.19767441860465115</v>
      </c>
      <c r="U242" s="1">
        <f t="shared" si="27"/>
        <v>0.8</v>
      </c>
    </row>
    <row r="243" spans="8:21" x14ac:dyDescent="0.3">
      <c r="H243" t="s">
        <v>2602</v>
      </c>
      <c r="I243">
        <v>-84</v>
      </c>
      <c r="J243">
        <v>30</v>
      </c>
      <c r="K243">
        <v>-0.3</v>
      </c>
      <c r="L243">
        <v>6</v>
      </c>
      <c r="M243">
        <v>-0.28999999999999998</v>
      </c>
      <c r="N243" s="1">
        <f t="shared" si="28"/>
        <v>24</v>
      </c>
      <c r="P243" s="1">
        <f t="shared" si="22"/>
        <v>0.93571428571428572</v>
      </c>
      <c r="Q243" s="1">
        <f t="shared" si="23"/>
        <v>0.69767441860465118</v>
      </c>
      <c r="R243" s="1">
        <f t="shared" si="24"/>
        <v>0.97599999999999998</v>
      </c>
      <c r="S243" s="1">
        <f t="shared" si="25"/>
        <v>0.15789473684210525</v>
      </c>
      <c r="T243" s="1">
        <f t="shared" si="26"/>
        <v>0.13953488372093023</v>
      </c>
      <c r="U243" s="1">
        <f t="shared" si="27"/>
        <v>0.9</v>
      </c>
    </row>
    <row r="244" spans="8:21" x14ac:dyDescent="0.3">
      <c r="H244" t="s">
        <v>2809</v>
      </c>
      <c r="I244">
        <v>-84</v>
      </c>
      <c r="J244">
        <v>11</v>
      </c>
      <c r="K244">
        <v>-1</v>
      </c>
      <c r="L244">
        <v>8</v>
      </c>
      <c r="M244">
        <v>-0.26</v>
      </c>
      <c r="N244" s="1">
        <f t="shared" si="28"/>
        <v>25</v>
      </c>
      <c r="P244" s="1">
        <f t="shared" si="22"/>
        <v>0.93571428571428572</v>
      </c>
      <c r="Q244" s="1">
        <f t="shared" si="23"/>
        <v>0.2558139534883721</v>
      </c>
      <c r="R244" s="1">
        <f t="shared" si="24"/>
        <v>0.92</v>
      </c>
      <c r="S244" s="1">
        <f t="shared" si="25"/>
        <v>0.21052631578947367</v>
      </c>
      <c r="T244" s="1">
        <f t="shared" si="26"/>
        <v>0.17441860465116277</v>
      </c>
      <c r="U244" s="1">
        <f t="shared" si="27"/>
        <v>1</v>
      </c>
    </row>
    <row r="245" spans="8:21" x14ac:dyDescent="0.3">
      <c r="H245" t="s">
        <v>2828</v>
      </c>
      <c r="I245">
        <v>-84</v>
      </c>
      <c r="J245">
        <v>19</v>
      </c>
      <c r="K245">
        <v>-1</v>
      </c>
      <c r="L245">
        <v>8</v>
      </c>
      <c r="M245">
        <v>-0.25</v>
      </c>
      <c r="N245" s="1">
        <f t="shared" si="28"/>
        <v>24</v>
      </c>
      <c r="P245" s="1">
        <f t="shared" si="22"/>
        <v>0.93571428571428572</v>
      </c>
      <c r="Q245" s="1">
        <f t="shared" si="23"/>
        <v>0.44186046511627908</v>
      </c>
      <c r="R245" s="1">
        <f t="shared" si="24"/>
        <v>0.92</v>
      </c>
      <c r="S245" s="1">
        <f t="shared" si="25"/>
        <v>0.21052631578947367</v>
      </c>
      <c r="T245" s="1">
        <f t="shared" si="26"/>
        <v>0.18604651162790695</v>
      </c>
      <c r="U245" s="1">
        <f t="shared" si="27"/>
        <v>0.9</v>
      </c>
    </row>
    <row r="246" spans="8:21" x14ac:dyDescent="0.3">
      <c r="H246" t="s">
        <v>2837</v>
      </c>
      <c r="I246">
        <v>-84</v>
      </c>
      <c r="J246">
        <v>17</v>
      </c>
      <c r="K246">
        <v>-1</v>
      </c>
      <c r="L246">
        <v>8</v>
      </c>
      <c r="M246">
        <v>-0.24</v>
      </c>
      <c r="N246" s="1">
        <f t="shared" si="28"/>
        <v>23</v>
      </c>
      <c r="P246" s="1">
        <f t="shared" si="22"/>
        <v>0.93571428571428572</v>
      </c>
      <c r="Q246" s="1">
        <f t="shared" si="23"/>
        <v>0.39534883720930231</v>
      </c>
      <c r="R246" s="1">
        <f t="shared" si="24"/>
        <v>0.92</v>
      </c>
      <c r="S246" s="1">
        <f t="shared" si="25"/>
        <v>0.21052631578947367</v>
      </c>
      <c r="T246" s="1">
        <f t="shared" si="26"/>
        <v>0.19767441860465115</v>
      </c>
      <c r="U246" s="1">
        <f t="shared" si="27"/>
        <v>0.8</v>
      </c>
    </row>
    <row r="247" spans="8:21" x14ac:dyDescent="0.3">
      <c r="H247" t="s">
        <v>2840</v>
      </c>
      <c r="I247">
        <v>-84</v>
      </c>
      <c r="J247">
        <v>19</v>
      </c>
      <c r="K247">
        <v>-1</v>
      </c>
      <c r="L247">
        <v>7</v>
      </c>
      <c r="M247">
        <v>-0.28000000000000003</v>
      </c>
      <c r="N247" s="1">
        <f t="shared" si="28"/>
        <v>23</v>
      </c>
      <c r="P247" s="1">
        <f t="shared" si="22"/>
        <v>0.93571428571428572</v>
      </c>
      <c r="Q247" s="1">
        <f t="shared" si="23"/>
        <v>0.44186046511627908</v>
      </c>
      <c r="R247" s="1">
        <f t="shared" si="24"/>
        <v>0.92</v>
      </c>
      <c r="S247" s="1">
        <f t="shared" si="25"/>
        <v>0.18421052631578946</v>
      </c>
      <c r="T247" s="1">
        <f t="shared" si="26"/>
        <v>0.15116279069767435</v>
      </c>
      <c r="U247" s="1">
        <f t="shared" si="27"/>
        <v>0.8</v>
      </c>
    </row>
    <row r="248" spans="8:21" x14ac:dyDescent="0.3">
      <c r="H248" t="s">
        <v>2508</v>
      </c>
      <c r="I248">
        <v>-84</v>
      </c>
      <c r="J248">
        <v>21</v>
      </c>
      <c r="K248">
        <v>-1.4</v>
      </c>
      <c r="L248">
        <v>6</v>
      </c>
      <c r="M248">
        <v>-0.28999999999999998</v>
      </c>
      <c r="N248" s="1">
        <f t="shared" si="28"/>
        <v>24</v>
      </c>
      <c r="P248" s="1">
        <f t="shared" si="22"/>
        <v>0.93571428571428572</v>
      </c>
      <c r="Q248" s="1">
        <f t="shared" si="23"/>
        <v>0.48837209302325579</v>
      </c>
      <c r="R248" s="1">
        <f t="shared" si="24"/>
        <v>0.88800000000000001</v>
      </c>
      <c r="S248" s="1">
        <f t="shared" si="25"/>
        <v>0.15789473684210525</v>
      </c>
      <c r="T248" s="1">
        <f t="shared" si="26"/>
        <v>0.13953488372093023</v>
      </c>
      <c r="U248" s="1">
        <f t="shared" si="27"/>
        <v>0.9</v>
      </c>
    </row>
    <row r="249" spans="8:21" x14ac:dyDescent="0.3">
      <c r="H249" t="s">
        <v>2824</v>
      </c>
      <c r="I249">
        <v>-85</v>
      </c>
      <c r="J249">
        <v>15</v>
      </c>
      <c r="K249">
        <v>-1</v>
      </c>
      <c r="L249">
        <v>8</v>
      </c>
      <c r="M249">
        <v>-0.25</v>
      </c>
      <c r="N249" s="1">
        <f t="shared" si="28"/>
        <v>24</v>
      </c>
      <c r="P249" s="1">
        <f t="shared" si="22"/>
        <v>0.93500000000000005</v>
      </c>
      <c r="Q249" s="1">
        <f t="shared" si="23"/>
        <v>0.34883720930232559</v>
      </c>
      <c r="R249" s="1">
        <f t="shared" si="24"/>
        <v>0.92</v>
      </c>
      <c r="S249" s="1">
        <f t="shared" si="25"/>
        <v>0.21052631578947367</v>
      </c>
      <c r="T249" s="1">
        <f t="shared" si="26"/>
        <v>0.18604651162790695</v>
      </c>
      <c r="U249" s="1">
        <f t="shared" si="27"/>
        <v>0.9</v>
      </c>
    </row>
    <row r="250" spans="8:21" x14ac:dyDescent="0.3">
      <c r="H250" t="s">
        <v>2838</v>
      </c>
      <c r="I250">
        <v>-85</v>
      </c>
      <c r="J250">
        <v>17</v>
      </c>
      <c r="K250">
        <v>-1</v>
      </c>
      <c r="L250">
        <v>8</v>
      </c>
      <c r="M250">
        <v>-0.24</v>
      </c>
      <c r="N250" s="1">
        <f t="shared" si="28"/>
        <v>23</v>
      </c>
      <c r="P250" s="1">
        <f t="shared" si="22"/>
        <v>0.93500000000000005</v>
      </c>
      <c r="Q250" s="1">
        <f t="shared" si="23"/>
        <v>0.39534883720930231</v>
      </c>
      <c r="R250" s="1">
        <f t="shared" si="24"/>
        <v>0.92</v>
      </c>
      <c r="S250" s="1">
        <f t="shared" si="25"/>
        <v>0.21052631578947367</v>
      </c>
      <c r="T250" s="1">
        <f t="shared" si="26"/>
        <v>0.19767441860465115</v>
      </c>
      <c r="U250" s="1">
        <f t="shared" si="27"/>
        <v>0.8</v>
      </c>
    </row>
    <row r="251" spans="8:21" x14ac:dyDescent="0.3">
      <c r="H251" t="s">
        <v>2521</v>
      </c>
      <c r="I251">
        <v>-86</v>
      </c>
      <c r="J251">
        <v>35</v>
      </c>
      <c r="K251">
        <v>0</v>
      </c>
      <c r="L251">
        <v>9</v>
      </c>
      <c r="M251">
        <v>-0.2</v>
      </c>
      <c r="N251" s="1">
        <f t="shared" si="28"/>
        <v>23</v>
      </c>
      <c r="P251" s="1">
        <f t="shared" si="22"/>
        <v>0.93428571428571427</v>
      </c>
      <c r="Q251" s="1">
        <f t="shared" si="23"/>
        <v>0.81395348837209303</v>
      </c>
      <c r="R251" s="1">
        <f t="shared" si="24"/>
        <v>1</v>
      </c>
      <c r="S251" s="1">
        <f t="shared" si="25"/>
        <v>0.23684210526315788</v>
      </c>
      <c r="T251" s="1">
        <f t="shared" si="26"/>
        <v>0.24418604651162787</v>
      </c>
      <c r="U251" s="1">
        <f t="shared" si="27"/>
        <v>0.8</v>
      </c>
    </row>
    <row r="252" spans="8:21" x14ac:dyDescent="0.3">
      <c r="H252" t="s">
        <v>2810</v>
      </c>
      <c r="I252">
        <v>-86</v>
      </c>
      <c r="J252">
        <v>13</v>
      </c>
      <c r="K252">
        <v>-1</v>
      </c>
      <c r="L252">
        <v>8</v>
      </c>
      <c r="M252">
        <v>-0.26</v>
      </c>
      <c r="N252" s="1">
        <f t="shared" si="28"/>
        <v>25</v>
      </c>
      <c r="P252" s="1">
        <f t="shared" si="22"/>
        <v>0.93428571428571427</v>
      </c>
      <c r="Q252" s="1">
        <f t="shared" si="23"/>
        <v>0.30232558139534882</v>
      </c>
      <c r="R252" s="1">
        <f t="shared" si="24"/>
        <v>0.92</v>
      </c>
      <c r="S252" s="1">
        <f t="shared" si="25"/>
        <v>0.21052631578947367</v>
      </c>
      <c r="T252" s="1">
        <f t="shared" si="26"/>
        <v>0.17441860465116277</v>
      </c>
      <c r="U252" s="1">
        <f t="shared" si="27"/>
        <v>1</v>
      </c>
    </row>
    <row r="253" spans="8:21" x14ac:dyDescent="0.3">
      <c r="H253" t="s">
        <v>2825</v>
      </c>
      <c r="I253">
        <v>-86</v>
      </c>
      <c r="J253">
        <v>16</v>
      </c>
      <c r="K253">
        <v>-1</v>
      </c>
      <c r="L253">
        <v>8</v>
      </c>
      <c r="M253">
        <v>-0.25</v>
      </c>
      <c r="N253" s="1">
        <f t="shared" si="28"/>
        <v>24</v>
      </c>
      <c r="P253" s="1">
        <f t="shared" si="22"/>
        <v>0.93428571428571427</v>
      </c>
      <c r="Q253" s="1">
        <f t="shared" si="23"/>
        <v>0.37209302325581395</v>
      </c>
      <c r="R253" s="1">
        <f t="shared" si="24"/>
        <v>0.92</v>
      </c>
      <c r="S253" s="1">
        <f t="shared" si="25"/>
        <v>0.21052631578947367</v>
      </c>
      <c r="T253" s="1">
        <f t="shared" si="26"/>
        <v>0.18604651162790695</v>
      </c>
      <c r="U253" s="1">
        <f t="shared" si="27"/>
        <v>0.9</v>
      </c>
    </row>
    <row r="254" spans="8:21" x14ac:dyDescent="0.3">
      <c r="H254" t="s">
        <v>2718</v>
      </c>
      <c r="I254">
        <v>-87</v>
      </c>
      <c r="J254">
        <v>37</v>
      </c>
      <c r="K254">
        <v>-0.8</v>
      </c>
      <c r="L254">
        <v>6</v>
      </c>
      <c r="M254">
        <v>-0.21</v>
      </c>
      <c r="N254" s="1">
        <f t="shared" si="28"/>
        <v>21</v>
      </c>
      <c r="P254" s="1">
        <f t="shared" si="22"/>
        <v>0.93357142857142861</v>
      </c>
      <c r="Q254" s="1">
        <f t="shared" si="23"/>
        <v>0.86046511627906974</v>
      </c>
      <c r="R254" s="1">
        <f t="shared" si="24"/>
        <v>0.93599999999999994</v>
      </c>
      <c r="S254" s="1">
        <f t="shared" si="25"/>
        <v>0.15789473684210525</v>
      </c>
      <c r="T254" s="1">
        <f t="shared" si="26"/>
        <v>0.23255813953488372</v>
      </c>
      <c r="U254" s="1">
        <f t="shared" si="27"/>
        <v>0.6</v>
      </c>
    </row>
    <row r="255" spans="8:21" x14ac:dyDescent="0.3">
      <c r="H255" t="s">
        <v>2812</v>
      </c>
      <c r="I255">
        <v>-87</v>
      </c>
      <c r="J255">
        <v>15</v>
      </c>
      <c r="K255">
        <v>-1</v>
      </c>
      <c r="L255">
        <v>8</v>
      </c>
      <c r="M255">
        <v>-0.26</v>
      </c>
      <c r="N255" s="1">
        <f t="shared" si="28"/>
        <v>25</v>
      </c>
      <c r="P255" s="1">
        <f t="shared" si="22"/>
        <v>0.93357142857142861</v>
      </c>
      <c r="Q255" s="1">
        <f t="shared" si="23"/>
        <v>0.34883720930232559</v>
      </c>
      <c r="R255" s="1">
        <f t="shared" si="24"/>
        <v>0.92</v>
      </c>
      <c r="S255" s="1">
        <f t="shared" si="25"/>
        <v>0.21052631578947367</v>
      </c>
      <c r="T255" s="1">
        <f t="shared" si="26"/>
        <v>0.17441860465116277</v>
      </c>
      <c r="U255" s="1">
        <f t="shared" si="27"/>
        <v>1</v>
      </c>
    </row>
    <row r="256" spans="8:21" x14ac:dyDescent="0.3">
      <c r="H256" t="s">
        <v>2719</v>
      </c>
      <c r="I256">
        <v>-88</v>
      </c>
      <c r="J256">
        <v>39</v>
      </c>
      <c r="K256">
        <v>-0.8</v>
      </c>
      <c r="L256">
        <v>6</v>
      </c>
      <c r="M256">
        <v>-0.21</v>
      </c>
      <c r="N256" s="1">
        <f t="shared" si="28"/>
        <v>21</v>
      </c>
      <c r="P256" s="1">
        <f t="shared" si="22"/>
        <v>0.93285714285714283</v>
      </c>
      <c r="Q256" s="1">
        <f t="shared" si="23"/>
        <v>0.90697674418604646</v>
      </c>
      <c r="R256" s="1">
        <f t="shared" si="24"/>
        <v>0.93599999999999994</v>
      </c>
      <c r="S256" s="1">
        <f t="shared" si="25"/>
        <v>0.15789473684210525</v>
      </c>
      <c r="T256" s="1">
        <f t="shared" si="26"/>
        <v>0.23255813953488372</v>
      </c>
      <c r="U256" s="1">
        <f t="shared" si="27"/>
        <v>0.6</v>
      </c>
    </row>
    <row r="257" spans="8:21" x14ac:dyDescent="0.3">
      <c r="H257" t="s">
        <v>2790</v>
      </c>
      <c r="I257">
        <v>-88</v>
      </c>
      <c r="J257">
        <v>37</v>
      </c>
      <c r="K257">
        <v>-0.9</v>
      </c>
      <c r="L257">
        <v>6</v>
      </c>
      <c r="M257">
        <v>-0.21</v>
      </c>
      <c r="N257" s="1">
        <f t="shared" si="28"/>
        <v>21</v>
      </c>
      <c r="P257" s="1">
        <f t="shared" si="22"/>
        <v>0.93285714285714283</v>
      </c>
      <c r="Q257" s="1">
        <f t="shared" si="23"/>
        <v>0.86046511627906974</v>
      </c>
      <c r="R257" s="1">
        <f t="shared" si="24"/>
        <v>0.92799999999999994</v>
      </c>
      <c r="S257" s="1">
        <f t="shared" si="25"/>
        <v>0.15789473684210525</v>
      </c>
      <c r="T257" s="1">
        <f t="shared" si="26"/>
        <v>0.23255813953488372</v>
      </c>
      <c r="U257" s="1">
        <f t="shared" si="27"/>
        <v>0.6</v>
      </c>
    </row>
    <row r="258" spans="8:21" x14ac:dyDescent="0.3">
      <c r="H258" t="s">
        <v>2893</v>
      </c>
      <c r="I258">
        <v>-88</v>
      </c>
      <c r="J258">
        <v>21</v>
      </c>
      <c r="K258">
        <v>-1.3</v>
      </c>
      <c r="L258">
        <v>7</v>
      </c>
      <c r="M258">
        <v>-0.3</v>
      </c>
      <c r="N258" s="1">
        <f t="shared" si="28"/>
        <v>25</v>
      </c>
      <c r="P258" s="1">
        <f t="shared" si="22"/>
        <v>0.93285714285714283</v>
      </c>
      <c r="Q258" s="1">
        <f t="shared" si="23"/>
        <v>0.48837209302325579</v>
      </c>
      <c r="R258" s="1">
        <f t="shared" si="24"/>
        <v>0.89599999999999991</v>
      </c>
      <c r="S258" s="1">
        <f t="shared" si="25"/>
        <v>0.18421052631578946</v>
      </c>
      <c r="T258" s="1">
        <f t="shared" si="26"/>
        <v>0.12790697674418602</v>
      </c>
      <c r="U258" s="1">
        <f t="shared" si="27"/>
        <v>1</v>
      </c>
    </row>
    <row r="259" spans="8:21" x14ac:dyDescent="0.3">
      <c r="H259" t="s">
        <v>2591</v>
      </c>
      <c r="I259">
        <v>-89</v>
      </c>
      <c r="J259">
        <v>29</v>
      </c>
      <c r="K259">
        <v>-0.3</v>
      </c>
      <c r="L259">
        <v>6</v>
      </c>
      <c r="M259">
        <v>-0.3</v>
      </c>
      <c r="N259" s="1">
        <f t="shared" si="28"/>
        <v>25</v>
      </c>
      <c r="P259" s="1">
        <f t="shared" si="22"/>
        <v>0.93214285714285716</v>
      </c>
      <c r="Q259" s="1">
        <f t="shared" si="23"/>
        <v>0.67441860465116277</v>
      </c>
      <c r="R259" s="1">
        <f t="shared" si="24"/>
        <v>0.97599999999999998</v>
      </c>
      <c r="S259" s="1">
        <f t="shared" si="25"/>
        <v>0.15789473684210525</v>
      </c>
      <c r="T259" s="1">
        <f t="shared" si="26"/>
        <v>0.12790697674418602</v>
      </c>
      <c r="U259" s="1">
        <f t="shared" si="27"/>
        <v>1</v>
      </c>
    </row>
    <row r="260" spans="8:21" x14ac:dyDescent="0.3">
      <c r="H260" t="s">
        <v>2817</v>
      </c>
      <c r="I260">
        <v>-89</v>
      </c>
      <c r="J260">
        <v>19</v>
      </c>
      <c r="K260">
        <v>-1</v>
      </c>
      <c r="L260">
        <v>9</v>
      </c>
      <c r="M260">
        <v>-0.26</v>
      </c>
      <c r="N260" s="1">
        <f t="shared" si="28"/>
        <v>25</v>
      </c>
      <c r="P260" s="1">
        <f t="shared" si="22"/>
        <v>0.93214285714285716</v>
      </c>
      <c r="Q260" s="1">
        <f t="shared" si="23"/>
        <v>0.44186046511627908</v>
      </c>
      <c r="R260" s="1">
        <f t="shared" si="24"/>
        <v>0.92</v>
      </c>
      <c r="S260" s="1">
        <f t="shared" si="25"/>
        <v>0.23684210526315788</v>
      </c>
      <c r="T260" s="1">
        <f t="shared" si="26"/>
        <v>0.17441860465116277</v>
      </c>
      <c r="U260" s="1">
        <f t="shared" si="27"/>
        <v>1</v>
      </c>
    </row>
    <row r="261" spans="8:21" x14ac:dyDescent="0.3">
      <c r="H261" t="s">
        <v>2593</v>
      </c>
      <c r="I261">
        <v>-90</v>
      </c>
      <c r="J261">
        <v>31</v>
      </c>
      <c r="K261">
        <v>-0.3</v>
      </c>
      <c r="L261">
        <v>9</v>
      </c>
      <c r="M261">
        <v>-0.22</v>
      </c>
      <c r="N261" s="1">
        <f t="shared" si="28"/>
        <v>25</v>
      </c>
      <c r="P261" s="1">
        <f t="shared" ref="P261:P324" si="29">(I261-MIN(I$5:I$729))/I$3</f>
        <v>0.93142857142857138</v>
      </c>
      <c r="Q261" s="1">
        <f t="shared" ref="Q261:Q324" si="30">(J261-MIN(J$5:J$729))/J$3</f>
        <v>0.72093023255813948</v>
      </c>
      <c r="R261" s="1">
        <f t="shared" ref="R261:R324" si="31">(K261-MIN(K$5:K$729))/K$3</f>
        <v>0.97599999999999998</v>
      </c>
      <c r="S261" s="1">
        <f t="shared" ref="S261:S324" si="32">(L261-MIN(L$5:L$729))/L$3</f>
        <v>0.23684210526315788</v>
      </c>
      <c r="T261" s="1">
        <f t="shared" ref="T261:T324" si="33">(M261-MIN(M$5:M$729))/M$3</f>
        <v>0.22093023255813951</v>
      </c>
      <c r="U261" s="1">
        <f t="shared" ref="U261:U324" si="34">(N261-MIN(N$5:N$729))/N$3</f>
        <v>1</v>
      </c>
    </row>
    <row r="262" spans="8:21" x14ac:dyDescent="0.3">
      <c r="H262" t="s">
        <v>2604</v>
      </c>
      <c r="I262">
        <v>-90</v>
      </c>
      <c r="J262">
        <v>32</v>
      </c>
      <c r="K262">
        <v>-0.3</v>
      </c>
      <c r="L262">
        <v>7</v>
      </c>
      <c r="M262">
        <v>-0.25</v>
      </c>
      <c r="N262" s="1">
        <f t="shared" ref="N262:N325" si="35">LEN(H262)</f>
        <v>24</v>
      </c>
      <c r="P262" s="1">
        <f t="shared" si="29"/>
        <v>0.93142857142857138</v>
      </c>
      <c r="Q262" s="1">
        <f t="shared" si="30"/>
        <v>0.7441860465116279</v>
      </c>
      <c r="R262" s="1">
        <f t="shared" si="31"/>
        <v>0.97599999999999998</v>
      </c>
      <c r="S262" s="1">
        <f t="shared" si="32"/>
        <v>0.18421052631578946</v>
      </c>
      <c r="T262" s="1">
        <f t="shared" si="33"/>
        <v>0.18604651162790695</v>
      </c>
      <c r="U262" s="1">
        <f t="shared" si="34"/>
        <v>0.9</v>
      </c>
    </row>
    <row r="263" spans="8:21" x14ac:dyDescent="0.3">
      <c r="H263" t="s">
        <v>2788</v>
      </c>
      <c r="I263">
        <v>-90</v>
      </c>
      <c r="J263">
        <v>35</v>
      </c>
      <c r="K263">
        <v>-0.9</v>
      </c>
      <c r="L263">
        <v>9</v>
      </c>
      <c r="M263">
        <v>-0.2</v>
      </c>
      <c r="N263" s="1">
        <f t="shared" si="35"/>
        <v>23</v>
      </c>
      <c r="P263" s="1">
        <f t="shared" si="29"/>
        <v>0.93142857142857138</v>
      </c>
      <c r="Q263" s="1">
        <f t="shared" si="30"/>
        <v>0.81395348837209303</v>
      </c>
      <c r="R263" s="1">
        <f t="shared" si="31"/>
        <v>0.92799999999999994</v>
      </c>
      <c r="S263" s="1">
        <f t="shared" si="32"/>
        <v>0.23684210526315788</v>
      </c>
      <c r="T263" s="1">
        <f t="shared" si="33"/>
        <v>0.24418604651162787</v>
      </c>
      <c r="U263" s="1">
        <f t="shared" si="34"/>
        <v>0.8</v>
      </c>
    </row>
    <row r="264" spans="8:21" x14ac:dyDescent="0.3">
      <c r="H264" t="s">
        <v>2826</v>
      </c>
      <c r="I264">
        <v>-90</v>
      </c>
      <c r="J264">
        <v>17</v>
      </c>
      <c r="K264">
        <v>-1</v>
      </c>
      <c r="L264">
        <v>8</v>
      </c>
      <c r="M264">
        <v>-0.25</v>
      </c>
      <c r="N264" s="1">
        <f t="shared" si="35"/>
        <v>24</v>
      </c>
      <c r="P264" s="1">
        <f t="shared" si="29"/>
        <v>0.93142857142857138</v>
      </c>
      <c r="Q264" s="1">
        <f t="shared" si="30"/>
        <v>0.39534883720930231</v>
      </c>
      <c r="R264" s="1">
        <f t="shared" si="31"/>
        <v>0.92</v>
      </c>
      <c r="S264" s="1">
        <f t="shared" si="32"/>
        <v>0.21052631578947367</v>
      </c>
      <c r="T264" s="1">
        <f t="shared" si="33"/>
        <v>0.18604651162790695</v>
      </c>
      <c r="U264" s="1">
        <f t="shared" si="34"/>
        <v>0.9</v>
      </c>
    </row>
    <row r="265" spans="8:21" x14ac:dyDescent="0.3">
      <c r="H265" t="s">
        <v>2813</v>
      </c>
      <c r="I265">
        <v>-91</v>
      </c>
      <c r="J265">
        <v>15</v>
      </c>
      <c r="K265">
        <v>-1</v>
      </c>
      <c r="L265">
        <v>8</v>
      </c>
      <c r="M265">
        <v>-0.26</v>
      </c>
      <c r="N265" s="1">
        <f t="shared" si="35"/>
        <v>25</v>
      </c>
      <c r="P265" s="1">
        <f t="shared" si="29"/>
        <v>0.93071428571428572</v>
      </c>
      <c r="Q265" s="1">
        <f t="shared" si="30"/>
        <v>0.34883720930232559</v>
      </c>
      <c r="R265" s="1">
        <f t="shared" si="31"/>
        <v>0.92</v>
      </c>
      <c r="S265" s="1">
        <f t="shared" si="32"/>
        <v>0.21052631578947367</v>
      </c>
      <c r="T265" s="1">
        <f t="shared" si="33"/>
        <v>0.17441860465116277</v>
      </c>
      <c r="U265" s="1">
        <f t="shared" si="34"/>
        <v>1</v>
      </c>
    </row>
    <row r="266" spans="8:21" x14ac:dyDescent="0.3">
      <c r="H266" t="s">
        <v>2829</v>
      </c>
      <c r="I266">
        <v>-91</v>
      </c>
      <c r="J266">
        <v>20</v>
      </c>
      <c r="K266">
        <v>-1</v>
      </c>
      <c r="L266">
        <v>8</v>
      </c>
      <c r="M266">
        <v>-0.28999999999999998</v>
      </c>
      <c r="N266" s="1">
        <f t="shared" si="35"/>
        <v>24</v>
      </c>
      <c r="P266" s="1">
        <f t="shared" si="29"/>
        <v>0.93071428571428572</v>
      </c>
      <c r="Q266" s="1">
        <f t="shared" si="30"/>
        <v>0.46511627906976744</v>
      </c>
      <c r="R266" s="1">
        <f t="shared" si="31"/>
        <v>0.92</v>
      </c>
      <c r="S266" s="1">
        <f t="shared" si="32"/>
        <v>0.21052631578947367</v>
      </c>
      <c r="T266" s="1">
        <f t="shared" si="33"/>
        <v>0.13953488372093023</v>
      </c>
      <c r="U266" s="1">
        <f t="shared" si="34"/>
        <v>0.9</v>
      </c>
    </row>
    <row r="267" spans="8:21" x14ac:dyDescent="0.3">
      <c r="H267" t="s">
        <v>2827</v>
      </c>
      <c r="I267">
        <v>-92</v>
      </c>
      <c r="J267">
        <v>18</v>
      </c>
      <c r="K267">
        <v>-1</v>
      </c>
      <c r="L267">
        <v>9</v>
      </c>
      <c r="M267">
        <v>-0.25</v>
      </c>
      <c r="N267" s="1">
        <f t="shared" si="35"/>
        <v>24</v>
      </c>
      <c r="P267" s="1">
        <f t="shared" si="29"/>
        <v>0.93</v>
      </c>
      <c r="Q267" s="1">
        <f t="shared" si="30"/>
        <v>0.41860465116279072</v>
      </c>
      <c r="R267" s="1">
        <f t="shared" si="31"/>
        <v>0.92</v>
      </c>
      <c r="S267" s="1">
        <f t="shared" si="32"/>
        <v>0.23684210526315788</v>
      </c>
      <c r="T267" s="1">
        <f t="shared" si="33"/>
        <v>0.18604651162790695</v>
      </c>
      <c r="U267" s="1">
        <f t="shared" si="34"/>
        <v>0.9</v>
      </c>
    </row>
    <row r="268" spans="8:21" x14ac:dyDescent="0.3">
      <c r="H268" t="s">
        <v>2814</v>
      </c>
      <c r="I268">
        <v>-93</v>
      </c>
      <c r="J268">
        <v>17</v>
      </c>
      <c r="K268">
        <v>-1</v>
      </c>
      <c r="L268">
        <v>9</v>
      </c>
      <c r="M268">
        <v>-0.26</v>
      </c>
      <c r="N268" s="1">
        <f t="shared" si="35"/>
        <v>25</v>
      </c>
      <c r="P268" s="1">
        <f t="shared" si="29"/>
        <v>0.92928571428571427</v>
      </c>
      <c r="Q268" s="1">
        <f t="shared" si="30"/>
        <v>0.39534883720930231</v>
      </c>
      <c r="R268" s="1">
        <f t="shared" si="31"/>
        <v>0.92</v>
      </c>
      <c r="S268" s="1">
        <f t="shared" si="32"/>
        <v>0.23684210526315788</v>
      </c>
      <c r="T268" s="1">
        <f t="shared" si="33"/>
        <v>0.17441860465116277</v>
      </c>
      <c r="U268" s="1">
        <f t="shared" si="34"/>
        <v>1</v>
      </c>
    </row>
    <row r="269" spans="8:21" x14ac:dyDescent="0.3">
      <c r="H269" t="s">
        <v>2517</v>
      </c>
      <c r="I269">
        <v>-94</v>
      </c>
      <c r="J269">
        <v>33</v>
      </c>
      <c r="K269">
        <v>0</v>
      </c>
      <c r="L269">
        <v>9</v>
      </c>
      <c r="M269">
        <v>-0.21</v>
      </c>
      <c r="N269" s="1">
        <f t="shared" si="35"/>
        <v>24</v>
      </c>
      <c r="P269" s="1">
        <f t="shared" si="29"/>
        <v>0.9285714285714286</v>
      </c>
      <c r="Q269" s="1">
        <f t="shared" si="30"/>
        <v>0.76744186046511631</v>
      </c>
      <c r="R269" s="1">
        <f t="shared" si="31"/>
        <v>1</v>
      </c>
      <c r="S269" s="1">
        <f t="shared" si="32"/>
        <v>0.23684210526315788</v>
      </c>
      <c r="T269" s="1">
        <f t="shared" si="33"/>
        <v>0.23255813953488372</v>
      </c>
      <c r="U269" s="1">
        <f t="shared" si="34"/>
        <v>0.9</v>
      </c>
    </row>
    <row r="270" spans="8:21" x14ac:dyDescent="0.3">
      <c r="H270" t="s">
        <v>2592</v>
      </c>
      <c r="I270">
        <v>-94</v>
      </c>
      <c r="J270">
        <v>31</v>
      </c>
      <c r="K270">
        <v>-0.3</v>
      </c>
      <c r="L270">
        <v>8</v>
      </c>
      <c r="M270">
        <v>-0.26</v>
      </c>
      <c r="N270" s="1">
        <f t="shared" si="35"/>
        <v>25</v>
      </c>
      <c r="P270" s="1">
        <f t="shared" si="29"/>
        <v>0.9285714285714286</v>
      </c>
      <c r="Q270" s="1">
        <f t="shared" si="30"/>
        <v>0.72093023255813948</v>
      </c>
      <c r="R270" s="1">
        <f t="shared" si="31"/>
        <v>0.97599999999999998</v>
      </c>
      <c r="S270" s="1">
        <f t="shared" si="32"/>
        <v>0.21052631578947367</v>
      </c>
      <c r="T270" s="1">
        <f t="shared" si="33"/>
        <v>0.17441860465116277</v>
      </c>
      <c r="U270" s="1">
        <f t="shared" si="34"/>
        <v>1</v>
      </c>
    </row>
    <row r="271" spans="8:21" x14ac:dyDescent="0.3">
      <c r="H271" t="s">
        <v>2716</v>
      </c>
      <c r="I271">
        <v>-94</v>
      </c>
      <c r="J271">
        <v>37</v>
      </c>
      <c r="K271">
        <v>-0.8</v>
      </c>
      <c r="L271">
        <v>7</v>
      </c>
      <c r="M271">
        <v>-0.23</v>
      </c>
      <c r="N271" s="1">
        <f t="shared" si="35"/>
        <v>22</v>
      </c>
      <c r="P271" s="1">
        <f t="shared" si="29"/>
        <v>0.9285714285714286</v>
      </c>
      <c r="Q271" s="1">
        <f t="shared" si="30"/>
        <v>0.86046511627906974</v>
      </c>
      <c r="R271" s="1">
        <f t="shared" si="31"/>
        <v>0.93599999999999994</v>
      </c>
      <c r="S271" s="1">
        <f t="shared" si="32"/>
        <v>0.18421052631578946</v>
      </c>
      <c r="T271" s="1">
        <f t="shared" si="33"/>
        <v>0.2093023255813953</v>
      </c>
      <c r="U271" s="1">
        <f t="shared" si="34"/>
        <v>0.7</v>
      </c>
    </row>
    <row r="272" spans="8:21" x14ac:dyDescent="0.3">
      <c r="H272" t="s">
        <v>2717</v>
      </c>
      <c r="I272">
        <v>-94</v>
      </c>
      <c r="J272">
        <v>38</v>
      </c>
      <c r="K272">
        <v>-0.8</v>
      </c>
      <c r="L272">
        <v>7</v>
      </c>
      <c r="M272">
        <v>-0.23</v>
      </c>
      <c r="N272" s="1">
        <f t="shared" si="35"/>
        <v>22</v>
      </c>
      <c r="P272" s="1">
        <f t="shared" si="29"/>
        <v>0.9285714285714286</v>
      </c>
      <c r="Q272" s="1">
        <f t="shared" si="30"/>
        <v>0.88372093023255816</v>
      </c>
      <c r="R272" s="1">
        <f t="shared" si="31"/>
        <v>0.93599999999999994</v>
      </c>
      <c r="S272" s="1">
        <f t="shared" si="32"/>
        <v>0.18421052631578946</v>
      </c>
      <c r="T272" s="1">
        <f t="shared" si="33"/>
        <v>0.2093023255813953</v>
      </c>
      <c r="U272" s="1">
        <f t="shared" si="34"/>
        <v>0.7</v>
      </c>
    </row>
    <row r="273" spans="8:21" x14ac:dyDescent="0.3">
      <c r="H273" t="s">
        <v>2590</v>
      </c>
      <c r="I273">
        <v>-96</v>
      </c>
      <c r="J273">
        <v>29</v>
      </c>
      <c r="K273">
        <v>-0.3</v>
      </c>
      <c r="L273">
        <v>6</v>
      </c>
      <c r="M273">
        <v>-0.34</v>
      </c>
      <c r="N273" s="1">
        <f t="shared" si="35"/>
        <v>25</v>
      </c>
      <c r="P273" s="1">
        <f t="shared" si="29"/>
        <v>0.92714285714285716</v>
      </c>
      <c r="Q273" s="1">
        <f t="shared" si="30"/>
        <v>0.67441860465116277</v>
      </c>
      <c r="R273" s="1">
        <f t="shared" si="31"/>
        <v>0.97599999999999998</v>
      </c>
      <c r="S273" s="1">
        <f t="shared" si="32"/>
        <v>0.15789473684210525</v>
      </c>
      <c r="T273" s="1">
        <f t="shared" si="33"/>
        <v>8.1395348837209253E-2</v>
      </c>
      <c r="U273" s="1">
        <f t="shared" si="34"/>
        <v>1</v>
      </c>
    </row>
    <row r="274" spans="8:21" x14ac:dyDescent="0.3">
      <c r="H274" t="s">
        <v>2815</v>
      </c>
      <c r="I274">
        <v>-96</v>
      </c>
      <c r="J274">
        <v>17</v>
      </c>
      <c r="K274">
        <v>-1</v>
      </c>
      <c r="L274">
        <v>9</v>
      </c>
      <c r="M274">
        <v>-0.26</v>
      </c>
      <c r="N274" s="1">
        <f t="shared" si="35"/>
        <v>25</v>
      </c>
      <c r="P274" s="1">
        <f t="shared" si="29"/>
        <v>0.92714285714285716</v>
      </c>
      <c r="Q274" s="1">
        <f t="shared" si="30"/>
        <v>0.39534883720930231</v>
      </c>
      <c r="R274" s="1">
        <f t="shared" si="31"/>
        <v>0.92</v>
      </c>
      <c r="S274" s="1">
        <f t="shared" si="32"/>
        <v>0.23684210526315788</v>
      </c>
      <c r="T274" s="1">
        <f t="shared" si="33"/>
        <v>0.17441860465116277</v>
      </c>
      <c r="U274" s="1">
        <f t="shared" si="34"/>
        <v>1</v>
      </c>
    </row>
    <row r="275" spans="8:21" x14ac:dyDescent="0.3">
      <c r="H275" t="s">
        <v>2816</v>
      </c>
      <c r="I275">
        <v>-97</v>
      </c>
      <c r="J275">
        <v>19</v>
      </c>
      <c r="K275">
        <v>-1</v>
      </c>
      <c r="L275">
        <v>9</v>
      </c>
      <c r="M275">
        <v>-0.26</v>
      </c>
      <c r="N275" s="1">
        <f t="shared" si="35"/>
        <v>25</v>
      </c>
      <c r="P275" s="1">
        <f t="shared" si="29"/>
        <v>0.92642857142857138</v>
      </c>
      <c r="Q275" s="1">
        <f t="shared" si="30"/>
        <v>0.44186046511627908</v>
      </c>
      <c r="R275" s="1">
        <f t="shared" si="31"/>
        <v>0.92</v>
      </c>
      <c r="S275" s="1">
        <f t="shared" si="32"/>
        <v>0.23684210526315788</v>
      </c>
      <c r="T275" s="1">
        <f t="shared" si="33"/>
        <v>0.17441860465116277</v>
      </c>
      <c r="U275" s="1">
        <f t="shared" si="34"/>
        <v>1</v>
      </c>
    </row>
    <row r="276" spans="8:21" x14ac:dyDescent="0.3">
      <c r="H276" t="s">
        <v>2894</v>
      </c>
      <c r="I276">
        <v>-98</v>
      </c>
      <c r="J276">
        <v>21</v>
      </c>
      <c r="K276">
        <v>-1.4</v>
      </c>
      <c r="L276">
        <v>8</v>
      </c>
      <c r="M276">
        <v>-0.3</v>
      </c>
      <c r="N276" s="1">
        <f t="shared" si="35"/>
        <v>25</v>
      </c>
      <c r="P276" s="1">
        <f t="shared" si="29"/>
        <v>0.92571428571428571</v>
      </c>
      <c r="Q276" s="1">
        <f t="shared" si="30"/>
        <v>0.48837209302325579</v>
      </c>
      <c r="R276" s="1">
        <f t="shared" si="31"/>
        <v>0.88800000000000001</v>
      </c>
      <c r="S276" s="1">
        <f t="shared" si="32"/>
        <v>0.21052631578947367</v>
      </c>
      <c r="T276" s="1">
        <f t="shared" si="33"/>
        <v>0.12790697674418602</v>
      </c>
      <c r="U276" s="1">
        <f t="shared" si="34"/>
        <v>1</v>
      </c>
    </row>
    <row r="277" spans="8:21" x14ac:dyDescent="0.3">
      <c r="H277" t="s">
        <v>2594</v>
      </c>
      <c r="I277">
        <v>-100</v>
      </c>
      <c r="J277">
        <v>33</v>
      </c>
      <c r="K277">
        <v>-0.3</v>
      </c>
      <c r="L277">
        <v>10</v>
      </c>
      <c r="M277">
        <v>-0.22</v>
      </c>
      <c r="N277" s="1">
        <f t="shared" si="35"/>
        <v>25</v>
      </c>
      <c r="P277" s="1">
        <f t="shared" si="29"/>
        <v>0.92428571428571427</v>
      </c>
      <c r="Q277" s="1">
        <f t="shared" si="30"/>
        <v>0.76744186046511631</v>
      </c>
      <c r="R277" s="1">
        <f t="shared" si="31"/>
        <v>0.97599999999999998</v>
      </c>
      <c r="S277" s="1">
        <f t="shared" si="32"/>
        <v>0.26315789473684209</v>
      </c>
      <c r="T277" s="1">
        <f t="shared" si="33"/>
        <v>0.22093023255813951</v>
      </c>
      <c r="U277" s="1">
        <f t="shared" si="34"/>
        <v>1</v>
      </c>
    </row>
    <row r="278" spans="8:21" x14ac:dyDescent="0.3">
      <c r="H278" t="s">
        <v>2715</v>
      </c>
      <c r="I278">
        <v>-100</v>
      </c>
      <c r="J278">
        <v>37</v>
      </c>
      <c r="K278">
        <v>-0.8</v>
      </c>
      <c r="L278">
        <v>8</v>
      </c>
      <c r="M278">
        <v>-0.24</v>
      </c>
      <c r="N278" s="1">
        <f t="shared" si="35"/>
        <v>23</v>
      </c>
      <c r="P278" s="1">
        <f t="shared" si="29"/>
        <v>0.92428571428571427</v>
      </c>
      <c r="Q278" s="1">
        <f t="shared" si="30"/>
        <v>0.86046511627906974</v>
      </c>
      <c r="R278" s="1">
        <f t="shared" si="31"/>
        <v>0.93599999999999994</v>
      </c>
      <c r="S278" s="1">
        <f t="shared" si="32"/>
        <v>0.21052631578947367</v>
      </c>
      <c r="T278" s="1">
        <f t="shared" si="33"/>
        <v>0.19767441860465115</v>
      </c>
      <c r="U278" s="1">
        <f t="shared" si="34"/>
        <v>0.8</v>
      </c>
    </row>
    <row r="279" spans="8:21" x14ac:dyDescent="0.3">
      <c r="H279" t="s">
        <v>2617</v>
      </c>
      <c r="I279">
        <v>-102</v>
      </c>
      <c r="J279">
        <v>25</v>
      </c>
      <c r="K279">
        <v>-0.3</v>
      </c>
      <c r="L279">
        <v>1</v>
      </c>
      <c r="M279">
        <v>-0.41</v>
      </c>
      <c r="N279" s="1">
        <f t="shared" si="35"/>
        <v>22</v>
      </c>
      <c r="P279" s="1">
        <f t="shared" si="29"/>
        <v>0.92285714285714282</v>
      </c>
      <c r="Q279" s="1">
        <f t="shared" si="30"/>
        <v>0.58139534883720934</v>
      </c>
      <c r="R279" s="1">
        <f t="shared" si="31"/>
        <v>0.97599999999999998</v>
      </c>
      <c r="S279" s="1">
        <f t="shared" si="32"/>
        <v>2.6315789473684209E-2</v>
      </c>
      <c r="T279" s="1">
        <f t="shared" si="33"/>
        <v>0</v>
      </c>
      <c r="U279" s="1">
        <f t="shared" si="34"/>
        <v>0.7</v>
      </c>
    </row>
    <row r="280" spans="8:21" x14ac:dyDescent="0.3">
      <c r="H280" t="s">
        <v>2713</v>
      </c>
      <c r="I280">
        <v>-102</v>
      </c>
      <c r="J280">
        <v>37</v>
      </c>
      <c r="K280">
        <v>-0.8</v>
      </c>
      <c r="L280">
        <v>9</v>
      </c>
      <c r="M280">
        <v>-0.21</v>
      </c>
      <c r="N280" s="1">
        <f t="shared" si="35"/>
        <v>24</v>
      </c>
      <c r="P280" s="1">
        <f t="shared" si="29"/>
        <v>0.92285714285714282</v>
      </c>
      <c r="Q280" s="1">
        <f t="shared" si="30"/>
        <v>0.86046511627906974</v>
      </c>
      <c r="R280" s="1">
        <f t="shared" si="31"/>
        <v>0.93599999999999994</v>
      </c>
      <c r="S280" s="1">
        <f t="shared" si="32"/>
        <v>0.23684210526315788</v>
      </c>
      <c r="T280" s="1">
        <f t="shared" si="33"/>
        <v>0.23255813953488372</v>
      </c>
      <c r="U280" s="1">
        <f t="shared" si="34"/>
        <v>0.9</v>
      </c>
    </row>
    <row r="281" spans="8:21" x14ac:dyDescent="0.3">
      <c r="H281" t="s">
        <v>2578</v>
      </c>
      <c r="I281">
        <v>-103</v>
      </c>
      <c r="J281">
        <v>1</v>
      </c>
      <c r="K281">
        <v>-0.1</v>
      </c>
      <c r="L281">
        <v>10</v>
      </c>
      <c r="M281">
        <v>-0.05</v>
      </c>
      <c r="N281" s="1">
        <f t="shared" si="35"/>
        <v>20</v>
      </c>
      <c r="P281" s="1">
        <f t="shared" si="29"/>
        <v>0.92214285714285715</v>
      </c>
      <c r="Q281" s="1">
        <f t="shared" si="30"/>
        <v>2.3255813953488372E-2</v>
      </c>
      <c r="R281" s="1">
        <f t="shared" si="31"/>
        <v>0.99199999999999999</v>
      </c>
      <c r="S281" s="1">
        <f t="shared" si="32"/>
        <v>0.26315789473684209</v>
      </c>
      <c r="T281" s="1">
        <f t="shared" si="33"/>
        <v>0.41860465116279066</v>
      </c>
      <c r="U281" s="1">
        <f t="shared" si="34"/>
        <v>0.5</v>
      </c>
    </row>
    <row r="282" spans="8:21" x14ac:dyDescent="0.3">
      <c r="H282" t="s">
        <v>2712</v>
      </c>
      <c r="I282">
        <v>-110</v>
      </c>
      <c r="J282">
        <v>36</v>
      </c>
      <c r="K282">
        <v>-0.8</v>
      </c>
      <c r="L282">
        <v>10</v>
      </c>
      <c r="M282">
        <v>-0.21</v>
      </c>
      <c r="N282" s="1">
        <f t="shared" si="35"/>
        <v>24</v>
      </c>
      <c r="P282" s="1">
        <f t="shared" si="29"/>
        <v>0.91714285714285715</v>
      </c>
      <c r="Q282" s="1">
        <f t="shared" si="30"/>
        <v>0.83720930232558144</v>
      </c>
      <c r="R282" s="1">
        <f t="shared" si="31"/>
        <v>0.93599999999999994</v>
      </c>
      <c r="S282" s="1">
        <f t="shared" si="32"/>
        <v>0.26315789473684209</v>
      </c>
      <c r="T282" s="1">
        <f t="shared" si="33"/>
        <v>0.23255813953488372</v>
      </c>
      <c r="U282" s="1">
        <f t="shared" si="34"/>
        <v>0.9</v>
      </c>
    </row>
    <row r="283" spans="8:21" x14ac:dyDescent="0.3">
      <c r="H283" t="s">
        <v>2760</v>
      </c>
      <c r="I283">
        <v>-111</v>
      </c>
      <c r="J283">
        <v>1</v>
      </c>
      <c r="K283">
        <v>-0.8</v>
      </c>
      <c r="L283">
        <v>11</v>
      </c>
      <c r="M283">
        <v>-7.0000000000000007E-2</v>
      </c>
      <c r="N283" s="1">
        <f t="shared" si="35"/>
        <v>21</v>
      </c>
      <c r="P283" s="1">
        <f t="shared" si="29"/>
        <v>0.91642857142857148</v>
      </c>
      <c r="Q283" s="1">
        <f t="shared" si="30"/>
        <v>2.3255813953488372E-2</v>
      </c>
      <c r="R283" s="1">
        <f t="shared" si="31"/>
        <v>0.93599999999999994</v>
      </c>
      <c r="S283" s="1">
        <f t="shared" si="32"/>
        <v>0.28947368421052633</v>
      </c>
      <c r="T283" s="1">
        <f t="shared" si="33"/>
        <v>0.39534883720930231</v>
      </c>
      <c r="U283" s="1">
        <f t="shared" si="34"/>
        <v>0.6</v>
      </c>
    </row>
    <row r="284" spans="8:21" x14ac:dyDescent="0.3">
      <c r="H284" t="s">
        <v>2708</v>
      </c>
      <c r="I284">
        <v>-112</v>
      </c>
      <c r="J284">
        <v>22</v>
      </c>
      <c r="K284">
        <v>-0.7</v>
      </c>
      <c r="L284">
        <v>10</v>
      </c>
      <c r="M284">
        <v>0.06</v>
      </c>
      <c r="N284" s="1">
        <f t="shared" si="35"/>
        <v>16</v>
      </c>
      <c r="P284" s="1">
        <f t="shared" si="29"/>
        <v>0.9157142857142857</v>
      </c>
      <c r="Q284" s="1">
        <f t="shared" si="30"/>
        <v>0.51162790697674421</v>
      </c>
      <c r="R284" s="1">
        <f t="shared" si="31"/>
        <v>0.94400000000000006</v>
      </c>
      <c r="S284" s="1">
        <f t="shared" si="32"/>
        <v>0.26315789473684209</v>
      </c>
      <c r="T284" s="1">
        <f t="shared" si="33"/>
        <v>0.54651162790697672</v>
      </c>
      <c r="U284" s="1">
        <f t="shared" si="34"/>
        <v>0.1</v>
      </c>
    </row>
    <row r="285" spans="8:21" x14ac:dyDescent="0.3">
      <c r="H285" t="s">
        <v>2670</v>
      </c>
      <c r="I285">
        <v>-116</v>
      </c>
      <c r="J285">
        <v>19</v>
      </c>
      <c r="K285">
        <v>-0.5</v>
      </c>
      <c r="L285">
        <v>11</v>
      </c>
      <c r="M285">
        <v>0.03</v>
      </c>
      <c r="N285" s="1">
        <f t="shared" si="35"/>
        <v>17</v>
      </c>
      <c r="P285" s="1">
        <f t="shared" si="29"/>
        <v>0.91285714285714281</v>
      </c>
      <c r="Q285" s="1">
        <f t="shared" si="30"/>
        <v>0.44186046511627908</v>
      </c>
      <c r="R285" s="1">
        <f t="shared" si="31"/>
        <v>0.96</v>
      </c>
      <c r="S285" s="1">
        <f t="shared" si="32"/>
        <v>0.28947368421052633</v>
      </c>
      <c r="T285" s="1">
        <f t="shared" si="33"/>
        <v>0.5116279069767441</v>
      </c>
      <c r="U285" s="1">
        <f t="shared" si="34"/>
        <v>0.2</v>
      </c>
    </row>
    <row r="286" spans="8:21" x14ac:dyDescent="0.3">
      <c r="H286" t="s">
        <v>2671</v>
      </c>
      <c r="I286">
        <v>-116</v>
      </c>
      <c r="J286">
        <v>19</v>
      </c>
      <c r="K286">
        <v>-0.5</v>
      </c>
      <c r="L286">
        <v>11</v>
      </c>
      <c r="M286">
        <v>0.03</v>
      </c>
      <c r="N286" s="1">
        <f t="shared" si="35"/>
        <v>17</v>
      </c>
      <c r="P286" s="1">
        <f t="shared" si="29"/>
        <v>0.91285714285714281</v>
      </c>
      <c r="Q286" s="1">
        <f t="shared" si="30"/>
        <v>0.44186046511627908</v>
      </c>
      <c r="R286" s="1">
        <f t="shared" si="31"/>
        <v>0.96</v>
      </c>
      <c r="S286" s="1">
        <f t="shared" si="32"/>
        <v>0.28947368421052633</v>
      </c>
      <c r="T286" s="1">
        <f t="shared" si="33"/>
        <v>0.5116279069767441</v>
      </c>
      <c r="U286" s="1">
        <f t="shared" si="34"/>
        <v>0.2</v>
      </c>
    </row>
    <row r="287" spans="8:21" x14ac:dyDescent="0.3">
      <c r="H287" t="s">
        <v>2691</v>
      </c>
      <c r="I287">
        <v>-116</v>
      </c>
      <c r="J287">
        <v>1</v>
      </c>
      <c r="K287">
        <v>-0.5</v>
      </c>
      <c r="L287">
        <v>12</v>
      </c>
      <c r="M287">
        <v>-0.02</v>
      </c>
      <c r="N287" s="1">
        <f t="shared" si="35"/>
        <v>21</v>
      </c>
      <c r="P287" s="1">
        <f t="shared" si="29"/>
        <v>0.91285714285714281</v>
      </c>
      <c r="Q287" s="1">
        <f t="shared" si="30"/>
        <v>2.3255813953488372E-2</v>
      </c>
      <c r="R287" s="1">
        <f t="shared" si="31"/>
        <v>0.96</v>
      </c>
      <c r="S287" s="1">
        <f t="shared" si="32"/>
        <v>0.31578947368421051</v>
      </c>
      <c r="T287" s="1">
        <f t="shared" si="33"/>
        <v>0.45348837209302323</v>
      </c>
      <c r="U287" s="1">
        <f t="shared" si="34"/>
        <v>0.6</v>
      </c>
    </row>
    <row r="288" spans="8:21" x14ac:dyDescent="0.3">
      <c r="H288" t="s">
        <v>2734</v>
      </c>
      <c r="I288">
        <v>-118</v>
      </c>
      <c r="J288">
        <v>7</v>
      </c>
      <c r="K288">
        <v>-0.8</v>
      </c>
      <c r="L288">
        <v>10</v>
      </c>
      <c r="M288">
        <v>-0.18</v>
      </c>
      <c r="N288" s="1">
        <f t="shared" si="35"/>
        <v>25</v>
      </c>
      <c r="P288" s="1">
        <f t="shared" si="29"/>
        <v>0.91142857142857148</v>
      </c>
      <c r="Q288" s="1">
        <f t="shared" si="30"/>
        <v>0.16279069767441862</v>
      </c>
      <c r="R288" s="1">
        <f t="shared" si="31"/>
        <v>0.93599999999999994</v>
      </c>
      <c r="S288" s="1">
        <f t="shared" si="32"/>
        <v>0.26315789473684209</v>
      </c>
      <c r="T288" s="1">
        <f t="shared" si="33"/>
        <v>0.26744186046511625</v>
      </c>
      <c r="U288" s="1">
        <f t="shared" si="34"/>
        <v>1</v>
      </c>
    </row>
    <row r="289" spans="8:21" x14ac:dyDescent="0.3">
      <c r="H289" t="s">
        <v>2900</v>
      </c>
      <c r="I289">
        <v>-118</v>
      </c>
      <c r="J289">
        <v>2</v>
      </c>
      <c r="K289">
        <v>-1.6</v>
      </c>
      <c r="L289">
        <v>11</v>
      </c>
      <c r="M289">
        <v>-0.05</v>
      </c>
      <c r="N289" s="1">
        <f t="shared" si="35"/>
        <v>20</v>
      </c>
      <c r="P289" s="1">
        <f t="shared" si="29"/>
        <v>0.91142857142857148</v>
      </c>
      <c r="Q289" s="1">
        <f t="shared" si="30"/>
        <v>4.6511627906976744E-2</v>
      </c>
      <c r="R289" s="1">
        <f t="shared" si="31"/>
        <v>0.872</v>
      </c>
      <c r="S289" s="1">
        <f t="shared" si="32"/>
        <v>0.28947368421052633</v>
      </c>
      <c r="T289" s="1">
        <f t="shared" si="33"/>
        <v>0.41860465116279066</v>
      </c>
      <c r="U289" s="1">
        <f t="shared" si="34"/>
        <v>0.5</v>
      </c>
    </row>
    <row r="290" spans="8:21" x14ac:dyDescent="0.3">
      <c r="H290" t="s">
        <v>2739</v>
      </c>
      <c r="I290">
        <v>-120</v>
      </c>
      <c r="J290">
        <v>5</v>
      </c>
      <c r="K290">
        <v>-0.8</v>
      </c>
      <c r="L290">
        <v>10</v>
      </c>
      <c r="M290">
        <v>-0.17</v>
      </c>
      <c r="N290" s="1">
        <f t="shared" si="35"/>
        <v>24</v>
      </c>
      <c r="P290" s="1">
        <f t="shared" si="29"/>
        <v>0.91</v>
      </c>
      <c r="Q290" s="1">
        <f t="shared" si="30"/>
        <v>0.11627906976744186</v>
      </c>
      <c r="R290" s="1">
        <f t="shared" si="31"/>
        <v>0.93599999999999994</v>
      </c>
      <c r="S290" s="1">
        <f t="shared" si="32"/>
        <v>0.26315789473684209</v>
      </c>
      <c r="T290" s="1">
        <f t="shared" si="33"/>
        <v>0.27906976744186041</v>
      </c>
      <c r="U290" s="1">
        <f t="shared" si="34"/>
        <v>0.9</v>
      </c>
    </row>
    <row r="291" spans="8:21" x14ac:dyDescent="0.3">
      <c r="H291" t="s">
        <v>2745</v>
      </c>
      <c r="I291">
        <v>-120</v>
      </c>
      <c r="J291">
        <v>3</v>
      </c>
      <c r="K291">
        <v>-0.8</v>
      </c>
      <c r="L291">
        <v>11</v>
      </c>
      <c r="M291">
        <v>-0.11</v>
      </c>
      <c r="N291" s="1">
        <f t="shared" si="35"/>
        <v>23</v>
      </c>
      <c r="P291" s="1">
        <f t="shared" si="29"/>
        <v>0.91</v>
      </c>
      <c r="Q291" s="1">
        <f t="shared" si="30"/>
        <v>6.9767441860465115E-2</v>
      </c>
      <c r="R291" s="1">
        <f t="shared" si="31"/>
        <v>0.93599999999999994</v>
      </c>
      <c r="S291" s="1">
        <f t="shared" si="32"/>
        <v>0.28947368421052633</v>
      </c>
      <c r="T291" s="1">
        <f t="shared" si="33"/>
        <v>0.34883720930232559</v>
      </c>
      <c r="U291" s="1">
        <f t="shared" si="34"/>
        <v>0.8</v>
      </c>
    </row>
    <row r="292" spans="8:21" x14ac:dyDescent="0.3">
      <c r="H292" t="s">
        <v>2746</v>
      </c>
      <c r="I292">
        <v>-120</v>
      </c>
      <c r="J292">
        <v>5</v>
      </c>
      <c r="K292">
        <v>-0.8</v>
      </c>
      <c r="L292">
        <v>10</v>
      </c>
      <c r="M292">
        <v>-0.15</v>
      </c>
      <c r="N292" s="1">
        <f t="shared" si="35"/>
        <v>23</v>
      </c>
      <c r="P292" s="1">
        <f t="shared" si="29"/>
        <v>0.91</v>
      </c>
      <c r="Q292" s="1">
        <f t="shared" si="30"/>
        <v>0.11627906976744186</v>
      </c>
      <c r="R292" s="1">
        <f t="shared" si="31"/>
        <v>0.93599999999999994</v>
      </c>
      <c r="S292" s="1">
        <f t="shared" si="32"/>
        <v>0.26315789473684209</v>
      </c>
      <c r="T292" s="1">
        <f t="shared" si="33"/>
        <v>0.30232558139534887</v>
      </c>
      <c r="U292" s="1">
        <f t="shared" si="34"/>
        <v>0.8</v>
      </c>
    </row>
    <row r="293" spans="8:21" x14ac:dyDescent="0.3">
      <c r="H293" t="s">
        <v>2752</v>
      </c>
      <c r="I293">
        <v>-120</v>
      </c>
      <c r="J293">
        <v>2</v>
      </c>
      <c r="K293">
        <v>-0.8</v>
      </c>
      <c r="L293">
        <v>12</v>
      </c>
      <c r="M293">
        <v>-0.09</v>
      </c>
      <c r="N293" s="1">
        <f t="shared" si="35"/>
        <v>22</v>
      </c>
      <c r="P293" s="1">
        <f t="shared" si="29"/>
        <v>0.91</v>
      </c>
      <c r="Q293" s="1">
        <f t="shared" si="30"/>
        <v>4.6511627906976744E-2</v>
      </c>
      <c r="R293" s="1">
        <f t="shared" si="31"/>
        <v>0.93599999999999994</v>
      </c>
      <c r="S293" s="1">
        <f t="shared" si="32"/>
        <v>0.31578947368421051</v>
      </c>
      <c r="T293" s="1">
        <f t="shared" si="33"/>
        <v>0.37209302325581389</v>
      </c>
      <c r="U293" s="1">
        <f t="shared" si="34"/>
        <v>0.7</v>
      </c>
    </row>
    <row r="294" spans="8:21" x14ac:dyDescent="0.3">
      <c r="H294" t="s">
        <v>2801</v>
      </c>
      <c r="I294">
        <v>-120</v>
      </c>
      <c r="J294">
        <v>1</v>
      </c>
      <c r="K294">
        <v>-1</v>
      </c>
      <c r="L294">
        <v>12</v>
      </c>
      <c r="M294">
        <v>-0.02</v>
      </c>
      <c r="N294" s="1">
        <f t="shared" si="35"/>
        <v>21</v>
      </c>
      <c r="P294" s="1">
        <f t="shared" si="29"/>
        <v>0.91</v>
      </c>
      <c r="Q294" s="1">
        <f t="shared" si="30"/>
        <v>2.3255813953488372E-2</v>
      </c>
      <c r="R294" s="1">
        <f t="shared" si="31"/>
        <v>0.92</v>
      </c>
      <c r="S294" s="1">
        <f t="shared" si="32"/>
        <v>0.31578947368421051</v>
      </c>
      <c r="T294" s="1">
        <f t="shared" si="33"/>
        <v>0.45348837209302323</v>
      </c>
      <c r="U294" s="1">
        <f t="shared" si="34"/>
        <v>0.6</v>
      </c>
    </row>
    <row r="295" spans="8:21" x14ac:dyDescent="0.3">
      <c r="H295" t="s">
        <v>2979</v>
      </c>
      <c r="I295">
        <v>-122</v>
      </c>
      <c r="J295">
        <v>3</v>
      </c>
      <c r="K295">
        <v>-2</v>
      </c>
      <c r="L295">
        <v>10</v>
      </c>
      <c r="M295">
        <v>-0.03</v>
      </c>
      <c r="N295" s="1">
        <f t="shared" si="35"/>
        <v>19</v>
      </c>
      <c r="P295" s="1">
        <f t="shared" si="29"/>
        <v>0.90857142857142859</v>
      </c>
      <c r="Q295" s="1">
        <f t="shared" si="30"/>
        <v>6.9767441860465115E-2</v>
      </c>
      <c r="R295" s="1">
        <f t="shared" si="31"/>
        <v>0.84</v>
      </c>
      <c r="S295" s="1">
        <f t="shared" si="32"/>
        <v>0.26315789473684209</v>
      </c>
      <c r="T295" s="1">
        <f t="shared" si="33"/>
        <v>0.44186046511627908</v>
      </c>
      <c r="U295" s="1">
        <f t="shared" si="34"/>
        <v>0.4</v>
      </c>
    </row>
    <row r="296" spans="8:21" x14ac:dyDescent="0.3">
      <c r="H296" t="s">
        <v>2986</v>
      </c>
      <c r="I296">
        <v>-122</v>
      </c>
      <c r="J296">
        <v>4</v>
      </c>
      <c r="K296">
        <v>-2</v>
      </c>
      <c r="L296">
        <v>10</v>
      </c>
      <c r="M296">
        <v>0</v>
      </c>
      <c r="N296" s="1">
        <f t="shared" si="35"/>
        <v>18</v>
      </c>
      <c r="P296" s="1">
        <f t="shared" si="29"/>
        <v>0.90857142857142859</v>
      </c>
      <c r="Q296" s="1">
        <f t="shared" si="30"/>
        <v>9.3023255813953487E-2</v>
      </c>
      <c r="R296" s="1">
        <f t="shared" si="31"/>
        <v>0.84</v>
      </c>
      <c r="S296" s="1">
        <f t="shared" si="32"/>
        <v>0.26315789473684209</v>
      </c>
      <c r="T296" s="1">
        <f t="shared" si="33"/>
        <v>0.47674418604651159</v>
      </c>
      <c r="U296" s="1">
        <f t="shared" si="34"/>
        <v>0.3</v>
      </c>
    </row>
    <row r="297" spans="8:21" x14ac:dyDescent="0.3">
      <c r="H297" t="s">
        <v>2696</v>
      </c>
      <c r="I297">
        <v>-123</v>
      </c>
      <c r="J297">
        <v>21</v>
      </c>
      <c r="K297">
        <v>-0.7</v>
      </c>
      <c r="L297">
        <v>12</v>
      </c>
      <c r="M297">
        <v>0.09</v>
      </c>
      <c r="N297" s="1">
        <f t="shared" si="35"/>
        <v>17</v>
      </c>
      <c r="P297" s="1">
        <f t="shared" si="29"/>
        <v>0.90785714285714281</v>
      </c>
      <c r="Q297" s="1">
        <f t="shared" si="30"/>
        <v>0.48837209302325579</v>
      </c>
      <c r="R297" s="1">
        <f t="shared" si="31"/>
        <v>0.94400000000000006</v>
      </c>
      <c r="S297" s="1">
        <f t="shared" si="32"/>
        <v>0.31578947368421051</v>
      </c>
      <c r="T297" s="1">
        <f t="shared" si="33"/>
        <v>0.58139534883720934</v>
      </c>
      <c r="U297" s="1">
        <f t="shared" si="34"/>
        <v>0.2</v>
      </c>
    </row>
    <row r="298" spans="8:21" x14ac:dyDescent="0.3">
      <c r="H298" t="s">
        <v>2680</v>
      </c>
      <c r="I298">
        <v>-124</v>
      </c>
      <c r="J298">
        <v>17</v>
      </c>
      <c r="K298">
        <v>-0.5</v>
      </c>
      <c r="L298">
        <v>11</v>
      </c>
      <c r="M298">
        <v>0.12</v>
      </c>
      <c r="N298" s="1">
        <f t="shared" si="35"/>
        <v>16</v>
      </c>
      <c r="P298" s="1">
        <f t="shared" si="29"/>
        <v>0.90714285714285714</v>
      </c>
      <c r="Q298" s="1">
        <f t="shared" si="30"/>
        <v>0.39534883720930231</v>
      </c>
      <c r="R298" s="1">
        <f t="shared" si="31"/>
        <v>0.96</v>
      </c>
      <c r="S298" s="1">
        <f t="shared" si="32"/>
        <v>0.28947368421052633</v>
      </c>
      <c r="T298" s="1">
        <f t="shared" si="33"/>
        <v>0.61627906976744196</v>
      </c>
      <c r="U298" s="1">
        <f t="shared" si="34"/>
        <v>0.1</v>
      </c>
    </row>
    <row r="299" spans="8:21" x14ac:dyDescent="0.3">
      <c r="H299" t="s">
        <v>2798</v>
      </c>
      <c r="I299">
        <v>-125</v>
      </c>
      <c r="J299">
        <v>21</v>
      </c>
      <c r="K299">
        <v>-0.9</v>
      </c>
      <c r="L299">
        <v>12</v>
      </c>
      <c r="M299">
        <v>0.09</v>
      </c>
      <c r="N299" s="1">
        <f t="shared" si="35"/>
        <v>17</v>
      </c>
      <c r="P299" s="1">
        <f t="shared" si="29"/>
        <v>0.90642857142857147</v>
      </c>
      <c r="Q299" s="1">
        <f t="shared" si="30"/>
        <v>0.48837209302325579</v>
      </c>
      <c r="R299" s="1">
        <f t="shared" si="31"/>
        <v>0.92799999999999994</v>
      </c>
      <c r="S299" s="1">
        <f t="shared" si="32"/>
        <v>0.31578947368421051</v>
      </c>
      <c r="T299" s="1">
        <f t="shared" si="33"/>
        <v>0.58139534883720934</v>
      </c>
      <c r="U299" s="1">
        <f t="shared" si="34"/>
        <v>0.2</v>
      </c>
    </row>
    <row r="300" spans="8:21" x14ac:dyDescent="0.3">
      <c r="H300" t="s">
        <v>2921</v>
      </c>
      <c r="I300">
        <v>-126</v>
      </c>
      <c r="J300">
        <v>25</v>
      </c>
      <c r="K300">
        <v>-1.7</v>
      </c>
      <c r="L300">
        <v>10</v>
      </c>
      <c r="M300">
        <v>0.1</v>
      </c>
      <c r="N300" s="1">
        <f t="shared" si="35"/>
        <v>15</v>
      </c>
      <c r="P300" s="1">
        <f t="shared" si="29"/>
        <v>0.90571428571428569</v>
      </c>
      <c r="Q300" s="1">
        <f t="shared" si="30"/>
        <v>0.58139534883720934</v>
      </c>
      <c r="R300" s="1">
        <f t="shared" si="31"/>
        <v>0.8640000000000001</v>
      </c>
      <c r="S300" s="1">
        <f t="shared" si="32"/>
        <v>0.26315789473684209</v>
      </c>
      <c r="T300" s="1">
        <f t="shared" si="33"/>
        <v>0.59302325581395354</v>
      </c>
      <c r="U300" s="1">
        <f t="shared" si="34"/>
        <v>0</v>
      </c>
    </row>
    <row r="301" spans="8:21" x14ac:dyDescent="0.3">
      <c r="H301" t="s">
        <v>2999</v>
      </c>
      <c r="I301">
        <v>-126</v>
      </c>
      <c r="J301">
        <v>7</v>
      </c>
      <c r="K301">
        <v>-2</v>
      </c>
      <c r="L301">
        <v>10</v>
      </c>
      <c r="M301">
        <v>0.1</v>
      </c>
      <c r="N301" s="1">
        <f t="shared" si="35"/>
        <v>15</v>
      </c>
      <c r="P301" s="1">
        <f t="shared" si="29"/>
        <v>0.90571428571428569</v>
      </c>
      <c r="Q301" s="1">
        <f t="shared" si="30"/>
        <v>0.16279069767441862</v>
      </c>
      <c r="R301" s="1">
        <f t="shared" si="31"/>
        <v>0.84</v>
      </c>
      <c r="S301" s="1">
        <f t="shared" si="32"/>
        <v>0.26315789473684209</v>
      </c>
      <c r="T301" s="1">
        <f t="shared" si="33"/>
        <v>0.59302325581395354</v>
      </c>
      <c r="U301" s="1">
        <f t="shared" si="34"/>
        <v>0</v>
      </c>
    </row>
    <row r="302" spans="8:21" x14ac:dyDescent="0.3">
      <c r="H302" t="s">
        <v>2738</v>
      </c>
      <c r="I302">
        <v>-127</v>
      </c>
      <c r="J302">
        <v>4</v>
      </c>
      <c r="K302">
        <v>-0.8</v>
      </c>
      <c r="L302">
        <v>12</v>
      </c>
      <c r="M302">
        <v>-0.12</v>
      </c>
      <c r="N302" s="1">
        <f t="shared" si="35"/>
        <v>24</v>
      </c>
      <c r="P302" s="1">
        <f t="shared" si="29"/>
        <v>0.90500000000000003</v>
      </c>
      <c r="Q302" s="1">
        <f t="shared" si="30"/>
        <v>9.3023255813953487E-2</v>
      </c>
      <c r="R302" s="1">
        <f t="shared" si="31"/>
        <v>0.93599999999999994</v>
      </c>
      <c r="S302" s="1">
        <f t="shared" si="32"/>
        <v>0.31578947368421051</v>
      </c>
      <c r="T302" s="1">
        <f t="shared" si="33"/>
        <v>0.33720930232558138</v>
      </c>
      <c r="U302" s="1">
        <f t="shared" si="34"/>
        <v>0.9</v>
      </c>
    </row>
    <row r="303" spans="8:21" x14ac:dyDescent="0.3">
      <c r="H303" t="s">
        <v>2732</v>
      </c>
      <c r="I303">
        <v>-128</v>
      </c>
      <c r="J303">
        <v>5</v>
      </c>
      <c r="K303">
        <v>-0.8</v>
      </c>
      <c r="L303">
        <v>12</v>
      </c>
      <c r="M303">
        <v>-0.14000000000000001</v>
      </c>
      <c r="N303" s="1">
        <f t="shared" si="35"/>
        <v>25</v>
      </c>
      <c r="P303" s="1">
        <f t="shared" si="29"/>
        <v>0.90428571428571425</v>
      </c>
      <c r="Q303" s="1">
        <f t="shared" si="30"/>
        <v>0.11627906976744186</v>
      </c>
      <c r="R303" s="1">
        <f t="shared" si="31"/>
        <v>0.93599999999999994</v>
      </c>
      <c r="S303" s="1">
        <f t="shared" si="32"/>
        <v>0.31578947368421051</v>
      </c>
      <c r="T303" s="1">
        <f t="shared" si="33"/>
        <v>0.31395348837209297</v>
      </c>
      <c r="U303" s="1">
        <f t="shared" si="34"/>
        <v>1</v>
      </c>
    </row>
    <row r="304" spans="8:21" x14ac:dyDescent="0.3">
      <c r="H304" t="s">
        <v>2744</v>
      </c>
      <c r="I304">
        <v>-128</v>
      </c>
      <c r="J304">
        <v>3</v>
      </c>
      <c r="K304">
        <v>-0.8</v>
      </c>
      <c r="L304">
        <v>13</v>
      </c>
      <c r="M304">
        <v>-7.0000000000000007E-2</v>
      </c>
      <c r="N304" s="1">
        <f t="shared" si="35"/>
        <v>23</v>
      </c>
      <c r="P304" s="1">
        <f t="shared" si="29"/>
        <v>0.90428571428571425</v>
      </c>
      <c r="Q304" s="1">
        <f t="shared" si="30"/>
        <v>6.9767441860465115E-2</v>
      </c>
      <c r="R304" s="1">
        <f t="shared" si="31"/>
        <v>0.93599999999999994</v>
      </c>
      <c r="S304" s="1">
        <f t="shared" si="32"/>
        <v>0.34210526315789475</v>
      </c>
      <c r="T304" s="1">
        <f t="shared" si="33"/>
        <v>0.39534883720930231</v>
      </c>
      <c r="U304" s="1">
        <f t="shared" si="34"/>
        <v>0.8</v>
      </c>
    </row>
    <row r="305" spans="8:21" x14ac:dyDescent="0.3">
      <c r="H305" t="s">
        <v>2663</v>
      </c>
      <c r="I305">
        <v>-129</v>
      </c>
      <c r="J305">
        <v>19</v>
      </c>
      <c r="K305">
        <v>-0.5</v>
      </c>
      <c r="L305">
        <v>13</v>
      </c>
      <c r="M305">
        <v>0.06</v>
      </c>
      <c r="N305" s="1">
        <f t="shared" si="35"/>
        <v>18</v>
      </c>
      <c r="P305" s="1">
        <f t="shared" si="29"/>
        <v>0.90357142857142858</v>
      </c>
      <c r="Q305" s="1">
        <f t="shared" si="30"/>
        <v>0.44186046511627908</v>
      </c>
      <c r="R305" s="1">
        <f t="shared" si="31"/>
        <v>0.96</v>
      </c>
      <c r="S305" s="1">
        <f t="shared" si="32"/>
        <v>0.34210526315789475</v>
      </c>
      <c r="T305" s="1">
        <f t="shared" si="33"/>
        <v>0.54651162790697672</v>
      </c>
      <c r="U305" s="1">
        <f t="shared" si="34"/>
        <v>0.3</v>
      </c>
    </row>
    <row r="306" spans="8:21" x14ac:dyDescent="0.3">
      <c r="H306" t="s">
        <v>2733</v>
      </c>
      <c r="I306">
        <v>-129</v>
      </c>
      <c r="J306">
        <v>5</v>
      </c>
      <c r="K306">
        <v>-0.8</v>
      </c>
      <c r="L306">
        <v>11</v>
      </c>
      <c r="M306">
        <v>-0.18</v>
      </c>
      <c r="N306" s="1">
        <f t="shared" si="35"/>
        <v>25</v>
      </c>
      <c r="P306" s="1">
        <f t="shared" si="29"/>
        <v>0.90357142857142858</v>
      </c>
      <c r="Q306" s="1">
        <f t="shared" si="30"/>
        <v>0.11627906976744186</v>
      </c>
      <c r="R306" s="1">
        <f t="shared" si="31"/>
        <v>0.93599999999999994</v>
      </c>
      <c r="S306" s="1">
        <f t="shared" si="32"/>
        <v>0.28947368421052633</v>
      </c>
      <c r="T306" s="1">
        <f t="shared" si="33"/>
        <v>0.26744186046511625</v>
      </c>
      <c r="U306" s="1">
        <f t="shared" si="34"/>
        <v>1</v>
      </c>
    </row>
    <row r="307" spans="8:21" x14ac:dyDescent="0.3">
      <c r="H307" t="s">
        <v>2971</v>
      </c>
      <c r="I307">
        <v>-129</v>
      </c>
      <c r="J307">
        <v>3</v>
      </c>
      <c r="K307">
        <v>-2</v>
      </c>
      <c r="L307">
        <v>11</v>
      </c>
      <c r="M307">
        <v>-0.05</v>
      </c>
      <c r="N307" s="1">
        <f t="shared" si="35"/>
        <v>20</v>
      </c>
      <c r="P307" s="1">
        <f t="shared" si="29"/>
        <v>0.90357142857142858</v>
      </c>
      <c r="Q307" s="1">
        <f t="shared" si="30"/>
        <v>6.9767441860465115E-2</v>
      </c>
      <c r="R307" s="1">
        <f t="shared" si="31"/>
        <v>0.84</v>
      </c>
      <c r="S307" s="1">
        <f t="shared" si="32"/>
        <v>0.28947368421052633</v>
      </c>
      <c r="T307" s="1">
        <f t="shared" si="33"/>
        <v>0.41860465116279066</v>
      </c>
      <c r="U307" s="1">
        <f t="shared" si="34"/>
        <v>0.5</v>
      </c>
    </row>
    <row r="308" spans="8:21" x14ac:dyDescent="0.3">
      <c r="H308" t="s">
        <v>2995</v>
      </c>
      <c r="I308">
        <v>-134</v>
      </c>
      <c r="J308">
        <v>7</v>
      </c>
      <c r="K308">
        <v>-2</v>
      </c>
      <c r="L308">
        <v>11</v>
      </c>
      <c r="M308">
        <v>0.06</v>
      </c>
      <c r="N308" s="1">
        <f t="shared" si="35"/>
        <v>16</v>
      </c>
      <c r="P308" s="1">
        <f t="shared" si="29"/>
        <v>0.9</v>
      </c>
      <c r="Q308" s="1">
        <f t="shared" si="30"/>
        <v>0.16279069767441862</v>
      </c>
      <c r="R308" s="1">
        <f t="shared" si="31"/>
        <v>0.84</v>
      </c>
      <c r="S308" s="1">
        <f t="shared" si="32"/>
        <v>0.28947368421052633</v>
      </c>
      <c r="T308" s="1">
        <f t="shared" si="33"/>
        <v>0.54651162790697672</v>
      </c>
      <c r="U308" s="1">
        <f t="shared" si="34"/>
        <v>0.1</v>
      </c>
    </row>
    <row r="309" spans="8:21" x14ac:dyDescent="0.3">
      <c r="H309" t="s">
        <v>2672</v>
      </c>
      <c r="I309">
        <v>-136</v>
      </c>
      <c r="J309">
        <v>17</v>
      </c>
      <c r="K309">
        <v>-0.5</v>
      </c>
      <c r="L309">
        <v>13</v>
      </c>
      <c r="M309">
        <v>0.09</v>
      </c>
      <c r="N309" s="1">
        <f t="shared" si="35"/>
        <v>17</v>
      </c>
      <c r="P309" s="1">
        <f t="shared" si="29"/>
        <v>0.89857142857142858</v>
      </c>
      <c r="Q309" s="1">
        <f t="shared" si="30"/>
        <v>0.39534883720930231</v>
      </c>
      <c r="R309" s="1">
        <f t="shared" si="31"/>
        <v>0.96</v>
      </c>
      <c r="S309" s="1">
        <f t="shared" si="32"/>
        <v>0.34210526315789475</v>
      </c>
      <c r="T309" s="1">
        <f t="shared" si="33"/>
        <v>0.58139534883720934</v>
      </c>
      <c r="U309" s="1">
        <f t="shared" si="34"/>
        <v>0.2</v>
      </c>
    </row>
    <row r="310" spans="8:21" x14ac:dyDescent="0.3">
      <c r="H310" t="s">
        <v>2751</v>
      </c>
      <c r="I310">
        <v>-137</v>
      </c>
      <c r="J310">
        <v>1</v>
      </c>
      <c r="K310">
        <v>-0.8</v>
      </c>
      <c r="L310">
        <v>13</v>
      </c>
      <c r="M310">
        <v>-0.05</v>
      </c>
      <c r="N310" s="1">
        <f t="shared" si="35"/>
        <v>22</v>
      </c>
      <c r="P310" s="1">
        <f t="shared" si="29"/>
        <v>0.89785714285714291</v>
      </c>
      <c r="Q310" s="1">
        <f t="shared" si="30"/>
        <v>2.3255813953488372E-2</v>
      </c>
      <c r="R310" s="1">
        <f t="shared" si="31"/>
        <v>0.93599999999999994</v>
      </c>
      <c r="S310" s="1">
        <f t="shared" si="32"/>
        <v>0.34210526315789475</v>
      </c>
      <c r="T310" s="1">
        <f t="shared" si="33"/>
        <v>0.41860465116279066</v>
      </c>
      <c r="U310" s="1">
        <f t="shared" si="34"/>
        <v>0.7</v>
      </c>
    </row>
    <row r="311" spans="8:21" x14ac:dyDescent="0.3">
      <c r="H311" t="s">
        <v>2688</v>
      </c>
      <c r="I311">
        <v>-139</v>
      </c>
      <c r="J311">
        <v>15</v>
      </c>
      <c r="K311">
        <v>-0.5</v>
      </c>
      <c r="L311">
        <v>12</v>
      </c>
      <c r="M311">
        <v>0.17</v>
      </c>
      <c r="N311" s="1">
        <f t="shared" si="35"/>
        <v>15</v>
      </c>
      <c r="P311" s="1">
        <f t="shared" si="29"/>
        <v>0.89642857142857146</v>
      </c>
      <c r="Q311" s="1">
        <f t="shared" si="30"/>
        <v>0.34883720930232559</v>
      </c>
      <c r="R311" s="1">
        <f t="shared" si="31"/>
        <v>0.96</v>
      </c>
      <c r="S311" s="1">
        <f t="shared" si="32"/>
        <v>0.31578947368421051</v>
      </c>
      <c r="T311" s="1">
        <f t="shared" si="33"/>
        <v>0.67441860465116277</v>
      </c>
      <c r="U311" s="1">
        <f t="shared" si="34"/>
        <v>0</v>
      </c>
    </row>
    <row r="312" spans="8:21" x14ac:dyDescent="0.3">
      <c r="H312" t="s">
        <v>2996</v>
      </c>
      <c r="I312">
        <v>-140</v>
      </c>
      <c r="J312">
        <v>6</v>
      </c>
      <c r="K312">
        <v>-2</v>
      </c>
      <c r="L312">
        <v>12</v>
      </c>
      <c r="M312">
        <v>0.12</v>
      </c>
      <c r="N312" s="1">
        <f t="shared" si="35"/>
        <v>16</v>
      </c>
      <c r="P312" s="1">
        <f t="shared" si="29"/>
        <v>0.89571428571428569</v>
      </c>
      <c r="Q312" s="1">
        <f t="shared" si="30"/>
        <v>0.13953488372093023</v>
      </c>
      <c r="R312" s="1">
        <f t="shared" si="31"/>
        <v>0.84</v>
      </c>
      <c r="S312" s="1">
        <f t="shared" si="32"/>
        <v>0.31578947368421051</v>
      </c>
      <c r="T312" s="1">
        <f t="shared" si="33"/>
        <v>0.61627906976744196</v>
      </c>
      <c r="U312" s="1">
        <f t="shared" si="34"/>
        <v>0.1</v>
      </c>
    </row>
    <row r="313" spans="8:21" x14ac:dyDescent="0.3">
      <c r="H313" t="s">
        <v>2892</v>
      </c>
      <c r="I313">
        <v>-141</v>
      </c>
      <c r="J313">
        <v>25</v>
      </c>
      <c r="K313">
        <v>-1.1000000000000001</v>
      </c>
      <c r="L313">
        <v>12</v>
      </c>
      <c r="M313">
        <v>0.17</v>
      </c>
      <c r="N313" s="1">
        <f t="shared" si="35"/>
        <v>15</v>
      </c>
      <c r="P313" s="1">
        <f t="shared" si="29"/>
        <v>0.89500000000000002</v>
      </c>
      <c r="Q313" s="1">
        <f t="shared" si="30"/>
        <v>0.58139534883720934</v>
      </c>
      <c r="R313" s="1">
        <f t="shared" si="31"/>
        <v>0.91200000000000003</v>
      </c>
      <c r="S313" s="1">
        <f t="shared" si="32"/>
        <v>0.31578947368421051</v>
      </c>
      <c r="T313" s="1">
        <f t="shared" si="33"/>
        <v>0.67441860465116277</v>
      </c>
      <c r="U313" s="1">
        <f t="shared" si="34"/>
        <v>0</v>
      </c>
    </row>
    <row r="314" spans="8:21" x14ac:dyDescent="0.3">
      <c r="H314" t="s">
        <v>2899</v>
      </c>
      <c r="I314">
        <v>-141</v>
      </c>
      <c r="J314">
        <v>1</v>
      </c>
      <c r="K314">
        <v>-1.6</v>
      </c>
      <c r="L314">
        <v>12</v>
      </c>
      <c r="M314">
        <v>-7.0000000000000007E-2</v>
      </c>
      <c r="N314" s="1">
        <f t="shared" si="35"/>
        <v>21</v>
      </c>
      <c r="P314" s="1">
        <f t="shared" si="29"/>
        <v>0.89500000000000002</v>
      </c>
      <c r="Q314" s="1">
        <f t="shared" si="30"/>
        <v>2.3255813953488372E-2</v>
      </c>
      <c r="R314" s="1">
        <f t="shared" si="31"/>
        <v>0.872</v>
      </c>
      <c r="S314" s="1">
        <f t="shared" si="32"/>
        <v>0.31578947368421051</v>
      </c>
      <c r="T314" s="1">
        <f t="shared" si="33"/>
        <v>0.39534883720930231</v>
      </c>
      <c r="U314" s="1">
        <f t="shared" si="34"/>
        <v>0.6</v>
      </c>
    </row>
    <row r="315" spans="8:21" x14ac:dyDescent="0.3">
      <c r="H315" t="s">
        <v>2963</v>
      </c>
      <c r="I315">
        <v>-141</v>
      </c>
      <c r="J315">
        <v>3</v>
      </c>
      <c r="K315">
        <v>-2</v>
      </c>
      <c r="L315">
        <v>12</v>
      </c>
      <c r="M315">
        <v>-0.02</v>
      </c>
      <c r="N315" s="1">
        <f t="shared" si="35"/>
        <v>21</v>
      </c>
      <c r="P315" s="1">
        <f t="shared" si="29"/>
        <v>0.89500000000000002</v>
      </c>
      <c r="Q315" s="1">
        <f t="shared" si="30"/>
        <v>6.9767441860465115E-2</v>
      </c>
      <c r="R315" s="1">
        <f t="shared" si="31"/>
        <v>0.84</v>
      </c>
      <c r="S315" s="1">
        <f t="shared" si="32"/>
        <v>0.31578947368421051</v>
      </c>
      <c r="T315" s="1">
        <f t="shared" si="33"/>
        <v>0.45348837209302323</v>
      </c>
      <c r="U315" s="1">
        <f t="shared" si="34"/>
        <v>0.6</v>
      </c>
    </row>
    <row r="316" spans="8:21" x14ac:dyDescent="0.3">
      <c r="H316" t="s">
        <v>2681</v>
      </c>
      <c r="I316">
        <v>-142</v>
      </c>
      <c r="J316">
        <v>16</v>
      </c>
      <c r="K316">
        <v>-0.5</v>
      </c>
      <c r="L316">
        <v>12</v>
      </c>
      <c r="M316">
        <v>0.12</v>
      </c>
      <c r="N316" s="1">
        <f t="shared" si="35"/>
        <v>16</v>
      </c>
      <c r="P316" s="1">
        <f t="shared" si="29"/>
        <v>0.89428571428571424</v>
      </c>
      <c r="Q316" s="1">
        <f t="shared" si="30"/>
        <v>0.37209302325581395</v>
      </c>
      <c r="R316" s="1">
        <f t="shared" si="31"/>
        <v>0.96</v>
      </c>
      <c r="S316" s="1">
        <f t="shared" si="32"/>
        <v>0.31578947368421051</v>
      </c>
      <c r="T316" s="1">
        <f t="shared" si="33"/>
        <v>0.61627906976744196</v>
      </c>
      <c r="U316" s="1">
        <f t="shared" si="34"/>
        <v>0.1</v>
      </c>
    </row>
    <row r="317" spans="8:21" x14ac:dyDescent="0.3">
      <c r="H317" t="s">
        <v>2572</v>
      </c>
      <c r="I317">
        <v>-143</v>
      </c>
      <c r="J317">
        <v>27</v>
      </c>
      <c r="K317">
        <v>0</v>
      </c>
      <c r="L317">
        <v>12</v>
      </c>
      <c r="M317">
        <v>0.1</v>
      </c>
      <c r="N317" s="1">
        <f t="shared" si="35"/>
        <v>15</v>
      </c>
      <c r="P317" s="1">
        <f t="shared" si="29"/>
        <v>0.89357142857142857</v>
      </c>
      <c r="Q317" s="1">
        <f t="shared" si="30"/>
        <v>0.62790697674418605</v>
      </c>
      <c r="R317" s="1">
        <f t="shared" si="31"/>
        <v>1</v>
      </c>
      <c r="S317" s="1">
        <f t="shared" si="32"/>
        <v>0.31578947368421051</v>
      </c>
      <c r="T317" s="1">
        <f t="shared" si="33"/>
        <v>0.59302325581395354</v>
      </c>
      <c r="U317" s="1">
        <f t="shared" si="34"/>
        <v>0</v>
      </c>
    </row>
    <row r="318" spans="8:21" x14ac:dyDescent="0.3">
      <c r="H318" t="s">
        <v>2664</v>
      </c>
      <c r="I318">
        <v>-144</v>
      </c>
      <c r="J318">
        <v>18</v>
      </c>
      <c r="K318">
        <v>-0.5</v>
      </c>
      <c r="L318">
        <v>14</v>
      </c>
      <c r="M318">
        <v>0.06</v>
      </c>
      <c r="N318" s="1">
        <f t="shared" si="35"/>
        <v>18</v>
      </c>
      <c r="P318" s="1">
        <f t="shared" si="29"/>
        <v>0.8928571428571429</v>
      </c>
      <c r="Q318" s="1">
        <f t="shared" si="30"/>
        <v>0.41860465116279072</v>
      </c>
      <c r="R318" s="1">
        <f t="shared" si="31"/>
        <v>0.96</v>
      </c>
      <c r="S318" s="1">
        <f t="shared" si="32"/>
        <v>0.36842105263157893</v>
      </c>
      <c r="T318" s="1">
        <f t="shared" si="33"/>
        <v>0.54651162790697672</v>
      </c>
      <c r="U318" s="1">
        <f t="shared" si="34"/>
        <v>0.3</v>
      </c>
    </row>
    <row r="319" spans="8:21" x14ac:dyDescent="0.3">
      <c r="H319" t="s">
        <v>2743</v>
      </c>
      <c r="I319">
        <v>-144</v>
      </c>
      <c r="J319">
        <v>1</v>
      </c>
      <c r="K319">
        <v>-0.8</v>
      </c>
      <c r="L319">
        <v>14</v>
      </c>
      <c r="M319">
        <v>-7.0000000000000007E-2</v>
      </c>
      <c r="N319" s="1">
        <f t="shared" si="35"/>
        <v>23</v>
      </c>
      <c r="P319" s="1">
        <f t="shared" si="29"/>
        <v>0.8928571428571429</v>
      </c>
      <c r="Q319" s="1">
        <f t="shared" si="30"/>
        <v>2.3255813953488372E-2</v>
      </c>
      <c r="R319" s="1">
        <f t="shared" si="31"/>
        <v>0.93599999999999994</v>
      </c>
      <c r="S319" s="1">
        <f t="shared" si="32"/>
        <v>0.36842105263157893</v>
      </c>
      <c r="T319" s="1">
        <f t="shared" si="33"/>
        <v>0.39534883720930231</v>
      </c>
      <c r="U319" s="1">
        <f t="shared" si="34"/>
        <v>0.8</v>
      </c>
    </row>
    <row r="320" spans="8:21" x14ac:dyDescent="0.3">
      <c r="H320" t="s">
        <v>2662</v>
      </c>
      <c r="I320">
        <v>-145</v>
      </c>
      <c r="J320">
        <v>20</v>
      </c>
      <c r="K320">
        <v>-0.5</v>
      </c>
      <c r="L320">
        <v>14</v>
      </c>
      <c r="M320">
        <v>0.06</v>
      </c>
      <c r="N320" s="1">
        <f t="shared" si="35"/>
        <v>18</v>
      </c>
      <c r="P320" s="1">
        <f t="shared" si="29"/>
        <v>0.89214285714285713</v>
      </c>
      <c r="Q320" s="1">
        <f t="shared" si="30"/>
        <v>0.46511627906976744</v>
      </c>
      <c r="R320" s="1">
        <f t="shared" si="31"/>
        <v>0.96</v>
      </c>
      <c r="S320" s="1">
        <f t="shared" si="32"/>
        <v>0.36842105263157893</v>
      </c>
      <c r="T320" s="1">
        <f t="shared" si="33"/>
        <v>0.54651162790697672</v>
      </c>
      <c r="U320" s="1">
        <f t="shared" si="34"/>
        <v>0.3</v>
      </c>
    </row>
    <row r="321" spans="8:21" x14ac:dyDescent="0.3">
      <c r="H321" t="s">
        <v>2737</v>
      </c>
      <c r="I321">
        <v>-146</v>
      </c>
      <c r="J321">
        <v>3</v>
      </c>
      <c r="K321">
        <v>-0.8</v>
      </c>
      <c r="L321">
        <v>14</v>
      </c>
      <c r="M321">
        <v>-0.08</v>
      </c>
      <c r="N321" s="1">
        <f t="shared" si="35"/>
        <v>24</v>
      </c>
      <c r="P321" s="1">
        <f t="shared" si="29"/>
        <v>0.89142857142857146</v>
      </c>
      <c r="Q321" s="1">
        <f t="shared" si="30"/>
        <v>6.9767441860465115E-2</v>
      </c>
      <c r="R321" s="1">
        <f t="shared" si="31"/>
        <v>0.93599999999999994</v>
      </c>
      <c r="S321" s="1">
        <f t="shared" si="32"/>
        <v>0.36842105263157893</v>
      </c>
      <c r="T321" s="1">
        <f t="shared" si="33"/>
        <v>0.3837209302325581</v>
      </c>
      <c r="U321" s="1">
        <f t="shared" si="34"/>
        <v>0.9</v>
      </c>
    </row>
    <row r="322" spans="8:21" x14ac:dyDescent="0.3">
      <c r="H322" t="s">
        <v>2886</v>
      </c>
      <c r="I322">
        <v>-146</v>
      </c>
      <c r="J322">
        <v>0</v>
      </c>
      <c r="K322">
        <v>-1.1000000000000001</v>
      </c>
      <c r="L322">
        <v>14</v>
      </c>
      <c r="M322">
        <v>0</v>
      </c>
      <c r="N322" s="1">
        <f t="shared" si="35"/>
        <v>22</v>
      </c>
      <c r="P322" s="1">
        <f t="shared" si="29"/>
        <v>0.89142857142857146</v>
      </c>
      <c r="Q322" s="1">
        <f t="shared" si="30"/>
        <v>0</v>
      </c>
      <c r="R322" s="1">
        <f t="shared" si="31"/>
        <v>0.91200000000000003</v>
      </c>
      <c r="S322" s="1">
        <f t="shared" si="32"/>
        <v>0.36842105263157893</v>
      </c>
      <c r="T322" s="1">
        <f t="shared" si="33"/>
        <v>0.47674418604651159</v>
      </c>
      <c r="U322" s="1">
        <f t="shared" si="34"/>
        <v>0.7</v>
      </c>
    </row>
    <row r="323" spans="8:21" x14ac:dyDescent="0.3">
      <c r="H323" t="s">
        <v>2573</v>
      </c>
      <c r="I323">
        <v>-147</v>
      </c>
      <c r="J323">
        <v>27</v>
      </c>
      <c r="K323">
        <v>0</v>
      </c>
      <c r="L323">
        <v>12</v>
      </c>
      <c r="M323">
        <v>0.17</v>
      </c>
      <c r="N323" s="1">
        <f t="shared" si="35"/>
        <v>15</v>
      </c>
      <c r="P323" s="1">
        <f t="shared" si="29"/>
        <v>0.89071428571428568</v>
      </c>
      <c r="Q323" s="1">
        <f t="shared" si="30"/>
        <v>0.62790697674418605</v>
      </c>
      <c r="R323" s="1">
        <f t="shared" si="31"/>
        <v>1</v>
      </c>
      <c r="S323" s="1">
        <f t="shared" si="32"/>
        <v>0.31578947368421051</v>
      </c>
      <c r="T323" s="1">
        <f t="shared" si="33"/>
        <v>0.67441860465116277</v>
      </c>
      <c r="U323" s="1">
        <f t="shared" si="34"/>
        <v>0</v>
      </c>
    </row>
    <row r="324" spans="8:21" x14ac:dyDescent="0.3">
      <c r="H324" t="s">
        <v>2985</v>
      </c>
      <c r="I324">
        <v>-149</v>
      </c>
      <c r="J324">
        <v>5</v>
      </c>
      <c r="K324">
        <v>-2</v>
      </c>
      <c r="L324">
        <v>13</v>
      </c>
      <c r="M324">
        <v>0.06</v>
      </c>
      <c r="N324" s="1">
        <f t="shared" si="35"/>
        <v>18</v>
      </c>
      <c r="P324" s="1">
        <f t="shared" si="29"/>
        <v>0.88928571428571423</v>
      </c>
      <c r="Q324" s="1">
        <f t="shared" si="30"/>
        <v>0.11627906976744186</v>
      </c>
      <c r="R324" s="1">
        <f t="shared" si="31"/>
        <v>0.84</v>
      </c>
      <c r="S324" s="1">
        <f t="shared" si="32"/>
        <v>0.34210526315789475</v>
      </c>
      <c r="T324" s="1">
        <f t="shared" si="33"/>
        <v>0.54651162790697672</v>
      </c>
      <c r="U324" s="1">
        <f t="shared" si="34"/>
        <v>0.3</v>
      </c>
    </row>
    <row r="325" spans="8:21" x14ac:dyDescent="0.3">
      <c r="H325" t="s">
        <v>2989</v>
      </c>
      <c r="I325">
        <v>-149</v>
      </c>
      <c r="J325">
        <v>7</v>
      </c>
      <c r="K325">
        <v>-2</v>
      </c>
      <c r="L325">
        <v>13</v>
      </c>
      <c r="M325">
        <v>0.09</v>
      </c>
      <c r="N325" s="1">
        <f t="shared" si="35"/>
        <v>17</v>
      </c>
      <c r="P325" s="1">
        <f t="shared" ref="P325:P388" si="36">(I325-MIN(I$5:I$729))/I$3</f>
        <v>0.88928571428571423</v>
      </c>
      <c r="Q325" s="1">
        <f t="shared" ref="Q325:Q388" si="37">(J325-MIN(J$5:J$729))/J$3</f>
        <v>0.16279069767441862</v>
      </c>
      <c r="R325" s="1">
        <f t="shared" ref="R325:R388" si="38">(K325-MIN(K$5:K$729))/K$3</f>
        <v>0.84</v>
      </c>
      <c r="S325" s="1">
        <f t="shared" ref="S325:S388" si="39">(L325-MIN(L$5:L$729))/L$3</f>
        <v>0.34210526315789475</v>
      </c>
      <c r="T325" s="1">
        <f t="shared" ref="T325:T388" si="40">(M325-MIN(M$5:M$729))/M$3</f>
        <v>0.58139534883720934</v>
      </c>
      <c r="U325" s="1">
        <f t="shared" ref="U325:U388" si="41">(N325-MIN(N$5:N$729))/N$3</f>
        <v>0.2</v>
      </c>
    </row>
    <row r="326" spans="8:21" x14ac:dyDescent="0.3">
      <c r="H326" t="s">
        <v>2990</v>
      </c>
      <c r="I326">
        <v>-149</v>
      </c>
      <c r="J326">
        <v>7</v>
      </c>
      <c r="K326">
        <v>-2</v>
      </c>
      <c r="L326">
        <v>13</v>
      </c>
      <c r="M326">
        <v>0.09</v>
      </c>
      <c r="N326" s="1">
        <f t="shared" ref="N326:N389" si="42">LEN(H326)</f>
        <v>17</v>
      </c>
      <c r="P326" s="1">
        <f t="shared" si="36"/>
        <v>0.88928571428571423</v>
      </c>
      <c r="Q326" s="1">
        <f t="shared" si="37"/>
        <v>0.16279069767441862</v>
      </c>
      <c r="R326" s="1">
        <f t="shared" si="38"/>
        <v>0.84</v>
      </c>
      <c r="S326" s="1">
        <f t="shared" si="39"/>
        <v>0.34210526315789475</v>
      </c>
      <c r="T326" s="1">
        <f t="shared" si="40"/>
        <v>0.58139534883720934</v>
      </c>
      <c r="U326" s="1">
        <f t="shared" si="41"/>
        <v>0.2</v>
      </c>
    </row>
    <row r="327" spans="8:21" x14ac:dyDescent="0.3">
      <c r="H327" t="s">
        <v>2898</v>
      </c>
      <c r="I327">
        <v>-150</v>
      </c>
      <c r="J327">
        <v>1</v>
      </c>
      <c r="K327">
        <v>-1.6</v>
      </c>
      <c r="L327">
        <v>14</v>
      </c>
      <c r="M327">
        <v>-0.05</v>
      </c>
      <c r="N327" s="1">
        <f t="shared" si="42"/>
        <v>22</v>
      </c>
      <c r="P327" s="1">
        <f t="shared" si="36"/>
        <v>0.88857142857142857</v>
      </c>
      <c r="Q327" s="1">
        <f t="shared" si="37"/>
        <v>2.3255813953488372E-2</v>
      </c>
      <c r="R327" s="1">
        <f t="shared" si="38"/>
        <v>0.872</v>
      </c>
      <c r="S327" s="1">
        <f t="shared" si="39"/>
        <v>0.36842105263157893</v>
      </c>
      <c r="T327" s="1">
        <f t="shared" si="40"/>
        <v>0.41860465116279066</v>
      </c>
      <c r="U327" s="1">
        <f t="shared" si="41"/>
        <v>0.7</v>
      </c>
    </row>
    <row r="328" spans="8:21" x14ac:dyDescent="0.3">
      <c r="H328" t="s">
        <v>2991</v>
      </c>
      <c r="I328">
        <v>-150</v>
      </c>
      <c r="J328">
        <v>5</v>
      </c>
      <c r="K328">
        <v>-2</v>
      </c>
      <c r="L328">
        <v>13</v>
      </c>
      <c r="M328">
        <v>0.09</v>
      </c>
      <c r="N328" s="1">
        <f t="shared" si="42"/>
        <v>17</v>
      </c>
      <c r="P328" s="1">
        <f t="shared" si="36"/>
        <v>0.88857142857142857</v>
      </c>
      <c r="Q328" s="1">
        <f t="shared" si="37"/>
        <v>0.11627906976744186</v>
      </c>
      <c r="R328" s="1">
        <f t="shared" si="38"/>
        <v>0.84</v>
      </c>
      <c r="S328" s="1">
        <f t="shared" si="39"/>
        <v>0.34210526315789475</v>
      </c>
      <c r="T328" s="1">
        <f t="shared" si="40"/>
        <v>0.58139534883720934</v>
      </c>
      <c r="U328" s="1">
        <f t="shared" si="41"/>
        <v>0.2</v>
      </c>
    </row>
    <row r="329" spans="8:21" x14ac:dyDescent="0.3">
      <c r="H329" t="s">
        <v>2571</v>
      </c>
      <c r="I329">
        <v>-151</v>
      </c>
      <c r="J329">
        <v>29</v>
      </c>
      <c r="K329">
        <v>0</v>
      </c>
      <c r="L329">
        <v>12</v>
      </c>
      <c r="M329">
        <v>0.17</v>
      </c>
      <c r="N329" s="1">
        <f t="shared" si="42"/>
        <v>15</v>
      </c>
      <c r="P329" s="1">
        <f t="shared" si="36"/>
        <v>0.8878571428571429</v>
      </c>
      <c r="Q329" s="1">
        <f t="shared" si="37"/>
        <v>0.67441860465116277</v>
      </c>
      <c r="R329" s="1">
        <f t="shared" si="38"/>
        <v>1</v>
      </c>
      <c r="S329" s="1">
        <f t="shared" si="39"/>
        <v>0.31578947368421051</v>
      </c>
      <c r="T329" s="1">
        <f t="shared" si="40"/>
        <v>0.67441860465116277</v>
      </c>
      <c r="U329" s="1">
        <f t="shared" si="41"/>
        <v>0</v>
      </c>
    </row>
    <row r="330" spans="8:21" x14ac:dyDescent="0.3">
      <c r="H330" t="s">
        <v>2736</v>
      </c>
      <c r="I330">
        <v>-151</v>
      </c>
      <c r="J330">
        <v>2</v>
      </c>
      <c r="K330">
        <v>-0.8</v>
      </c>
      <c r="L330">
        <v>15</v>
      </c>
      <c r="M330">
        <v>-0.04</v>
      </c>
      <c r="N330" s="1">
        <f t="shared" si="42"/>
        <v>24</v>
      </c>
      <c r="P330" s="1">
        <f t="shared" si="36"/>
        <v>0.8878571428571429</v>
      </c>
      <c r="Q330" s="1">
        <f t="shared" si="37"/>
        <v>4.6511627906976744E-2</v>
      </c>
      <c r="R330" s="1">
        <f t="shared" si="38"/>
        <v>0.93599999999999994</v>
      </c>
      <c r="S330" s="1">
        <f t="shared" si="39"/>
        <v>0.39473684210526316</v>
      </c>
      <c r="T330" s="1">
        <f t="shared" si="40"/>
        <v>0.43023255813953487</v>
      </c>
      <c r="U330" s="1">
        <f t="shared" si="41"/>
        <v>0.9</v>
      </c>
    </row>
    <row r="331" spans="8:21" x14ac:dyDescent="0.3">
      <c r="H331" t="s">
        <v>2920</v>
      </c>
      <c r="I331">
        <v>-151</v>
      </c>
      <c r="J331">
        <v>23</v>
      </c>
      <c r="K331">
        <v>-1.7</v>
      </c>
      <c r="L331">
        <v>12</v>
      </c>
      <c r="M331">
        <v>0.12</v>
      </c>
      <c r="N331" s="1">
        <f t="shared" si="42"/>
        <v>16</v>
      </c>
      <c r="P331" s="1">
        <f t="shared" si="36"/>
        <v>0.8878571428571429</v>
      </c>
      <c r="Q331" s="1">
        <f t="shared" si="37"/>
        <v>0.53488372093023251</v>
      </c>
      <c r="R331" s="1">
        <f t="shared" si="38"/>
        <v>0.8640000000000001</v>
      </c>
      <c r="S331" s="1">
        <f t="shared" si="39"/>
        <v>0.31578947368421051</v>
      </c>
      <c r="T331" s="1">
        <f t="shared" si="40"/>
        <v>0.61627906976744196</v>
      </c>
      <c r="U331" s="1">
        <f t="shared" si="41"/>
        <v>0.1</v>
      </c>
    </row>
    <row r="332" spans="8:21" x14ac:dyDescent="0.3">
      <c r="H332" t="s">
        <v>2731</v>
      </c>
      <c r="I332">
        <v>-152</v>
      </c>
      <c r="J332">
        <v>3</v>
      </c>
      <c r="K332">
        <v>-0.8</v>
      </c>
      <c r="L332">
        <v>14</v>
      </c>
      <c r="M332">
        <v>-0.1</v>
      </c>
      <c r="N332" s="1">
        <f t="shared" si="42"/>
        <v>25</v>
      </c>
      <c r="P332" s="1">
        <f t="shared" si="36"/>
        <v>0.88714285714285712</v>
      </c>
      <c r="Q332" s="1">
        <f t="shared" si="37"/>
        <v>6.9767441860465115E-2</v>
      </c>
      <c r="R332" s="1">
        <f t="shared" si="38"/>
        <v>0.93599999999999994</v>
      </c>
      <c r="S332" s="1">
        <f t="shared" si="39"/>
        <v>0.36842105263157893</v>
      </c>
      <c r="T332" s="1">
        <f t="shared" si="40"/>
        <v>0.36046511627906969</v>
      </c>
      <c r="U332" s="1">
        <f t="shared" si="41"/>
        <v>1</v>
      </c>
    </row>
    <row r="333" spans="8:21" x14ac:dyDescent="0.3">
      <c r="H333" t="s">
        <v>2970</v>
      </c>
      <c r="I333">
        <v>-153</v>
      </c>
      <c r="J333">
        <v>4</v>
      </c>
      <c r="K333">
        <v>-2</v>
      </c>
      <c r="L333">
        <v>14</v>
      </c>
      <c r="M333">
        <v>0</v>
      </c>
      <c r="N333" s="1">
        <f t="shared" si="42"/>
        <v>20</v>
      </c>
      <c r="P333" s="1">
        <f t="shared" si="36"/>
        <v>0.88642857142857145</v>
      </c>
      <c r="Q333" s="1">
        <f t="shared" si="37"/>
        <v>9.3023255813953487E-2</v>
      </c>
      <c r="R333" s="1">
        <f t="shared" si="38"/>
        <v>0.84</v>
      </c>
      <c r="S333" s="1">
        <f t="shared" si="39"/>
        <v>0.36842105263157893</v>
      </c>
      <c r="T333" s="1">
        <f t="shared" si="40"/>
        <v>0.47674418604651159</v>
      </c>
      <c r="U333" s="1">
        <f t="shared" si="41"/>
        <v>0.5</v>
      </c>
    </row>
    <row r="334" spans="8:21" x14ac:dyDescent="0.3">
      <c r="H334" t="s">
        <v>2978</v>
      </c>
      <c r="I334">
        <v>-154</v>
      </c>
      <c r="J334">
        <v>5</v>
      </c>
      <c r="K334">
        <v>-2</v>
      </c>
      <c r="L334">
        <v>14</v>
      </c>
      <c r="M334">
        <v>0.03</v>
      </c>
      <c r="N334" s="1">
        <f t="shared" si="42"/>
        <v>19</v>
      </c>
      <c r="P334" s="1">
        <f t="shared" si="36"/>
        <v>0.88571428571428568</v>
      </c>
      <c r="Q334" s="1">
        <f t="shared" si="37"/>
        <v>0.11627906976744186</v>
      </c>
      <c r="R334" s="1">
        <f t="shared" si="38"/>
        <v>0.84</v>
      </c>
      <c r="S334" s="1">
        <f t="shared" si="39"/>
        <v>0.36842105263157893</v>
      </c>
      <c r="T334" s="1">
        <f t="shared" si="40"/>
        <v>0.5116279069767441</v>
      </c>
      <c r="U334" s="1">
        <f t="shared" si="41"/>
        <v>0.4</v>
      </c>
    </row>
    <row r="335" spans="8:21" x14ac:dyDescent="0.3">
      <c r="H335" t="s">
        <v>2673</v>
      </c>
      <c r="I335">
        <v>-155</v>
      </c>
      <c r="J335">
        <v>17</v>
      </c>
      <c r="K335">
        <v>-0.5</v>
      </c>
      <c r="L335">
        <v>14</v>
      </c>
      <c r="M335">
        <v>0.15</v>
      </c>
      <c r="N335" s="1">
        <f t="shared" si="42"/>
        <v>17</v>
      </c>
      <c r="P335" s="1">
        <f t="shared" si="36"/>
        <v>0.88500000000000001</v>
      </c>
      <c r="Q335" s="1">
        <f t="shared" si="37"/>
        <v>0.39534883720930231</v>
      </c>
      <c r="R335" s="1">
        <f t="shared" si="38"/>
        <v>0.96</v>
      </c>
      <c r="S335" s="1">
        <f t="shared" si="39"/>
        <v>0.36842105263157893</v>
      </c>
      <c r="T335" s="1">
        <f t="shared" si="40"/>
        <v>0.65116279069767435</v>
      </c>
      <c r="U335" s="1">
        <f t="shared" si="41"/>
        <v>0.2</v>
      </c>
    </row>
    <row r="336" spans="8:21" x14ac:dyDescent="0.3">
      <c r="H336" t="s">
        <v>2994</v>
      </c>
      <c r="I336">
        <v>-155</v>
      </c>
      <c r="J336">
        <v>8</v>
      </c>
      <c r="K336">
        <v>-2</v>
      </c>
      <c r="L336">
        <v>12</v>
      </c>
      <c r="M336">
        <v>0.12</v>
      </c>
      <c r="N336" s="1">
        <f t="shared" si="42"/>
        <v>16</v>
      </c>
      <c r="P336" s="1">
        <f t="shared" si="36"/>
        <v>0.88500000000000001</v>
      </c>
      <c r="Q336" s="1">
        <f t="shared" si="37"/>
        <v>0.18604651162790697</v>
      </c>
      <c r="R336" s="1">
        <f t="shared" si="38"/>
        <v>0.84</v>
      </c>
      <c r="S336" s="1">
        <f t="shared" si="39"/>
        <v>0.31578947368421051</v>
      </c>
      <c r="T336" s="1">
        <f t="shared" si="40"/>
        <v>0.61627906976744196</v>
      </c>
      <c r="U336" s="1">
        <f t="shared" si="41"/>
        <v>0.1</v>
      </c>
    </row>
    <row r="337" spans="8:21" x14ac:dyDescent="0.3">
      <c r="H337" t="s">
        <v>2518</v>
      </c>
      <c r="I337">
        <v>-156</v>
      </c>
      <c r="J337">
        <v>34</v>
      </c>
      <c r="K337">
        <v>0</v>
      </c>
      <c r="L337">
        <v>10</v>
      </c>
      <c r="M337">
        <v>-0.21</v>
      </c>
      <c r="N337" s="1">
        <f t="shared" si="42"/>
        <v>24</v>
      </c>
      <c r="P337" s="1">
        <f t="shared" si="36"/>
        <v>0.88428571428571423</v>
      </c>
      <c r="Q337" s="1">
        <f t="shared" si="37"/>
        <v>0.79069767441860461</v>
      </c>
      <c r="R337" s="1">
        <f t="shared" si="38"/>
        <v>1</v>
      </c>
      <c r="S337" s="1">
        <f t="shared" si="39"/>
        <v>0.26315789473684209</v>
      </c>
      <c r="T337" s="1">
        <f t="shared" si="40"/>
        <v>0.23255813953488372</v>
      </c>
      <c r="U337" s="1">
        <f t="shared" si="41"/>
        <v>0.9</v>
      </c>
    </row>
    <row r="338" spans="8:21" x14ac:dyDescent="0.3">
      <c r="H338" t="s">
        <v>2655</v>
      </c>
      <c r="I338">
        <v>-156</v>
      </c>
      <c r="J338">
        <v>19</v>
      </c>
      <c r="K338">
        <v>-0.5</v>
      </c>
      <c r="L338">
        <v>15</v>
      </c>
      <c r="M338">
        <v>0.08</v>
      </c>
      <c r="N338" s="1">
        <f t="shared" si="42"/>
        <v>19</v>
      </c>
      <c r="P338" s="1">
        <f t="shared" si="36"/>
        <v>0.88428571428571423</v>
      </c>
      <c r="Q338" s="1">
        <f t="shared" si="37"/>
        <v>0.44186046511627908</v>
      </c>
      <c r="R338" s="1">
        <f t="shared" si="38"/>
        <v>0.96</v>
      </c>
      <c r="S338" s="1">
        <f t="shared" si="39"/>
        <v>0.39473684210526316</v>
      </c>
      <c r="T338" s="1">
        <f t="shared" si="40"/>
        <v>0.56976744186046513</v>
      </c>
      <c r="U338" s="1">
        <f t="shared" si="41"/>
        <v>0.4</v>
      </c>
    </row>
    <row r="339" spans="8:21" x14ac:dyDescent="0.3">
      <c r="H339" t="s">
        <v>2656</v>
      </c>
      <c r="I339">
        <v>-156</v>
      </c>
      <c r="J339">
        <v>19</v>
      </c>
      <c r="K339">
        <v>-0.5</v>
      </c>
      <c r="L339">
        <v>15</v>
      </c>
      <c r="M339">
        <v>0.08</v>
      </c>
      <c r="N339" s="1">
        <f t="shared" si="42"/>
        <v>19</v>
      </c>
      <c r="P339" s="1">
        <f t="shared" si="36"/>
        <v>0.88428571428571423</v>
      </c>
      <c r="Q339" s="1">
        <f t="shared" si="37"/>
        <v>0.44186046511627908</v>
      </c>
      <c r="R339" s="1">
        <f t="shared" si="38"/>
        <v>0.96</v>
      </c>
      <c r="S339" s="1">
        <f t="shared" si="39"/>
        <v>0.39473684210526316</v>
      </c>
      <c r="T339" s="1">
        <f t="shared" si="40"/>
        <v>0.56976744186046513</v>
      </c>
      <c r="U339" s="1">
        <f t="shared" si="41"/>
        <v>0.4</v>
      </c>
    </row>
    <row r="340" spans="8:21" x14ac:dyDescent="0.3">
      <c r="H340" t="s">
        <v>2516</v>
      </c>
      <c r="I340">
        <v>-158</v>
      </c>
      <c r="J340">
        <v>33</v>
      </c>
      <c r="K340">
        <v>0</v>
      </c>
      <c r="L340">
        <v>10</v>
      </c>
      <c r="M340">
        <v>-0.22</v>
      </c>
      <c r="N340" s="1">
        <f t="shared" si="42"/>
        <v>25</v>
      </c>
      <c r="P340" s="1">
        <f t="shared" si="36"/>
        <v>0.8828571428571429</v>
      </c>
      <c r="Q340" s="1">
        <f t="shared" si="37"/>
        <v>0.76744186046511631</v>
      </c>
      <c r="R340" s="1">
        <f t="shared" si="38"/>
        <v>1</v>
      </c>
      <c r="S340" s="1">
        <f t="shared" si="39"/>
        <v>0.26315789473684209</v>
      </c>
      <c r="T340" s="1">
        <f t="shared" si="40"/>
        <v>0.22093023255813951</v>
      </c>
      <c r="U340" s="1">
        <f t="shared" si="41"/>
        <v>1</v>
      </c>
    </row>
    <row r="341" spans="8:21" x14ac:dyDescent="0.3">
      <c r="H341" t="s">
        <v>2690</v>
      </c>
      <c r="I341">
        <v>-159</v>
      </c>
      <c r="J341">
        <v>13</v>
      </c>
      <c r="K341">
        <v>-0.5</v>
      </c>
      <c r="L341">
        <v>14</v>
      </c>
      <c r="M341">
        <v>0.17</v>
      </c>
      <c r="N341" s="1">
        <f t="shared" si="42"/>
        <v>15</v>
      </c>
      <c r="P341" s="1">
        <f t="shared" si="36"/>
        <v>0.88214285714285712</v>
      </c>
      <c r="Q341" s="1">
        <f t="shared" si="37"/>
        <v>0.30232558139534882</v>
      </c>
      <c r="R341" s="1">
        <f t="shared" si="38"/>
        <v>0.96</v>
      </c>
      <c r="S341" s="1">
        <f t="shared" si="39"/>
        <v>0.36842105263157893</v>
      </c>
      <c r="T341" s="1">
        <f t="shared" si="40"/>
        <v>0.67441860465116277</v>
      </c>
      <c r="U341" s="1">
        <f t="shared" si="41"/>
        <v>0</v>
      </c>
    </row>
    <row r="342" spans="8:21" x14ac:dyDescent="0.3">
      <c r="H342" t="s">
        <v>2955</v>
      </c>
      <c r="I342">
        <v>-159</v>
      </c>
      <c r="J342">
        <v>2</v>
      </c>
      <c r="K342">
        <v>-2</v>
      </c>
      <c r="L342">
        <v>14</v>
      </c>
      <c r="M342">
        <v>-0.05</v>
      </c>
      <c r="N342" s="1">
        <f t="shared" si="42"/>
        <v>22</v>
      </c>
      <c r="P342" s="1">
        <f t="shared" si="36"/>
        <v>0.88214285714285712</v>
      </c>
      <c r="Q342" s="1">
        <f t="shared" si="37"/>
        <v>4.6511627906976744E-2</v>
      </c>
      <c r="R342" s="1">
        <f t="shared" si="38"/>
        <v>0.84</v>
      </c>
      <c r="S342" s="1">
        <f t="shared" si="39"/>
        <v>0.36842105263157893</v>
      </c>
      <c r="T342" s="1">
        <f t="shared" si="40"/>
        <v>0.41860465116279066</v>
      </c>
      <c r="U342" s="1">
        <f t="shared" si="41"/>
        <v>0.7</v>
      </c>
    </row>
    <row r="343" spans="8:21" x14ac:dyDescent="0.3">
      <c r="H343" t="s">
        <v>2787</v>
      </c>
      <c r="I343">
        <v>-161</v>
      </c>
      <c r="J343">
        <v>35</v>
      </c>
      <c r="K343">
        <v>-0.9</v>
      </c>
      <c r="L343">
        <v>10</v>
      </c>
      <c r="M343">
        <v>-0.21</v>
      </c>
      <c r="N343" s="1">
        <f t="shared" si="42"/>
        <v>24</v>
      </c>
      <c r="P343" s="1">
        <f t="shared" si="36"/>
        <v>0.88071428571428567</v>
      </c>
      <c r="Q343" s="1">
        <f t="shared" si="37"/>
        <v>0.81395348837209303</v>
      </c>
      <c r="R343" s="1">
        <f t="shared" si="38"/>
        <v>0.92799999999999994</v>
      </c>
      <c r="S343" s="1">
        <f t="shared" si="39"/>
        <v>0.26315789473684209</v>
      </c>
      <c r="T343" s="1">
        <f t="shared" si="40"/>
        <v>0.23255813953488372</v>
      </c>
      <c r="U343" s="1">
        <f t="shared" si="41"/>
        <v>0.9</v>
      </c>
    </row>
    <row r="344" spans="8:21" x14ac:dyDescent="0.3">
      <c r="H344" t="s">
        <v>2962</v>
      </c>
      <c r="I344">
        <v>-161</v>
      </c>
      <c r="J344">
        <v>3</v>
      </c>
      <c r="K344">
        <v>-2</v>
      </c>
      <c r="L344">
        <v>14</v>
      </c>
      <c r="M344">
        <v>-0.02</v>
      </c>
      <c r="N344" s="1">
        <f t="shared" si="42"/>
        <v>21</v>
      </c>
      <c r="P344" s="1">
        <f t="shared" si="36"/>
        <v>0.88071428571428567</v>
      </c>
      <c r="Q344" s="1">
        <f t="shared" si="37"/>
        <v>6.9767441860465115E-2</v>
      </c>
      <c r="R344" s="1">
        <f t="shared" si="38"/>
        <v>0.84</v>
      </c>
      <c r="S344" s="1">
        <f t="shared" si="39"/>
        <v>0.36842105263157893</v>
      </c>
      <c r="T344" s="1">
        <f t="shared" si="40"/>
        <v>0.45348837209302323</v>
      </c>
      <c r="U344" s="1">
        <f t="shared" si="41"/>
        <v>0.6</v>
      </c>
    </row>
    <row r="345" spans="8:21" x14ac:dyDescent="0.3">
      <c r="H345" t="s">
        <v>2998</v>
      </c>
      <c r="I345">
        <v>-161</v>
      </c>
      <c r="J345">
        <v>9</v>
      </c>
      <c r="K345">
        <v>-2</v>
      </c>
      <c r="L345">
        <v>13</v>
      </c>
      <c r="M345">
        <v>0.17</v>
      </c>
      <c r="N345" s="1">
        <f t="shared" si="42"/>
        <v>15</v>
      </c>
      <c r="P345" s="1">
        <f t="shared" si="36"/>
        <v>0.88071428571428567</v>
      </c>
      <c r="Q345" s="1">
        <f t="shared" si="37"/>
        <v>0.20930232558139536</v>
      </c>
      <c r="R345" s="1">
        <f t="shared" si="38"/>
        <v>0.84</v>
      </c>
      <c r="S345" s="1">
        <f t="shared" si="39"/>
        <v>0.34210526315789475</v>
      </c>
      <c r="T345" s="1">
        <f t="shared" si="40"/>
        <v>0.67441860465116277</v>
      </c>
      <c r="U345" s="1">
        <f t="shared" si="41"/>
        <v>0</v>
      </c>
    </row>
    <row r="346" spans="8:21" x14ac:dyDescent="0.3">
      <c r="H346" t="s">
        <v>2797</v>
      </c>
      <c r="I346">
        <v>-162</v>
      </c>
      <c r="J346">
        <v>1</v>
      </c>
      <c r="K346">
        <v>-0.9</v>
      </c>
      <c r="L346">
        <v>16</v>
      </c>
      <c r="M346">
        <v>-0.02</v>
      </c>
      <c r="N346" s="1">
        <f t="shared" si="42"/>
        <v>23</v>
      </c>
      <c r="P346" s="1">
        <f t="shared" si="36"/>
        <v>0.88</v>
      </c>
      <c r="Q346" s="1">
        <f t="shared" si="37"/>
        <v>2.3255813953488372E-2</v>
      </c>
      <c r="R346" s="1">
        <f t="shared" si="38"/>
        <v>0.92799999999999994</v>
      </c>
      <c r="S346" s="1">
        <f t="shared" si="39"/>
        <v>0.42105263157894735</v>
      </c>
      <c r="T346" s="1">
        <f t="shared" si="40"/>
        <v>0.45348837209302323</v>
      </c>
      <c r="U346" s="1">
        <f t="shared" si="41"/>
        <v>0.8</v>
      </c>
    </row>
    <row r="347" spans="8:21" x14ac:dyDescent="0.3">
      <c r="H347" t="s">
        <v>2918</v>
      </c>
      <c r="I347">
        <v>-162</v>
      </c>
      <c r="J347">
        <v>23</v>
      </c>
      <c r="K347">
        <v>-1.7</v>
      </c>
      <c r="L347">
        <v>14</v>
      </c>
      <c r="M347">
        <v>0.09</v>
      </c>
      <c r="N347" s="1">
        <f t="shared" si="42"/>
        <v>17</v>
      </c>
      <c r="P347" s="1">
        <f t="shared" si="36"/>
        <v>0.88</v>
      </c>
      <c r="Q347" s="1">
        <f t="shared" si="37"/>
        <v>0.53488372093023251</v>
      </c>
      <c r="R347" s="1">
        <f t="shared" si="38"/>
        <v>0.8640000000000001</v>
      </c>
      <c r="S347" s="1">
        <f t="shared" si="39"/>
        <v>0.36842105263157893</v>
      </c>
      <c r="T347" s="1">
        <f t="shared" si="40"/>
        <v>0.58139534883720934</v>
      </c>
      <c r="U347" s="1">
        <f t="shared" si="41"/>
        <v>0.2</v>
      </c>
    </row>
    <row r="348" spans="8:21" x14ac:dyDescent="0.3">
      <c r="H348" t="s">
        <v>2515</v>
      </c>
      <c r="I348">
        <v>-165</v>
      </c>
      <c r="J348">
        <v>24</v>
      </c>
      <c r="K348">
        <v>-2.4</v>
      </c>
      <c r="L348">
        <v>12</v>
      </c>
      <c r="M348">
        <v>0.12</v>
      </c>
      <c r="N348" s="1">
        <f t="shared" si="42"/>
        <v>16</v>
      </c>
      <c r="P348" s="1">
        <f t="shared" si="36"/>
        <v>0.87785714285714289</v>
      </c>
      <c r="Q348" s="1">
        <f t="shared" si="37"/>
        <v>0.55813953488372092</v>
      </c>
      <c r="R348" s="1">
        <f t="shared" si="38"/>
        <v>0.80799999999999994</v>
      </c>
      <c r="S348" s="1">
        <f t="shared" si="39"/>
        <v>0.31578947368421051</v>
      </c>
      <c r="T348" s="1">
        <f t="shared" si="40"/>
        <v>0.61627906976744196</v>
      </c>
      <c r="U348" s="1">
        <f t="shared" si="41"/>
        <v>0.1</v>
      </c>
    </row>
    <row r="349" spans="8:21" x14ac:dyDescent="0.3">
      <c r="H349" t="s">
        <v>2707</v>
      </c>
      <c r="I349">
        <v>-167</v>
      </c>
      <c r="J349">
        <v>21</v>
      </c>
      <c r="K349">
        <v>-0.7</v>
      </c>
      <c r="L349">
        <v>15</v>
      </c>
      <c r="M349">
        <v>0.11</v>
      </c>
      <c r="N349" s="1">
        <f t="shared" si="42"/>
        <v>18</v>
      </c>
      <c r="P349" s="1">
        <f t="shared" si="36"/>
        <v>0.87642857142857145</v>
      </c>
      <c r="Q349" s="1">
        <f t="shared" si="37"/>
        <v>0.48837209302325579</v>
      </c>
      <c r="R349" s="1">
        <f t="shared" si="38"/>
        <v>0.94400000000000006</v>
      </c>
      <c r="S349" s="1">
        <f t="shared" si="39"/>
        <v>0.39473684210526316</v>
      </c>
      <c r="T349" s="1">
        <f t="shared" si="40"/>
        <v>0.60465116279069775</v>
      </c>
      <c r="U349" s="1">
        <f t="shared" si="41"/>
        <v>0.3</v>
      </c>
    </row>
    <row r="350" spans="8:21" x14ac:dyDescent="0.3">
      <c r="H350" t="s">
        <v>2710</v>
      </c>
      <c r="I350">
        <v>-167</v>
      </c>
      <c r="J350">
        <v>35</v>
      </c>
      <c r="K350">
        <v>-0.8</v>
      </c>
      <c r="L350">
        <v>11</v>
      </c>
      <c r="M350">
        <v>-0.22</v>
      </c>
      <c r="N350" s="1">
        <f t="shared" si="42"/>
        <v>25</v>
      </c>
      <c r="P350" s="1">
        <f t="shared" si="36"/>
        <v>0.87642857142857145</v>
      </c>
      <c r="Q350" s="1">
        <f t="shared" si="37"/>
        <v>0.81395348837209303</v>
      </c>
      <c r="R350" s="1">
        <f t="shared" si="38"/>
        <v>0.93599999999999994</v>
      </c>
      <c r="S350" s="1">
        <f t="shared" si="39"/>
        <v>0.28947368421052633</v>
      </c>
      <c r="T350" s="1">
        <f t="shared" si="40"/>
        <v>0.22093023255813951</v>
      </c>
      <c r="U350" s="1">
        <f t="shared" si="41"/>
        <v>1</v>
      </c>
    </row>
    <row r="351" spans="8:21" x14ac:dyDescent="0.3">
      <c r="H351" t="s">
        <v>2730</v>
      </c>
      <c r="I351">
        <v>-167</v>
      </c>
      <c r="J351">
        <v>3</v>
      </c>
      <c r="K351">
        <v>-0.8</v>
      </c>
      <c r="L351">
        <v>16</v>
      </c>
      <c r="M351">
        <v>-0.06</v>
      </c>
      <c r="N351" s="1">
        <f t="shared" si="42"/>
        <v>25</v>
      </c>
      <c r="P351" s="1">
        <f t="shared" si="36"/>
        <v>0.87642857142857145</v>
      </c>
      <c r="Q351" s="1">
        <f t="shared" si="37"/>
        <v>6.9767441860465115E-2</v>
      </c>
      <c r="R351" s="1">
        <f t="shared" si="38"/>
        <v>0.93599999999999994</v>
      </c>
      <c r="S351" s="1">
        <f t="shared" si="39"/>
        <v>0.42105263157894735</v>
      </c>
      <c r="T351" s="1">
        <f t="shared" si="40"/>
        <v>0.40697674418604651</v>
      </c>
      <c r="U351" s="1">
        <f t="shared" si="41"/>
        <v>1</v>
      </c>
    </row>
    <row r="352" spans="8:21" x14ac:dyDescent="0.3">
      <c r="H352" t="s">
        <v>2947</v>
      </c>
      <c r="I352">
        <v>-167</v>
      </c>
      <c r="J352">
        <v>1</v>
      </c>
      <c r="K352">
        <v>-2</v>
      </c>
      <c r="L352">
        <v>15</v>
      </c>
      <c r="M352">
        <v>-0.02</v>
      </c>
      <c r="N352" s="1">
        <f t="shared" si="42"/>
        <v>23</v>
      </c>
      <c r="P352" s="1">
        <f t="shared" si="36"/>
        <v>0.87642857142857145</v>
      </c>
      <c r="Q352" s="1">
        <f t="shared" si="37"/>
        <v>2.3255813953488372E-2</v>
      </c>
      <c r="R352" s="1">
        <f t="shared" si="38"/>
        <v>0.84</v>
      </c>
      <c r="S352" s="1">
        <f t="shared" si="39"/>
        <v>0.39473684210526316</v>
      </c>
      <c r="T352" s="1">
        <f t="shared" si="40"/>
        <v>0.45348837209302323</v>
      </c>
      <c r="U352" s="1">
        <f t="shared" si="41"/>
        <v>0.8</v>
      </c>
    </row>
    <row r="353" spans="8:21" x14ac:dyDescent="0.3">
      <c r="H353" t="s">
        <v>2565</v>
      </c>
      <c r="I353">
        <v>-168</v>
      </c>
      <c r="J353">
        <v>27</v>
      </c>
      <c r="K353">
        <v>0</v>
      </c>
      <c r="L353">
        <v>14</v>
      </c>
      <c r="M353">
        <v>0.12</v>
      </c>
      <c r="N353" s="1">
        <f t="shared" si="42"/>
        <v>16</v>
      </c>
      <c r="P353" s="1">
        <f t="shared" si="36"/>
        <v>0.87571428571428567</v>
      </c>
      <c r="Q353" s="1">
        <f t="shared" si="37"/>
        <v>0.62790697674418605</v>
      </c>
      <c r="R353" s="1">
        <f t="shared" si="38"/>
        <v>1</v>
      </c>
      <c r="S353" s="1">
        <f t="shared" si="39"/>
        <v>0.36842105263157893</v>
      </c>
      <c r="T353" s="1">
        <f t="shared" si="40"/>
        <v>0.61627906976744196</v>
      </c>
      <c r="U353" s="1">
        <f t="shared" si="41"/>
        <v>0.1</v>
      </c>
    </row>
    <row r="354" spans="8:21" x14ac:dyDescent="0.3">
      <c r="H354" t="s">
        <v>2570</v>
      </c>
      <c r="I354">
        <v>-168</v>
      </c>
      <c r="J354">
        <v>29</v>
      </c>
      <c r="K354">
        <v>0</v>
      </c>
      <c r="L354">
        <v>14</v>
      </c>
      <c r="M354">
        <v>0.17</v>
      </c>
      <c r="N354" s="1">
        <f t="shared" si="42"/>
        <v>15</v>
      </c>
      <c r="P354" s="1">
        <f t="shared" si="36"/>
        <v>0.87571428571428567</v>
      </c>
      <c r="Q354" s="1">
        <f t="shared" si="37"/>
        <v>0.67441860465116277</v>
      </c>
      <c r="R354" s="1">
        <f t="shared" si="38"/>
        <v>1</v>
      </c>
      <c r="S354" s="1">
        <f t="shared" si="39"/>
        <v>0.36842105263157893</v>
      </c>
      <c r="T354" s="1">
        <f t="shared" si="40"/>
        <v>0.67441860465116277</v>
      </c>
      <c r="U354" s="1">
        <f t="shared" si="41"/>
        <v>0</v>
      </c>
    </row>
    <row r="355" spans="8:21" x14ac:dyDescent="0.3">
      <c r="H355" t="s">
        <v>2796</v>
      </c>
      <c r="I355">
        <v>-168</v>
      </c>
      <c r="J355">
        <v>1</v>
      </c>
      <c r="K355">
        <v>-0.9</v>
      </c>
      <c r="L355">
        <v>16</v>
      </c>
      <c r="M355">
        <v>-0.04</v>
      </c>
      <c r="N355" s="1">
        <f t="shared" si="42"/>
        <v>24</v>
      </c>
      <c r="P355" s="1">
        <f t="shared" si="36"/>
        <v>0.87571428571428567</v>
      </c>
      <c r="Q355" s="1">
        <f t="shared" si="37"/>
        <v>2.3255813953488372E-2</v>
      </c>
      <c r="R355" s="1">
        <f t="shared" si="38"/>
        <v>0.92799999999999994</v>
      </c>
      <c r="S355" s="1">
        <f t="shared" si="39"/>
        <v>0.42105263157894735</v>
      </c>
      <c r="T355" s="1">
        <f t="shared" si="40"/>
        <v>0.43023255813953487</v>
      </c>
      <c r="U355" s="1">
        <f t="shared" si="41"/>
        <v>0.9</v>
      </c>
    </row>
    <row r="356" spans="8:21" x14ac:dyDescent="0.3">
      <c r="H356" t="s">
        <v>2954</v>
      </c>
      <c r="I356">
        <v>-168</v>
      </c>
      <c r="J356">
        <v>3</v>
      </c>
      <c r="K356">
        <v>-2</v>
      </c>
      <c r="L356">
        <v>15</v>
      </c>
      <c r="M356">
        <v>0</v>
      </c>
      <c r="N356" s="1">
        <f t="shared" si="42"/>
        <v>22</v>
      </c>
      <c r="P356" s="1">
        <f t="shared" si="36"/>
        <v>0.87571428571428567</v>
      </c>
      <c r="Q356" s="1">
        <f t="shared" si="37"/>
        <v>6.9767441860465115E-2</v>
      </c>
      <c r="R356" s="1">
        <f t="shared" si="38"/>
        <v>0.84</v>
      </c>
      <c r="S356" s="1">
        <f t="shared" si="39"/>
        <v>0.39473684210526316</v>
      </c>
      <c r="T356" s="1">
        <f t="shared" si="40"/>
        <v>0.47674418604651159</v>
      </c>
      <c r="U356" s="1">
        <f t="shared" si="41"/>
        <v>0.7</v>
      </c>
    </row>
    <row r="357" spans="8:21" x14ac:dyDescent="0.3">
      <c r="H357" t="s">
        <v>2977</v>
      </c>
      <c r="I357">
        <v>-168</v>
      </c>
      <c r="J357">
        <v>5</v>
      </c>
      <c r="K357">
        <v>-2</v>
      </c>
      <c r="L357">
        <v>15</v>
      </c>
      <c r="M357">
        <v>0.03</v>
      </c>
      <c r="N357" s="1">
        <f t="shared" si="42"/>
        <v>19</v>
      </c>
      <c r="P357" s="1">
        <f t="shared" si="36"/>
        <v>0.87571428571428567</v>
      </c>
      <c r="Q357" s="1">
        <f t="shared" si="37"/>
        <v>0.11627906976744186</v>
      </c>
      <c r="R357" s="1">
        <f t="shared" si="38"/>
        <v>0.84</v>
      </c>
      <c r="S357" s="1">
        <f t="shared" si="39"/>
        <v>0.39473684210526316</v>
      </c>
      <c r="T357" s="1">
        <f t="shared" si="40"/>
        <v>0.5116279069767441</v>
      </c>
      <c r="U357" s="1">
        <f t="shared" si="41"/>
        <v>0.4</v>
      </c>
    </row>
    <row r="358" spans="8:21" x14ac:dyDescent="0.3">
      <c r="H358" t="s">
        <v>2711</v>
      </c>
      <c r="I358">
        <v>-169</v>
      </c>
      <c r="J358">
        <v>37</v>
      </c>
      <c r="K358">
        <v>-0.8</v>
      </c>
      <c r="L358">
        <v>11</v>
      </c>
      <c r="M358">
        <v>-0.22</v>
      </c>
      <c r="N358" s="1">
        <f t="shared" si="42"/>
        <v>25</v>
      </c>
      <c r="P358" s="1">
        <f t="shared" si="36"/>
        <v>0.875</v>
      </c>
      <c r="Q358" s="1">
        <f t="shared" si="37"/>
        <v>0.86046511627906974</v>
      </c>
      <c r="R358" s="1">
        <f t="shared" si="38"/>
        <v>0.93599999999999994</v>
      </c>
      <c r="S358" s="1">
        <f t="shared" si="39"/>
        <v>0.28947368421052633</v>
      </c>
      <c r="T358" s="1">
        <f t="shared" si="40"/>
        <v>0.22093023255813951</v>
      </c>
      <c r="U358" s="1">
        <f t="shared" si="41"/>
        <v>1</v>
      </c>
    </row>
    <row r="359" spans="8:21" x14ac:dyDescent="0.3">
      <c r="H359" t="s">
        <v>2575</v>
      </c>
      <c r="I359">
        <v>-170</v>
      </c>
      <c r="J359">
        <v>13</v>
      </c>
      <c r="K359">
        <v>0</v>
      </c>
      <c r="L359">
        <v>14</v>
      </c>
      <c r="M359">
        <v>0.23</v>
      </c>
      <c r="N359" s="1">
        <f t="shared" si="42"/>
        <v>15</v>
      </c>
      <c r="P359" s="1">
        <f t="shared" si="36"/>
        <v>0.87428571428571433</v>
      </c>
      <c r="Q359" s="1">
        <f t="shared" si="37"/>
        <v>0.30232558139534882</v>
      </c>
      <c r="R359" s="1">
        <f t="shared" si="38"/>
        <v>1</v>
      </c>
      <c r="S359" s="1">
        <f t="shared" si="39"/>
        <v>0.36842105263157893</v>
      </c>
      <c r="T359" s="1">
        <f t="shared" si="40"/>
        <v>0.7441860465116279</v>
      </c>
      <c r="U359" s="1">
        <f t="shared" si="41"/>
        <v>0</v>
      </c>
    </row>
    <row r="360" spans="8:21" x14ac:dyDescent="0.3">
      <c r="H360" t="s">
        <v>2657</v>
      </c>
      <c r="I360">
        <v>-170</v>
      </c>
      <c r="J360">
        <v>17</v>
      </c>
      <c r="K360">
        <v>-0.5</v>
      </c>
      <c r="L360">
        <v>16</v>
      </c>
      <c r="M360">
        <v>0.08</v>
      </c>
      <c r="N360" s="1">
        <f t="shared" si="42"/>
        <v>19</v>
      </c>
      <c r="P360" s="1">
        <f t="shared" si="36"/>
        <v>0.87428571428571433</v>
      </c>
      <c r="Q360" s="1">
        <f t="shared" si="37"/>
        <v>0.39534883720930231</v>
      </c>
      <c r="R360" s="1">
        <f t="shared" si="38"/>
        <v>0.96</v>
      </c>
      <c r="S360" s="1">
        <f t="shared" si="39"/>
        <v>0.42105263157894735</v>
      </c>
      <c r="T360" s="1">
        <f t="shared" si="40"/>
        <v>0.56976744186046513</v>
      </c>
      <c r="U360" s="1">
        <f t="shared" si="41"/>
        <v>0.4</v>
      </c>
    </row>
    <row r="361" spans="8:21" x14ac:dyDescent="0.3">
      <c r="H361" t="s">
        <v>2786</v>
      </c>
      <c r="I361">
        <v>-170</v>
      </c>
      <c r="J361">
        <v>35</v>
      </c>
      <c r="K361">
        <v>-0.9</v>
      </c>
      <c r="L361">
        <v>11</v>
      </c>
      <c r="M361">
        <v>-0.22</v>
      </c>
      <c r="N361" s="1">
        <f t="shared" si="42"/>
        <v>25</v>
      </c>
      <c r="P361" s="1">
        <f t="shared" si="36"/>
        <v>0.87428571428571433</v>
      </c>
      <c r="Q361" s="1">
        <f t="shared" si="37"/>
        <v>0.81395348837209303</v>
      </c>
      <c r="R361" s="1">
        <f t="shared" si="38"/>
        <v>0.92799999999999994</v>
      </c>
      <c r="S361" s="1">
        <f t="shared" si="39"/>
        <v>0.28947368421052633</v>
      </c>
      <c r="T361" s="1">
        <f t="shared" si="40"/>
        <v>0.22093023255813951</v>
      </c>
      <c r="U361" s="1">
        <f t="shared" si="41"/>
        <v>1</v>
      </c>
    </row>
    <row r="362" spans="8:21" x14ac:dyDescent="0.3">
      <c r="H362" t="s">
        <v>2919</v>
      </c>
      <c r="I362">
        <v>-171</v>
      </c>
      <c r="J362">
        <v>25</v>
      </c>
      <c r="K362">
        <v>-1.7</v>
      </c>
      <c r="L362">
        <v>14</v>
      </c>
      <c r="M362">
        <v>0.12</v>
      </c>
      <c r="N362" s="1">
        <f t="shared" si="42"/>
        <v>16</v>
      </c>
      <c r="P362" s="1">
        <f t="shared" si="36"/>
        <v>0.87357142857142855</v>
      </c>
      <c r="Q362" s="1">
        <f t="shared" si="37"/>
        <v>0.58139534883720934</v>
      </c>
      <c r="R362" s="1">
        <f t="shared" si="38"/>
        <v>0.8640000000000001</v>
      </c>
      <c r="S362" s="1">
        <f t="shared" si="39"/>
        <v>0.36842105263157893</v>
      </c>
      <c r="T362" s="1">
        <f t="shared" si="40"/>
        <v>0.61627906976744196</v>
      </c>
      <c r="U362" s="1">
        <f t="shared" si="41"/>
        <v>0.1</v>
      </c>
    </row>
    <row r="363" spans="8:21" x14ac:dyDescent="0.3">
      <c r="H363" t="s">
        <v>2564</v>
      </c>
      <c r="I363">
        <v>-172</v>
      </c>
      <c r="J363">
        <v>28</v>
      </c>
      <c r="K363">
        <v>0</v>
      </c>
      <c r="L363">
        <v>14</v>
      </c>
      <c r="M363">
        <v>0.12</v>
      </c>
      <c r="N363" s="1">
        <f t="shared" si="42"/>
        <v>16</v>
      </c>
      <c r="P363" s="1">
        <f t="shared" si="36"/>
        <v>0.87285714285714289</v>
      </c>
      <c r="Q363" s="1">
        <f t="shared" si="37"/>
        <v>0.65116279069767447</v>
      </c>
      <c r="R363" s="1">
        <f t="shared" si="38"/>
        <v>1</v>
      </c>
      <c r="S363" s="1">
        <f t="shared" si="39"/>
        <v>0.36842105263157893</v>
      </c>
      <c r="T363" s="1">
        <f t="shared" si="40"/>
        <v>0.61627906976744196</v>
      </c>
      <c r="U363" s="1">
        <f t="shared" si="41"/>
        <v>0.1</v>
      </c>
    </row>
    <row r="364" spans="8:21" x14ac:dyDescent="0.3">
      <c r="H364" t="s">
        <v>2984</v>
      </c>
      <c r="I364">
        <v>-172</v>
      </c>
      <c r="J364">
        <v>6</v>
      </c>
      <c r="K364">
        <v>-2</v>
      </c>
      <c r="L364">
        <v>15</v>
      </c>
      <c r="M364">
        <v>0.06</v>
      </c>
      <c r="N364" s="1">
        <f t="shared" si="42"/>
        <v>18</v>
      </c>
      <c r="P364" s="1">
        <f t="shared" si="36"/>
        <v>0.87285714285714289</v>
      </c>
      <c r="Q364" s="1">
        <f t="shared" si="37"/>
        <v>0.13953488372093023</v>
      </c>
      <c r="R364" s="1">
        <f t="shared" si="38"/>
        <v>0.84</v>
      </c>
      <c r="S364" s="1">
        <f t="shared" si="39"/>
        <v>0.39473684210526316</v>
      </c>
      <c r="T364" s="1">
        <f t="shared" si="40"/>
        <v>0.54651162790697672</v>
      </c>
      <c r="U364" s="1">
        <f t="shared" si="41"/>
        <v>0.3</v>
      </c>
    </row>
    <row r="365" spans="8:21" x14ac:dyDescent="0.3">
      <c r="H365" t="s">
        <v>2576</v>
      </c>
      <c r="I365">
        <v>-173</v>
      </c>
      <c r="J365">
        <v>11</v>
      </c>
      <c r="K365">
        <v>0</v>
      </c>
      <c r="L365">
        <v>14</v>
      </c>
      <c r="M365">
        <v>0.23</v>
      </c>
      <c r="N365" s="1">
        <f t="shared" si="42"/>
        <v>15</v>
      </c>
      <c r="P365" s="1">
        <f t="shared" si="36"/>
        <v>0.87214285714285711</v>
      </c>
      <c r="Q365" s="1">
        <f t="shared" si="37"/>
        <v>0.2558139534883721</v>
      </c>
      <c r="R365" s="1">
        <f t="shared" si="38"/>
        <v>1</v>
      </c>
      <c r="S365" s="1">
        <f t="shared" si="39"/>
        <v>0.36842105263157893</v>
      </c>
      <c r="T365" s="1">
        <f t="shared" si="40"/>
        <v>0.7441860465116279</v>
      </c>
      <c r="U365" s="1">
        <f t="shared" si="41"/>
        <v>0</v>
      </c>
    </row>
    <row r="366" spans="8:21" x14ac:dyDescent="0.3">
      <c r="H366" t="s">
        <v>2689</v>
      </c>
      <c r="I366">
        <v>-173</v>
      </c>
      <c r="J366">
        <v>15</v>
      </c>
      <c r="K366">
        <v>-0.5</v>
      </c>
      <c r="L366">
        <v>14</v>
      </c>
      <c r="M366">
        <v>0.23</v>
      </c>
      <c r="N366" s="1">
        <f t="shared" si="42"/>
        <v>15</v>
      </c>
      <c r="P366" s="1">
        <f t="shared" si="36"/>
        <v>0.87214285714285711</v>
      </c>
      <c r="Q366" s="1">
        <f t="shared" si="37"/>
        <v>0.34883720930232559</v>
      </c>
      <c r="R366" s="1">
        <f t="shared" si="38"/>
        <v>0.96</v>
      </c>
      <c r="S366" s="1">
        <f t="shared" si="39"/>
        <v>0.36842105263157893</v>
      </c>
      <c r="T366" s="1">
        <f t="shared" si="40"/>
        <v>0.7441860465116279</v>
      </c>
      <c r="U366" s="1">
        <f t="shared" si="41"/>
        <v>0</v>
      </c>
    </row>
    <row r="367" spans="8:21" x14ac:dyDescent="0.3">
      <c r="H367" t="s">
        <v>2795</v>
      </c>
      <c r="I367">
        <v>-173</v>
      </c>
      <c r="J367">
        <v>1</v>
      </c>
      <c r="K367">
        <v>-0.9</v>
      </c>
      <c r="L367">
        <v>17</v>
      </c>
      <c r="M367">
        <v>-0.02</v>
      </c>
      <c r="N367" s="1">
        <f t="shared" si="42"/>
        <v>25</v>
      </c>
      <c r="P367" s="1">
        <f t="shared" si="36"/>
        <v>0.87214285714285711</v>
      </c>
      <c r="Q367" s="1">
        <f t="shared" si="37"/>
        <v>2.3255813953488372E-2</v>
      </c>
      <c r="R367" s="1">
        <f t="shared" si="38"/>
        <v>0.92799999999999994</v>
      </c>
      <c r="S367" s="1">
        <f t="shared" si="39"/>
        <v>0.44736842105263158</v>
      </c>
      <c r="T367" s="1">
        <f t="shared" si="40"/>
        <v>0.45348837209302323</v>
      </c>
      <c r="U367" s="1">
        <f t="shared" si="41"/>
        <v>1</v>
      </c>
    </row>
    <row r="368" spans="8:21" x14ac:dyDescent="0.3">
      <c r="H368" t="s">
        <v>2969</v>
      </c>
      <c r="I368">
        <v>-173</v>
      </c>
      <c r="J368">
        <v>5</v>
      </c>
      <c r="K368">
        <v>-2</v>
      </c>
      <c r="L368">
        <v>15</v>
      </c>
      <c r="M368">
        <v>0</v>
      </c>
      <c r="N368" s="1">
        <f t="shared" si="42"/>
        <v>20</v>
      </c>
      <c r="P368" s="1">
        <f t="shared" si="36"/>
        <v>0.87214285714285711</v>
      </c>
      <c r="Q368" s="1">
        <f t="shared" si="37"/>
        <v>0.11627906976744186</v>
      </c>
      <c r="R368" s="1">
        <f t="shared" si="38"/>
        <v>0.84</v>
      </c>
      <c r="S368" s="1">
        <f t="shared" si="39"/>
        <v>0.39473684210526316</v>
      </c>
      <c r="T368" s="1">
        <f t="shared" si="40"/>
        <v>0.47674418604651159</v>
      </c>
      <c r="U368" s="1">
        <f t="shared" si="41"/>
        <v>0.5</v>
      </c>
    </row>
    <row r="369" spans="8:21" x14ac:dyDescent="0.3">
      <c r="H369" t="s">
        <v>2665</v>
      </c>
      <c r="I369">
        <v>-174</v>
      </c>
      <c r="J369">
        <v>17</v>
      </c>
      <c r="K369">
        <v>-0.5</v>
      </c>
      <c r="L369">
        <v>16</v>
      </c>
      <c r="M369">
        <v>0.11</v>
      </c>
      <c r="N369" s="1">
        <f t="shared" si="42"/>
        <v>18</v>
      </c>
      <c r="P369" s="1">
        <f t="shared" si="36"/>
        <v>0.87142857142857144</v>
      </c>
      <c r="Q369" s="1">
        <f t="shared" si="37"/>
        <v>0.39534883720930231</v>
      </c>
      <c r="R369" s="1">
        <f t="shared" si="38"/>
        <v>0.96</v>
      </c>
      <c r="S369" s="1">
        <f t="shared" si="39"/>
        <v>0.42105263157894735</v>
      </c>
      <c r="T369" s="1">
        <f t="shared" si="40"/>
        <v>0.60465116279069775</v>
      </c>
      <c r="U369" s="1">
        <f t="shared" si="41"/>
        <v>0.3</v>
      </c>
    </row>
    <row r="370" spans="8:21" x14ac:dyDescent="0.3">
      <c r="H370" t="s">
        <v>2961</v>
      </c>
      <c r="I370">
        <v>-174</v>
      </c>
      <c r="J370">
        <v>5</v>
      </c>
      <c r="K370">
        <v>-2</v>
      </c>
      <c r="L370">
        <v>15</v>
      </c>
      <c r="M370">
        <v>-0.02</v>
      </c>
      <c r="N370" s="1">
        <f t="shared" si="42"/>
        <v>21</v>
      </c>
      <c r="P370" s="1">
        <f t="shared" si="36"/>
        <v>0.87142857142857144</v>
      </c>
      <c r="Q370" s="1">
        <f t="shared" si="37"/>
        <v>0.11627906976744186</v>
      </c>
      <c r="R370" s="1">
        <f t="shared" si="38"/>
        <v>0.84</v>
      </c>
      <c r="S370" s="1">
        <f t="shared" si="39"/>
        <v>0.39473684210526316</v>
      </c>
      <c r="T370" s="1">
        <f t="shared" si="40"/>
        <v>0.45348837209302323</v>
      </c>
      <c r="U370" s="1">
        <f t="shared" si="41"/>
        <v>0.6</v>
      </c>
    </row>
    <row r="371" spans="8:21" x14ac:dyDescent="0.3">
      <c r="H371" t="s">
        <v>2983</v>
      </c>
      <c r="I371">
        <v>-174</v>
      </c>
      <c r="J371">
        <v>7</v>
      </c>
      <c r="K371">
        <v>-2</v>
      </c>
      <c r="L371">
        <v>15</v>
      </c>
      <c r="M371">
        <v>0.11</v>
      </c>
      <c r="N371" s="1">
        <f t="shared" si="42"/>
        <v>18</v>
      </c>
      <c r="P371" s="1">
        <f t="shared" si="36"/>
        <v>0.87142857142857144</v>
      </c>
      <c r="Q371" s="1">
        <f t="shared" si="37"/>
        <v>0.16279069767441862</v>
      </c>
      <c r="R371" s="1">
        <f t="shared" si="38"/>
        <v>0.84</v>
      </c>
      <c r="S371" s="1">
        <f t="shared" si="39"/>
        <v>0.39473684210526316</v>
      </c>
      <c r="T371" s="1">
        <f t="shared" si="40"/>
        <v>0.60465116279069775</v>
      </c>
      <c r="U371" s="1">
        <f t="shared" si="41"/>
        <v>0.3</v>
      </c>
    </row>
    <row r="372" spans="8:21" x14ac:dyDescent="0.3">
      <c r="H372" t="s">
        <v>2683</v>
      </c>
      <c r="I372">
        <v>-176</v>
      </c>
      <c r="J372">
        <v>14</v>
      </c>
      <c r="K372">
        <v>-0.5</v>
      </c>
      <c r="L372">
        <v>15</v>
      </c>
      <c r="M372">
        <v>0.19</v>
      </c>
      <c r="N372" s="1">
        <f t="shared" si="42"/>
        <v>16</v>
      </c>
      <c r="P372" s="1">
        <f t="shared" si="36"/>
        <v>0.87</v>
      </c>
      <c r="Q372" s="1">
        <f t="shared" si="37"/>
        <v>0.32558139534883723</v>
      </c>
      <c r="R372" s="1">
        <f t="shared" si="38"/>
        <v>0.96</v>
      </c>
      <c r="S372" s="1">
        <f t="shared" si="39"/>
        <v>0.39473684210526316</v>
      </c>
      <c r="T372" s="1">
        <f t="shared" si="40"/>
        <v>0.69767441860465118</v>
      </c>
      <c r="U372" s="1">
        <f t="shared" si="41"/>
        <v>0.1</v>
      </c>
    </row>
    <row r="373" spans="8:21" x14ac:dyDescent="0.3">
      <c r="H373" t="s">
        <v>2684</v>
      </c>
      <c r="I373">
        <v>-176</v>
      </c>
      <c r="J373">
        <v>13</v>
      </c>
      <c r="K373">
        <v>-0.5</v>
      </c>
      <c r="L373">
        <v>15</v>
      </c>
      <c r="M373">
        <v>0.19</v>
      </c>
      <c r="N373" s="1">
        <f t="shared" si="42"/>
        <v>16</v>
      </c>
      <c r="P373" s="1">
        <f t="shared" si="36"/>
        <v>0.87</v>
      </c>
      <c r="Q373" s="1">
        <f t="shared" si="37"/>
        <v>0.30232558139534882</v>
      </c>
      <c r="R373" s="1">
        <f t="shared" si="38"/>
        <v>0.96</v>
      </c>
      <c r="S373" s="1">
        <f t="shared" si="39"/>
        <v>0.39473684210526316</v>
      </c>
      <c r="T373" s="1">
        <f t="shared" si="40"/>
        <v>0.69767441860465118</v>
      </c>
      <c r="U373" s="1">
        <f t="shared" si="41"/>
        <v>0.1</v>
      </c>
    </row>
    <row r="374" spans="8:21" x14ac:dyDescent="0.3">
      <c r="H374" t="s">
        <v>2706</v>
      </c>
      <c r="I374">
        <v>-176</v>
      </c>
      <c r="J374">
        <v>21</v>
      </c>
      <c r="K374">
        <v>-0.7</v>
      </c>
      <c r="L374">
        <v>17</v>
      </c>
      <c r="M374">
        <v>0.08</v>
      </c>
      <c r="N374" s="1">
        <f t="shared" si="42"/>
        <v>19</v>
      </c>
      <c r="P374" s="1">
        <f t="shared" si="36"/>
        <v>0.87</v>
      </c>
      <c r="Q374" s="1">
        <f t="shared" si="37"/>
        <v>0.48837209302325579</v>
      </c>
      <c r="R374" s="1">
        <f t="shared" si="38"/>
        <v>0.94400000000000006</v>
      </c>
      <c r="S374" s="1">
        <f t="shared" si="39"/>
        <v>0.44736842105263158</v>
      </c>
      <c r="T374" s="1">
        <f t="shared" si="40"/>
        <v>0.56976744186046513</v>
      </c>
      <c r="U374" s="1">
        <f t="shared" si="41"/>
        <v>0.4</v>
      </c>
    </row>
    <row r="375" spans="8:21" x14ac:dyDescent="0.3">
      <c r="H375" t="s">
        <v>2953</v>
      </c>
      <c r="I375">
        <v>-178</v>
      </c>
      <c r="J375">
        <v>4</v>
      </c>
      <c r="K375">
        <v>-2</v>
      </c>
      <c r="L375">
        <v>15</v>
      </c>
      <c r="M375">
        <v>-0.05</v>
      </c>
      <c r="N375" s="1">
        <f t="shared" si="42"/>
        <v>22</v>
      </c>
      <c r="P375" s="1">
        <f t="shared" si="36"/>
        <v>0.86857142857142855</v>
      </c>
      <c r="Q375" s="1">
        <f t="shared" si="37"/>
        <v>9.3023255813953487E-2</v>
      </c>
      <c r="R375" s="1">
        <f t="shared" si="38"/>
        <v>0.84</v>
      </c>
      <c r="S375" s="1">
        <f t="shared" si="39"/>
        <v>0.39473684210526316</v>
      </c>
      <c r="T375" s="1">
        <f t="shared" si="40"/>
        <v>0.41860465116279066</v>
      </c>
      <c r="U375" s="1">
        <f t="shared" si="41"/>
        <v>0.7</v>
      </c>
    </row>
    <row r="376" spans="8:21" x14ac:dyDescent="0.3">
      <c r="H376" t="s">
        <v>2649</v>
      </c>
      <c r="I376">
        <v>-180</v>
      </c>
      <c r="J376">
        <v>19</v>
      </c>
      <c r="K376">
        <v>-0.5</v>
      </c>
      <c r="L376">
        <v>18</v>
      </c>
      <c r="M376">
        <v>0.1</v>
      </c>
      <c r="N376" s="1">
        <f t="shared" si="42"/>
        <v>20</v>
      </c>
      <c r="P376" s="1">
        <f t="shared" si="36"/>
        <v>0.8671428571428571</v>
      </c>
      <c r="Q376" s="1">
        <f t="shared" si="37"/>
        <v>0.44186046511627908</v>
      </c>
      <c r="R376" s="1">
        <f t="shared" si="38"/>
        <v>0.96</v>
      </c>
      <c r="S376" s="1">
        <f t="shared" si="39"/>
        <v>0.47368421052631576</v>
      </c>
      <c r="T376" s="1">
        <f t="shared" si="40"/>
        <v>0.59302325581395354</v>
      </c>
      <c r="U376" s="1">
        <f t="shared" si="41"/>
        <v>0.5</v>
      </c>
    </row>
    <row r="377" spans="8:21" x14ac:dyDescent="0.3">
      <c r="H377" t="s">
        <v>2650</v>
      </c>
      <c r="I377">
        <v>-180</v>
      </c>
      <c r="J377">
        <v>18</v>
      </c>
      <c r="K377">
        <v>-0.5</v>
      </c>
      <c r="L377">
        <v>18</v>
      </c>
      <c r="M377">
        <v>0.1</v>
      </c>
      <c r="N377" s="1">
        <f t="shared" si="42"/>
        <v>20</v>
      </c>
      <c r="P377" s="1">
        <f t="shared" si="36"/>
        <v>0.8671428571428571</v>
      </c>
      <c r="Q377" s="1">
        <f t="shared" si="37"/>
        <v>0.41860465116279072</v>
      </c>
      <c r="R377" s="1">
        <f t="shared" si="38"/>
        <v>0.96</v>
      </c>
      <c r="S377" s="1">
        <f t="shared" si="39"/>
        <v>0.47368421052631576</v>
      </c>
      <c r="T377" s="1">
        <f t="shared" si="40"/>
        <v>0.59302325581395354</v>
      </c>
      <c r="U377" s="1">
        <f t="shared" si="41"/>
        <v>0.5</v>
      </c>
    </row>
    <row r="378" spans="8:21" x14ac:dyDescent="0.3">
      <c r="H378" t="s">
        <v>2674</v>
      </c>
      <c r="I378">
        <v>-180</v>
      </c>
      <c r="J378">
        <v>15</v>
      </c>
      <c r="K378">
        <v>-0.5</v>
      </c>
      <c r="L378">
        <v>16</v>
      </c>
      <c r="M378">
        <v>0.15</v>
      </c>
      <c r="N378" s="1">
        <f t="shared" si="42"/>
        <v>17</v>
      </c>
      <c r="P378" s="1">
        <f t="shared" si="36"/>
        <v>0.8671428571428571</v>
      </c>
      <c r="Q378" s="1">
        <f t="shared" si="37"/>
        <v>0.34883720930232559</v>
      </c>
      <c r="R378" s="1">
        <f t="shared" si="38"/>
        <v>0.96</v>
      </c>
      <c r="S378" s="1">
        <f t="shared" si="39"/>
        <v>0.42105263157894735</v>
      </c>
      <c r="T378" s="1">
        <f t="shared" si="40"/>
        <v>0.65116279069767435</v>
      </c>
      <c r="U378" s="1">
        <f t="shared" si="41"/>
        <v>0.2</v>
      </c>
    </row>
    <row r="379" spans="8:21" x14ac:dyDescent="0.3">
      <c r="H379" t="s">
        <v>2682</v>
      </c>
      <c r="I379">
        <v>-180</v>
      </c>
      <c r="J379">
        <v>15</v>
      </c>
      <c r="K379">
        <v>-0.5</v>
      </c>
      <c r="L379">
        <v>16</v>
      </c>
      <c r="M379">
        <v>0.19</v>
      </c>
      <c r="N379" s="1">
        <f t="shared" si="42"/>
        <v>16</v>
      </c>
      <c r="P379" s="1">
        <f t="shared" si="36"/>
        <v>0.8671428571428571</v>
      </c>
      <c r="Q379" s="1">
        <f t="shared" si="37"/>
        <v>0.34883720930232559</v>
      </c>
      <c r="R379" s="1">
        <f t="shared" si="38"/>
        <v>0.96</v>
      </c>
      <c r="S379" s="1">
        <f t="shared" si="39"/>
        <v>0.42105263157894735</v>
      </c>
      <c r="T379" s="1">
        <f t="shared" si="40"/>
        <v>0.69767441860465118</v>
      </c>
      <c r="U379" s="1">
        <f t="shared" si="41"/>
        <v>0.1</v>
      </c>
    </row>
    <row r="380" spans="8:21" x14ac:dyDescent="0.3">
      <c r="H380" t="s">
        <v>2968</v>
      </c>
      <c r="I380">
        <v>-180</v>
      </c>
      <c r="J380">
        <v>6</v>
      </c>
      <c r="K380">
        <v>-2</v>
      </c>
      <c r="L380">
        <v>16</v>
      </c>
      <c r="M380">
        <v>0.05</v>
      </c>
      <c r="N380" s="1">
        <f t="shared" si="42"/>
        <v>20</v>
      </c>
      <c r="P380" s="1">
        <f t="shared" si="36"/>
        <v>0.8671428571428571</v>
      </c>
      <c r="Q380" s="1">
        <f t="shared" si="37"/>
        <v>0.13953488372093023</v>
      </c>
      <c r="R380" s="1">
        <f t="shared" si="38"/>
        <v>0.84</v>
      </c>
      <c r="S380" s="1">
        <f t="shared" si="39"/>
        <v>0.42105263157894735</v>
      </c>
      <c r="T380" s="1">
        <f t="shared" si="40"/>
        <v>0.53488372093023251</v>
      </c>
      <c r="U380" s="1">
        <f t="shared" si="41"/>
        <v>0.5</v>
      </c>
    </row>
    <row r="381" spans="8:21" x14ac:dyDescent="0.3">
      <c r="H381" t="s">
        <v>2512</v>
      </c>
      <c r="I381">
        <v>-182</v>
      </c>
      <c r="J381">
        <v>22</v>
      </c>
      <c r="K381">
        <v>-1.7</v>
      </c>
      <c r="L381">
        <v>15</v>
      </c>
      <c r="M381">
        <v>0.11</v>
      </c>
      <c r="N381" s="1">
        <f t="shared" si="42"/>
        <v>18</v>
      </c>
      <c r="P381" s="1">
        <f t="shared" si="36"/>
        <v>0.86571428571428577</v>
      </c>
      <c r="Q381" s="1">
        <f t="shared" si="37"/>
        <v>0.51162790697674421</v>
      </c>
      <c r="R381" s="1">
        <f t="shared" si="38"/>
        <v>0.8640000000000001</v>
      </c>
      <c r="S381" s="1">
        <f t="shared" si="39"/>
        <v>0.39473684210526316</v>
      </c>
      <c r="T381" s="1">
        <f t="shared" si="40"/>
        <v>0.60465116279069775</v>
      </c>
      <c r="U381" s="1">
        <f t="shared" si="41"/>
        <v>0.3</v>
      </c>
    </row>
    <row r="382" spans="8:21" x14ac:dyDescent="0.3">
      <c r="H382" t="s">
        <v>2556</v>
      </c>
      <c r="I382">
        <v>-183</v>
      </c>
      <c r="J382">
        <v>27</v>
      </c>
      <c r="K382">
        <v>0</v>
      </c>
      <c r="L382">
        <v>16</v>
      </c>
      <c r="M382">
        <v>0.15</v>
      </c>
      <c r="N382" s="1">
        <f t="shared" si="42"/>
        <v>17</v>
      </c>
      <c r="P382" s="1">
        <f t="shared" si="36"/>
        <v>0.86499999999999999</v>
      </c>
      <c r="Q382" s="1">
        <f t="shared" si="37"/>
        <v>0.62790697674418605</v>
      </c>
      <c r="R382" s="1">
        <f t="shared" si="38"/>
        <v>1</v>
      </c>
      <c r="S382" s="1">
        <f t="shared" si="39"/>
        <v>0.42105263157894735</v>
      </c>
      <c r="T382" s="1">
        <f t="shared" si="40"/>
        <v>0.65116279069767435</v>
      </c>
      <c r="U382" s="1">
        <f t="shared" si="41"/>
        <v>0.2</v>
      </c>
    </row>
    <row r="383" spans="8:21" x14ac:dyDescent="0.3">
      <c r="H383" t="s">
        <v>2952</v>
      </c>
      <c r="I383">
        <v>-184</v>
      </c>
      <c r="J383">
        <v>5</v>
      </c>
      <c r="K383">
        <v>-2</v>
      </c>
      <c r="L383">
        <v>16</v>
      </c>
      <c r="M383">
        <v>0</v>
      </c>
      <c r="N383" s="1">
        <f t="shared" si="42"/>
        <v>22</v>
      </c>
      <c r="P383" s="1">
        <f t="shared" si="36"/>
        <v>0.86428571428571432</v>
      </c>
      <c r="Q383" s="1">
        <f t="shared" si="37"/>
        <v>0.11627906976744186</v>
      </c>
      <c r="R383" s="1">
        <f t="shared" si="38"/>
        <v>0.84</v>
      </c>
      <c r="S383" s="1">
        <f t="shared" si="39"/>
        <v>0.42105263157894735</v>
      </c>
      <c r="T383" s="1">
        <f t="shared" si="40"/>
        <v>0.47674418604651159</v>
      </c>
      <c r="U383" s="1">
        <f t="shared" si="41"/>
        <v>0.7</v>
      </c>
    </row>
    <row r="384" spans="8:21" x14ac:dyDescent="0.3">
      <c r="H384" t="s">
        <v>2976</v>
      </c>
      <c r="I384">
        <v>-184</v>
      </c>
      <c r="J384">
        <v>7</v>
      </c>
      <c r="K384">
        <v>-2</v>
      </c>
      <c r="L384">
        <v>16</v>
      </c>
      <c r="M384">
        <v>0.08</v>
      </c>
      <c r="N384" s="1">
        <f t="shared" si="42"/>
        <v>19</v>
      </c>
      <c r="P384" s="1">
        <f t="shared" si="36"/>
        <v>0.86428571428571432</v>
      </c>
      <c r="Q384" s="1">
        <f t="shared" si="37"/>
        <v>0.16279069767441862</v>
      </c>
      <c r="R384" s="1">
        <f t="shared" si="38"/>
        <v>0.84</v>
      </c>
      <c r="S384" s="1">
        <f t="shared" si="39"/>
        <v>0.42105263157894735</v>
      </c>
      <c r="T384" s="1">
        <f t="shared" si="40"/>
        <v>0.56976744186046513</v>
      </c>
      <c r="U384" s="1">
        <f t="shared" si="41"/>
        <v>0.4</v>
      </c>
    </row>
    <row r="385" spans="8:21" x14ac:dyDescent="0.3">
      <c r="H385" t="s">
        <v>2563</v>
      </c>
      <c r="I385">
        <v>-185</v>
      </c>
      <c r="J385">
        <v>29</v>
      </c>
      <c r="K385">
        <v>0</v>
      </c>
      <c r="L385">
        <v>15</v>
      </c>
      <c r="M385">
        <v>0.19</v>
      </c>
      <c r="N385" s="1">
        <f t="shared" si="42"/>
        <v>16</v>
      </c>
      <c r="P385" s="1">
        <f t="shared" si="36"/>
        <v>0.86357142857142855</v>
      </c>
      <c r="Q385" s="1">
        <f t="shared" si="37"/>
        <v>0.67441860465116277</v>
      </c>
      <c r="R385" s="1">
        <f t="shared" si="38"/>
        <v>1</v>
      </c>
      <c r="S385" s="1">
        <f t="shared" si="39"/>
        <v>0.39473684210526316</v>
      </c>
      <c r="T385" s="1">
        <f t="shared" si="40"/>
        <v>0.69767441860465118</v>
      </c>
      <c r="U385" s="1">
        <f t="shared" si="41"/>
        <v>0.1</v>
      </c>
    </row>
    <row r="386" spans="8:21" x14ac:dyDescent="0.3">
      <c r="H386" t="s">
        <v>2705</v>
      </c>
      <c r="I386">
        <v>-185</v>
      </c>
      <c r="J386">
        <v>20</v>
      </c>
      <c r="K386">
        <v>-0.7</v>
      </c>
      <c r="L386">
        <v>18</v>
      </c>
      <c r="M386">
        <v>0.1</v>
      </c>
      <c r="N386" s="1">
        <f t="shared" si="42"/>
        <v>20</v>
      </c>
      <c r="P386" s="1">
        <f t="shared" si="36"/>
        <v>0.86357142857142855</v>
      </c>
      <c r="Q386" s="1">
        <f t="shared" si="37"/>
        <v>0.46511627906976744</v>
      </c>
      <c r="R386" s="1">
        <f t="shared" si="38"/>
        <v>0.94400000000000006</v>
      </c>
      <c r="S386" s="1">
        <f t="shared" si="39"/>
        <v>0.47368421052631576</v>
      </c>
      <c r="T386" s="1">
        <f t="shared" si="40"/>
        <v>0.59302325581395354</v>
      </c>
      <c r="U386" s="1">
        <f t="shared" si="41"/>
        <v>0.5</v>
      </c>
    </row>
    <row r="387" spans="8:21" x14ac:dyDescent="0.3">
      <c r="H387" t="s">
        <v>2945</v>
      </c>
      <c r="I387">
        <v>-185</v>
      </c>
      <c r="J387">
        <v>3</v>
      </c>
      <c r="K387">
        <v>-2</v>
      </c>
      <c r="L387">
        <v>16</v>
      </c>
      <c r="M387">
        <v>-0.02</v>
      </c>
      <c r="N387" s="1">
        <f t="shared" si="42"/>
        <v>23</v>
      </c>
      <c r="P387" s="1">
        <f t="shared" si="36"/>
        <v>0.86357142857142855</v>
      </c>
      <c r="Q387" s="1">
        <f t="shared" si="37"/>
        <v>6.9767441860465115E-2</v>
      </c>
      <c r="R387" s="1">
        <f t="shared" si="38"/>
        <v>0.84</v>
      </c>
      <c r="S387" s="1">
        <f t="shared" si="39"/>
        <v>0.42105263157894735</v>
      </c>
      <c r="T387" s="1">
        <f t="shared" si="40"/>
        <v>0.45348837209302323</v>
      </c>
      <c r="U387" s="1">
        <f t="shared" si="41"/>
        <v>0.8</v>
      </c>
    </row>
    <row r="388" spans="8:21" x14ac:dyDescent="0.3">
      <c r="H388" t="s">
        <v>2946</v>
      </c>
      <c r="I388">
        <v>-185</v>
      </c>
      <c r="J388">
        <v>3</v>
      </c>
      <c r="K388">
        <v>-2</v>
      </c>
      <c r="L388">
        <v>16</v>
      </c>
      <c r="M388">
        <v>-0.02</v>
      </c>
      <c r="N388" s="1">
        <f t="shared" si="42"/>
        <v>23</v>
      </c>
      <c r="P388" s="1">
        <f t="shared" si="36"/>
        <v>0.86357142857142855</v>
      </c>
      <c r="Q388" s="1">
        <f t="shared" si="37"/>
        <v>6.9767441860465115E-2</v>
      </c>
      <c r="R388" s="1">
        <f t="shared" si="38"/>
        <v>0.84</v>
      </c>
      <c r="S388" s="1">
        <f t="shared" si="39"/>
        <v>0.42105263157894735</v>
      </c>
      <c r="T388" s="1">
        <f t="shared" si="40"/>
        <v>0.45348837209302323</v>
      </c>
      <c r="U388" s="1">
        <f t="shared" si="41"/>
        <v>0.8</v>
      </c>
    </row>
    <row r="389" spans="8:21" x14ac:dyDescent="0.3">
      <c r="H389" t="s">
        <v>2960</v>
      </c>
      <c r="I389">
        <v>-186</v>
      </c>
      <c r="J389">
        <v>5</v>
      </c>
      <c r="K389">
        <v>-2</v>
      </c>
      <c r="L389">
        <v>16</v>
      </c>
      <c r="M389">
        <v>0.02</v>
      </c>
      <c r="N389" s="1">
        <f t="shared" si="42"/>
        <v>21</v>
      </c>
      <c r="P389" s="1">
        <f t="shared" ref="P389:P452" si="43">(I389-MIN(I$5:I$729))/I$3</f>
        <v>0.86285714285714288</v>
      </c>
      <c r="Q389" s="1">
        <f t="shared" ref="Q389:Q452" si="44">(J389-MIN(J$5:J$729))/J$3</f>
        <v>0.11627906976744186</v>
      </c>
      <c r="R389" s="1">
        <f t="shared" ref="R389:R452" si="45">(K389-MIN(K$5:K$729))/K$3</f>
        <v>0.84</v>
      </c>
      <c r="S389" s="1">
        <f t="shared" ref="S389:S452" si="46">(L389-MIN(L$5:L$729))/L$3</f>
        <v>0.42105263157894735</v>
      </c>
      <c r="T389" s="1">
        <f t="shared" ref="T389:T452" si="47">(M389-MIN(M$5:M$729))/M$3</f>
        <v>0.5</v>
      </c>
      <c r="U389" s="1">
        <f t="shared" ref="U389:U452" si="48">(N389-MIN(N$5:N$729))/N$3</f>
        <v>0.6</v>
      </c>
    </row>
    <row r="390" spans="8:21" x14ac:dyDescent="0.3">
      <c r="H390" t="s">
        <v>2944</v>
      </c>
      <c r="I390">
        <v>-188</v>
      </c>
      <c r="J390">
        <v>5</v>
      </c>
      <c r="K390">
        <v>-2</v>
      </c>
      <c r="L390">
        <v>16</v>
      </c>
      <c r="M390">
        <v>-0.02</v>
      </c>
      <c r="N390" s="1">
        <f t="shared" ref="N390:N453" si="49">LEN(H390)</f>
        <v>23</v>
      </c>
      <c r="P390" s="1">
        <f t="shared" si="43"/>
        <v>0.86142857142857143</v>
      </c>
      <c r="Q390" s="1">
        <f t="shared" si="44"/>
        <v>0.11627906976744186</v>
      </c>
      <c r="R390" s="1">
        <f t="shared" si="45"/>
        <v>0.84</v>
      </c>
      <c r="S390" s="1">
        <f t="shared" si="46"/>
        <v>0.42105263157894735</v>
      </c>
      <c r="T390" s="1">
        <f t="shared" si="47"/>
        <v>0.45348837209302323</v>
      </c>
      <c r="U390" s="1">
        <f t="shared" si="48"/>
        <v>0.8</v>
      </c>
    </row>
    <row r="391" spans="8:21" x14ac:dyDescent="0.3">
      <c r="H391" t="s">
        <v>2891</v>
      </c>
      <c r="I391">
        <v>-190</v>
      </c>
      <c r="J391">
        <v>26</v>
      </c>
      <c r="K391">
        <v>-1.1000000000000001</v>
      </c>
      <c r="L391">
        <v>16</v>
      </c>
      <c r="M391">
        <v>0.19</v>
      </c>
      <c r="N391" s="1">
        <f t="shared" si="49"/>
        <v>16</v>
      </c>
      <c r="P391" s="1">
        <f t="shared" si="43"/>
        <v>0.86</v>
      </c>
      <c r="Q391" s="1">
        <f t="shared" si="44"/>
        <v>0.60465116279069764</v>
      </c>
      <c r="R391" s="1">
        <f t="shared" si="45"/>
        <v>0.91200000000000003</v>
      </c>
      <c r="S391" s="1">
        <f t="shared" si="46"/>
        <v>0.42105263157894735</v>
      </c>
      <c r="T391" s="1">
        <f t="shared" si="47"/>
        <v>0.69767441860465118</v>
      </c>
      <c r="U391" s="1">
        <f t="shared" si="48"/>
        <v>0.1</v>
      </c>
    </row>
    <row r="392" spans="8:21" x14ac:dyDescent="0.3">
      <c r="H392" t="s">
        <v>2666</v>
      </c>
      <c r="I392">
        <v>-191</v>
      </c>
      <c r="J392">
        <v>16</v>
      </c>
      <c r="K392">
        <v>-0.5</v>
      </c>
      <c r="L392">
        <v>17</v>
      </c>
      <c r="M392">
        <v>0.17</v>
      </c>
      <c r="N392" s="1">
        <f t="shared" si="49"/>
        <v>18</v>
      </c>
      <c r="P392" s="1">
        <f t="shared" si="43"/>
        <v>0.85928571428571432</v>
      </c>
      <c r="Q392" s="1">
        <f t="shared" si="44"/>
        <v>0.37209302325581395</v>
      </c>
      <c r="R392" s="1">
        <f t="shared" si="45"/>
        <v>0.96</v>
      </c>
      <c r="S392" s="1">
        <f t="shared" si="46"/>
        <v>0.44736842105263158</v>
      </c>
      <c r="T392" s="1">
        <f t="shared" si="47"/>
        <v>0.67441860465116277</v>
      </c>
      <c r="U392" s="1">
        <f t="shared" si="48"/>
        <v>0.3</v>
      </c>
    </row>
    <row r="393" spans="8:21" x14ac:dyDescent="0.3">
      <c r="H393" t="s">
        <v>2939</v>
      </c>
      <c r="I393">
        <v>-191</v>
      </c>
      <c r="J393">
        <v>2</v>
      </c>
      <c r="K393">
        <v>-2</v>
      </c>
      <c r="L393">
        <v>17</v>
      </c>
      <c r="M393">
        <v>0</v>
      </c>
      <c r="N393" s="1">
        <f t="shared" si="49"/>
        <v>24</v>
      </c>
      <c r="P393" s="1">
        <f t="shared" si="43"/>
        <v>0.85928571428571432</v>
      </c>
      <c r="Q393" s="1">
        <f t="shared" si="44"/>
        <v>4.6511627906976744E-2</v>
      </c>
      <c r="R393" s="1">
        <f t="shared" si="45"/>
        <v>0.84</v>
      </c>
      <c r="S393" s="1">
        <f t="shared" si="46"/>
        <v>0.44736842105263158</v>
      </c>
      <c r="T393" s="1">
        <f t="shared" si="47"/>
        <v>0.47674418604651159</v>
      </c>
      <c r="U393" s="1">
        <f t="shared" si="48"/>
        <v>0.9</v>
      </c>
    </row>
    <row r="394" spans="8:21" x14ac:dyDescent="0.3">
      <c r="H394" t="s">
        <v>2982</v>
      </c>
      <c r="I394">
        <v>-192</v>
      </c>
      <c r="J394">
        <v>8</v>
      </c>
      <c r="K394">
        <v>-2</v>
      </c>
      <c r="L394">
        <v>16</v>
      </c>
      <c r="M394">
        <v>0.11</v>
      </c>
      <c r="N394" s="1">
        <f t="shared" si="49"/>
        <v>18</v>
      </c>
      <c r="P394" s="1">
        <f t="shared" si="43"/>
        <v>0.85857142857142854</v>
      </c>
      <c r="Q394" s="1">
        <f t="shared" si="44"/>
        <v>0.18604651162790697</v>
      </c>
      <c r="R394" s="1">
        <f t="shared" si="45"/>
        <v>0.84</v>
      </c>
      <c r="S394" s="1">
        <f t="shared" si="46"/>
        <v>0.42105263157894735</v>
      </c>
      <c r="T394" s="1">
        <f t="shared" si="47"/>
        <v>0.60465116279069775</v>
      </c>
      <c r="U394" s="1">
        <f t="shared" si="48"/>
        <v>0.3</v>
      </c>
    </row>
    <row r="395" spans="8:21" x14ac:dyDescent="0.3">
      <c r="H395" t="s">
        <v>2988</v>
      </c>
      <c r="I395">
        <v>-192</v>
      </c>
      <c r="J395">
        <v>9</v>
      </c>
      <c r="K395">
        <v>-2</v>
      </c>
      <c r="L395">
        <v>16</v>
      </c>
      <c r="M395">
        <v>0.15</v>
      </c>
      <c r="N395" s="1">
        <f t="shared" si="49"/>
        <v>17</v>
      </c>
      <c r="P395" s="1">
        <f t="shared" si="43"/>
        <v>0.85857142857142854</v>
      </c>
      <c r="Q395" s="1">
        <f t="shared" si="44"/>
        <v>0.20930232558139536</v>
      </c>
      <c r="R395" s="1">
        <f t="shared" si="45"/>
        <v>0.84</v>
      </c>
      <c r="S395" s="1">
        <f t="shared" si="46"/>
        <v>0.42105263157894735</v>
      </c>
      <c r="T395" s="1">
        <f t="shared" si="47"/>
        <v>0.65116279069767435</v>
      </c>
      <c r="U395" s="1">
        <f t="shared" si="48"/>
        <v>0.2</v>
      </c>
    </row>
    <row r="396" spans="8:21" x14ac:dyDescent="0.3">
      <c r="H396" t="s">
        <v>2937</v>
      </c>
      <c r="I396">
        <v>-193</v>
      </c>
      <c r="J396">
        <v>4</v>
      </c>
      <c r="K396">
        <v>-2</v>
      </c>
      <c r="L396">
        <v>17</v>
      </c>
      <c r="M396">
        <v>0</v>
      </c>
      <c r="N396" s="1">
        <f t="shared" si="49"/>
        <v>24</v>
      </c>
      <c r="P396" s="1">
        <f t="shared" si="43"/>
        <v>0.85785714285714287</v>
      </c>
      <c r="Q396" s="1">
        <f t="shared" si="44"/>
        <v>9.3023255813953487E-2</v>
      </c>
      <c r="R396" s="1">
        <f t="shared" si="45"/>
        <v>0.84</v>
      </c>
      <c r="S396" s="1">
        <f t="shared" si="46"/>
        <v>0.44736842105263158</v>
      </c>
      <c r="T396" s="1">
        <f t="shared" si="47"/>
        <v>0.47674418604651159</v>
      </c>
      <c r="U396" s="1">
        <f t="shared" si="48"/>
        <v>0.9</v>
      </c>
    </row>
    <row r="397" spans="8:21" x14ac:dyDescent="0.3">
      <c r="H397" t="s">
        <v>3051</v>
      </c>
      <c r="I397">
        <v>-193</v>
      </c>
      <c r="J397">
        <v>1</v>
      </c>
      <c r="K397">
        <v>-2.6</v>
      </c>
      <c r="L397">
        <v>16</v>
      </c>
      <c r="M397">
        <v>-0.02</v>
      </c>
      <c r="N397" s="1">
        <f t="shared" si="49"/>
        <v>23</v>
      </c>
      <c r="P397" s="1">
        <f t="shared" si="43"/>
        <v>0.85785714285714287</v>
      </c>
      <c r="Q397" s="1">
        <f t="shared" si="44"/>
        <v>2.3255813953488372E-2</v>
      </c>
      <c r="R397" s="1">
        <f t="shared" si="45"/>
        <v>0.79200000000000004</v>
      </c>
      <c r="S397" s="1">
        <f t="shared" si="46"/>
        <v>0.42105263157894735</v>
      </c>
      <c r="T397" s="1">
        <f t="shared" si="47"/>
        <v>0.45348837209302323</v>
      </c>
      <c r="U397" s="1">
        <f t="shared" si="48"/>
        <v>0.8</v>
      </c>
    </row>
    <row r="398" spans="8:21" x14ac:dyDescent="0.3">
      <c r="H398" t="s">
        <v>2667</v>
      </c>
      <c r="I398">
        <v>-195</v>
      </c>
      <c r="J398">
        <v>15</v>
      </c>
      <c r="K398">
        <v>-0.5</v>
      </c>
      <c r="L398">
        <v>17</v>
      </c>
      <c r="M398">
        <v>0.11</v>
      </c>
      <c r="N398" s="1">
        <f t="shared" si="49"/>
        <v>18</v>
      </c>
      <c r="P398" s="1">
        <f t="shared" si="43"/>
        <v>0.85642857142857143</v>
      </c>
      <c r="Q398" s="1">
        <f t="shared" si="44"/>
        <v>0.34883720930232559</v>
      </c>
      <c r="R398" s="1">
        <f t="shared" si="45"/>
        <v>0.96</v>
      </c>
      <c r="S398" s="1">
        <f t="shared" si="46"/>
        <v>0.44736842105263158</v>
      </c>
      <c r="T398" s="1">
        <f t="shared" si="47"/>
        <v>0.60465116279069775</v>
      </c>
      <c r="U398" s="1">
        <f t="shared" si="48"/>
        <v>0.3</v>
      </c>
    </row>
    <row r="399" spans="8:21" x14ac:dyDescent="0.3">
      <c r="H399" t="s">
        <v>2675</v>
      </c>
      <c r="I399">
        <v>-195</v>
      </c>
      <c r="J399">
        <v>15</v>
      </c>
      <c r="K399">
        <v>-0.5</v>
      </c>
      <c r="L399">
        <v>17</v>
      </c>
      <c r="M399">
        <v>0.15</v>
      </c>
      <c r="N399" s="1">
        <f t="shared" si="49"/>
        <v>17</v>
      </c>
      <c r="P399" s="1">
        <f t="shared" si="43"/>
        <v>0.85642857142857143</v>
      </c>
      <c r="Q399" s="1">
        <f t="shared" si="44"/>
        <v>0.34883720930232559</v>
      </c>
      <c r="R399" s="1">
        <f t="shared" si="45"/>
        <v>0.96</v>
      </c>
      <c r="S399" s="1">
        <f t="shared" si="46"/>
        <v>0.44736842105263158</v>
      </c>
      <c r="T399" s="1">
        <f t="shared" si="47"/>
        <v>0.65116279069767435</v>
      </c>
      <c r="U399" s="1">
        <f t="shared" si="48"/>
        <v>0.2</v>
      </c>
    </row>
    <row r="400" spans="8:21" x14ac:dyDescent="0.3">
      <c r="H400" t="s">
        <v>2514</v>
      </c>
      <c r="I400">
        <v>-197</v>
      </c>
      <c r="J400">
        <v>25</v>
      </c>
      <c r="K400">
        <v>-2.4</v>
      </c>
      <c r="L400">
        <v>15</v>
      </c>
      <c r="M400">
        <v>0.15</v>
      </c>
      <c r="N400" s="1">
        <f t="shared" si="49"/>
        <v>17</v>
      </c>
      <c r="P400" s="1">
        <f t="shared" si="43"/>
        <v>0.85499999999999998</v>
      </c>
      <c r="Q400" s="1">
        <f t="shared" si="44"/>
        <v>0.58139534883720934</v>
      </c>
      <c r="R400" s="1">
        <f t="shared" si="45"/>
        <v>0.80799999999999994</v>
      </c>
      <c r="S400" s="1">
        <f t="shared" si="46"/>
        <v>0.39473684210526316</v>
      </c>
      <c r="T400" s="1">
        <f t="shared" si="47"/>
        <v>0.65116279069767435</v>
      </c>
      <c r="U400" s="1">
        <f t="shared" si="48"/>
        <v>0.2</v>
      </c>
    </row>
    <row r="401" spans="8:21" x14ac:dyDescent="0.3">
      <c r="H401" t="s">
        <v>2651</v>
      </c>
      <c r="I401">
        <v>-199</v>
      </c>
      <c r="J401">
        <v>17</v>
      </c>
      <c r="K401">
        <v>-0.5</v>
      </c>
      <c r="L401">
        <v>19</v>
      </c>
      <c r="M401">
        <v>0.1</v>
      </c>
      <c r="N401" s="1">
        <f t="shared" si="49"/>
        <v>20</v>
      </c>
      <c r="P401" s="1">
        <f t="shared" si="43"/>
        <v>0.85357142857142854</v>
      </c>
      <c r="Q401" s="1">
        <f t="shared" si="44"/>
        <v>0.39534883720930231</v>
      </c>
      <c r="R401" s="1">
        <f t="shared" si="45"/>
        <v>0.96</v>
      </c>
      <c r="S401" s="1">
        <f t="shared" si="46"/>
        <v>0.5</v>
      </c>
      <c r="T401" s="1">
        <f t="shared" si="47"/>
        <v>0.59302325581395354</v>
      </c>
      <c r="U401" s="1">
        <f t="shared" si="48"/>
        <v>0.5</v>
      </c>
    </row>
    <row r="402" spans="8:21" x14ac:dyDescent="0.3">
      <c r="H402" t="s">
        <v>2993</v>
      </c>
      <c r="I402">
        <v>-199</v>
      </c>
      <c r="J402">
        <v>9</v>
      </c>
      <c r="K402">
        <v>-2</v>
      </c>
      <c r="L402">
        <v>16</v>
      </c>
      <c r="M402">
        <v>0.19</v>
      </c>
      <c r="N402" s="1">
        <f t="shared" si="49"/>
        <v>16</v>
      </c>
      <c r="P402" s="1">
        <f t="shared" si="43"/>
        <v>0.85357142857142854</v>
      </c>
      <c r="Q402" s="1">
        <f t="shared" si="44"/>
        <v>0.20930232558139536</v>
      </c>
      <c r="R402" s="1">
        <f t="shared" si="45"/>
        <v>0.84</v>
      </c>
      <c r="S402" s="1">
        <f t="shared" si="46"/>
        <v>0.42105263157894735</v>
      </c>
      <c r="T402" s="1">
        <f t="shared" si="47"/>
        <v>0.69767441860465118</v>
      </c>
      <c r="U402" s="1">
        <f t="shared" si="48"/>
        <v>0.1</v>
      </c>
    </row>
    <row r="403" spans="8:21" x14ac:dyDescent="0.3">
      <c r="H403" t="s">
        <v>2974</v>
      </c>
      <c r="I403">
        <v>-200</v>
      </c>
      <c r="J403">
        <v>9</v>
      </c>
      <c r="K403">
        <v>-2</v>
      </c>
      <c r="L403">
        <v>18</v>
      </c>
      <c r="M403">
        <v>0.08</v>
      </c>
      <c r="N403" s="1">
        <f t="shared" si="49"/>
        <v>19</v>
      </c>
      <c r="P403" s="1">
        <f t="shared" si="43"/>
        <v>0.85285714285714287</v>
      </c>
      <c r="Q403" s="1">
        <f t="shared" si="44"/>
        <v>0.20930232558139536</v>
      </c>
      <c r="R403" s="1">
        <f t="shared" si="45"/>
        <v>0.84</v>
      </c>
      <c r="S403" s="1">
        <f t="shared" si="46"/>
        <v>0.47368421052631576</v>
      </c>
      <c r="T403" s="1">
        <f t="shared" si="47"/>
        <v>0.56976744186046513</v>
      </c>
      <c r="U403" s="1">
        <f t="shared" si="48"/>
        <v>0.4</v>
      </c>
    </row>
    <row r="404" spans="8:21" x14ac:dyDescent="0.3">
      <c r="H404" t="s">
        <v>2676</v>
      </c>
      <c r="I404">
        <v>-201</v>
      </c>
      <c r="J404">
        <v>13</v>
      </c>
      <c r="K404">
        <v>-0.5</v>
      </c>
      <c r="L404">
        <v>17</v>
      </c>
      <c r="M404">
        <v>0.21</v>
      </c>
      <c r="N404" s="1">
        <f t="shared" si="49"/>
        <v>17</v>
      </c>
      <c r="P404" s="1">
        <f t="shared" si="43"/>
        <v>0.85214285714285709</v>
      </c>
      <c r="Q404" s="1">
        <f t="shared" si="44"/>
        <v>0.30232558139534882</v>
      </c>
      <c r="R404" s="1">
        <f t="shared" si="45"/>
        <v>0.96</v>
      </c>
      <c r="S404" s="1">
        <f t="shared" si="46"/>
        <v>0.44736842105263158</v>
      </c>
      <c r="T404" s="1">
        <f t="shared" si="47"/>
        <v>0.72093023255813959</v>
      </c>
      <c r="U404" s="1">
        <f t="shared" si="48"/>
        <v>0.2</v>
      </c>
    </row>
    <row r="405" spans="8:21" x14ac:dyDescent="0.3">
      <c r="H405" t="s">
        <v>2938</v>
      </c>
      <c r="I405">
        <v>-201</v>
      </c>
      <c r="J405">
        <v>3</v>
      </c>
      <c r="K405">
        <v>-2</v>
      </c>
      <c r="L405">
        <v>17</v>
      </c>
      <c r="M405">
        <v>-0.04</v>
      </c>
      <c r="N405" s="1">
        <f t="shared" si="49"/>
        <v>24</v>
      </c>
      <c r="P405" s="1">
        <f t="shared" si="43"/>
        <v>0.85214285714285709</v>
      </c>
      <c r="Q405" s="1">
        <f t="shared" si="44"/>
        <v>6.9767441860465115E-2</v>
      </c>
      <c r="R405" s="1">
        <f t="shared" si="45"/>
        <v>0.84</v>
      </c>
      <c r="S405" s="1">
        <f t="shared" si="46"/>
        <v>0.44736842105263158</v>
      </c>
      <c r="T405" s="1">
        <f t="shared" si="47"/>
        <v>0.43023255813953487</v>
      </c>
      <c r="U405" s="1">
        <f t="shared" si="48"/>
        <v>0.9</v>
      </c>
    </row>
    <row r="406" spans="8:21" x14ac:dyDescent="0.3">
      <c r="H406" t="s">
        <v>2897</v>
      </c>
      <c r="I406">
        <v>-202</v>
      </c>
      <c r="J406">
        <v>11</v>
      </c>
      <c r="K406">
        <v>-1.6</v>
      </c>
      <c r="L406">
        <v>15</v>
      </c>
      <c r="M406">
        <v>0.23</v>
      </c>
      <c r="N406" s="1">
        <f t="shared" si="49"/>
        <v>15</v>
      </c>
      <c r="P406" s="1">
        <f t="shared" si="43"/>
        <v>0.85142857142857142</v>
      </c>
      <c r="Q406" s="1">
        <f t="shared" si="44"/>
        <v>0.2558139534883721</v>
      </c>
      <c r="R406" s="1">
        <f t="shared" si="45"/>
        <v>0.872</v>
      </c>
      <c r="S406" s="1">
        <f t="shared" si="46"/>
        <v>0.39473684210526316</v>
      </c>
      <c r="T406" s="1">
        <f t="shared" si="47"/>
        <v>0.7441860465116279</v>
      </c>
      <c r="U406" s="1">
        <f t="shared" si="48"/>
        <v>0</v>
      </c>
    </row>
    <row r="407" spans="8:21" x14ac:dyDescent="0.3">
      <c r="H407" t="s">
        <v>2555</v>
      </c>
      <c r="I407">
        <v>-203</v>
      </c>
      <c r="J407">
        <v>29</v>
      </c>
      <c r="K407">
        <v>0</v>
      </c>
      <c r="L407">
        <v>17</v>
      </c>
      <c r="M407">
        <v>0.15</v>
      </c>
      <c r="N407" s="1">
        <f t="shared" si="49"/>
        <v>17</v>
      </c>
      <c r="P407" s="1">
        <f t="shared" si="43"/>
        <v>0.85071428571428576</v>
      </c>
      <c r="Q407" s="1">
        <f t="shared" si="44"/>
        <v>0.67441860465116277</v>
      </c>
      <c r="R407" s="1">
        <f t="shared" si="45"/>
        <v>1</v>
      </c>
      <c r="S407" s="1">
        <f t="shared" si="46"/>
        <v>0.44736842105263158</v>
      </c>
      <c r="T407" s="1">
        <f t="shared" si="47"/>
        <v>0.65116279069767435</v>
      </c>
      <c r="U407" s="1">
        <f t="shared" si="48"/>
        <v>0.2</v>
      </c>
    </row>
    <row r="408" spans="8:21" x14ac:dyDescent="0.3">
      <c r="H408" t="s">
        <v>2562</v>
      </c>
      <c r="I408">
        <v>-203</v>
      </c>
      <c r="J408">
        <v>30</v>
      </c>
      <c r="K408">
        <v>0</v>
      </c>
      <c r="L408">
        <v>17</v>
      </c>
      <c r="M408">
        <v>0.19</v>
      </c>
      <c r="N408" s="1">
        <f t="shared" si="49"/>
        <v>16</v>
      </c>
      <c r="P408" s="1">
        <f t="shared" si="43"/>
        <v>0.85071428571428576</v>
      </c>
      <c r="Q408" s="1">
        <f t="shared" si="44"/>
        <v>0.69767441860465118</v>
      </c>
      <c r="R408" s="1">
        <f t="shared" si="45"/>
        <v>1</v>
      </c>
      <c r="S408" s="1">
        <f t="shared" si="46"/>
        <v>0.44736842105263158</v>
      </c>
      <c r="T408" s="1">
        <f t="shared" si="47"/>
        <v>0.69767441860465118</v>
      </c>
      <c r="U408" s="1">
        <f t="shared" si="48"/>
        <v>0.1</v>
      </c>
    </row>
    <row r="409" spans="8:21" x14ac:dyDescent="0.3">
      <c r="H409" t="s">
        <v>2659</v>
      </c>
      <c r="I409">
        <v>-204</v>
      </c>
      <c r="J409">
        <v>15</v>
      </c>
      <c r="K409">
        <v>-0.5</v>
      </c>
      <c r="L409">
        <v>18</v>
      </c>
      <c r="M409">
        <v>0.13</v>
      </c>
      <c r="N409" s="1">
        <f t="shared" si="49"/>
        <v>19</v>
      </c>
      <c r="P409" s="1">
        <f t="shared" si="43"/>
        <v>0.85</v>
      </c>
      <c r="Q409" s="1">
        <f t="shared" si="44"/>
        <v>0.34883720930232559</v>
      </c>
      <c r="R409" s="1">
        <f t="shared" si="45"/>
        <v>0.96</v>
      </c>
      <c r="S409" s="1">
        <f t="shared" si="46"/>
        <v>0.47368421052631576</v>
      </c>
      <c r="T409" s="1">
        <f t="shared" si="47"/>
        <v>0.62790697674418605</v>
      </c>
      <c r="U409" s="1">
        <f t="shared" si="48"/>
        <v>0.4</v>
      </c>
    </row>
    <row r="410" spans="8:21" x14ac:dyDescent="0.3">
      <c r="H410" t="s">
        <v>2975</v>
      </c>
      <c r="I410">
        <v>-205</v>
      </c>
      <c r="J410">
        <v>7</v>
      </c>
      <c r="K410">
        <v>-2</v>
      </c>
      <c r="L410">
        <v>18</v>
      </c>
      <c r="M410">
        <v>0.13</v>
      </c>
      <c r="N410" s="1">
        <f t="shared" si="49"/>
        <v>19</v>
      </c>
      <c r="P410" s="1">
        <f t="shared" si="43"/>
        <v>0.84928571428571431</v>
      </c>
      <c r="Q410" s="1">
        <f t="shared" si="44"/>
        <v>0.16279069767441862</v>
      </c>
      <c r="R410" s="1">
        <f t="shared" si="45"/>
        <v>0.84</v>
      </c>
      <c r="S410" s="1">
        <f t="shared" si="46"/>
        <v>0.47368421052631576</v>
      </c>
      <c r="T410" s="1">
        <f t="shared" si="47"/>
        <v>0.62790697674418605</v>
      </c>
      <c r="U410" s="1">
        <f t="shared" si="48"/>
        <v>0.4</v>
      </c>
    </row>
    <row r="411" spans="8:21" x14ac:dyDescent="0.3">
      <c r="H411" t="s">
        <v>3029</v>
      </c>
      <c r="I411">
        <v>-205</v>
      </c>
      <c r="J411">
        <v>0</v>
      </c>
      <c r="K411">
        <v>-2.4</v>
      </c>
      <c r="L411">
        <v>17</v>
      </c>
      <c r="M411">
        <v>-0.04</v>
      </c>
      <c r="N411" s="1">
        <f t="shared" si="49"/>
        <v>24</v>
      </c>
      <c r="P411" s="1">
        <f t="shared" si="43"/>
        <v>0.84928571428571431</v>
      </c>
      <c r="Q411" s="1">
        <f t="shared" si="44"/>
        <v>0</v>
      </c>
      <c r="R411" s="1">
        <f t="shared" si="45"/>
        <v>0.80799999999999994</v>
      </c>
      <c r="S411" s="1">
        <f t="shared" si="46"/>
        <v>0.44736842105263158</v>
      </c>
      <c r="T411" s="1">
        <f t="shared" si="47"/>
        <v>0.43023255813953487</v>
      </c>
      <c r="U411" s="1">
        <f t="shared" si="48"/>
        <v>0.9</v>
      </c>
    </row>
    <row r="412" spans="8:21" x14ac:dyDescent="0.3">
      <c r="H412" t="s">
        <v>2932</v>
      </c>
      <c r="I412">
        <v>-206</v>
      </c>
      <c r="J412">
        <v>3</v>
      </c>
      <c r="K412">
        <v>-2</v>
      </c>
      <c r="L412">
        <v>18</v>
      </c>
      <c r="M412">
        <v>-0.02</v>
      </c>
      <c r="N412" s="1">
        <f t="shared" si="49"/>
        <v>25</v>
      </c>
      <c r="P412" s="1">
        <f t="shared" si="43"/>
        <v>0.84857142857142853</v>
      </c>
      <c r="Q412" s="1">
        <f t="shared" si="44"/>
        <v>6.9767441860465115E-2</v>
      </c>
      <c r="R412" s="1">
        <f t="shared" si="45"/>
        <v>0.84</v>
      </c>
      <c r="S412" s="1">
        <f t="shared" si="46"/>
        <v>0.47368421052631576</v>
      </c>
      <c r="T412" s="1">
        <f t="shared" si="47"/>
        <v>0.45348837209302323</v>
      </c>
      <c r="U412" s="1">
        <f t="shared" si="48"/>
        <v>1</v>
      </c>
    </row>
    <row r="413" spans="8:21" x14ac:dyDescent="0.3">
      <c r="H413" t="s">
        <v>2660</v>
      </c>
      <c r="I413">
        <v>-207</v>
      </c>
      <c r="J413">
        <v>15</v>
      </c>
      <c r="K413">
        <v>-0.5</v>
      </c>
      <c r="L413">
        <v>19</v>
      </c>
      <c r="M413">
        <v>0.13</v>
      </c>
      <c r="N413" s="1">
        <f t="shared" si="49"/>
        <v>19</v>
      </c>
      <c r="P413" s="1">
        <f t="shared" si="43"/>
        <v>0.84785714285714286</v>
      </c>
      <c r="Q413" s="1">
        <f t="shared" si="44"/>
        <v>0.34883720930232559</v>
      </c>
      <c r="R413" s="1">
        <f t="shared" si="45"/>
        <v>0.96</v>
      </c>
      <c r="S413" s="1">
        <f t="shared" si="46"/>
        <v>0.5</v>
      </c>
      <c r="T413" s="1">
        <f t="shared" si="47"/>
        <v>0.62790697674418605</v>
      </c>
      <c r="U413" s="1">
        <f t="shared" si="48"/>
        <v>0.4</v>
      </c>
    </row>
    <row r="414" spans="8:21" x14ac:dyDescent="0.3">
      <c r="H414" t="s">
        <v>2668</v>
      </c>
      <c r="I414">
        <v>-207</v>
      </c>
      <c r="J414">
        <v>14</v>
      </c>
      <c r="K414">
        <v>-0.5</v>
      </c>
      <c r="L414">
        <v>19</v>
      </c>
      <c r="M414">
        <v>0.17</v>
      </c>
      <c r="N414" s="1">
        <f t="shared" si="49"/>
        <v>18</v>
      </c>
      <c r="P414" s="1">
        <f t="shared" si="43"/>
        <v>0.84785714285714286</v>
      </c>
      <c r="Q414" s="1">
        <f t="shared" si="44"/>
        <v>0.32558139534883723</v>
      </c>
      <c r="R414" s="1">
        <f t="shared" si="45"/>
        <v>0.96</v>
      </c>
      <c r="S414" s="1">
        <f t="shared" si="46"/>
        <v>0.5</v>
      </c>
      <c r="T414" s="1">
        <f t="shared" si="47"/>
        <v>0.67441860465116277</v>
      </c>
      <c r="U414" s="1">
        <f t="shared" si="48"/>
        <v>0.3</v>
      </c>
    </row>
    <row r="415" spans="8:21" x14ac:dyDescent="0.3">
      <c r="H415" t="s">
        <v>2926</v>
      </c>
      <c r="I415">
        <v>-207</v>
      </c>
      <c r="J415">
        <v>9</v>
      </c>
      <c r="K415">
        <v>-1.8</v>
      </c>
      <c r="L415">
        <v>16</v>
      </c>
      <c r="M415">
        <v>0.23</v>
      </c>
      <c r="N415" s="1">
        <f t="shared" si="49"/>
        <v>15</v>
      </c>
      <c r="P415" s="1">
        <f t="shared" si="43"/>
        <v>0.84785714285714286</v>
      </c>
      <c r="Q415" s="1">
        <f t="shared" si="44"/>
        <v>0.20930232558139536</v>
      </c>
      <c r="R415" s="1">
        <f t="shared" si="45"/>
        <v>0.85599999999999998</v>
      </c>
      <c r="S415" s="1">
        <f t="shared" si="46"/>
        <v>0.42105263157894735</v>
      </c>
      <c r="T415" s="1">
        <f t="shared" si="47"/>
        <v>0.7441860465116279</v>
      </c>
      <c r="U415" s="1">
        <f t="shared" si="48"/>
        <v>0</v>
      </c>
    </row>
    <row r="416" spans="8:21" x14ac:dyDescent="0.3">
      <c r="H416" t="s">
        <v>2981</v>
      </c>
      <c r="I416">
        <v>-207</v>
      </c>
      <c r="J416">
        <v>9</v>
      </c>
      <c r="K416">
        <v>-2</v>
      </c>
      <c r="L416">
        <v>17</v>
      </c>
      <c r="M416">
        <v>0.11</v>
      </c>
      <c r="N416" s="1">
        <f t="shared" si="49"/>
        <v>18</v>
      </c>
      <c r="P416" s="1">
        <f t="shared" si="43"/>
        <v>0.84785714285714286</v>
      </c>
      <c r="Q416" s="1">
        <f t="shared" si="44"/>
        <v>0.20930232558139536</v>
      </c>
      <c r="R416" s="1">
        <f t="shared" si="45"/>
        <v>0.84</v>
      </c>
      <c r="S416" s="1">
        <f t="shared" si="46"/>
        <v>0.44736842105263158</v>
      </c>
      <c r="T416" s="1">
        <f t="shared" si="47"/>
        <v>0.60465116279069775</v>
      </c>
      <c r="U416" s="1">
        <f t="shared" si="48"/>
        <v>0.3</v>
      </c>
    </row>
    <row r="417" spans="8:21" x14ac:dyDescent="0.3">
      <c r="H417" t="s">
        <v>2658</v>
      </c>
      <c r="I417">
        <v>-208</v>
      </c>
      <c r="J417">
        <v>17</v>
      </c>
      <c r="K417">
        <v>-0.5</v>
      </c>
      <c r="L417">
        <v>19</v>
      </c>
      <c r="M417">
        <v>0.13</v>
      </c>
      <c r="N417" s="1">
        <f t="shared" si="49"/>
        <v>19</v>
      </c>
      <c r="P417" s="1">
        <f t="shared" si="43"/>
        <v>0.8471428571428572</v>
      </c>
      <c r="Q417" s="1">
        <f t="shared" si="44"/>
        <v>0.39534883720930231</v>
      </c>
      <c r="R417" s="1">
        <f t="shared" si="45"/>
        <v>0.96</v>
      </c>
      <c r="S417" s="1">
        <f t="shared" si="46"/>
        <v>0.5</v>
      </c>
      <c r="T417" s="1">
        <f t="shared" si="47"/>
        <v>0.62790697674418605</v>
      </c>
      <c r="U417" s="1">
        <f t="shared" si="48"/>
        <v>0.4</v>
      </c>
    </row>
    <row r="418" spans="8:21" x14ac:dyDescent="0.3">
      <c r="H418" t="s">
        <v>2890</v>
      </c>
      <c r="I418">
        <v>-208</v>
      </c>
      <c r="J418">
        <v>27</v>
      </c>
      <c r="K418">
        <v>-1.1000000000000001</v>
      </c>
      <c r="L418">
        <v>17</v>
      </c>
      <c r="M418">
        <v>0.15</v>
      </c>
      <c r="N418" s="1">
        <f t="shared" si="49"/>
        <v>17</v>
      </c>
      <c r="P418" s="1">
        <f t="shared" si="43"/>
        <v>0.8471428571428572</v>
      </c>
      <c r="Q418" s="1">
        <f t="shared" si="44"/>
        <v>0.62790697674418605</v>
      </c>
      <c r="R418" s="1">
        <f t="shared" si="45"/>
        <v>0.91200000000000003</v>
      </c>
      <c r="S418" s="1">
        <f t="shared" si="46"/>
        <v>0.44736842105263158</v>
      </c>
      <c r="T418" s="1">
        <f t="shared" si="47"/>
        <v>0.65116279069767435</v>
      </c>
      <c r="U418" s="1">
        <f t="shared" si="48"/>
        <v>0.2</v>
      </c>
    </row>
    <row r="419" spans="8:21" x14ac:dyDescent="0.3">
      <c r="H419" t="s">
        <v>2917</v>
      </c>
      <c r="I419">
        <v>-208</v>
      </c>
      <c r="J419">
        <v>25</v>
      </c>
      <c r="K419">
        <v>-1.7</v>
      </c>
      <c r="L419">
        <v>17</v>
      </c>
      <c r="M419">
        <v>0.15</v>
      </c>
      <c r="N419" s="1">
        <f t="shared" si="49"/>
        <v>17</v>
      </c>
      <c r="P419" s="1">
        <f t="shared" si="43"/>
        <v>0.8471428571428572</v>
      </c>
      <c r="Q419" s="1">
        <f t="shared" si="44"/>
        <v>0.58139534883720934</v>
      </c>
      <c r="R419" s="1">
        <f t="shared" si="45"/>
        <v>0.8640000000000001</v>
      </c>
      <c r="S419" s="1">
        <f t="shared" si="46"/>
        <v>0.44736842105263158</v>
      </c>
      <c r="T419" s="1">
        <f t="shared" si="47"/>
        <v>0.65116279069767435</v>
      </c>
      <c r="U419" s="1">
        <f t="shared" si="48"/>
        <v>0.2</v>
      </c>
    </row>
    <row r="420" spans="8:21" x14ac:dyDescent="0.3">
      <c r="H420" t="s">
        <v>2943</v>
      </c>
      <c r="I420">
        <v>-208</v>
      </c>
      <c r="J420">
        <v>5</v>
      </c>
      <c r="K420">
        <v>-2</v>
      </c>
      <c r="L420">
        <v>18</v>
      </c>
      <c r="M420">
        <v>0.02</v>
      </c>
      <c r="N420" s="1">
        <f t="shared" si="49"/>
        <v>23</v>
      </c>
      <c r="P420" s="1">
        <f t="shared" si="43"/>
        <v>0.8471428571428572</v>
      </c>
      <c r="Q420" s="1">
        <f t="shared" si="44"/>
        <v>0.11627906976744186</v>
      </c>
      <c r="R420" s="1">
        <f t="shared" si="45"/>
        <v>0.84</v>
      </c>
      <c r="S420" s="1">
        <f t="shared" si="46"/>
        <v>0.47368421052631576</v>
      </c>
      <c r="T420" s="1">
        <f t="shared" si="47"/>
        <v>0.5</v>
      </c>
      <c r="U420" s="1">
        <f t="shared" si="48"/>
        <v>0.8</v>
      </c>
    </row>
    <row r="421" spans="8:21" x14ac:dyDescent="0.3">
      <c r="H421" t="s">
        <v>2965</v>
      </c>
      <c r="I421">
        <v>-208</v>
      </c>
      <c r="J421">
        <v>9</v>
      </c>
      <c r="K421">
        <v>-2</v>
      </c>
      <c r="L421">
        <v>19</v>
      </c>
      <c r="M421">
        <v>0.1</v>
      </c>
      <c r="N421" s="1">
        <f t="shared" si="49"/>
        <v>20</v>
      </c>
      <c r="P421" s="1">
        <f t="shared" si="43"/>
        <v>0.8471428571428572</v>
      </c>
      <c r="Q421" s="1">
        <f t="shared" si="44"/>
        <v>0.20930232558139536</v>
      </c>
      <c r="R421" s="1">
        <f t="shared" si="45"/>
        <v>0.84</v>
      </c>
      <c r="S421" s="1">
        <f t="shared" si="46"/>
        <v>0.5</v>
      </c>
      <c r="T421" s="1">
        <f t="shared" si="47"/>
        <v>0.59302325581395354</v>
      </c>
      <c r="U421" s="1">
        <f t="shared" si="48"/>
        <v>0.5</v>
      </c>
    </row>
    <row r="422" spans="8:21" x14ac:dyDescent="0.3">
      <c r="H422" t="s">
        <v>2966</v>
      </c>
      <c r="I422">
        <v>-208</v>
      </c>
      <c r="J422">
        <v>8</v>
      </c>
      <c r="K422">
        <v>-2</v>
      </c>
      <c r="L422">
        <v>19</v>
      </c>
      <c r="M422">
        <v>0.1</v>
      </c>
      <c r="N422" s="1">
        <f t="shared" si="49"/>
        <v>20</v>
      </c>
      <c r="P422" s="1">
        <f t="shared" si="43"/>
        <v>0.8471428571428572</v>
      </c>
      <c r="Q422" s="1">
        <f t="shared" si="44"/>
        <v>0.18604651162790697</v>
      </c>
      <c r="R422" s="1">
        <f t="shared" si="45"/>
        <v>0.84</v>
      </c>
      <c r="S422" s="1">
        <f t="shared" si="46"/>
        <v>0.5</v>
      </c>
      <c r="T422" s="1">
        <f t="shared" si="47"/>
        <v>0.59302325581395354</v>
      </c>
      <c r="U422" s="1">
        <f t="shared" si="48"/>
        <v>0.5</v>
      </c>
    </row>
    <row r="423" spans="8:21" x14ac:dyDescent="0.3">
      <c r="H423" t="s">
        <v>2931</v>
      </c>
      <c r="I423">
        <v>-209</v>
      </c>
      <c r="J423">
        <v>3</v>
      </c>
      <c r="K423">
        <v>-2</v>
      </c>
      <c r="L423">
        <v>18</v>
      </c>
      <c r="M423">
        <v>-0.02</v>
      </c>
      <c r="N423" s="1">
        <f t="shared" si="49"/>
        <v>25</v>
      </c>
      <c r="P423" s="1">
        <f t="shared" si="43"/>
        <v>0.84642857142857142</v>
      </c>
      <c r="Q423" s="1">
        <f t="shared" si="44"/>
        <v>6.9767441860465115E-2</v>
      </c>
      <c r="R423" s="1">
        <f t="shared" si="45"/>
        <v>0.84</v>
      </c>
      <c r="S423" s="1">
        <f t="shared" si="46"/>
        <v>0.47368421052631576</v>
      </c>
      <c r="T423" s="1">
        <f t="shared" si="47"/>
        <v>0.45348837209302323</v>
      </c>
      <c r="U423" s="1">
        <f t="shared" si="48"/>
        <v>1</v>
      </c>
    </row>
    <row r="424" spans="8:21" x14ac:dyDescent="0.3">
      <c r="H424" t="s">
        <v>2566</v>
      </c>
      <c r="I424">
        <v>-210</v>
      </c>
      <c r="J424">
        <v>12</v>
      </c>
      <c r="K424">
        <v>0</v>
      </c>
      <c r="L424">
        <v>18</v>
      </c>
      <c r="M424">
        <v>0.25</v>
      </c>
      <c r="N424" s="1">
        <f t="shared" si="49"/>
        <v>16</v>
      </c>
      <c r="P424" s="1">
        <f t="shared" si="43"/>
        <v>0.84571428571428575</v>
      </c>
      <c r="Q424" s="1">
        <f t="shared" si="44"/>
        <v>0.27906976744186046</v>
      </c>
      <c r="R424" s="1">
        <f t="shared" si="45"/>
        <v>1</v>
      </c>
      <c r="S424" s="1">
        <f t="shared" si="46"/>
        <v>0.47368421052631576</v>
      </c>
      <c r="T424" s="1">
        <f t="shared" si="47"/>
        <v>0.7674418604651162</v>
      </c>
      <c r="U424" s="1">
        <f t="shared" si="48"/>
        <v>0.1</v>
      </c>
    </row>
    <row r="425" spans="8:21" x14ac:dyDescent="0.3">
      <c r="H425" t="s">
        <v>2652</v>
      </c>
      <c r="I425">
        <v>-210</v>
      </c>
      <c r="J425">
        <v>16</v>
      </c>
      <c r="K425">
        <v>-0.5</v>
      </c>
      <c r="L425">
        <v>20</v>
      </c>
      <c r="M425">
        <v>0.1</v>
      </c>
      <c r="N425" s="1">
        <f t="shared" si="49"/>
        <v>20</v>
      </c>
      <c r="P425" s="1">
        <f t="shared" si="43"/>
        <v>0.84571428571428575</v>
      </c>
      <c r="Q425" s="1">
        <f t="shared" si="44"/>
        <v>0.37209302325581395</v>
      </c>
      <c r="R425" s="1">
        <f t="shared" si="45"/>
        <v>0.96</v>
      </c>
      <c r="S425" s="1">
        <f t="shared" si="46"/>
        <v>0.52631578947368418</v>
      </c>
      <c r="T425" s="1">
        <f t="shared" si="47"/>
        <v>0.59302325581395354</v>
      </c>
      <c r="U425" s="1">
        <f t="shared" si="48"/>
        <v>0.5</v>
      </c>
    </row>
    <row r="426" spans="8:21" x14ac:dyDescent="0.3">
      <c r="H426" t="s">
        <v>2925</v>
      </c>
      <c r="I426">
        <v>-210</v>
      </c>
      <c r="J426">
        <v>10</v>
      </c>
      <c r="K426">
        <v>-1.8</v>
      </c>
      <c r="L426">
        <v>17</v>
      </c>
      <c r="M426">
        <v>0.19</v>
      </c>
      <c r="N426" s="1">
        <f t="shared" si="49"/>
        <v>16</v>
      </c>
      <c r="P426" s="1">
        <f t="shared" si="43"/>
        <v>0.84571428571428575</v>
      </c>
      <c r="Q426" s="1">
        <f t="shared" si="44"/>
        <v>0.23255813953488372</v>
      </c>
      <c r="R426" s="1">
        <f t="shared" si="45"/>
        <v>0.85599999999999998</v>
      </c>
      <c r="S426" s="1">
        <f t="shared" si="46"/>
        <v>0.44736842105263158</v>
      </c>
      <c r="T426" s="1">
        <f t="shared" si="47"/>
        <v>0.69767441860465118</v>
      </c>
      <c r="U426" s="1">
        <f t="shared" si="48"/>
        <v>0.1</v>
      </c>
    </row>
    <row r="427" spans="8:21" x14ac:dyDescent="0.3">
      <c r="H427" t="s">
        <v>2959</v>
      </c>
      <c r="I427">
        <v>-210</v>
      </c>
      <c r="J427">
        <v>7</v>
      </c>
      <c r="K427">
        <v>-2</v>
      </c>
      <c r="L427">
        <v>19</v>
      </c>
      <c r="M427">
        <v>7.0000000000000007E-2</v>
      </c>
      <c r="N427" s="1">
        <f t="shared" si="49"/>
        <v>21</v>
      </c>
      <c r="P427" s="1">
        <f t="shared" si="43"/>
        <v>0.84571428571428575</v>
      </c>
      <c r="Q427" s="1">
        <f t="shared" si="44"/>
        <v>0.16279069767441862</v>
      </c>
      <c r="R427" s="1">
        <f t="shared" si="45"/>
        <v>0.84</v>
      </c>
      <c r="S427" s="1">
        <f t="shared" si="46"/>
        <v>0.5</v>
      </c>
      <c r="T427" s="1">
        <f t="shared" si="47"/>
        <v>0.55813953488372092</v>
      </c>
      <c r="U427" s="1">
        <f t="shared" si="48"/>
        <v>0.6</v>
      </c>
    </row>
    <row r="428" spans="8:21" x14ac:dyDescent="0.3">
      <c r="H428" t="s">
        <v>2915</v>
      </c>
      <c r="I428">
        <v>-211</v>
      </c>
      <c r="J428">
        <v>21</v>
      </c>
      <c r="K428">
        <v>-1.7</v>
      </c>
      <c r="L428">
        <v>18</v>
      </c>
      <c r="M428">
        <v>0.13</v>
      </c>
      <c r="N428" s="1">
        <f t="shared" si="49"/>
        <v>19</v>
      </c>
      <c r="P428" s="1">
        <f t="shared" si="43"/>
        <v>0.84499999999999997</v>
      </c>
      <c r="Q428" s="1">
        <f t="shared" si="44"/>
        <v>0.48837209302325579</v>
      </c>
      <c r="R428" s="1">
        <f t="shared" si="45"/>
        <v>0.8640000000000001</v>
      </c>
      <c r="S428" s="1">
        <f t="shared" si="46"/>
        <v>0.47368421052631576</v>
      </c>
      <c r="T428" s="1">
        <f t="shared" si="47"/>
        <v>0.62790697674418605</v>
      </c>
      <c r="U428" s="1">
        <f t="shared" si="48"/>
        <v>0.4</v>
      </c>
    </row>
    <row r="429" spans="8:21" x14ac:dyDescent="0.3">
      <c r="H429" t="s">
        <v>2936</v>
      </c>
      <c r="I429">
        <v>-211</v>
      </c>
      <c r="J429">
        <v>5</v>
      </c>
      <c r="K429">
        <v>-2</v>
      </c>
      <c r="L429">
        <v>19</v>
      </c>
      <c r="M429">
        <v>0</v>
      </c>
      <c r="N429" s="1">
        <f t="shared" si="49"/>
        <v>24</v>
      </c>
      <c r="P429" s="1">
        <f t="shared" si="43"/>
        <v>0.84499999999999997</v>
      </c>
      <c r="Q429" s="1">
        <f t="shared" si="44"/>
        <v>0.11627906976744186</v>
      </c>
      <c r="R429" s="1">
        <f t="shared" si="45"/>
        <v>0.84</v>
      </c>
      <c r="S429" s="1">
        <f t="shared" si="46"/>
        <v>0.5</v>
      </c>
      <c r="T429" s="1">
        <f t="shared" si="47"/>
        <v>0.47674418604651159</v>
      </c>
      <c r="U429" s="1">
        <f t="shared" si="48"/>
        <v>0.9</v>
      </c>
    </row>
    <row r="430" spans="8:21" x14ac:dyDescent="0.3">
      <c r="H430" t="s">
        <v>2967</v>
      </c>
      <c r="I430">
        <v>-211</v>
      </c>
      <c r="J430">
        <v>7</v>
      </c>
      <c r="K430">
        <v>-2</v>
      </c>
      <c r="L430">
        <v>19</v>
      </c>
      <c r="M430">
        <v>0.1</v>
      </c>
      <c r="N430" s="1">
        <f t="shared" si="49"/>
        <v>20</v>
      </c>
      <c r="P430" s="1">
        <f t="shared" si="43"/>
        <v>0.84499999999999997</v>
      </c>
      <c r="Q430" s="1">
        <f t="shared" si="44"/>
        <v>0.16279069767441862</v>
      </c>
      <c r="R430" s="1">
        <f t="shared" si="45"/>
        <v>0.84</v>
      </c>
      <c r="S430" s="1">
        <f t="shared" si="46"/>
        <v>0.5</v>
      </c>
      <c r="T430" s="1">
        <f t="shared" si="47"/>
        <v>0.59302325581395354</v>
      </c>
      <c r="U430" s="1">
        <f t="shared" si="48"/>
        <v>0.5</v>
      </c>
    </row>
    <row r="431" spans="8:21" x14ac:dyDescent="0.3">
      <c r="H431" t="s">
        <v>3028</v>
      </c>
      <c r="I431">
        <v>-211</v>
      </c>
      <c r="J431">
        <v>1</v>
      </c>
      <c r="K431">
        <v>-2.4</v>
      </c>
      <c r="L431">
        <v>17</v>
      </c>
      <c r="M431">
        <v>-0.06</v>
      </c>
      <c r="N431" s="1">
        <f t="shared" si="49"/>
        <v>25</v>
      </c>
      <c r="P431" s="1">
        <f t="shared" si="43"/>
        <v>0.84499999999999997</v>
      </c>
      <c r="Q431" s="1">
        <f t="shared" si="44"/>
        <v>2.3255813953488372E-2</v>
      </c>
      <c r="R431" s="1">
        <f t="shared" si="45"/>
        <v>0.80799999999999994</v>
      </c>
      <c r="S431" s="1">
        <f t="shared" si="46"/>
        <v>0.44736842105263158</v>
      </c>
      <c r="T431" s="1">
        <f t="shared" si="47"/>
        <v>0.40697674418604651</v>
      </c>
      <c r="U431" s="1">
        <f t="shared" si="48"/>
        <v>1</v>
      </c>
    </row>
    <row r="432" spans="8:21" x14ac:dyDescent="0.3">
      <c r="H432" t="s">
        <v>2549</v>
      </c>
      <c r="I432">
        <v>-213</v>
      </c>
      <c r="J432">
        <v>28</v>
      </c>
      <c r="K432">
        <v>0</v>
      </c>
      <c r="L432">
        <v>18</v>
      </c>
      <c r="M432">
        <v>0.17</v>
      </c>
      <c r="N432" s="1">
        <f t="shared" si="49"/>
        <v>18</v>
      </c>
      <c r="P432" s="1">
        <f t="shared" si="43"/>
        <v>0.84357142857142853</v>
      </c>
      <c r="Q432" s="1">
        <f t="shared" si="44"/>
        <v>0.65116279069767447</v>
      </c>
      <c r="R432" s="1">
        <f t="shared" si="45"/>
        <v>1</v>
      </c>
      <c r="S432" s="1">
        <f t="shared" si="46"/>
        <v>0.47368421052631576</v>
      </c>
      <c r="T432" s="1">
        <f t="shared" si="47"/>
        <v>0.67441860465116277</v>
      </c>
      <c r="U432" s="1">
        <f t="shared" si="48"/>
        <v>0.3</v>
      </c>
    </row>
    <row r="433" spans="8:21" x14ac:dyDescent="0.3">
      <c r="H433" t="s">
        <v>2951</v>
      </c>
      <c r="I433">
        <v>-213</v>
      </c>
      <c r="J433">
        <v>6</v>
      </c>
      <c r="K433">
        <v>-2</v>
      </c>
      <c r="L433">
        <v>19</v>
      </c>
      <c r="M433">
        <v>0.05</v>
      </c>
      <c r="N433" s="1">
        <f t="shared" si="49"/>
        <v>22</v>
      </c>
      <c r="P433" s="1">
        <f t="shared" si="43"/>
        <v>0.84357142857142853</v>
      </c>
      <c r="Q433" s="1">
        <f t="shared" si="44"/>
        <v>0.13953488372093023</v>
      </c>
      <c r="R433" s="1">
        <f t="shared" si="45"/>
        <v>0.84</v>
      </c>
      <c r="S433" s="1">
        <f t="shared" si="46"/>
        <v>0.5</v>
      </c>
      <c r="T433" s="1">
        <f t="shared" si="47"/>
        <v>0.53488372093023251</v>
      </c>
      <c r="U433" s="1">
        <f t="shared" si="48"/>
        <v>0.7</v>
      </c>
    </row>
    <row r="434" spans="8:21" x14ac:dyDescent="0.3">
      <c r="H434" t="s">
        <v>2653</v>
      </c>
      <c r="I434">
        <v>-214</v>
      </c>
      <c r="J434">
        <v>15</v>
      </c>
      <c r="K434">
        <v>-0.5</v>
      </c>
      <c r="L434">
        <v>20</v>
      </c>
      <c r="M434">
        <v>0.15</v>
      </c>
      <c r="N434" s="1">
        <f t="shared" si="49"/>
        <v>20</v>
      </c>
      <c r="P434" s="1">
        <f t="shared" si="43"/>
        <v>0.84285714285714286</v>
      </c>
      <c r="Q434" s="1">
        <f t="shared" si="44"/>
        <v>0.34883720930232559</v>
      </c>
      <c r="R434" s="1">
        <f t="shared" si="45"/>
        <v>0.96</v>
      </c>
      <c r="S434" s="1">
        <f t="shared" si="46"/>
        <v>0.52631578947368418</v>
      </c>
      <c r="T434" s="1">
        <f t="shared" si="47"/>
        <v>0.65116279069767435</v>
      </c>
      <c r="U434" s="1">
        <f t="shared" si="48"/>
        <v>0.5</v>
      </c>
    </row>
    <row r="435" spans="8:21" x14ac:dyDescent="0.3">
      <c r="H435" t="s">
        <v>2987</v>
      </c>
      <c r="I435">
        <v>-214</v>
      </c>
      <c r="J435">
        <v>9</v>
      </c>
      <c r="K435">
        <v>-2</v>
      </c>
      <c r="L435">
        <v>18</v>
      </c>
      <c r="M435">
        <v>0.15</v>
      </c>
      <c r="N435" s="1">
        <f t="shared" si="49"/>
        <v>17</v>
      </c>
      <c r="P435" s="1">
        <f t="shared" si="43"/>
        <v>0.84285714285714286</v>
      </c>
      <c r="Q435" s="1">
        <f t="shared" si="44"/>
        <v>0.20930232558139536</v>
      </c>
      <c r="R435" s="1">
        <f t="shared" si="45"/>
        <v>0.84</v>
      </c>
      <c r="S435" s="1">
        <f t="shared" si="46"/>
        <v>0.47368421052631576</v>
      </c>
      <c r="T435" s="1">
        <f t="shared" si="47"/>
        <v>0.65116279069767435</v>
      </c>
      <c r="U435" s="1">
        <f t="shared" si="48"/>
        <v>0.2</v>
      </c>
    </row>
    <row r="436" spans="8:21" x14ac:dyDescent="0.3">
      <c r="H436" t="s">
        <v>3059</v>
      </c>
      <c r="I436">
        <v>-214</v>
      </c>
      <c r="J436">
        <v>1</v>
      </c>
      <c r="K436">
        <v>-3</v>
      </c>
      <c r="L436">
        <v>17</v>
      </c>
      <c r="M436">
        <v>0</v>
      </c>
      <c r="N436" s="1">
        <f t="shared" si="49"/>
        <v>24</v>
      </c>
      <c r="P436" s="1">
        <f t="shared" si="43"/>
        <v>0.84285714285714286</v>
      </c>
      <c r="Q436" s="1">
        <f t="shared" si="44"/>
        <v>2.3255813953488372E-2</v>
      </c>
      <c r="R436" s="1">
        <f t="shared" si="45"/>
        <v>0.76</v>
      </c>
      <c r="S436" s="1">
        <f t="shared" si="46"/>
        <v>0.44736842105263158</v>
      </c>
      <c r="T436" s="1">
        <f t="shared" si="47"/>
        <v>0.47674418604651159</v>
      </c>
      <c r="U436" s="1">
        <f t="shared" si="48"/>
        <v>0.9</v>
      </c>
    </row>
    <row r="437" spans="8:21" x14ac:dyDescent="0.3">
      <c r="H437" t="s">
        <v>2569</v>
      </c>
      <c r="I437">
        <v>-215</v>
      </c>
      <c r="J437">
        <v>31</v>
      </c>
      <c r="K437">
        <v>0</v>
      </c>
      <c r="L437">
        <v>16</v>
      </c>
      <c r="M437">
        <v>0.23</v>
      </c>
      <c r="N437" s="1">
        <f t="shared" si="49"/>
        <v>15</v>
      </c>
      <c r="P437" s="1">
        <f t="shared" si="43"/>
        <v>0.84214285714285719</v>
      </c>
      <c r="Q437" s="1">
        <f t="shared" si="44"/>
        <v>0.72093023255813948</v>
      </c>
      <c r="R437" s="1">
        <f t="shared" si="45"/>
        <v>1</v>
      </c>
      <c r="S437" s="1">
        <f t="shared" si="46"/>
        <v>0.42105263157894735</v>
      </c>
      <c r="T437" s="1">
        <f t="shared" si="47"/>
        <v>0.7441860465116279</v>
      </c>
      <c r="U437" s="1">
        <f t="shared" si="48"/>
        <v>0</v>
      </c>
    </row>
    <row r="438" spans="8:21" x14ac:dyDescent="0.3">
      <c r="H438" t="s">
        <v>2930</v>
      </c>
      <c r="I438">
        <v>-215</v>
      </c>
      <c r="J438">
        <v>5</v>
      </c>
      <c r="K438">
        <v>-2</v>
      </c>
      <c r="L438">
        <v>20</v>
      </c>
      <c r="M438">
        <v>0.02</v>
      </c>
      <c r="N438" s="1">
        <f t="shared" si="49"/>
        <v>25</v>
      </c>
      <c r="P438" s="1">
        <f t="shared" si="43"/>
        <v>0.84214285714285719</v>
      </c>
      <c r="Q438" s="1">
        <f t="shared" si="44"/>
        <v>0.11627906976744186</v>
      </c>
      <c r="R438" s="1">
        <f t="shared" si="45"/>
        <v>0.84</v>
      </c>
      <c r="S438" s="1">
        <f t="shared" si="46"/>
        <v>0.52631578947368418</v>
      </c>
      <c r="T438" s="1">
        <f t="shared" si="47"/>
        <v>0.5</v>
      </c>
      <c r="U438" s="1">
        <f t="shared" si="48"/>
        <v>1</v>
      </c>
    </row>
    <row r="439" spans="8:21" x14ac:dyDescent="0.3">
      <c r="H439" t="s">
        <v>2913</v>
      </c>
      <c r="I439">
        <v>-216</v>
      </c>
      <c r="J439">
        <v>21</v>
      </c>
      <c r="K439">
        <v>-1.7</v>
      </c>
      <c r="L439">
        <v>19</v>
      </c>
      <c r="M439">
        <v>0.1</v>
      </c>
      <c r="N439" s="1">
        <f t="shared" si="49"/>
        <v>20</v>
      </c>
      <c r="P439" s="1">
        <f t="shared" si="43"/>
        <v>0.84142857142857141</v>
      </c>
      <c r="Q439" s="1">
        <f t="shared" si="44"/>
        <v>0.48837209302325579</v>
      </c>
      <c r="R439" s="1">
        <f t="shared" si="45"/>
        <v>0.8640000000000001</v>
      </c>
      <c r="S439" s="1">
        <f t="shared" si="46"/>
        <v>0.5</v>
      </c>
      <c r="T439" s="1">
        <f t="shared" si="47"/>
        <v>0.59302325581395354</v>
      </c>
      <c r="U439" s="1">
        <f t="shared" si="48"/>
        <v>0.5</v>
      </c>
    </row>
    <row r="440" spans="8:21" x14ac:dyDescent="0.3">
      <c r="H440" t="s">
        <v>2644</v>
      </c>
      <c r="I440">
        <v>-218</v>
      </c>
      <c r="J440">
        <v>19</v>
      </c>
      <c r="K440">
        <v>-0.5</v>
      </c>
      <c r="L440">
        <v>20</v>
      </c>
      <c r="M440">
        <v>0.12</v>
      </c>
      <c r="N440" s="1">
        <f t="shared" si="49"/>
        <v>21</v>
      </c>
      <c r="P440" s="1">
        <f t="shared" si="43"/>
        <v>0.84</v>
      </c>
      <c r="Q440" s="1">
        <f t="shared" si="44"/>
        <v>0.44186046511627908</v>
      </c>
      <c r="R440" s="1">
        <f t="shared" si="45"/>
        <v>0.96</v>
      </c>
      <c r="S440" s="1">
        <f t="shared" si="46"/>
        <v>0.52631578947368418</v>
      </c>
      <c r="T440" s="1">
        <f t="shared" si="47"/>
        <v>0.61627906976744196</v>
      </c>
      <c r="U440" s="1">
        <f t="shared" si="48"/>
        <v>0.6</v>
      </c>
    </row>
    <row r="441" spans="8:21" x14ac:dyDescent="0.3">
      <c r="H441" t="s">
        <v>2646</v>
      </c>
      <c r="I441">
        <v>-218</v>
      </c>
      <c r="J441">
        <v>17</v>
      </c>
      <c r="K441">
        <v>-0.5</v>
      </c>
      <c r="L441">
        <v>20</v>
      </c>
      <c r="M441">
        <v>7.0000000000000007E-2</v>
      </c>
      <c r="N441" s="1">
        <f t="shared" si="49"/>
        <v>21</v>
      </c>
      <c r="P441" s="1">
        <f t="shared" si="43"/>
        <v>0.84</v>
      </c>
      <c r="Q441" s="1">
        <f t="shared" si="44"/>
        <v>0.39534883720930231</v>
      </c>
      <c r="R441" s="1">
        <f t="shared" si="45"/>
        <v>0.96</v>
      </c>
      <c r="S441" s="1">
        <f t="shared" si="46"/>
        <v>0.52631578947368418</v>
      </c>
      <c r="T441" s="1">
        <f t="shared" si="47"/>
        <v>0.55813953488372092</v>
      </c>
      <c r="U441" s="1">
        <f t="shared" si="48"/>
        <v>0.6</v>
      </c>
    </row>
    <row r="442" spans="8:21" x14ac:dyDescent="0.3">
      <c r="H442" t="s">
        <v>2896</v>
      </c>
      <c r="I442">
        <v>-218</v>
      </c>
      <c r="J442">
        <v>11</v>
      </c>
      <c r="K442">
        <v>-1.6</v>
      </c>
      <c r="L442">
        <v>17</v>
      </c>
      <c r="M442">
        <v>0.25</v>
      </c>
      <c r="N442" s="1">
        <f t="shared" si="49"/>
        <v>16</v>
      </c>
      <c r="P442" s="1">
        <f t="shared" si="43"/>
        <v>0.84</v>
      </c>
      <c r="Q442" s="1">
        <f t="shared" si="44"/>
        <v>0.2558139534883721</v>
      </c>
      <c r="R442" s="1">
        <f t="shared" si="45"/>
        <v>0.872</v>
      </c>
      <c r="S442" s="1">
        <f t="shared" si="46"/>
        <v>0.44736842105263158</v>
      </c>
      <c r="T442" s="1">
        <f t="shared" si="47"/>
        <v>0.7674418604651162</v>
      </c>
      <c r="U442" s="1">
        <f t="shared" si="48"/>
        <v>0.1</v>
      </c>
    </row>
    <row r="443" spans="8:21" x14ac:dyDescent="0.3">
      <c r="H443" t="s">
        <v>2973</v>
      </c>
      <c r="I443">
        <v>-219</v>
      </c>
      <c r="J443">
        <v>9</v>
      </c>
      <c r="K443">
        <v>-2</v>
      </c>
      <c r="L443">
        <v>19</v>
      </c>
      <c r="M443">
        <v>0.13</v>
      </c>
      <c r="N443" s="1">
        <f t="shared" si="49"/>
        <v>19</v>
      </c>
      <c r="P443" s="1">
        <f t="shared" si="43"/>
        <v>0.8392857142857143</v>
      </c>
      <c r="Q443" s="1">
        <f t="shared" si="44"/>
        <v>0.20930232558139536</v>
      </c>
      <c r="R443" s="1">
        <f t="shared" si="45"/>
        <v>0.84</v>
      </c>
      <c r="S443" s="1">
        <f t="shared" si="46"/>
        <v>0.5</v>
      </c>
      <c r="T443" s="1">
        <f t="shared" si="47"/>
        <v>0.62790697674418605</v>
      </c>
      <c r="U443" s="1">
        <f t="shared" si="48"/>
        <v>0.4</v>
      </c>
    </row>
    <row r="444" spans="8:21" x14ac:dyDescent="0.3">
      <c r="H444" t="s">
        <v>2704</v>
      </c>
      <c r="I444">
        <v>-221</v>
      </c>
      <c r="J444">
        <v>19</v>
      </c>
      <c r="K444">
        <v>-0.7</v>
      </c>
      <c r="L444">
        <v>20</v>
      </c>
      <c r="M444">
        <v>0.12</v>
      </c>
      <c r="N444" s="1">
        <f t="shared" si="49"/>
        <v>21</v>
      </c>
      <c r="P444" s="1">
        <f t="shared" si="43"/>
        <v>0.83785714285714286</v>
      </c>
      <c r="Q444" s="1">
        <f t="shared" si="44"/>
        <v>0.44186046511627908</v>
      </c>
      <c r="R444" s="1">
        <f t="shared" si="45"/>
        <v>0.94400000000000006</v>
      </c>
      <c r="S444" s="1">
        <f t="shared" si="46"/>
        <v>0.52631578947368418</v>
      </c>
      <c r="T444" s="1">
        <f t="shared" si="47"/>
        <v>0.61627906976744196</v>
      </c>
      <c r="U444" s="1">
        <f t="shared" si="48"/>
        <v>0.6</v>
      </c>
    </row>
    <row r="445" spans="8:21" x14ac:dyDescent="0.3">
      <c r="H445" t="s">
        <v>2889</v>
      </c>
      <c r="I445">
        <v>-221</v>
      </c>
      <c r="J445">
        <v>27</v>
      </c>
      <c r="K445">
        <v>-1.1000000000000001</v>
      </c>
      <c r="L445">
        <v>19</v>
      </c>
      <c r="M445">
        <v>0.17</v>
      </c>
      <c r="N445" s="1">
        <f t="shared" si="49"/>
        <v>18</v>
      </c>
      <c r="P445" s="1">
        <f t="shared" si="43"/>
        <v>0.83785714285714286</v>
      </c>
      <c r="Q445" s="1">
        <f t="shared" si="44"/>
        <v>0.62790697674418605</v>
      </c>
      <c r="R445" s="1">
        <f t="shared" si="45"/>
        <v>0.91200000000000003</v>
      </c>
      <c r="S445" s="1">
        <f t="shared" si="46"/>
        <v>0.5</v>
      </c>
      <c r="T445" s="1">
        <f t="shared" si="47"/>
        <v>0.67441860465116277</v>
      </c>
      <c r="U445" s="1">
        <f t="shared" si="48"/>
        <v>0.3</v>
      </c>
    </row>
    <row r="446" spans="8:21" x14ac:dyDescent="0.3">
      <c r="H446" t="s">
        <v>2645</v>
      </c>
      <c r="I446">
        <v>-222</v>
      </c>
      <c r="J446">
        <v>17</v>
      </c>
      <c r="K446">
        <v>-0.5</v>
      </c>
      <c r="L446">
        <v>20</v>
      </c>
      <c r="M446">
        <v>0.12</v>
      </c>
      <c r="N446" s="1">
        <f t="shared" si="49"/>
        <v>21</v>
      </c>
      <c r="P446" s="1">
        <f t="shared" si="43"/>
        <v>0.83714285714285719</v>
      </c>
      <c r="Q446" s="1">
        <f t="shared" si="44"/>
        <v>0.39534883720930231</v>
      </c>
      <c r="R446" s="1">
        <f t="shared" si="45"/>
        <v>0.96</v>
      </c>
      <c r="S446" s="1">
        <f t="shared" si="46"/>
        <v>0.52631578947368418</v>
      </c>
      <c r="T446" s="1">
        <f t="shared" si="47"/>
        <v>0.61627906976744196</v>
      </c>
      <c r="U446" s="1">
        <f t="shared" si="48"/>
        <v>0.6</v>
      </c>
    </row>
    <row r="447" spans="8:21" x14ac:dyDescent="0.3">
      <c r="H447" t="s">
        <v>3061</v>
      </c>
      <c r="I447">
        <v>-222</v>
      </c>
      <c r="J447">
        <v>23</v>
      </c>
      <c r="K447">
        <v>-3.2</v>
      </c>
      <c r="L447">
        <v>15</v>
      </c>
      <c r="M447">
        <v>0.15</v>
      </c>
      <c r="N447" s="1">
        <f t="shared" si="49"/>
        <v>17</v>
      </c>
      <c r="P447" s="1">
        <f t="shared" si="43"/>
        <v>0.83714285714285719</v>
      </c>
      <c r="Q447" s="1">
        <f t="shared" si="44"/>
        <v>0.53488372093023251</v>
      </c>
      <c r="R447" s="1">
        <f t="shared" si="45"/>
        <v>0.74400000000000011</v>
      </c>
      <c r="S447" s="1">
        <f t="shared" si="46"/>
        <v>0.39473684210526316</v>
      </c>
      <c r="T447" s="1">
        <f t="shared" si="47"/>
        <v>0.65116279069767435</v>
      </c>
      <c r="U447" s="1">
        <f t="shared" si="48"/>
        <v>0.2</v>
      </c>
    </row>
    <row r="448" spans="8:21" x14ac:dyDescent="0.3">
      <c r="H448" t="s">
        <v>2677</v>
      </c>
      <c r="I448">
        <v>-223</v>
      </c>
      <c r="J448">
        <v>13</v>
      </c>
      <c r="K448">
        <v>-0.5</v>
      </c>
      <c r="L448">
        <v>19</v>
      </c>
      <c r="M448">
        <v>0.21</v>
      </c>
      <c r="N448" s="1">
        <f t="shared" si="49"/>
        <v>17</v>
      </c>
      <c r="P448" s="1">
        <f t="shared" si="43"/>
        <v>0.83642857142857141</v>
      </c>
      <c r="Q448" s="1">
        <f t="shared" si="44"/>
        <v>0.30232558139534882</v>
      </c>
      <c r="R448" s="1">
        <f t="shared" si="45"/>
        <v>0.96</v>
      </c>
      <c r="S448" s="1">
        <f t="shared" si="46"/>
        <v>0.5</v>
      </c>
      <c r="T448" s="1">
        <f t="shared" si="47"/>
        <v>0.72093023255813959</v>
      </c>
      <c r="U448" s="1">
        <f t="shared" si="48"/>
        <v>0.2</v>
      </c>
    </row>
    <row r="449" spans="8:21" x14ac:dyDescent="0.3">
      <c r="H449" t="s">
        <v>2642</v>
      </c>
      <c r="I449">
        <v>-224</v>
      </c>
      <c r="J449">
        <v>16</v>
      </c>
      <c r="K449">
        <v>-0.5</v>
      </c>
      <c r="L449">
        <v>21</v>
      </c>
      <c r="M449">
        <v>0.09</v>
      </c>
      <c r="N449" s="1">
        <f t="shared" si="49"/>
        <v>22</v>
      </c>
      <c r="P449" s="1">
        <f t="shared" si="43"/>
        <v>0.83571428571428574</v>
      </c>
      <c r="Q449" s="1">
        <f t="shared" si="44"/>
        <v>0.37209302325581395</v>
      </c>
      <c r="R449" s="1">
        <f t="shared" si="45"/>
        <v>0.96</v>
      </c>
      <c r="S449" s="1">
        <f t="shared" si="46"/>
        <v>0.55263157894736847</v>
      </c>
      <c r="T449" s="1">
        <f t="shared" si="47"/>
        <v>0.58139534883720934</v>
      </c>
      <c r="U449" s="1">
        <f t="shared" si="48"/>
        <v>0.7</v>
      </c>
    </row>
    <row r="450" spans="8:21" x14ac:dyDescent="0.3">
      <c r="H450" t="s">
        <v>3055</v>
      </c>
      <c r="I450">
        <v>-224</v>
      </c>
      <c r="J450">
        <v>1</v>
      </c>
      <c r="K450">
        <v>-2.8</v>
      </c>
      <c r="L450">
        <v>18</v>
      </c>
      <c r="M450">
        <v>-0.02</v>
      </c>
      <c r="N450" s="1">
        <f t="shared" si="49"/>
        <v>25</v>
      </c>
      <c r="P450" s="1">
        <f t="shared" si="43"/>
        <v>0.83571428571428574</v>
      </c>
      <c r="Q450" s="1">
        <f t="shared" si="44"/>
        <v>2.3255813953488372E-2</v>
      </c>
      <c r="R450" s="1">
        <f t="shared" si="45"/>
        <v>0.77599999999999991</v>
      </c>
      <c r="S450" s="1">
        <f t="shared" si="46"/>
        <v>0.47368421052631576</v>
      </c>
      <c r="T450" s="1">
        <f t="shared" si="47"/>
        <v>0.45348837209302323</v>
      </c>
      <c r="U450" s="1">
        <f t="shared" si="48"/>
        <v>1</v>
      </c>
    </row>
    <row r="451" spans="8:21" x14ac:dyDescent="0.3">
      <c r="H451" t="s">
        <v>2641</v>
      </c>
      <c r="I451">
        <v>-225</v>
      </c>
      <c r="J451">
        <v>17</v>
      </c>
      <c r="K451">
        <v>-0.5</v>
      </c>
      <c r="L451">
        <v>21</v>
      </c>
      <c r="M451">
        <v>0.09</v>
      </c>
      <c r="N451" s="1">
        <f t="shared" si="49"/>
        <v>22</v>
      </c>
      <c r="P451" s="1">
        <f t="shared" si="43"/>
        <v>0.83499999999999996</v>
      </c>
      <c r="Q451" s="1">
        <f t="shared" si="44"/>
        <v>0.39534883720930231</v>
      </c>
      <c r="R451" s="1">
        <f t="shared" si="45"/>
        <v>0.96</v>
      </c>
      <c r="S451" s="1">
        <f t="shared" si="46"/>
        <v>0.55263157894736847</v>
      </c>
      <c r="T451" s="1">
        <f t="shared" si="47"/>
        <v>0.58139534883720934</v>
      </c>
      <c r="U451" s="1">
        <f t="shared" si="48"/>
        <v>0.7</v>
      </c>
    </row>
    <row r="452" spans="8:21" x14ac:dyDescent="0.3">
      <c r="H452" t="s">
        <v>2929</v>
      </c>
      <c r="I452">
        <v>-225</v>
      </c>
      <c r="J452">
        <v>5</v>
      </c>
      <c r="K452">
        <v>-2</v>
      </c>
      <c r="L452">
        <v>20</v>
      </c>
      <c r="M452">
        <v>-0.02</v>
      </c>
      <c r="N452" s="1">
        <f t="shared" si="49"/>
        <v>25</v>
      </c>
      <c r="P452" s="1">
        <f t="shared" si="43"/>
        <v>0.83499999999999996</v>
      </c>
      <c r="Q452" s="1">
        <f t="shared" si="44"/>
        <v>0.11627906976744186</v>
      </c>
      <c r="R452" s="1">
        <f t="shared" si="45"/>
        <v>0.84</v>
      </c>
      <c r="S452" s="1">
        <f t="shared" si="46"/>
        <v>0.52631578947368418</v>
      </c>
      <c r="T452" s="1">
        <f t="shared" si="47"/>
        <v>0.45348837209302323</v>
      </c>
      <c r="U452" s="1">
        <f t="shared" si="48"/>
        <v>1</v>
      </c>
    </row>
    <row r="453" spans="8:21" x14ac:dyDescent="0.3">
      <c r="H453" t="s">
        <v>2935</v>
      </c>
      <c r="I453">
        <v>-225</v>
      </c>
      <c r="J453">
        <v>6</v>
      </c>
      <c r="K453">
        <v>-2</v>
      </c>
      <c r="L453">
        <v>19</v>
      </c>
      <c r="M453">
        <v>0</v>
      </c>
      <c r="N453" s="1">
        <f t="shared" si="49"/>
        <v>24</v>
      </c>
      <c r="P453" s="1">
        <f t="shared" ref="P453:P516" si="50">(I453-MIN(I$5:I$729))/I$3</f>
        <v>0.83499999999999996</v>
      </c>
      <c r="Q453" s="1">
        <f t="shared" ref="Q453:Q516" si="51">(J453-MIN(J$5:J$729))/J$3</f>
        <v>0.13953488372093023</v>
      </c>
      <c r="R453" s="1">
        <f t="shared" ref="R453:R516" si="52">(K453-MIN(K$5:K$729))/K$3</f>
        <v>0.84</v>
      </c>
      <c r="S453" s="1">
        <f t="shared" ref="S453:S516" si="53">(L453-MIN(L$5:L$729))/L$3</f>
        <v>0.5</v>
      </c>
      <c r="T453" s="1">
        <f t="shared" ref="T453:T516" si="54">(M453-MIN(M$5:M$729))/M$3</f>
        <v>0.47674418604651159</v>
      </c>
      <c r="U453" s="1">
        <f t="shared" ref="U453:U516" si="55">(N453-MIN(N$5:N$729))/N$3</f>
        <v>0.9</v>
      </c>
    </row>
    <row r="454" spans="8:21" x14ac:dyDescent="0.3">
      <c r="H454" t="s">
        <v>2950</v>
      </c>
      <c r="I454">
        <v>-225</v>
      </c>
      <c r="J454">
        <v>7</v>
      </c>
      <c r="K454">
        <v>-2</v>
      </c>
      <c r="L454">
        <v>20</v>
      </c>
      <c r="M454">
        <v>0.05</v>
      </c>
      <c r="N454" s="1">
        <f t="shared" ref="N454:N517" si="56">LEN(H454)</f>
        <v>22</v>
      </c>
      <c r="P454" s="1">
        <f t="shared" si="50"/>
        <v>0.83499999999999996</v>
      </c>
      <c r="Q454" s="1">
        <f t="shared" si="51"/>
        <v>0.16279069767441862</v>
      </c>
      <c r="R454" s="1">
        <f t="shared" si="52"/>
        <v>0.84</v>
      </c>
      <c r="S454" s="1">
        <f t="shared" si="53"/>
        <v>0.52631578947368418</v>
      </c>
      <c r="T454" s="1">
        <f t="shared" si="54"/>
        <v>0.53488372093023251</v>
      </c>
      <c r="U454" s="1">
        <f t="shared" si="55"/>
        <v>0.7</v>
      </c>
    </row>
    <row r="455" spans="8:21" x14ac:dyDescent="0.3">
      <c r="H455" t="s">
        <v>2554</v>
      </c>
      <c r="I455">
        <v>-226</v>
      </c>
      <c r="J455">
        <v>29</v>
      </c>
      <c r="K455">
        <v>0</v>
      </c>
      <c r="L455">
        <v>18</v>
      </c>
      <c r="M455">
        <v>0.21</v>
      </c>
      <c r="N455" s="1">
        <f t="shared" si="56"/>
        <v>17</v>
      </c>
      <c r="P455" s="1">
        <f t="shared" si="50"/>
        <v>0.8342857142857143</v>
      </c>
      <c r="Q455" s="1">
        <f t="shared" si="51"/>
        <v>0.67441860465116277</v>
      </c>
      <c r="R455" s="1">
        <f t="shared" si="52"/>
        <v>1</v>
      </c>
      <c r="S455" s="1">
        <f t="shared" si="53"/>
        <v>0.47368421052631576</v>
      </c>
      <c r="T455" s="1">
        <f t="shared" si="54"/>
        <v>0.72093023255813959</v>
      </c>
      <c r="U455" s="1">
        <f t="shared" si="55"/>
        <v>0.2</v>
      </c>
    </row>
    <row r="456" spans="8:21" x14ac:dyDescent="0.3">
      <c r="H456" t="s">
        <v>2980</v>
      </c>
      <c r="I456">
        <v>-227</v>
      </c>
      <c r="J456">
        <v>10</v>
      </c>
      <c r="K456">
        <v>-2</v>
      </c>
      <c r="L456">
        <v>19</v>
      </c>
      <c r="M456">
        <v>0.17</v>
      </c>
      <c r="N456" s="1">
        <f t="shared" si="56"/>
        <v>18</v>
      </c>
      <c r="P456" s="1">
        <f t="shared" si="50"/>
        <v>0.83357142857142852</v>
      </c>
      <c r="Q456" s="1">
        <f t="shared" si="51"/>
        <v>0.23255813953488372</v>
      </c>
      <c r="R456" s="1">
        <f t="shared" si="52"/>
        <v>0.84</v>
      </c>
      <c r="S456" s="1">
        <f t="shared" si="53"/>
        <v>0.5</v>
      </c>
      <c r="T456" s="1">
        <f t="shared" si="54"/>
        <v>0.67441860465116277</v>
      </c>
      <c r="U456" s="1">
        <f t="shared" si="55"/>
        <v>0.3</v>
      </c>
    </row>
    <row r="457" spans="8:21" x14ac:dyDescent="0.3">
      <c r="H457" t="s">
        <v>2942</v>
      </c>
      <c r="I457">
        <v>-228</v>
      </c>
      <c r="J457">
        <v>7</v>
      </c>
      <c r="K457">
        <v>-2</v>
      </c>
      <c r="L457">
        <v>20</v>
      </c>
      <c r="M457">
        <v>0.02</v>
      </c>
      <c r="N457" s="1">
        <f t="shared" si="56"/>
        <v>23</v>
      </c>
      <c r="P457" s="1">
        <f t="shared" si="50"/>
        <v>0.83285714285714285</v>
      </c>
      <c r="Q457" s="1">
        <f t="shared" si="51"/>
        <v>0.16279069767441862</v>
      </c>
      <c r="R457" s="1">
        <f t="shared" si="52"/>
        <v>0.84</v>
      </c>
      <c r="S457" s="1">
        <f t="shared" si="53"/>
        <v>0.52631578947368418</v>
      </c>
      <c r="T457" s="1">
        <f t="shared" si="54"/>
        <v>0.5</v>
      </c>
      <c r="U457" s="1">
        <f t="shared" si="55"/>
        <v>0.8</v>
      </c>
    </row>
    <row r="458" spans="8:21" x14ac:dyDescent="0.3">
      <c r="H458" t="s">
        <v>2958</v>
      </c>
      <c r="I458">
        <v>-229</v>
      </c>
      <c r="J458">
        <v>7</v>
      </c>
      <c r="K458">
        <v>-2</v>
      </c>
      <c r="L458">
        <v>20</v>
      </c>
      <c r="M458">
        <v>7.0000000000000007E-2</v>
      </c>
      <c r="N458" s="1">
        <f t="shared" si="56"/>
        <v>21</v>
      </c>
      <c r="P458" s="1">
        <f t="shared" si="50"/>
        <v>0.83214285714285718</v>
      </c>
      <c r="Q458" s="1">
        <f t="shared" si="51"/>
        <v>0.16279069767441862</v>
      </c>
      <c r="R458" s="1">
        <f t="shared" si="52"/>
        <v>0.84</v>
      </c>
      <c r="S458" s="1">
        <f t="shared" si="53"/>
        <v>0.52631578947368418</v>
      </c>
      <c r="T458" s="1">
        <f t="shared" si="54"/>
        <v>0.55813953488372092</v>
      </c>
      <c r="U458" s="1">
        <f t="shared" si="55"/>
        <v>0.6</v>
      </c>
    </row>
    <row r="459" spans="8:21" x14ac:dyDescent="0.3">
      <c r="H459" t="s">
        <v>2928</v>
      </c>
      <c r="I459">
        <v>-231</v>
      </c>
      <c r="J459">
        <v>7</v>
      </c>
      <c r="K459">
        <v>-2</v>
      </c>
      <c r="L459">
        <v>20</v>
      </c>
      <c r="M459">
        <v>0.02</v>
      </c>
      <c r="N459" s="1">
        <f t="shared" si="56"/>
        <v>25</v>
      </c>
      <c r="P459" s="1">
        <f t="shared" si="50"/>
        <v>0.83071428571428574</v>
      </c>
      <c r="Q459" s="1">
        <f t="shared" si="51"/>
        <v>0.16279069767441862</v>
      </c>
      <c r="R459" s="1">
        <f t="shared" si="52"/>
        <v>0.84</v>
      </c>
      <c r="S459" s="1">
        <f t="shared" si="53"/>
        <v>0.52631578947368418</v>
      </c>
      <c r="T459" s="1">
        <f t="shared" si="54"/>
        <v>0.5</v>
      </c>
      <c r="U459" s="1">
        <f t="shared" si="55"/>
        <v>1</v>
      </c>
    </row>
    <row r="460" spans="8:21" x14ac:dyDescent="0.3">
      <c r="H460" t="s">
        <v>2548</v>
      </c>
      <c r="I460">
        <v>-232</v>
      </c>
      <c r="J460">
        <v>29</v>
      </c>
      <c r="K460">
        <v>0</v>
      </c>
      <c r="L460">
        <v>20</v>
      </c>
      <c r="M460">
        <v>0.17</v>
      </c>
      <c r="N460" s="1">
        <f t="shared" si="56"/>
        <v>18</v>
      </c>
      <c r="P460" s="1">
        <f t="shared" si="50"/>
        <v>0.83</v>
      </c>
      <c r="Q460" s="1">
        <f t="shared" si="51"/>
        <v>0.67441860465116277</v>
      </c>
      <c r="R460" s="1">
        <f t="shared" si="52"/>
        <v>1</v>
      </c>
      <c r="S460" s="1">
        <f t="shared" si="53"/>
        <v>0.52631578947368418</v>
      </c>
      <c r="T460" s="1">
        <f t="shared" si="54"/>
        <v>0.67441860465116277</v>
      </c>
      <c r="U460" s="1">
        <f t="shared" si="55"/>
        <v>0.3</v>
      </c>
    </row>
    <row r="461" spans="8:21" x14ac:dyDescent="0.3">
      <c r="H461" t="s">
        <v>2647</v>
      </c>
      <c r="I461">
        <v>-232</v>
      </c>
      <c r="J461">
        <v>15</v>
      </c>
      <c r="K461">
        <v>-0.5</v>
      </c>
      <c r="L461">
        <v>21</v>
      </c>
      <c r="M461">
        <v>0.12</v>
      </c>
      <c r="N461" s="1">
        <f t="shared" si="56"/>
        <v>21</v>
      </c>
      <c r="P461" s="1">
        <f t="shared" si="50"/>
        <v>0.83</v>
      </c>
      <c r="Q461" s="1">
        <f t="shared" si="51"/>
        <v>0.34883720930232559</v>
      </c>
      <c r="R461" s="1">
        <f t="shared" si="52"/>
        <v>0.96</v>
      </c>
      <c r="S461" s="1">
        <f t="shared" si="53"/>
        <v>0.55263157894736847</v>
      </c>
      <c r="T461" s="1">
        <f t="shared" si="54"/>
        <v>0.61627906976744196</v>
      </c>
      <c r="U461" s="1">
        <f t="shared" si="55"/>
        <v>0.6</v>
      </c>
    </row>
    <row r="462" spans="8:21" x14ac:dyDescent="0.3">
      <c r="H462" t="s">
        <v>2916</v>
      </c>
      <c r="I462">
        <v>-232</v>
      </c>
      <c r="J462">
        <v>26</v>
      </c>
      <c r="K462">
        <v>-1.7</v>
      </c>
      <c r="L462">
        <v>19</v>
      </c>
      <c r="M462">
        <v>0.11</v>
      </c>
      <c r="N462" s="1">
        <f t="shared" si="56"/>
        <v>18</v>
      </c>
      <c r="P462" s="1">
        <f t="shared" si="50"/>
        <v>0.83</v>
      </c>
      <c r="Q462" s="1">
        <f t="shared" si="51"/>
        <v>0.60465116279069764</v>
      </c>
      <c r="R462" s="1">
        <f t="shared" si="52"/>
        <v>0.8640000000000001</v>
      </c>
      <c r="S462" s="1">
        <f t="shared" si="53"/>
        <v>0.5</v>
      </c>
      <c r="T462" s="1">
        <f t="shared" si="54"/>
        <v>0.60465116279069775</v>
      </c>
      <c r="U462" s="1">
        <f t="shared" si="55"/>
        <v>0.3</v>
      </c>
    </row>
    <row r="463" spans="8:21" x14ac:dyDescent="0.3">
      <c r="H463" t="s">
        <v>2941</v>
      </c>
      <c r="I463">
        <v>-232</v>
      </c>
      <c r="J463">
        <v>7</v>
      </c>
      <c r="K463">
        <v>-2</v>
      </c>
      <c r="L463">
        <v>21</v>
      </c>
      <c r="M463">
        <v>7.0000000000000007E-2</v>
      </c>
      <c r="N463" s="1">
        <f t="shared" si="56"/>
        <v>23</v>
      </c>
      <c r="P463" s="1">
        <f t="shared" si="50"/>
        <v>0.83</v>
      </c>
      <c r="Q463" s="1">
        <f t="shared" si="51"/>
        <v>0.16279069767441862</v>
      </c>
      <c r="R463" s="1">
        <f t="shared" si="52"/>
        <v>0.84</v>
      </c>
      <c r="S463" s="1">
        <f t="shared" si="53"/>
        <v>0.55263157894736847</v>
      </c>
      <c r="T463" s="1">
        <f t="shared" si="54"/>
        <v>0.55813953488372092</v>
      </c>
      <c r="U463" s="1">
        <f t="shared" si="55"/>
        <v>0.8</v>
      </c>
    </row>
    <row r="464" spans="8:21" x14ac:dyDescent="0.3">
      <c r="H464" t="s">
        <v>2957</v>
      </c>
      <c r="I464">
        <v>-232</v>
      </c>
      <c r="J464">
        <v>9</v>
      </c>
      <c r="K464">
        <v>-2</v>
      </c>
      <c r="L464">
        <v>20</v>
      </c>
      <c r="M464">
        <v>0.12</v>
      </c>
      <c r="N464" s="1">
        <f t="shared" si="56"/>
        <v>21</v>
      </c>
      <c r="P464" s="1">
        <f t="shared" si="50"/>
        <v>0.83</v>
      </c>
      <c r="Q464" s="1">
        <f t="shared" si="51"/>
        <v>0.20930232558139536</v>
      </c>
      <c r="R464" s="1">
        <f t="shared" si="52"/>
        <v>0.84</v>
      </c>
      <c r="S464" s="1">
        <f t="shared" si="53"/>
        <v>0.52631578947368418</v>
      </c>
      <c r="T464" s="1">
        <f t="shared" si="54"/>
        <v>0.61627906976744196</v>
      </c>
      <c r="U464" s="1">
        <f t="shared" si="55"/>
        <v>0.6</v>
      </c>
    </row>
    <row r="465" spans="8:21" x14ac:dyDescent="0.3">
      <c r="H465" t="s">
        <v>3027</v>
      </c>
      <c r="I465">
        <v>-232</v>
      </c>
      <c r="J465">
        <v>25</v>
      </c>
      <c r="K465">
        <v>-2.4</v>
      </c>
      <c r="L465">
        <v>18</v>
      </c>
      <c r="M465">
        <v>0.17</v>
      </c>
      <c r="N465" s="1">
        <f t="shared" si="56"/>
        <v>18</v>
      </c>
      <c r="P465" s="1">
        <f t="shared" si="50"/>
        <v>0.83</v>
      </c>
      <c r="Q465" s="1">
        <f t="shared" si="51"/>
        <v>0.58139534883720934</v>
      </c>
      <c r="R465" s="1">
        <f t="shared" si="52"/>
        <v>0.80799999999999994</v>
      </c>
      <c r="S465" s="1">
        <f t="shared" si="53"/>
        <v>0.47368421052631576</v>
      </c>
      <c r="T465" s="1">
        <f t="shared" si="54"/>
        <v>0.67441860465116277</v>
      </c>
      <c r="U465" s="1">
        <f t="shared" si="55"/>
        <v>0.3</v>
      </c>
    </row>
    <row r="466" spans="8:21" x14ac:dyDescent="0.3">
      <c r="H466" t="s">
        <v>2669</v>
      </c>
      <c r="I466">
        <v>-234</v>
      </c>
      <c r="J466">
        <v>13</v>
      </c>
      <c r="K466">
        <v>-0.5</v>
      </c>
      <c r="L466">
        <v>20</v>
      </c>
      <c r="M466">
        <v>0.22</v>
      </c>
      <c r="N466" s="1">
        <f t="shared" si="56"/>
        <v>18</v>
      </c>
      <c r="P466" s="1">
        <f t="shared" si="50"/>
        <v>0.82857142857142863</v>
      </c>
      <c r="Q466" s="1">
        <f t="shared" si="51"/>
        <v>0.30232558139534882</v>
      </c>
      <c r="R466" s="1">
        <f t="shared" si="52"/>
        <v>0.96</v>
      </c>
      <c r="S466" s="1">
        <f t="shared" si="53"/>
        <v>0.52631578947368418</v>
      </c>
      <c r="T466" s="1">
        <f t="shared" si="54"/>
        <v>0.73255813953488369</v>
      </c>
      <c r="U466" s="1">
        <f t="shared" si="55"/>
        <v>0.3</v>
      </c>
    </row>
    <row r="467" spans="8:21" x14ac:dyDescent="0.3">
      <c r="H467" t="s">
        <v>2934</v>
      </c>
      <c r="I467">
        <v>-235</v>
      </c>
      <c r="J467">
        <v>7</v>
      </c>
      <c r="K467">
        <v>-2</v>
      </c>
      <c r="L467">
        <v>21</v>
      </c>
      <c r="M467">
        <v>0.04</v>
      </c>
      <c r="N467" s="1">
        <f t="shared" si="56"/>
        <v>24</v>
      </c>
      <c r="P467" s="1">
        <f t="shared" si="50"/>
        <v>0.82785714285714285</v>
      </c>
      <c r="Q467" s="1">
        <f t="shared" si="51"/>
        <v>0.16279069767441862</v>
      </c>
      <c r="R467" s="1">
        <f t="shared" si="52"/>
        <v>0.84</v>
      </c>
      <c r="S467" s="1">
        <f t="shared" si="53"/>
        <v>0.55263157894736847</v>
      </c>
      <c r="T467" s="1">
        <f t="shared" si="54"/>
        <v>0.5232558139534883</v>
      </c>
      <c r="U467" s="1">
        <f t="shared" si="55"/>
        <v>0.9</v>
      </c>
    </row>
    <row r="468" spans="8:21" x14ac:dyDescent="0.3">
      <c r="H468" t="s">
        <v>2949</v>
      </c>
      <c r="I468">
        <v>-236</v>
      </c>
      <c r="J468">
        <v>8</v>
      </c>
      <c r="K468">
        <v>-2</v>
      </c>
      <c r="L468">
        <v>21</v>
      </c>
      <c r="M468">
        <v>0.09</v>
      </c>
      <c r="N468" s="1">
        <f t="shared" si="56"/>
        <v>22</v>
      </c>
      <c r="P468" s="1">
        <f t="shared" si="50"/>
        <v>0.82714285714285718</v>
      </c>
      <c r="Q468" s="1">
        <f t="shared" si="51"/>
        <v>0.18604651162790697</v>
      </c>
      <c r="R468" s="1">
        <f t="shared" si="52"/>
        <v>0.84</v>
      </c>
      <c r="S468" s="1">
        <f t="shared" si="53"/>
        <v>0.55263157894736847</v>
      </c>
      <c r="T468" s="1">
        <f t="shared" si="54"/>
        <v>0.58139534883720934</v>
      </c>
      <c r="U468" s="1">
        <f t="shared" si="55"/>
        <v>0.7</v>
      </c>
    </row>
    <row r="469" spans="8:21" x14ac:dyDescent="0.3">
      <c r="H469" t="s">
        <v>3058</v>
      </c>
      <c r="I469">
        <v>-236</v>
      </c>
      <c r="J469">
        <v>1</v>
      </c>
      <c r="K469">
        <v>-3</v>
      </c>
      <c r="L469">
        <v>19</v>
      </c>
      <c r="M469">
        <v>0.02</v>
      </c>
      <c r="N469" s="1">
        <f t="shared" si="56"/>
        <v>25</v>
      </c>
      <c r="P469" s="1">
        <f t="shared" si="50"/>
        <v>0.82714285714285718</v>
      </c>
      <c r="Q469" s="1">
        <f t="shared" si="51"/>
        <v>2.3255813953488372E-2</v>
      </c>
      <c r="R469" s="1">
        <f t="shared" si="52"/>
        <v>0.76</v>
      </c>
      <c r="S469" s="1">
        <f t="shared" si="53"/>
        <v>0.5</v>
      </c>
      <c r="T469" s="1">
        <f t="shared" si="54"/>
        <v>0.5</v>
      </c>
      <c r="U469" s="1">
        <f t="shared" si="55"/>
        <v>1</v>
      </c>
    </row>
    <row r="470" spans="8:21" x14ac:dyDescent="0.3">
      <c r="H470" t="s">
        <v>2654</v>
      </c>
      <c r="I470">
        <v>-237</v>
      </c>
      <c r="J470">
        <v>14</v>
      </c>
      <c r="K470">
        <v>-0.5</v>
      </c>
      <c r="L470">
        <v>22</v>
      </c>
      <c r="M470">
        <v>0.15</v>
      </c>
      <c r="N470" s="1">
        <f t="shared" si="56"/>
        <v>20</v>
      </c>
      <c r="P470" s="1">
        <f t="shared" si="50"/>
        <v>0.8264285714285714</v>
      </c>
      <c r="Q470" s="1">
        <f t="shared" si="51"/>
        <v>0.32558139534883723</v>
      </c>
      <c r="R470" s="1">
        <f t="shared" si="52"/>
        <v>0.96</v>
      </c>
      <c r="S470" s="1">
        <f t="shared" si="53"/>
        <v>0.57894736842105265</v>
      </c>
      <c r="T470" s="1">
        <f t="shared" si="54"/>
        <v>0.65116279069767435</v>
      </c>
      <c r="U470" s="1">
        <f t="shared" si="55"/>
        <v>0.5</v>
      </c>
    </row>
    <row r="471" spans="8:21" x14ac:dyDescent="0.3">
      <c r="H471" t="s">
        <v>2924</v>
      </c>
      <c r="I471">
        <v>-237</v>
      </c>
      <c r="J471">
        <v>11</v>
      </c>
      <c r="K471">
        <v>-1.8</v>
      </c>
      <c r="L471">
        <v>19</v>
      </c>
      <c r="M471">
        <v>0.21</v>
      </c>
      <c r="N471" s="1">
        <f t="shared" si="56"/>
        <v>17</v>
      </c>
      <c r="P471" s="1">
        <f t="shared" si="50"/>
        <v>0.8264285714285714</v>
      </c>
      <c r="Q471" s="1">
        <f t="shared" si="51"/>
        <v>0.2558139534883721</v>
      </c>
      <c r="R471" s="1">
        <f t="shared" si="52"/>
        <v>0.85599999999999998</v>
      </c>
      <c r="S471" s="1">
        <f t="shared" si="53"/>
        <v>0.5</v>
      </c>
      <c r="T471" s="1">
        <f t="shared" si="54"/>
        <v>0.72093023255813959</v>
      </c>
      <c r="U471" s="1">
        <f t="shared" si="55"/>
        <v>0.2</v>
      </c>
    </row>
    <row r="472" spans="8:21" x14ac:dyDescent="0.3">
      <c r="H472" t="s">
        <v>2661</v>
      </c>
      <c r="I472">
        <v>-238</v>
      </c>
      <c r="J472">
        <v>13</v>
      </c>
      <c r="K472">
        <v>-0.5</v>
      </c>
      <c r="L472">
        <v>22</v>
      </c>
      <c r="M472">
        <v>0.18</v>
      </c>
      <c r="N472" s="1">
        <f t="shared" si="56"/>
        <v>19</v>
      </c>
      <c r="P472" s="1">
        <f t="shared" si="50"/>
        <v>0.82571428571428573</v>
      </c>
      <c r="Q472" s="1">
        <f t="shared" si="51"/>
        <v>0.30232558139534882</v>
      </c>
      <c r="R472" s="1">
        <f t="shared" si="52"/>
        <v>0.96</v>
      </c>
      <c r="S472" s="1">
        <f t="shared" si="53"/>
        <v>0.57894736842105265</v>
      </c>
      <c r="T472" s="1">
        <f t="shared" si="54"/>
        <v>0.68604651162790697</v>
      </c>
      <c r="U472" s="1">
        <f t="shared" si="55"/>
        <v>0.4</v>
      </c>
    </row>
    <row r="473" spans="8:21" x14ac:dyDescent="0.3">
      <c r="H473" t="s">
        <v>2541</v>
      </c>
      <c r="I473">
        <v>-239</v>
      </c>
      <c r="J473">
        <v>29</v>
      </c>
      <c r="K473">
        <v>0</v>
      </c>
      <c r="L473">
        <v>21</v>
      </c>
      <c r="M473">
        <v>0.18</v>
      </c>
      <c r="N473" s="1">
        <f t="shared" si="56"/>
        <v>19</v>
      </c>
      <c r="P473" s="1">
        <f t="shared" si="50"/>
        <v>0.82499999999999996</v>
      </c>
      <c r="Q473" s="1">
        <f t="shared" si="51"/>
        <v>0.67441860465116277</v>
      </c>
      <c r="R473" s="1">
        <f t="shared" si="52"/>
        <v>1</v>
      </c>
      <c r="S473" s="1">
        <f t="shared" si="53"/>
        <v>0.55263157894736847</v>
      </c>
      <c r="T473" s="1">
        <f t="shared" si="54"/>
        <v>0.68604651162790697</v>
      </c>
      <c r="U473" s="1">
        <f t="shared" si="55"/>
        <v>0.4</v>
      </c>
    </row>
    <row r="474" spans="8:21" x14ac:dyDescent="0.3">
      <c r="H474" t="s">
        <v>2911</v>
      </c>
      <c r="I474">
        <v>-239</v>
      </c>
      <c r="J474">
        <v>21</v>
      </c>
      <c r="K474">
        <v>-1.7</v>
      </c>
      <c r="L474">
        <v>21</v>
      </c>
      <c r="M474">
        <v>0.12</v>
      </c>
      <c r="N474" s="1">
        <f t="shared" si="56"/>
        <v>21</v>
      </c>
      <c r="P474" s="1">
        <f t="shared" si="50"/>
        <v>0.82499999999999996</v>
      </c>
      <c r="Q474" s="1">
        <f t="shared" si="51"/>
        <v>0.48837209302325579</v>
      </c>
      <c r="R474" s="1">
        <f t="shared" si="52"/>
        <v>0.8640000000000001</v>
      </c>
      <c r="S474" s="1">
        <f t="shared" si="53"/>
        <v>0.55263157894736847</v>
      </c>
      <c r="T474" s="1">
        <f t="shared" si="54"/>
        <v>0.61627906976744196</v>
      </c>
      <c r="U474" s="1">
        <f t="shared" si="55"/>
        <v>0.6</v>
      </c>
    </row>
    <row r="475" spans="8:21" x14ac:dyDescent="0.3">
      <c r="H475" t="s">
        <v>2638</v>
      </c>
      <c r="I475">
        <v>-242</v>
      </c>
      <c r="J475">
        <v>17</v>
      </c>
      <c r="K475">
        <v>-0.5</v>
      </c>
      <c r="L475">
        <v>22</v>
      </c>
      <c r="M475">
        <v>0.11</v>
      </c>
      <c r="N475" s="1">
        <f t="shared" si="56"/>
        <v>23</v>
      </c>
      <c r="P475" s="1">
        <f t="shared" si="50"/>
        <v>0.82285714285714284</v>
      </c>
      <c r="Q475" s="1">
        <f t="shared" si="51"/>
        <v>0.39534883720930231</v>
      </c>
      <c r="R475" s="1">
        <f t="shared" si="52"/>
        <v>0.96</v>
      </c>
      <c r="S475" s="1">
        <f t="shared" si="53"/>
        <v>0.57894736842105265</v>
      </c>
      <c r="T475" s="1">
        <f t="shared" si="54"/>
        <v>0.60465116279069775</v>
      </c>
      <c r="U475" s="1">
        <f t="shared" si="55"/>
        <v>0.8</v>
      </c>
    </row>
    <row r="476" spans="8:21" x14ac:dyDescent="0.3">
      <c r="H476" t="s">
        <v>2703</v>
      </c>
      <c r="I476">
        <v>-244</v>
      </c>
      <c r="J476">
        <v>19</v>
      </c>
      <c r="K476">
        <v>-0.7</v>
      </c>
      <c r="L476">
        <v>22</v>
      </c>
      <c r="M476">
        <v>0.14000000000000001</v>
      </c>
      <c r="N476" s="1">
        <f t="shared" si="56"/>
        <v>22</v>
      </c>
      <c r="P476" s="1">
        <f t="shared" si="50"/>
        <v>0.8214285714285714</v>
      </c>
      <c r="Q476" s="1">
        <f t="shared" si="51"/>
        <v>0.44186046511627908</v>
      </c>
      <c r="R476" s="1">
        <f t="shared" si="52"/>
        <v>0.94400000000000006</v>
      </c>
      <c r="S476" s="1">
        <f t="shared" si="53"/>
        <v>0.57894736842105265</v>
      </c>
      <c r="T476" s="1">
        <f t="shared" si="54"/>
        <v>0.63953488372093026</v>
      </c>
      <c r="U476" s="1">
        <f t="shared" si="55"/>
        <v>0.7</v>
      </c>
    </row>
    <row r="477" spans="8:21" x14ac:dyDescent="0.3">
      <c r="H477" t="s">
        <v>2640</v>
      </c>
      <c r="I477">
        <v>-245</v>
      </c>
      <c r="J477">
        <v>18</v>
      </c>
      <c r="K477">
        <v>-0.5</v>
      </c>
      <c r="L477">
        <v>22</v>
      </c>
      <c r="M477">
        <v>0.14000000000000001</v>
      </c>
      <c r="N477" s="1">
        <f t="shared" si="56"/>
        <v>22</v>
      </c>
      <c r="P477" s="1">
        <f t="shared" si="50"/>
        <v>0.82071428571428573</v>
      </c>
      <c r="Q477" s="1">
        <f t="shared" si="51"/>
        <v>0.41860465116279072</v>
      </c>
      <c r="R477" s="1">
        <f t="shared" si="52"/>
        <v>0.96</v>
      </c>
      <c r="S477" s="1">
        <f t="shared" si="53"/>
        <v>0.57894736842105265</v>
      </c>
      <c r="T477" s="1">
        <f t="shared" si="54"/>
        <v>0.63953488372093026</v>
      </c>
      <c r="U477" s="1">
        <f t="shared" si="55"/>
        <v>0.7</v>
      </c>
    </row>
    <row r="478" spans="8:21" x14ac:dyDescent="0.3">
      <c r="H478" t="s">
        <v>2648</v>
      </c>
      <c r="I478">
        <v>-245</v>
      </c>
      <c r="J478">
        <v>15</v>
      </c>
      <c r="K478">
        <v>-0.5</v>
      </c>
      <c r="L478">
        <v>22</v>
      </c>
      <c r="M478">
        <v>0.17</v>
      </c>
      <c r="N478" s="1">
        <f t="shared" si="56"/>
        <v>21</v>
      </c>
      <c r="P478" s="1">
        <f t="shared" si="50"/>
        <v>0.82071428571428573</v>
      </c>
      <c r="Q478" s="1">
        <f t="shared" si="51"/>
        <v>0.34883720930232559</v>
      </c>
      <c r="R478" s="1">
        <f t="shared" si="52"/>
        <v>0.96</v>
      </c>
      <c r="S478" s="1">
        <f t="shared" si="53"/>
        <v>0.57894736842105265</v>
      </c>
      <c r="T478" s="1">
        <f t="shared" si="54"/>
        <v>0.67441860465116277</v>
      </c>
      <c r="U478" s="1">
        <f t="shared" si="55"/>
        <v>0.6</v>
      </c>
    </row>
    <row r="479" spans="8:21" x14ac:dyDescent="0.3">
      <c r="H479" t="s">
        <v>2914</v>
      </c>
      <c r="I479">
        <v>-245</v>
      </c>
      <c r="J479">
        <v>27</v>
      </c>
      <c r="K479">
        <v>-1.7</v>
      </c>
      <c r="L479">
        <v>20</v>
      </c>
      <c r="M479">
        <v>0.13</v>
      </c>
      <c r="N479" s="1">
        <f t="shared" si="56"/>
        <v>19</v>
      </c>
      <c r="P479" s="1">
        <f t="shared" si="50"/>
        <v>0.82071428571428573</v>
      </c>
      <c r="Q479" s="1">
        <f t="shared" si="51"/>
        <v>0.62790697674418605</v>
      </c>
      <c r="R479" s="1">
        <f t="shared" si="52"/>
        <v>0.8640000000000001</v>
      </c>
      <c r="S479" s="1">
        <f t="shared" si="53"/>
        <v>0.52631578947368418</v>
      </c>
      <c r="T479" s="1">
        <f t="shared" si="54"/>
        <v>0.62790697674418605</v>
      </c>
      <c r="U479" s="1">
        <f t="shared" si="55"/>
        <v>0.4</v>
      </c>
    </row>
    <row r="480" spans="8:21" x14ac:dyDescent="0.3">
      <c r="H480" t="s">
        <v>2964</v>
      </c>
      <c r="I480">
        <v>-246</v>
      </c>
      <c r="J480">
        <v>10</v>
      </c>
      <c r="K480">
        <v>-2</v>
      </c>
      <c r="L480">
        <v>21</v>
      </c>
      <c r="M480">
        <v>0.15</v>
      </c>
      <c r="N480" s="1">
        <f t="shared" si="56"/>
        <v>20</v>
      </c>
      <c r="P480" s="1">
        <f t="shared" si="50"/>
        <v>0.82</v>
      </c>
      <c r="Q480" s="1">
        <f t="shared" si="51"/>
        <v>0.23255813953488372</v>
      </c>
      <c r="R480" s="1">
        <f t="shared" si="52"/>
        <v>0.84</v>
      </c>
      <c r="S480" s="1">
        <f t="shared" si="53"/>
        <v>0.55263157894736847</v>
      </c>
      <c r="T480" s="1">
        <f t="shared" si="54"/>
        <v>0.65116279069767435</v>
      </c>
      <c r="U480" s="1">
        <f t="shared" si="55"/>
        <v>0.5</v>
      </c>
    </row>
    <row r="481" spans="8:21" x14ac:dyDescent="0.3">
      <c r="H481" t="s">
        <v>2888</v>
      </c>
      <c r="I481">
        <v>-247</v>
      </c>
      <c r="J481">
        <v>27</v>
      </c>
      <c r="K481">
        <v>-1.1000000000000001</v>
      </c>
      <c r="L481">
        <v>21</v>
      </c>
      <c r="M481">
        <v>0.18</v>
      </c>
      <c r="N481" s="1">
        <f t="shared" si="56"/>
        <v>19</v>
      </c>
      <c r="P481" s="1">
        <f t="shared" si="50"/>
        <v>0.81928571428571428</v>
      </c>
      <c r="Q481" s="1">
        <f t="shared" si="51"/>
        <v>0.62790697674418605</v>
      </c>
      <c r="R481" s="1">
        <f t="shared" si="52"/>
        <v>0.91200000000000003</v>
      </c>
      <c r="S481" s="1">
        <f t="shared" si="53"/>
        <v>0.55263157894736847</v>
      </c>
      <c r="T481" s="1">
        <f t="shared" si="54"/>
        <v>0.68604651162790697</v>
      </c>
      <c r="U481" s="1">
        <f t="shared" si="55"/>
        <v>0.4</v>
      </c>
    </row>
    <row r="482" spans="8:21" x14ac:dyDescent="0.3">
      <c r="H482" t="s">
        <v>2956</v>
      </c>
      <c r="I482">
        <v>-248</v>
      </c>
      <c r="J482">
        <v>9</v>
      </c>
      <c r="K482">
        <v>-2</v>
      </c>
      <c r="L482">
        <v>21</v>
      </c>
      <c r="M482">
        <v>0.12</v>
      </c>
      <c r="N482" s="1">
        <f t="shared" si="56"/>
        <v>21</v>
      </c>
      <c r="P482" s="1">
        <f t="shared" si="50"/>
        <v>0.81857142857142862</v>
      </c>
      <c r="Q482" s="1">
        <f t="shared" si="51"/>
        <v>0.20930232558139536</v>
      </c>
      <c r="R482" s="1">
        <f t="shared" si="52"/>
        <v>0.84</v>
      </c>
      <c r="S482" s="1">
        <f t="shared" si="53"/>
        <v>0.55263157894736847</v>
      </c>
      <c r="T482" s="1">
        <f t="shared" si="54"/>
        <v>0.61627906976744196</v>
      </c>
      <c r="U482" s="1">
        <f t="shared" si="55"/>
        <v>0.6</v>
      </c>
    </row>
    <row r="483" spans="8:21" x14ac:dyDescent="0.3">
      <c r="H483" t="s">
        <v>3026</v>
      </c>
      <c r="I483">
        <v>-248</v>
      </c>
      <c r="J483">
        <v>25</v>
      </c>
      <c r="K483">
        <v>-2.4</v>
      </c>
      <c r="L483">
        <v>20</v>
      </c>
      <c r="M483">
        <v>0.13</v>
      </c>
      <c r="N483" s="1">
        <f t="shared" si="56"/>
        <v>19</v>
      </c>
      <c r="P483" s="1">
        <f t="shared" si="50"/>
        <v>0.81857142857142862</v>
      </c>
      <c r="Q483" s="1">
        <f t="shared" si="51"/>
        <v>0.58139534883720934</v>
      </c>
      <c r="R483" s="1">
        <f t="shared" si="52"/>
        <v>0.80799999999999994</v>
      </c>
      <c r="S483" s="1">
        <f t="shared" si="53"/>
        <v>0.52631578947368418</v>
      </c>
      <c r="T483" s="1">
        <f t="shared" si="54"/>
        <v>0.62790697674418605</v>
      </c>
      <c r="U483" s="1">
        <f t="shared" si="55"/>
        <v>0.4</v>
      </c>
    </row>
    <row r="484" spans="8:21" x14ac:dyDescent="0.3">
      <c r="H484" t="s">
        <v>2895</v>
      </c>
      <c r="I484">
        <v>-250</v>
      </c>
      <c r="J484">
        <v>11</v>
      </c>
      <c r="K484">
        <v>-1.6</v>
      </c>
      <c r="L484">
        <v>20</v>
      </c>
      <c r="M484">
        <v>0.26</v>
      </c>
      <c r="N484" s="1">
        <f t="shared" si="56"/>
        <v>17</v>
      </c>
      <c r="P484" s="1">
        <f t="shared" si="50"/>
        <v>0.81714285714285717</v>
      </c>
      <c r="Q484" s="1">
        <f t="shared" si="51"/>
        <v>0.2558139534883721</v>
      </c>
      <c r="R484" s="1">
        <f t="shared" si="52"/>
        <v>0.872</v>
      </c>
      <c r="S484" s="1">
        <f t="shared" si="53"/>
        <v>0.52631578947368418</v>
      </c>
      <c r="T484" s="1">
        <f t="shared" si="54"/>
        <v>0.77906976744186041</v>
      </c>
      <c r="U484" s="1">
        <f t="shared" si="55"/>
        <v>0.2</v>
      </c>
    </row>
    <row r="485" spans="8:21" x14ac:dyDescent="0.3">
      <c r="H485" t="s">
        <v>2933</v>
      </c>
      <c r="I485">
        <v>-253</v>
      </c>
      <c r="J485">
        <v>8</v>
      </c>
      <c r="K485">
        <v>-2</v>
      </c>
      <c r="L485">
        <v>23</v>
      </c>
      <c r="M485">
        <v>0.08</v>
      </c>
      <c r="N485" s="1">
        <f t="shared" si="56"/>
        <v>24</v>
      </c>
      <c r="P485" s="1">
        <f t="shared" si="50"/>
        <v>0.81499999999999995</v>
      </c>
      <c r="Q485" s="1">
        <f t="shared" si="51"/>
        <v>0.18604651162790697</v>
      </c>
      <c r="R485" s="1">
        <f t="shared" si="52"/>
        <v>0.84</v>
      </c>
      <c r="S485" s="1">
        <f t="shared" si="53"/>
        <v>0.60526315789473684</v>
      </c>
      <c r="T485" s="1">
        <f t="shared" si="54"/>
        <v>0.56976744186046513</v>
      </c>
      <c r="U485" s="1">
        <f t="shared" si="55"/>
        <v>0.9</v>
      </c>
    </row>
    <row r="486" spans="8:21" x14ac:dyDescent="0.3">
      <c r="H486" t="s">
        <v>2637</v>
      </c>
      <c r="I486">
        <v>-255</v>
      </c>
      <c r="J486">
        <v>17</v>
      </c>
      <c r="K486">
        <v>-0.5</v>
      </c>
      <c r="L486">
        <v>23</v>
      </c>
      <c r="M486">
        <v>0.11</v>
      </c>
      <c r="N486" s="1">
        <f t="shared" si="56"/>
        <v>23</v>
      </c>
      <c r="P486" s="1">
        <f t="shared" si="50"/>
        <v>0.81357142857142861</v>
      </c>
      <c r="Q486" s="1">
        <f t="shared" si="51"/>
        <v>0.39534883720930231</v>
      </c>
      <c r="R486" s="1">
        <f t="shared" si="52"/>
        <v>0.96</v>
      </c>
      <c r="S486" s="1">
        <f t="shared" si="53"/>
        <v>0.60526315789473684</v>
      </c>
      <c r="T486" s="1">
        <f t="shared" si="54"/>
        <v>0.60465116279069775</v>
      </c>
      <c r="U486" s="1">
        <f t="shared" si="55"/>
        <v>0.8</v>
      </c>
    </row>
    <row r="487" spans="8:21" x14ac:dyDescent="0.3">
      <c r="H487" t="s">
        <v>2927</v>
      </c>
      <c r="I487">
        <v>-255</v>
      </c>
      <c r="J487">
        <v>7</v>
      </c>
      <c r="K487">
        <v>-2</v>
      </c>
      <c r="L487">
        <v>23</v>
      </c>
      <c r="M487">
        <v>0.06</v>
      </c>
      <c r="N487" s="1">
        <f t="shared" si="56"/>
        <v>25</v>
      </c>
      <c r="P487" s="1">
        <f t="shared" si="50"/>
        <v>0.81357142857142861</v>
      </c>
      <c r="Q487" s="1">
        <f t="shared" si="51"/>
        <v>0.16279069767441862</v>
      </c>
      <c r="R487" s="1">
        <f t="shared" si="52"/>
        <v>0.84</v>
      </c>
      <c r="S487" s="1">
        <f t="shared" si="53"/>
        <v>0.60526315789473684</v>
      </c>
      <c r="T487" s="1">
        <f t="shared" si="54"/>
        <v>0.54651162790697672</v>
      </c>
      <c r="U487" s="1">
        <f t="shared" si="55"/>
        <v>1</v>
      </c>
    </row>
    <row r="488" spans="8:21" x14ac:dyDescent="0.3">
      <c r="H488" t="s">
        <v>2948</v>
      </c>
      <c r="I488">
        <v>-256</v>
      </c>
      <c r="J488">
        <v>9</v>
      </c>
      <c r="K488">
        <v>-2</v>
      </c>
      <c r="L488">
        <v>22</v>
      </c>
      <c r="M488">
        <v>0.14000000000000001</v>
      </c>
      <c r="N488" s="1">
        <f t="shared" si="56"/>
        <v>22</v>
      </c>
      <c r="P488" s="1">
        <f t="shared" si="50"/>
        <v>0.81285714285714283</v>
      </c>
      <c r="Q488" s="1">
        <f t="shared" si="51"/>
        <v>0.20930232558139536</v>
      </c>
      <c r="R488" s="1">
        <f t="shared" si="52"/>
        <v>0.84</v>
      </c>
      <c r="S488" s="1">
        <f t="shared" si="53"/>
        <v>0.57894736842105265</v>
      </c>
      <c r="T488" s="1">
        <f t="shared" si="54"/>
        <v>0.63953488372093026</v>
      </c>
      <c r="U488" s="1">
        <f t="shared" si="55"/>
        <v>0.7</v>
      </c>
    </row>
    <row r="489" spans="8:21" x14ac:dyDescent="0.3">
      <c r="H489" t="s">
        <v>2643</v>
      </c>
      <c r="I489">
        <v>-258</v>
      </c>
      <c r="J489">
        <v>15</v>
      </c>
      <c r="K489">
        <v>-0.5</v>
      </c>
      <c r="L489">
        <v>23</v>
      </c>
      <c r="M489">
        <v>0.14000000000000001</v>
      </c>
      <c r="N489" s="1">
        <f t="shared" si="56"/>
        <v>22</v>
      </c>
      <c r="P489" s="1">
        <f t="shared" si="50"/>
        <v>0.81142857142857139</v>
      </c>
      <c r="Q489" s="1">
        <f t="shared" si="51"/>
        <v>0.34883720930232559</v>
      </c>
      <c r="R489" s="1">
        <f t="shared" si="52"/>
        <v>0.96</v>
      </c>
      <c r="S489" s="1">
        <f t="shared" si="53"/>
        <v>0.60526315789473684</v>
      </c>
      <c r="T489" s="1">
        <f t="shared" si="54"/>
        <v>0.63953488372093026</v>
      </c>
      <c r="U489" s="1">
        <f t="shared" si="55"/>
        <v>0.7</v>
      </c>
    </row>
    <row r="490" spans="8:21" x14ac:dyDescent="0.3">
      <c r="H490" t="s">
        <v>2972</v>
      </c>
      <c r="I490">
        <v>-258</v>
      </c>
      <c r="J490">
        <v>11</v>
      </c>
      <c r="K490">
        <v>-2</v>
      </c>
      <c r="L490">
        <v>22</v>
      </c>
      <c r="M490">
        <v>0.18</v>
      </c>
      <c r="N490" s="1">
        <f t="shared" si="56"/>
        <v>19</v>
      </c>
      <c r="P490" s="1">
        <f t="shared" si="50"/>
        <v>0.81142857142857139</v>
      </c>
      <c r="Q490" s="1">
        <f t="shared" si="51"/>
        <v>0.2558139534883721</v>
      </c>
      <c r="R490" s="1">
        <f t="shared" si="52"/>
        <v>0.84</v>
      </c>
      <c r="S490" s="1">
        <f t="shared" si="53"/>
        <v>0.57894736842105265</v>
      </c>
      <c r="T490" s="1">
        <f t="shared" si="54"/>
        <v>0.68604651162790697</v>
      </c>
      <c r="U490" s="1">
        <f t="shared" si="55"/>
        <v>0.4</v>
      </c>
    </row>
    <row r="491" spans="8:21" x14ac:dyDescent="0.3">
      <c r="H491" t="s">
        <v>2639</v>
      </c>
      <c r="I491">
        <v>-259</v>
      </c>
      <c r="J491">
        <v>15</v>
      </c>
      <c r="K491">
        <v>-0.5</v>
      </c>
      <c r="L491">
        <v>24</v>
      </c>
      <c r="M491">
        <v>0.11</v>
      </c>
      <c r="N491" s="1">
        <f t="shared" si="56"/>
        <v>23</v>
      </c>
      <c r="P491" s="1">
        <f t="shared" si="50"/>
        <v>0.81071428571428572</v>
      </c>
      <c r="Q491" s="1">
        <f t="shared" si="51"/>
        <v>0.34883720930232559</v>
      </c>
      <c r="R491" s="1">
        <f t="shared" si="52"/>
        <v>0.96</v>
      </c>
      <c r="S491" s="1">
        <f t="shared" si="53"/>
        <v>0.63157894736842102</v>
      </c>
      <c r="T491" s="1">
        <f t="shared" si="54"/>
        <v>0.60465116279069775</v>
      </c>
      <c r="U491" s="1">
        <f t="shared" si="55"/>
        <v>0.8</v>
      </c>
    </row>
    <row r="492" spans="8:21" x14ac:dyDescent="0.3">
      <c r="H492" t="s">
        <v>2909</v>
      </c>
      <c r="I492">
        <v>-261</v>
      </c>
      <c r="J492">
        <v>20</v>
      </c>
      <c r="K492">
        <v>-1.7</v>
      </c>
      <c r="L492">
        <v>23</v>
      </c>
      <c r="M492">
        <v>0.14000000000000001</v>
      </c>
      <c r="N492" s="1">
        <f t="shared" si="56"/>
        <v>22</v>
      </c>
      <c r="P492" s="1">
        <f t="shared" si="50"/>
        <v>0.80928571428571427</v>
      </c>
      <c r="Q492" s="1">
        <f t="shared" si="51"/>
        <v>0.46511627906976744</v>
      </c>
      <c r="R492" s="1">
        <f t="shared" si="52"/>
        <v>0.8640000000000001</v>
      </c>
      <c r="S492" s="1">
        <f t="shared" si="53"/>
        <v>0.60526315789473684</v>
      </c>
      <c r="T492" s="1">
        <f t="shared" si="54"/>
        <v>0.63953488372093026</v>
      </c>
      <c r="U492" s="1">
        <f t="shared" si="55"/>
        <v>0.7</v>
      </c>
    </row>
    <row r="493" spans="8:21" x14ac:dyDescent="0.3">
      <c r="H493" t="s">
        <v>3047</v>
      </c>
      <c r="I493">
        <v>-261</v>
      </c>
      <c r="J493">
        <v>10</v>
      </c>
      <c r="K493">
        <v>-2.5</v>
      </c>
      <c r="L493">
        <v>22</v>
      </c>
      <c r="M493">
        <v>0.09</v>
      </c>
      <c r="N493" s="1">
        <f t="shared" si="56"/>
        <v>22</v>
      </c>
      <c r="P493" s="1">
        <f t="shared" si="50"/>
        <v>0.80928571428571427</v>
      </c>
      <c r="Q493" s="1">
        <f t="shared" si="51"/>
        <v>0.23255813953488372</v>
      </c>
      <c r="R493" s="1">
        <f t="shared" si="52"/>
        <v>0.8</v>
      </c>
      <c r="S493" s="1">
        <f t="shared" si="53"/>
        <v>0.57894736842105265</v>
      </c>
      <c r="T493" s="1">
        <f t="shared" si="54"/>
        <v>0.58139534883720934</v>
      </c>
      <c r="U493" s="1">
        <f t="shared" si="55"/>
        <v>0.7</v>
      </c>
    </row>
    <row r="494" spans="8:21" x14ac:dyDescent="0.3">
      <c r="H494" t="s">
        <v>2635</v>
      </c>
      <c r="I494">
        <v>-262</v>
      </c>
      <c r="J494">
        <v>17</v>
      </c>
      <c r="K494">
        <v>-0.5</v>
      </c>
      <c r="L494">
        <v>24</v>
      </c>
      <c r="M494">
        <v>0.12</v>
      </c>
      <c r="N494" s="1">
        <f t="shared" si="56"/>
        <v>24</v>
      </c>
      <c r="P494" s="1">
        <f t="shared" si="50"/>
        <v>0.80857142857142861</v>
      </c>
      <c r="Q494" s="1">
        <f t="shared" si="51"/>
        <v>0.39534883720930231</v>
      </c>
      <c r="R494" s="1">
        <f t="shared" si="52"/>
        <v>0.96</v>
      </c>
      <c r="S494" s="1">
        <f t="shared" si="53"/>
        <v>0.63157894736842102</v>
      </c>
      <c r="T494" s="1">
        <f t="shared" si="54"/>
        <v>0.61627906976744196</v>
      </c>
      <c r="U494" s="1">
        <f t="shared" si="55"/>
        <v>0.9</v>
      </c>
    </row>
    <row r="495" spans="8:21" x14ac:dyDescent="0.3">
      <c r="H495" t="s">
        <v>3073</v>
      </c>
      <c r="I495">
        <v>-263</v>
      </c>
      <c r="J495">
        <v>23</v>
      </c>
      <c r="K495">
        <v>-3.8</v>
      </c>
      <c r="L495">
        <v>17</v>
      </c>
      <c r="M495">
        <v>0.11</v>
      </c>
      <c r="N495" s="1">
        <f t="shared" si="56"/>
        <v>18</v>
      </c>
      <c r="P495" s="1">
        <f t="shared" si="50"/>
        <v>0.80785714285714283</v>
      </c>
      <c r="Q495" s="1">
        <f t="shared" si="51"/>
        <v>0.53488372093023251</v>
      </c>
      <c r="R495" s="1">
        <f t="shared" si="52"/>
        <v>0.69599999999999995</v>
      </c>
      <c r="S495" s="1">
        <f t="shared" si="53"/>
        <v>0.44736842105263158</v>
      </c>
      <c r="T495" s="1">
        <f t="shared" si="54"/>
        <v>0.60465116279069775</v>
      </c>
      <c r="U495" s="1">
        <f t="shared" si="55"/>
        <v>0.3</v>
      </c>
    </row>
    <row r="496" spans="8:21" x14ac:dyDescent="0.3">
      <c r="H496" t="s">
        <v>3025</v>
      </c>
      <c r="I496">
        <v>-264</v>
      </c>
      <c r="J496">
        <v>26</v>
      </c>
      <c r="K496">
        <v>-2.4</v>
      </c>
      <c r="L496">
        <v>21</v>
      </c>
      <c r="M496">
        <v>0.15</v>
      </c>
      <c r="N496" s="1">
        <f t="shared" si="56"/>
        <v>20</v>
      </c>
      <c r="P496" s="1">
        <f t="shared" si="50"/>
        <v>0.80714285714285716</v>
      </c>
      <c r="Q496" s="1">
        <f t="shared" si="51"/>
        <v>0.60465116279069764</v>
      </c>
      <c r="R496" s="1">
        <f t="shared" si="52"/>
        <v>0.80799999999999994</v>
      </c>
      <c r="S496" s="1">
        <f t="shared" si="53"/>
        <v>0.55263157894736847</v>
      </c>
      <c r="T496" s="1">
        <f t="shared" si="54"/>
        <v>0.65116279069767435</v>
      </c>
      <c r="U496" s="1">
        <f t="shared" si="55"/>
        <v>0.5</v>
      </c>
    </row>
    <row r="497" spans="8:21" x14ac:dyDescent="0.3">
      <c r="H497" t="s">
        <v>2636</v>
      </c>
      <c r="I497">
        <v>-266</v>
      </c>
      <c r="J497">
        <v>16</v>
      </c>
      <c r="K497">
        <v>-0.5</v>
      </c>
      <c r="L497">
        <v>24</v>
      </c>
      <c r="M497">
        <v>0.12</v>
      </c>
      <c r="N497" s="1">
        <f t="shared" si="56"/>
        <v>24</v>
      </c>
      <c r="P497" s="1">
        <f t="shared" si="50"/>
        <v>0.80571428571428572</v>
      </c>
      <c r="Q497" s="1">
        <f t="shared" si="51"/>
        <v>0.37209302325581395</v>
      </c>
      <c r="R497" s="1">
        <f t="shared" si="52"/>
        <v>0.96</v>
      </c>
      <c r="S497" s="1">
        <f t="shared" si="53"/>
        <v>0.63157894736842102</v>
      </c>
      <c r="T497" s="1">
        <f t="shared" si="54"/>
        <v>0.61627906976744196</v>
      </c>
      <c r="U497" s="1">
        <f t="shared" si="55"/>
        <v>0.9</v>
      </c>
    </row>
    <row r="498" spans="8:21" x14ac:dyDescent="0.3">
      <c r="H498" t="s">
        <v>2702</v>
      </c>
      <c r="I498">
        <v>-268</v>
      </c>
      <c r="J498">
        <v>19</v>
      </c>
      <c r="K498">
        <v>-0.7</v>
      </c>
      <c r="L498">
        <v>24</v>
      </c>
      <c r="M498">
        <v>0.15</v>
      </c>
      <c r="N498" s="1">
        <f t="shared" si="56"/>
        <v>23</v>
      </c>
      <c r="P498" s="1">
        <f t="shared" si="50"/>
        <v>0.80428571428571427</v>
      </c>
      <c r="Q498" s="1">
        <f t="shared" si="51"/>
        <v>0.44186046511627908</v>
      </c>
      <c r="R498" s="1">
        <f t="shared" si="52"/>
        <v>0.94400000000000006</v>
      </c>
      <c r="S498" s="1">
        <f t="shared" si="53"/>
        <v>0.63157894736842102</v>
      </c>
      <c r="T498" s="1">
        <f t="shared" si="54"/>
        <v>0.65116279069767435</v>
      </c>
      <c r="U498" s="1">
        <f t="shared" si="55"/>
        <v>0.8</v>
      </c>
    </row>
    <row r="499" spans="8:21" x14ac:dyDescent="0.3">
      <c r="H499" t="s">
        <v>2923</v>
      </c>
      <c r="I499">
        <v>-268</v>
      </c>
      <c r="J499">
        <v>11</v>
      </c>
      <c r="K499">
        <v>-1.8</v>
      </c>
      <c r="L499">
        <v>22</v>
      </c>
      <c r="M499">
        <v>0.22</v>
      </c>
      <c r="N499" s="1">
        <f t="shared" si="56"/>
        <v>18</v>
      </c>
      <c r="P499" s="1">
        <f t="shared" si="50"/>
        <v>0.80428571428571427</v>
      </c>
      <c r="Q499" s="1">
        <f t="shared" si="51"/>
        <v>0.2558139534883721</v>
      </c>
      <c r="R499" s="1">
        <f t="shared" si="52"/>
        <v>0.85599999999999998</v>
      </c>
      <c r="S499" s="1">
        <f t="shared" si="53"/>
        <v>0.57894736842105265</v>
      </c>
      <c r="T499" s="1">
        <f t="shared" si="54"/>
        <v>0.73255813953488369</v>
      </c>
      <c r="U499" s="1">
        <f t="shared" si="55"/>
        <v>0.3</v>
      </c>
    </row>
    <row r="500" spans="8:21" x14ac:dyDescent="0.3">
      <c r="H500" t="s">
        <v>2912</v>
      </c>
      <c r="I500">
        <v>-269</v>
      </c>
      <c r="J500">
        <v>27</v>
      </c>
      <c r="K500">
        <v>-1.7</v>
      </c>
      <c r="L500">
        <v>22</v>
      </c>
      <c r="M500">
        <v>0.15</v>
      </c>
      <c r="N500" s="1">
        <f t="shared" si="56"/>
        <v>20</v>
      </c>
      <c r="P500" s="1">
        <f t="shared" si="50"/>
        <v>0.8035714285714286</v>
      </c>
      <c r="Q500" s="1">
        <f t="shared" si="51"/>
        <v>0.62790697674418605</v>
      </c>
      <c r="R500" s="1">
        <f t="shared" si="52"/>
        <v>0.8640000000000001</v>
      </c>
      <c r="S500" s="1">
        <f t="shared" si="53"/>
        <v>0.57894736842105265</v>
      </c>
      <c r="T500" s="1">
        <f t="shared" si="54"/>
        <v>0.65116279069767435</v>
      </c>
      <c r="U500" s="1">
        <f t="shared" si="55"/>
        <v>0.5</v>
      </c>
    </row>
    <row r="501" spans="8:21" x14ac:dyDescent="0.3">
      <c r="H501" t="s">
        <v>2940</v>
      </c>
      <c r="I501">
        <v>-270</v>
      </c>
      <c r="J501">
        <v>9</v>
      </c>
      <c r="K501">
        <v>-2</v>
      </c>
      <c r="L501">
        <v>23</v>
      </c>
      <c r="M501">
        <v>0.11</v>
      </c>
      <c r="N501" s="1">
        <f t="shared" si="56"/>
        <v>23</v>
      </c>
      <c r="P501" s="1">
        <f t="shared" si="50"/>
        <v>0.80285714285714282</v>
      </c>
      <c r="Q501" s="1">
        <f t="shared" si="51"/>
        <v>0.20930232558139536</v>
      </c>
      <c r="R501" s="1">
        <f t="shared" si="52"/>
        <v>0.84</v>
      </c>
      <c r="S501" s="1">
        <f t="shared" si="53"/>
        <v>0.60526315789473684</v>
      </c>
      <c r="T501" s="1">
        <f t="shared" si="54"/>
        <v>0.60465116279069775</v>
      </c>
      <c r="U501" s="1">
        <f t="shared" si="55"/>
        <v>0.8</v>
      </c>
    </row>
    <row r="502" spans="8:21" x14ac:dyDescent="0.3">
      <c r="H502" t="s">
        <v>3009</v>
      </c>
      <c r="I502">
        <v>-270</v>
      </c>
      <c r="J502">
        <v>12</v>
      </c>
      <c r="K502">
        <v>-2</v>
      </c>
      <c r="L502">
        <v>21</v>
      </c>
      <c r="M502">
        <v>0.22</v>
      </c>
      <c r="N502" s="1">
        <f t="shared" si="56"/>
        <v>18</v>
      </c>
      <c r="P502" s="1">
        <f t="shared" si="50"/>
        <v>0.80285714285714282</v>
      </c>
      <c r="Q502" s="1">
        <f t="shared" si="51"/>
        <v>0.27906976744186046</v>
      </c>
      <c r="R502" s="1">
        <f t="shared" si="52"/>
        <v>0.84</v>
      </c>
      <c r="S502" s="1">
        <f t="shared" si="53"/>
        <v>0.55263157894736847</v>
      </c>
      <c r="T502" s="1">
        <f t="shared" si="54"/>
        <v>0.73255813953488369</v>
      </c>
      <c r="U502" s="1">
        <f t="shared" si="55"/>
        <v>0.3</v>
      </c>
    </row>
    <row r="503" spans="8:21" x14ac:dyDescent="0.3">
      <c r="H503" t="s">
        <v>2887</v>
      </c>
      <c r="I503">
        <v>-271</v>
      </c>
      <c r="J503">
        <v>28</v>
      </c>
      <c r="K503">
        <v>-1.1000000000000001</v>
      </c>
      <c r="L503">
        <v>23</v>
      </c>
      <c r="M503">
        <v>0.2</v>
      </c>
      <c r="N503" s="1">
        <f t="shared" si="56"/>
        <v>20</v>
      </c>
      <c r="P503" s="1">
        <f t="shared" si="50"/>
        <v>0.80214285714285716</v>
      </c>
      <c r="Q503" s="1">
        <f t="shared" si="51"/>
        <v>0.65116279069767447</v>
      </c>
      <c r="R503" s="1">
        <f t="shared" si="52"/>
        <v>0.91200000000000003</v>
      </c>
      <c r="S503" s="1">
        <f t="shared" si="53"/>
        <v>0.60526315789473684</v>
      </c>
      <c r="T503" s="1">
        <f t="shared" si="54"/>
        <v>0.70930232558139539</v>
      </c>
      <c r="U503" s="1">
        <f t="shared" si="55"/>
        <v>0.5</v>
      </c>
    </row>
    <row r="504" spans="8:21" x14ac:dyDescent="0.3">
      <c r="H504" t="s">
        <v>2513</v>
      </c>
      <c r="I504">
        <v>-271</v>
      </c>
      <c r="J504">
        <v>23</v>
      </c>
      <c r="K504">
        <v>-3.8</v>
      </c>
      <c r="L504">
        <v>18</v>
      </c>
      <c r="M504">
        <v>0.13</v>
      </c>
      <c r="N504" s="1">
        <f t="shared" si="56"/>
        <v>19</v>
      </c>
      <c r="P504" s="1">
        <f t="shared" si="50"/>
        <v>0.80214285714285716</v>
      </c>
      <c r="Q504" s="1">
        <f t="shared" si="51"/>
        <v>0.53488372093023251</v>
      </c>
      <c r="R504" s="1">
        <f t="shared" si="52"/>
        <v>0.69599999999999995</v>
      </c>
      <c r="S504" s="1">
        <f t="shared" si="53"/>
        <v>0.47368421052631576</v>
      </c>
      <c r="T504" s="1">
        <f t="shared" si="54"/>
        <v>0.62790697674418605</v>
      </c>
      <c r="U504" s="1">
        <f t="shared" si="55"/>
        <v>0.4</v>
      </c>
    </row>
    <row r="505" spans="8:21" x14ac:dyDescent="0.3">
      <c r="H505" t="s">
        <v>3021</v>
      </c>
      <c r="I505">
        <v>-274</v>
      </c>
      <c r="J505">
        <v>31</v>
      </c>
      <c r="K505">
        <v>-2.4</v>
      </c>
      <c r="L505">
        <v>20</v>
      </c>
      <c r="M505">
        <v>0.21</v>
      </c>
      <c r="N505" s="1">
        <f t="shared" si="56"/>
        <v>17</v>
      </c>
      <c r="P505" s="1">
        <f t="shared" si="50"/>
        <v>0.8</v>
      </c>
      <c r="Q505" s="1">
        <f t="shared" si="51"/>
        <v>0.72093023255813948</v>
      </c>
      <c r="R505" s="1">
        <f t="shared" si="52"/>
        <v>0.80799999999999994</v>
      </c>
      <c r="S505" s="1">
        <f t="shared" si="53"/>
        <v>0.52631578947368418</v>
      </c>
      <c r="T505" s="1">
        <f t="shared" si="54"/>
        <v>0.72093023255813959</v>
      </c>
      <c r="U505" s="1">
        <f t="shared" si="55"/>
        <v>0.2</v>
      </c>
    </row>
    <row r="506" spans="8:21" x14ac:dyDescent="0.3">
      <c r="H506" t="s">
        <v>3049</v>
      </c>
      <c r="I506">
        <v>-275</v>
      </c>
      <c r="J506">
        <v>11</v>
      </c>
      <c r="K506">
        <v>-2.5</v>
      </c>
      <c r="L506">
        <v>22</v>
      </c>
      <c r="M506">
        <v>0.12</v>
      </c>
      <c r="N506" s="1">
        <f t="shared" si="56"/>
        <v>21</v>
      </c>
      <c r="P506" s="1">
        <f t="shared" si="50"/>
        <v>0.79928571428571427</v>
      </c>
      <c r="Q506" s="1">
        <f t="shared" si="51"/>
        <v>0.2558139534883721</v>
      </c>
      <c r="R506" s="1">
        <f t="shared" si="52"/>
        <v>0.8</v>
      </c>
      <c r="S506" s="1">
        <f t="shared" si="53"/>
        <v>0.57894736842105265</v>
      </c>
      <c r="T506" s="1">
        <f t="shared" si="54"/>
        <v>0.61627906976744196</v>
      </c>
      <c r="U506" s="1">
        <f t="shared" si="55"/>
        <v>0.6</v>
      </c>
    </row>
    <row r="507" spans="8:21" x14ac:dyDescent="0.3">
      <c r="H507" t="s">
        <v>3017</v>
      </c>
      <c r="I507">
        <v>-277</v>
      </c>
      <c r="J507">
        <v>11</v>
      </c>
      <c r="K507">
        <v>-2.2999999999999998</v>
      </c>
      <c r="L507">
        <v>22</v>
      </c>
      <c r="M507">
        <v>0.18</v>
      </c>
      <c r="N507" s="1">
        <f t="shared" si="56"/>
        <v>19</v>
      </c>
      <c r="P507" s="1">
        <f t="shared" si="50"/>
        <v>0.79785714285714282</v>
      </c>
      <c r="Q507" s="1">
        <f t="shared" si="51"/>
        <v>0.2558139534883721</v>
      </c>
      <c r="R507" s="1">
        <f t="shared" si="52"/>
        <v>0.81599999999999995</v>
      </c>
      <c r="S507" s="1">
        <f t="shared" si="53"/>
        <v>0.57894736842105265</v>
      </c>
      <c r="T507" s="1">
        <f t="shared" si="54"/>
        <v>0.68604651162790697</v>
      </c>
      <c r="U507" s="1">
        <f t="shared" si="55"/>
        <v>0.4</v>
      </c>
    </row>
    <row r="508" spans="8:21" x14ac:dyDescent="0.3">
      <c r="H508" t="s">
        <v>3044</v>
      </c>
      <c r="I508">
        <v>-277</v>
      </c>
      <c r="J508">
        <v>9</v>
      </c>
      <c r="K508">
        <v>-2.5</v>
      </c>
      <c r="L508">
        <v>23</v>
      </c>
      <c r="M508">
        <v>0.11</v>
      </c>
      <c r="N508" s="1">
        <f t="shared" si="56"/>
        <v>23</v>
      </c>
      <c r="P508" s="1">
        <f t="shared" si="50"/>
        <v>0.79785714285714282</v>
      </c>
      <c r="Q508" s="1">
        <f t="shared" si="51"/>
        <v>0.20930232558139536</v>
      </c>
      <c r="R508" s="1">
        <f t="shared" si="52"/>
        <v>0.8</v>
      </c>
      <c r="S508" s="1">
        <f t="shared" si="53"/>
        <v>0.60526315789473684</v>
      </c>
      <c r="T508" s="1">
        <f t="shared" si="54"/>
        <v>0.60465116279069775</v>
      </c>
      <c r="U508" s="1">
        <f t="shared" si="55"/>
        <v>0.8</v>
      </c>
    </row>
    <row r="509" spans="8:21" x14ac:dyDescent="0.3">
      <c r="H509" t="s">
        <v>2701</v>
      </c>
      <c r="I509">
        <v>-278</v>
      </c>
      <c r="J509">
        <v>18</v>
      </c>
      <c r="K509">
        <v>-0.7</v>
      </c>
      <c r="L509">
        <v>25</v>
      </c>
      <c r="M509">
        <v>0.12</v>
      </c>
      <c r="N509" s="1">
        <f t="shared" si="56"/>
        <v>24</v>
      </c>
      <c r="P509" s="1">
        <f t="shared" si="50"/>
        <v>0.79714285714285715</v>
      </c>
      <c r="Q509" s="1">
        <f t="shared" si="51"/>
        <v>0.41860465116279072</v>
      </c>
      <c r="R509" s="1">
        <f t="shared" si="52"/>
        <v>0.94400000000000006</v>
      </c>
      <c r="S509" s="1">
        <f t="shared" si="53"/>
        <v>0.65789473684210531</v>
      </c>
      <c r="T509" s="1">
        <f t="shared" si="54"/>
        <v>0.61627906976744196</v>
      </c>
      <c r="U509" s="1">
        <f t="shared" si="55"/>
        <v>0.9</v>
      </c>
    </row>
    <row r="510" spans="8:21" x14ac:dyDescent="0.3">
      <c r="H510" t="s">
        <v>3022</v>
      </c>
      <c r="I510">
        <v>-278</v>
      </c>
      <c r="J510">
        <v>31</v>
      </c>
      <c r="K510">
        <v>-2.4</v>
      </c>
      <c r="L510">
        <v>19</v>
      </c>
      <c r="M510">
        <v>0.25</v>
      </c>
      <c r="N510" s="1">
        <f t="shared" si="56"/>
        <v>16</v>
      </c>
      <c r="P510" s="1">
        <f t="shared" si="50"/>
        <v>0.79714285714285715</v>
      </c>
      <c r="Q510" s="1">
        <f t="shared" si="51"/>
        <v>0.72093023255813948</v>
      </c>
      <c r="R510" s="1">
        <f t="shared" si="52"/>
        <v>0.80799999999999994</v>
      </c>
      <c r="S510" s="1">
        <f t="shared" si="53"/>
        <v>0.5</v>
      </c>
      <c r="T510" s="1">
        <f t="shared" si="54"/>
        <v>0.7674418604651162</v>
      </c>
      <c r="U510" s="1">
        <f t="shared" si="55"/>
        <v>0.1</v>
      </c>
    </row>
    <row r="511" spans="8:21" x14ac:dyDescent="0.3">
      <c r="H511" t="s">
        <v>3038</v>
      </c>
      <c r="I511">
        <v>-278</v>
      </c>
      <c r="J511">
        <v>9</v>
      </c>
      <c r="K511">
        <v>-2.5</v>
      </c>
      <c r="L511">
        <v>23</v>
      </c>
      <c r="M511">
        <v>0.06</v>
      </c>
      <c r="N511" s="1">
        <f t="shared" si="56"/>
        <v>25</v>
      </c>
      <c r="P511" s="1">
        <f t="shared" si="50"/>
        <v>0.79714285714285715</v>
      </c>
      <c r="Q511" s="1">
        <f t="shared" si="51"/>
        <v>0.20930232558139536</v>
      </c>
      <c r="R511" s="1">
        <f t="shared" si="52"/>
        <v>0.8</v>
      </c>
      <c r="S511" s="1">
        <f t="shared" si="53"/>
        <v>0.60526315789473684</v>
      </c>
      <c r="T511" s="1">
        <f t="shared" si="54"/>
        <v>0.54651162790697672</v>
      </c>
      <c r="U511" s="1">
        <f t="shared" si="55"/>
        <v>1</v>
      </c>
    </row>
    <row r="512" spans="8:21" x14ac:dyDescent="0.3">
      <c r="H512" t="s">
        <v>3050</v>
      </c>
      <c r="I512">
        <v>-279</v>
      </c>
      <c r="J512">
        <v>11</v>
      </c>
      <c r="K512">
        <v>-2.5</v>
      </c>
      <c r="L512">
        <v>22</v>
      </c>
      <c r="M512">
        <v>0.15</v>
      </c>
      <c r="N512" s="1">
        <f t="shared" si="56"/>
        <v>20</v>
      </c>
      <c r="P512" s="1">
        <f t="shared" si="50"/>
        <v>0.79642857142857137</v>
      </c>
      <c r="Q512" s="1">
        <f t="shared" si="51"/>
        <v>0.2558139534883721</v>
      </c>
      <c r="R512" s="1">
        <f t="shared" si="52"/>
        <v>0.8</v>
      </c>
      <c r="S512" s="1">
        <f t="shared" si="53"/>
        <v>0.57894736842105265</v>
      </c>
      <c r="T512" s="1">
        <f t="shared" si="54"/>
        <v>0.65116279069767435</v>
      </c>
      <c r="U512" s="1">
        <f t="shared" si="55"/>
        <v>0.5</v>
      </c>
    </row>
    <row r="513" spans="8:21" x14ac:dyDescent="0.3">
      <c r="H513" t="s">
        <v>2908</v>
      </c>
      <c r="I513">
        <v>-280</v>
      </c>
      <c r="J513">
        <v>19</v>
      </c>
      <c r="K513">
        <v>-1.7</v>
      </c>
      <c r="L513">
        <v>24</v>
      </c>
      <c r="M513">
        <v>0.15</v>
      </c>
      <c r="N513" s="1">
        <f t="shared" si="56"/>
        <v>23</v>
      </c>
      <c r="P513" s="1">
        <f t="shared" si="50"/>
        <v>0.79571428571428571</v>
      </c>
      <c r="Q513" s="1">
        <f t="shared" si="51"/>
        <v>0.44186046511627908</v>
      </c>
      <c r="R513" s="1">
        <f t="shared" si="52"/>
        <v>0.8640000000000001</v>
      </c>
      <c r="S513" s="1">
        <f t="shared" si="53"/>
        <v>0.63157894736842102</v>
      </c>
      <c r="T513" s="1">
        <f t="shared" si="54"/>
        <v>0.65116279069767435</v>
      </c>
      <c r="U513" s="1">
        <f t="shared" si="55"/>
        <v>0.8</v>
      </c>
    </row>
    <row r="514" spans="8:21" x14ac:dyDescent="0.3">
      <c r="H514" t="s">
        <v>3008</v>
      </c>
      <c r="I514">
        <v>-280</v>
      </c>
      <c r="J514">
        <v>13</v>
      </c>
      <c r="K514">
        <v>-2</v>
      </c>
      <c r="L514">
        <v>22</v>
      </c>
      <c r="M514">
        <v>0.24</v>
      </c>
      <c r="N514" s="1">
        <f t="shared" si="56"/>
        <v>19</v>
      </c>
      <c r="P514" s="1">
        <f t="shared" si="50"/>
        <v>0.79571428571428571</v>
      </c>
      <c r="Q514" s="1">
        <f t="shared" si="51"/>
        <v>0.30232558139534882</v>
      </c>
      <c r="R514" s="1">
        <f t="shared" si="52"/>
        <v>0.84</v>
      </c>
      <c r="S514" s="1">
        <f t="shared" si="53"/>
        <v>0.57894736842105265</v>
      </c>
      <c r="T514" s="1">
        <f t="shared" si="54"/>
        <v>0.75581395348837199</v>
      </c>
      <c r="U514" s="1">
        <f t="shared" si="55"/>
        <v>0.4</v>
      </c>
    </row>
    <row r="515" spans="8:21" x14ac:dyDescent="0.3">
      <c r="H515" t="s">
        <v>3006</v>
      </c>
      <c r="I515">
        <v>-281</v>
      </c>
      <c r="J515">
        <v>13</v>
      </c>
      <c r="K515">
        <v>-2</v>
      </c>
      <c r="L515">
        <v>24</v>
      </c>
      <c r="M515">
        <v>0.17</v>
      </c>
      <c r="N515" s="1">
        <f t="shared" si="56"/>
        <v>21</v>
      </c>
      <c r="P515" s="1">
        <f t="shared" si="50"/>
        <v>0.79500000000000004</v>
      </c>
      <c r="Q515" s="1">
        <f t="shared" si="51"/>
        <v>0.30232558139534882</v>
      </c>
      <c r="R515" s="1">
        <f t="shared" si="52"/>
        <v>0.84</v>
      </c>
      <c r="S515" s="1">
        <f t="shared" si="53"/>
        <v>0.63157894736842102</v>
      </c>
      <c r="T515" s="1">
        <f t="shared" si="54"/>
        <v>0.67441860465116277</v>
      </c>
      <c r="U515" s="1">
        <f t="shared" si="55"/>
        <v>0.6</v>
      </c>
    </row>
    <row r="516" spans="8:21" x14ac:dyDescent="0.3">
      <c r="H516" t="s">
        <v>3007</v>
      </c>
      <c r="I516">
        <v>-281</v>
      </c>
      <c r="J516">
        <v>13</v>
      </c>
      <c r="K516">
        <v>-2</v>
      </c>
      <c r="L516">
        <v>24</v>
      </c>
      <c r="M516">
        <v>0.2</v>
      </c>
      <c r="N516" s="1">
        <f t="shared" si="56"/>
        <v>20</v>
      </c>
      <c r="P516" s="1">
        <f t="shared" si="50"/>
        <v>0.79500000000000004</v>
      </c>
      <c r="Q516" s="1">
        <f t="shared" si="51"/>
        <v>0.30232558139534882</v>
      </c>
      <c r="R516" s="1">
        <f t="shared" si="52"/>
        <v>0.84</v>
      </c>
      <c r="S516" s="1">
        <f t="shared" si="53"/>
        <v>0.63157894736842102</v>
      </c>
      <c r="T516" s="1">
        <f t="shared" si="54"/>
        <v>0.70930232558139539</v>
      </c>
      <c r="U516" s="1">
        <f t="shared" si="55"/>
        <v>0.5</v>
      </c>
    </row>
    <row r="517" spans="8:21" x14ac:dyDescent="0.3">
      <c r="H517" t="s">
        <v>3043</v>
      </c>
      <c r="I517">
        <v>-281</v>
      </c>
      <c r="J517">
        <v>11</v>
      </c>
      <c r="K517">
        <v>-2.5</v>
      </c>
      <c r="L517">
        <v>23</v>
      </c>
      <c r="M517">
        <v>0.11</v>
      </c>
      <c r="N517" s="1">
        <f t="shared" si="56"/>
        <v>23</v>
      </c>
      <c r="P517" s="1">
        <f t="shared" ref="P517:P580" si="57">(I517-MIN(I$5:I$729))/I$3</f>
        <v>0.79500000000000004</v>
      </c>
      <c r="Q517" s="1">
        <f t="shared" ref="Q517:Q580" si="58">(J517-MIN(J$5:J$729))/J$3</f>
        <v>0.2558139534883721</v>
      </c>
      <c r="R517" s="1">
        <f t="shared" ref="R517:R580" si="59">(K517-MIN(K$5:K$729))/K$3</f>
        <v>0.8</v>
      </c>
      <c r="S517" s="1">
        <f t="shared" ref="S517:S580" si="60">(L517-MIN(L$5:L$729))/L$3</f>
        <v>0.60526315789473684</v>
      </c>
      <c r="T517" s="1">
        <f t="shared" ref="T517:T580" si="61">(M517-MIN(M$5:M$729))/M$3</f>
        <v>0.60465116279069775</v>
      </c>
      <c r="U517" s="1">
        <f t="shared" ref="U517:U580" si="62">(N517-MIN(N$5:N$729))/N$3</f>
        <v>0.8</v>
      </c>
    </row>
    <row r="518" spans="8:21" x14ac:dyDescent="0.3">
      <c r="H518" t="s">
        <v>2510</v>
      </c>
      <c r="I518">
        <v>-282</v>
      </c>
      <c r="J518">
        <v>31</v>
      </c>
      <c r="K518">
        <v>-2.4</v>
      </c>
      <c r="L518">
        <v>18</v>
      </c>
      <c r="M518">
        <v>0.3</v>
      </c>
      <c r="N518" s="1">
        <f t="shared" ref="N518:N581" si="63">LEN(H518)</f>
        <v>15</v>
      </c>
      <c r="P518" s="1">
        <f t="shared" si="57"/>
        <v>0.79428571428571426</v>
      </c>
      <c r="Q518" s="1">
        <f t="shared" si="58"/>
        <v>0.72093023255813948</v>
      </c>
      <c r="R518" s="1">
        <f t="shared" si="59"/>
        <v>0.80799999999999994</v>
      </c>
      <c r="S518" s="1">
        <f t="shared" si="60"/>
        <v>0.47368421052631576</v>
      </c>
      <c r="T518" s="1">
        <f t="shared" si="61"/>
        <v>0.82558139534883723</v>
      </c>
      <c r="U518" s="1">
        <f t="shared" si="62"/>
        <v>0</v>
      </c>
    </row>
    <row r="519" spans="8:21" x14ac:dyDescent="0.3">
      <c r="H519" t="s">
        <v>3041</v>
      </c>
      <c r="I519">
        <v>-282</v>
      </c>
      <c r="J519">
        <v>9</v>
      </c>
      <c r="K519">
        <v>-2.5</v>
      </c>
      <c r="L519">
        <v>24</v>
      </c>
      <c r="M519">
        <v>0.08</v>
      </c>
      <c r="N519" s="1">
        <f t="shared" si="63"/>
        <v>24</v>
      </c>
      <c r="P519" s="1">
        <f t="shared" si="57"/>
        <v>0.79428571428571426</v>
      </c>
      <c r="Q519" s="1">
        <f t="shared" si="58"/>
        <v>0.20930232558139536</v>
      </c>
      <c r="R519" s="1">
        <f t="shared" si="59"/>
        <v>0.8</v>
      </c>
      <c r="S519" s="1">
        <f t="shared" si="60"/>
        <v>0.63157894736842102</v>
      </c>
      <c r="T519" s="1">
        <f t="shared" si="61"/>
        <v>0.56976744186046513</v>
      </c>
      <c r="U519" s="1">
        <f t="shared" si="62"/>
        <v>0.9</v>
      </c>
    </row>
    <row r="520" spans="8:21" x14ac:dyDescent="0.3">
      <c r="H520" t="s">
        <v>3046</v>
      </c>
      <c r="I520">
        <v>-282</v>
      </c>
      <c r="J520">
        <v>11</v>
      </c>
      <c r="K520">
        <v>-2.5</v>
      </c>
      <c r="L520">
        <v>23</v>
      </c>
      <c r="M520">
        <v>0.14000000000000001</v>
      </c>
      <c r="N520" s="1">
        <f t="shared" si="63"/>
        <v>22</v>
      </c>
      <c r="P520" s="1">
        <f t="shared" si="57"/>
        <v>0.79428571428571426</v>
      </c>
      <c r="Q520" s="1">
        <f t="shared" si="58"/>
        <v>0.2558139534883721</v>
      </c>
      <c r="R520" s="1">
        <f t="shared" si="59"/>
        <v>0.8</v>
      </c>
      <c r="S520" s="1">
        <f t="shared" si="60"/>
        <v>0.60526315789473684</v>
      </c>
      <c r="T520" s="1">
        <f t="shared" si="61"/>
        <v>0.63953488372093026</v>
      </c>
      <c r="U520" s="1">
        <f t="shared" si="62"/>
        <v>0.7</v>
      </c>
    </row>
    <row r="521" spans="8:21" x14ac:dyDescent="0.3">
      <c r="H521" t="s">
        <v>2700</v>
      </c>
      <c r="I521">
        <v>-283</v>
      </c>
      <c r="J521">
        <v>17</v>
      </c>
      <c r="K521">
        <v>-0.7</v>
      </c>
      <c r="L521">
        <v>26</v>
      </c>
      <c r="M521">
        <v>0.14000000000000001</v>
      </c>
      <c r="N521" s="1">
        <f t="shared" si="63"/>
        <v>25</v>
      </c>
      <c r="P521" s="1">
        <f t="shared" si="57"/>
        <v>0.79357142857142859</v>
      </c>
      <c r="Q521" s="1">
        <f t="shared" si="58"/>
        <v>0.39534883720930231</v>
      </c>
      <c r="R521" s="1">
        <f t="shared" si="59"/>
        <v>0.94400000000000006</v>
      </c>
      <c r="S521" s="1">
        <f t="shared" si="60"/>
        <v>0.68421052631578949</v>
      </c>
      <c r="T521" s="1">
        <f t="shared" si="61"/>
        <v>0.63953488372093026</v>
      </c>
      <c r="U521" s="1">
        <f t="shared" si="62"/>
        <v>1</v>
      </c>
    </row>
    <row r="522" spans="8:21" x14ac:dyDescent="0.3">
      <c r="H522" t="s">
        <v>2634</v>
      </c>
      <c r="I522">
        <v>-285</v>
      </c>
      <c r="J522">
        <v>17</v>
      </c>
      <c r="K522">
        <v>-0.5</v>
      </c>
      <c r="L522">
        <v>26</v>
      </c>
      <c r="M522">
        <v>0.14000000000000001</v>
      </c>
      <c r="N522" s="1">
        <f t="shared" si="63"/>
        <v>25</v>
      </c>
      <c r="P522" s="1">
        <f t="shared" si="57"/>
        <v>0.79214285714285715</v>
      </c>
      <c r="Q522" s="1">
        <f t="shared" si="58"/>
        <v>0.39534883720930231</v>
      </c>
      <c r="R522" s="1">
        <f t="shared" si="59"/>
        <v>0.96</v>
      </c>
      <c r="S522" s="1">
        <f t="shared" si="60"/>
        <v>0.68421052631578949</v>
      </c>
      <c r="T522" s="1">
        <f t="shared" si="61"/>
        <v>0.63953488372093026</v>
      </c>
      <c r="U522" s="1">
        <f t="shared" si="62"/>
        <v>1</v>
      </c>
    </row>
    <row r="523" spans="8:21" x14ac:dyDescent="0.3">
      <c r="H523" t="s">
        <v>3020</v>
      </c>
      <c r="I523">
        <v>-285</v>
      </c>
      <c r="J523">
        <v>30</v>
      </c>
      <c r="K523">
        <v>-2.4</v>
      </c>
      <c r="L523">
        <v>21</v>
      </c>
      <c r="M523">
        <v>0.22</v>
      </c>
      <c r="N523" s="1">
        <f t="shared" si="63"/>
        <v>18</v>
      </c>
      <c r="P523" s="1">
        <f t="shared" si="57"/>
        <v>0.79214285714285715</v>
      </c>
      <c r="Q523" s="1">
        <f t="shared" si="58"/>
        <v>0.69767441860465118</v>
      </c>
      <c r="R523" s="1">
        <f t="shared" si="59"/>
        <v>0.80799999999999994</v>
      </c>
      <c r="S523" s="1">
        <f t="shared" si="60"/>
        <v>0.55263157894736847</v>
      </c>
      <c r="T523" s="1">
        <f t="shared" si="61"/>
        <v>0.73255813953488369</v>
      </c>
      <c r="U523" s="1">
        <f t="shared" si="62"/>
        <v>0.3</v>
      </c>
    </row>
    <row r="524" spans="8:21" x14ac:dyDescent="0.3">
      <c r="H524" t="s">
        <v>3040</v>
      </c>
      <c r="I524">
        <v>-285</v>
      </c>
      <c r="J524">
        <v>10</v>
      </c>
      <c r="K524">
        <v>-2.5</v>
      </c>
      <c r="L524">
        <v>24</v>
      </c>
      <c r="M524">
        <v>0.12</v>
      </c>
      <c r="N524" s="1">
        <f t="shared" si="63"/>
        <v>24</v>
      </c>
      <c r="P524" s="1">
        <f t="shared" si="57"/>
        <v>0.79214285714285715</v>
      </c>
      <c r="Q524" s="1">
        <f t="shared" si="58"/>
        <v>0.23255813953488372</v>
      </c>
      <c r="R524" s="1">
        <f t="shared" si="59"/>
        <v>0.8</v>
      </c>
      <c r="S524" s="1">
        <f t="shared" si="60"/>
        <v>0.63157894736842102</v>
      </c>
      <c r="T524" s="1">
        <f t="shared" si="61"/>
        <v>0.61627906976744196</v>
      </c>
      <c r="U524" s="1">
        <f t="shared" si="62"/>
        <v>0.9</v>
      </c>
    </row>
    <row r="525" spans="8:21" x14ac:dyDescent="0.3">
      <c r="H525" t="s">
        <v>3005</v>
      </c>
      <c r="I525">
        <v>-286</v>
      </c>
      <c r="J525">
        <v>14</v>
      </c>
      <c r="K525">
        <v>-2</v>
      </c>
      <c r="L525">
        <v>24</v>
      </c>
      <c r="M525">
        <v>0.18</v>
      </c>
      <c r="N525" s="1">
        <f t="shared" si="63"/>
        <v>22</v>
      </c>
      <c r="P525" s="1">
        <f t="shared" si="57"/>
        <v>0.79142857142857148</v>
      </c>
      <c r="Q525" s="1">
        <f t="shared" si="58"/>
        <v>0.32558139534883723</v>
      </c>
      <c r="R525" s="1">
        <f t="shared" si="59"/>
        <v>0.84</v>
      </c>
      <c r="S525" s="1">
        <f t="shared" si="60"/>
        <v>0.63157894736842102</v>
      </c>
      <c r="T525" s="1">
        <f t="shared" si="61"/>
        <v>0.68604651162790697</v>
      </c>
      <c r="U525" s="1">
        <f t="shared" si="62"/>
        <v>0.7</v>
      </c>
    </row>
    <row r="526" spans="8:21" x14ac:dyDescent="0.3">
      <c r="H526" t="s">
        <v>3016</v>
      </c>
      <c r="I526">
        <v>-286</v>
      </c>
      <c r="J526">
        <v>12</v>
      </c>
      <c r="K526">
        <v>-2.2999999999999998</v>
      </c>
      <c r="L526">
        <v>24</v>
      </c>
      <c r="M526">
        <v>0.2</v>
      </c>
      <c r="N526" s="1">
        <f t="shared" si="63"/>
        <v>20</v>
      </c>
      <c r="P526" s="1">
        <f t="shared" si="57"/>
        <v>0.79142857142857148</v>
      </c>
      <c r="Q526" s="1">
        <f t="shared" si="58"/>
        <v>0.27906976744186046</v>
      </c>
      <c r="R526" s="1">
        <f t="shared" si="59"/>
        <v>0.81599999999999995</v>
      </c>
      <c r="S526" s="1">
        <f t="shared" si="60"/>
        <v>0.63157894736842102</v>
      </c>
      <c r="T526" s="1">
        <f t="shared" si="61"/>
        <v>0.70930232558139539</v>
      </c>
      <c r="U526" s="1">
        <f t="shared" si="62"/>
        <v>0.5</v>
      </c>
    </row>
    <row r="527" spans="8:21" x14ac:dyDescent="0.3">
      <c r="H527" t="s">
        <v>3037</v>
      </c>
      <c r="I527">
        <v>-286</v>
      </c>
      <c r="J527">
        <v>9</v>
      </c>
      <c r="K527">
        <v>-2.5</v>
      </c>
      <c r="L527">
        <v>25</v>
      </c>
      <c r="M527">
        <v>0.1</v>
      </c>
      <c r="N527" s="1">
        <f t="shared" si="63"/>
        <v>25</v>
      </c>
      <c r="P527" s="1">
        <f t="shared" si="57"/>
        <v>0.79142857142857148</v>
      </c>
      <c r="Q527" s="1">
        <f t="shared" si="58"/>
        <v>0.20930232558139536</v>
      </c>
      <c r="R527" s="1">
        <f t="shared" si="59"/>
        <v>0.8</v>
      </c>
      <c r="S527" s="1">
        <f t="shared" si="60"/>
        <v>0.65789473684210531</v>
      </c>
      <c r="T527" s="1">
        <f t="shared" si="61"/>
        <v>0.59302325581395354</v>
      </c>
      <c r="U527" s="1">
        <f t="shared" si="62"/>
        <v>1</v>
      </c>
    </row>
    <row r="528" spans="8:21" x14ac:dyDescent="0.3">
      <c r="H528" t="s">
        <v>3039</v>
      </c>
      <c r="I528">
        <v>-286</v>
      </c>
      <c r="J528">
        <v>11</v>
      </c>
      <c r="K528">
        <v>-2.5</v>
      </c>
      <c r="L528">
        <v>24</v>
      </c>
      <c r="M528">
        <v>0.08</v>
      </c>
      <c r="N528" s="1">
        <f t="shared" si="63"/>
        <v>24</v>
      </c>
      <c r="P528" s="1">
        <f t="shared" si="57"/>
        <v>0.79142857142857148</v>
      </c>
      <c r="Q528" s="1">
        <f t="shared" si="58"/>
        <v>0.2558139534883721</v>
      </c>
      <c r="R528" s="1">
        <f t="shared" si="59"/>
        <v>0.8</v>
      </c>
      <c r="S528" s="1">
        <f t="shared" si="60"/>
        <v>0.63157894736842102</v>
      </c>
      <c r="T528" s="1">
        <f t="shared" si="61"/>
        <v>0.56976744186046513</v>
      </c>
      <c r="U528" s="1">
        <f t="shared" si="62"/>
        <v>0.9</v>
      </c>
    </row>
    <row r="529" spans="8:21" x14ac:dyDescent="0.3">
      <c r="H529" t="s">
        <v>3019</v>
      </c>
      <c r="I529">
        <v>-288</v>
      </c>
      <c r="J529">
        <v>29</v>
      </c>
      <c r="K529">
        <v>-2.4</v>
      </c>
      <c r="L529">
        <v>22</v>
      </c>
      <c r="M529">
        <v>0.18</v>
      </c>
      <c r="N529" s="1">
        <f t="shared" si="63"/>
        <v>19</v>
      </c>
      <c r="P529" s="1">
        <f t="shared" si="57"/>
        <v>0.79</v>
      </c>
      <c r="Q529" s="1">
        <f t="shared" si="58"/>
        <v>0.67441860465116277</v>
      </c>
      <c r="R529" s="1">
        <f t="shared" si="59"/>
        <v>0.80799999999999994</v>
      </c>
      <c r="S529" s="1">
        <f t="shared" si="60"/>
        <v>0.57894736842105265</v>
      </c>
      <c r="T529" s="1">
        <f t="shared" si="61"/>
        <v>0.68604651162790697</v>
      </c>
      <c r="U529" s="1">
        <f t="shared" si="62"/>
        <v>0.4</v>
      </c>
    </row>
    <row r="530" spans="8:21" x14ac:dyDescent="0.3">
      <c r="H530" t="s">
        <v>3036</v>
      </c>
      <c r="I530">
        <v>-290</v>
      </c>
      <c r="J530">
        <v>11</v>
      </c>
      <c r="K530">
        <v>-2.5</v>
      </c>
      <c r="L530">
        <v>25</v>
      </c>
      <c r="M530">
        <v>0.1</v>
      </c>
      <c r="N530" s="1">
        <f t="shared" si="63"/>
        <v>25</v>
      </c>
      <c r="P530" s="1">
        <f t="shared" si="57"/>
        <v>0.78857142857142859</v>
      </c>
      <c r="Q530" s="1">
        <f t="shared" si="58"/>
        <v>0.2558139534883721</v>
      </c>
      <c r="R530" s="1">
        <f t="shared" si="59"/>
        <v>0.8</v>
      </c>
      <c r="S530" s="1">
        <f t="shared" si="60"/>
        <v>0.65789473684210531</v>
      </c>
      <c r="T530" s="1">
        <f t="shared" si="61"/>
        <v>0.59302325581395354</v>
      </c>
      <c r="U530" s="1">
        <f t="shared" si="62"/>
        <v>1</v>
      </c>
    </row>
    <row r="531" spans="8:21" x14ac:dyDescent="0.3">
      <c r="H531" t="s">
        <v>3048</v>
      </c>
      <c r="I531">
        <v>-290</v>
      </c>
      <c r="J531">
        <v>11</v>
      </c>
      <c r="K531">
        <v>-2.5</v>
      </c>
      <c r="L531">
        <v>24</v>
      </c>
      <c r="M531">
        <v>0.17</v>
      </c>
      <c r="N531" s="1">
        <f t="shared" si="63"/>
        <v>21</v>
      </c>
      <c r="P531" s="1">
        <f t="shared" si="57"/>
        <v>0.78857142857142859</v>
      </c>
      <c r="Q531" s="1">
        <f t="shared" si="58"/>
        <v>0.2558139534883721</v>
      </c>
      <c r="R531" s="1">
        <f t="shared" si="59"/>
        <v>0.8</v>
      </c>
      <c r="S531" s="1">
        <f t="shared" si="60"/>
        <v>0.63157894736842102</v>
      </c>
      <c r="T531" s="1">
        <f t="shared" si="61"/>
        <v>0.67441860465116277</v>
      </c>
      <c r="U531" s="1">
        <f t="shared" si="62"/>
        <v>0.6</v>
      </c>
    </row>
    <row r="532" spans="8:21" x14ac:dyDescent="0.3">
      <c r="H532" t="s">
        <v>3024</v>
      </c>
      <c r="I532">
        <v>-291</v>
      </c>
      <c r="J532">
        <v>27</v>
      </c>
      <c r="K532">
        <v>-2.4</v>
      </c>
      <c r="L532">
        <v>23</v>
      </c>
      <c r="M532">
        <v>0.17</v>
      </c>
      <c r="N532" s="1">
        <f t="shared" si="63"/>
        <v>21</v>
      </c>
      <c r="P532" s="1">
        <f t="shared" si="57"/>
        <v>0.78785714285714281</v>
      </c>
      <c r="Q532" s="1">
        <f t="shared" si="58"/>
        <v>0.62790697674418605</v>
      </c>
      <c r="R532" s="1">
        <f t="shared" si="59"/>
        <v>0.80799999999999994</v>
      </c>
      <c r="S532" s="1">
        <f t="shared" si="60"/>
        <v>0.60526315789473684</v>
      </c>
      <c r="T532" s="1">
        <f t="shared" si="61"/>
        <v>0.67441860465116277</v>
      </c>
      <c r="U532" s="1">
        <f t="shared" si="62"/>
        <v>0.6</v>
      </c>
    </row>
    <row r="533" spans="8:21" x14ac:dyDescent="0.3">
      <c r="H533" t="s">
        <v>3052</v>
      </c>
      <c r="I533">
        <v>-291</v>
      </c>
      <c r="J533">
        <v>11</v>
      </c>
      <c r="K533">
        <v>-2.7</v>
      </c>
      <c r="L533">
        <v>24</v>
      </c>
      <c r="M533">
        <v>0.06</v>
      </c>
      <c r="N533" s="1">
        <f t="shared" si="63"/>
        <v>25</v>
      </c>
      <c r="P533" s="1">
        <f t="shared" si="57"/>
        <v>0.78785714285714281</v>
      </c>
      <c r="Q533" s="1">
        <f t="shared" si="58"/>
        <v>0.2558139534883721</v>
      </c>
      <c r="R533" s="1">
        <f t="shared" si="59"/>
        <v>0.78400000000000003</v>
      </c>
      <c r="S533" s="1">
        <f t="shared" si="60"/>
        <v>0.63157894736842102</v>
      </c>
      <c r="T533" s="1">
        <f t="shared" si="61"/>
        <v>0.54651162790697672</v>
      </c>
      <c r="U533" s="1">
        <f t="shared" si="62"/>
        <v>1</v>
      </c>
    </row>
    <row r="534" spans="8:21" x14ac:dyDescent="0.3">
      <c r="H534" t="s">
        <v>3053</v>
      </c>
      <c r="I534">
        <v>-291</v>
      </c>
      <c r="J534">
        <v>12</v>
      </c>
      <c r="K534">
        <v>-2.7</v>
      </c>
      <c r="L534">
        <v>24</v>
      </c>
      <c r="M534">
        <v>0.08</v>
      </c>
      <c r="N534" s="1">
        <f t="shared" si="63"/>
        <v>24</v>
      </c>
      <c r="P534" s="1">
        <f t="shared" si="57"/>
        <v>0.78785714285714281</v>
      </c>
      <c r="Q534" s="1">
        <f t="shared" si="58"/>
        <v>0.27906976744186046</v>
      </c>
      <c r="R534" s="1">
        <f t="shared" si="59"/>
        <v>0.78400000000000003</v>
      </c>
      <c r="S534" s="1">
        <f t="shared" si="60"/>
        <v>0.63157894736842102</v>
      </c>
      <c r="T534" s="1">
        <f t="shared" si="61"/>
        <v>0.56976744186046513</v>
      </c>
      <c r="U534" s="1">
        <f t="shared" si="62"/>
        <v>0.9</v>
      </c>
    </row>
    <row r="535" spans="8:21" x14ac:dyDescent="0.3">
      <c r="H535" t="s">
        <v>3018</v>
      </c>
      <c r="I535">
        <v>-293</v>
      </c>
      <c r="J535">
        <v>29</v>
      </c>
      <c r="K535">
        <v>-2.4</v>
      </c>
      <c r="L535">
        <v>23</v>
      </c>
      <c r="M535">
        <v>0.2</v>
      </c>
      <c r="N535" s="1">
        <f t="shared" si="63"/>
        <v>20</v>
      </c>
      <c r="P535" s="1">
        <f t="shared" si="57"/>
        <v>0.78642857142857148</v>
      </c>
      <c r="Q535" s="1">
        <f t="shared" si="58"/>
        <v>0.67441860465116277</v>
      </c>
      <c r="R535" s="1">
        <f t="shared" si="59"/>
        <v>0.80799999999999994</v>
      </c>
      <c r="S535" s="1">
        <f t="shared" si="60"/>
        <v>0.60526315789473684</v>
      </c>
      <c r="T535" s="1">
        <f t="shared" si="61"/>
        <v>0.70930232558139539</v>
      </c>
      <c r="U535" s="1">
        <f t="shared" si="62"/>
        <v>0.5</v>
      </c>
    </row>
    <row r="536" spans="8:21" x14ac:dyDescent="0.3">
      <c r="H536" t="s">
        <v>2910</v>
      </c>
      <c r="I536">
        <v>-294</v>
      </c>
      <c r="J536">
        <v>27</v>
      </c>
      <c r="K536">
        <v>-1.7</v>
      </c>
      <c r="L536">
        <v>24</v>
      </c>
      <c r="M536">
        <v>0.17</v>
      </c>
      <c r="N536" s="1">
        <f t="shared" si="63"/>
        <v>21</v>
      </c>
      <c r="P536" s="1">
        <f t="shared" si="57"/>
        <v>0.7857142857142857</v>
      </c>
      <c r="Q536" s="1">
        <f t="shared" si="58"/>
        <v>0.62790697674418605</v>
      </c>
      <c r="R536" s="1">
        <f t="shared" si="59"/>
        <v>0.8640000000000001</v>
      </c>
      <c r="S536" s="1">
        <f t="shared" si="60"/>
        <v>0.63157894736842102</v>
      </c>
      <c r="T536" s="1">
        <f t="shared" si="61"/>
        <v>0.67441860465116277</v>
      </c>
      <c r="U536" s="1">
        <f t="shared" si="62"/>
        <v>0.6</v>
      </c>
    </row>
    <row r="537" spans="8:21" x14ac:dyDescent="0.3">
      <c r="H537" t="s">
        <v>3042</v>
      </c>
      <c r="I537">
        <v>-296</v>
      </c>
      <c r="J537">
        <v>11</v>
      </c>
      <c r="K537">
        <v>-2.5</v>
      </c>
      <c r="L537">
        <v>24</v>
      </c>
      <c r="M537">
        <v>0.11</v>
      </c>
      <c r="N537" s="1">
        <f t="shared" si="63"/>
        <v>23</v>
      </c>
      <c r="P537" s="1">
        <f t="shared" si="57"/>
        <v>0.78428571428571425</v>
      </c>
      <c r="Q537" s="1">
        <f t="shared" si="58"/>
        <v>0.2558139534883721</v>
      </c>
      <c r="R537" s="1">
        <f t="shared" si="59"/>
        <v>0.8</v>
      </c>
      <c r="S537" s="1">
        <f t="shared" si="60"/>
        <v>0.63157894736842102</v>
      </c>
      <c r="T537" s="1">
        <f t="shared" si="61"/>
        <v>0.60465116279069775</v>
      </c>
      <c r="U537" s="1">
        <f t="shared" si="62"/>
        <v>0.8</v>
      </c>
    </row>
    <row r="538" spans="8:21" x14ac:dyDescent="0.3">
      <c r="H538" t="s">
        <v>3003</v>
      </c>
      <c r="I538">
        <v>-298</v>
      </c>
      <c r="J538">
        <v>15</v>
      </c>
      <c r="K538">
        <v>-2</v>
      </c>
      <c r="L538">
        <v>25</v>
      </c>
      <c r="M538">
        <v>0.12</v>
      </c>
      <c r="N538" s="1">
        <f t="shared" si="63"/>
        <v>24</v>
      </c>
      <c r="P538" s="1">
        <f t="shared" si="57"/>
        <v>0.78285714285714281</v>
      </c>
      <c r="Q538" s="1">
        <f t="shared" si="58"/>
        <v>0.34883720930232559</v>
      </c>
      <c r="R538" s="1">
        <f t="shared" si="59"/>
        <v>0.84</v>
      </c>
      <c r="S538" s="1">
        <f t="shared" si="60"/>
        <v>0.65789473684210531</v>
      </c>
      <c r="T538" s="1">
        <f t="shared" si="61"/>
        <v>0.61627906976744196</v>
      </c>
      <c r="U538" s="1">
        <f t="shared" si="62"/>
        <v>0.9</v>
      </c>
    </row>
    <row r="539" spans="8:21" x14ac:dyDescent="0.3">
      <c r="H539" t="s">
        <v>3072</v>
      </c>
      <c r="I539">
        <v>-298</v>
      </c>
      <c r="J539">
        <v>22</v>
      </c>
      <c r="K539">
        <v>-3.8</v>
      </c>
      <c r="L539">
        <v>21</v>
      </c>
      <c r="M539">
        <v>0.15</v>
      </c>
      <c r="N539" s="1">
        <f t="shared" si="63"/>
        <v>20</v>
      </c>
      <c r="P539" s="1">
        <f t="shared" si="57"/>
        <v>0.78285714285714281</v>
      </c>
      <c r="Q539" s="1">
        <f t="shared" si="58"/>
        <v>0.51162790697674421</v>
      </c>
      <c r="R539" s="1">
        <f t="shared" si="59"/>
        <v>0.69599999999999995</v>
      </c>
      <c r="S539" s="1">
        <f t="shared" si="60"/>
        <v>0.55263157894736847</v>
      </c>
      <c r="T539" s="1">
        <f t="shared" si="61"/>
        <v>0.65116279069767435</v>
      </c>
      <c r="U539" s="1">
        <f t="shared" si="62"/>
        <v>0.5</v>
      </c>
    </row>
    <row r="540" spans="8:21" x14ac:dyDescent="0.3">
      <c r="H540" t="s">
        <v>3004</v>
      </c>
      <c r="I540">
        <v>-299</v>
      </c>
      <c r="J540">
        <v>15</v>
      </c>
      <c r="K540">
        <v>-2</v>
      </c>
      <c r="L540">
        <v>25</v>
      </c>
      <c r="M540">
        <v>0.15</v>
      </c>
      <c r="N540" s="1">
        <f t="shared" si="63"/>
        <v>23</v>
      </c>
      <c r="P540" s="1">
        <f t="shared" si="57"/>
        <v>0.78214285714285714</v>
      </c>
      <c r="Q540" s="1">
        <f t="shared" si="58"/>
        <v>0.34883720930232559</v>
      </c>
      <c r="R540" s="1">
        <f t="shared" si="59"/>
        <v>0.84</v>
      </c>
      <c r="S540" s="1">
        <f t="shared" si="60"/>
        <v>0.65789473684210531</v>
      </c>
      <c r="T540" s="1">
        <f t="shared" si="61"/>
        <v>0.65116279069767435</v>
      </c>
      <c r="U540" s="1">
        <f t="shared" si="62"/>
        <v>0.8</v>
      </c>
    </row>
    <row r="541" spans="8:21" x14ac:dyDescent="0.3">
      <c r="H541" t="s">
        <v>3014</v>
      </c>
      <c r="I541">
        <v>-299</v>
      </c>
      <c r="J541">
        <v>13</v>
      </c>
      <c r="K541">
        <v>-2.2999999999999998</v>
      </c>
      <c r="L541">
        <v>25</v>
      </c>
      <c r="M541">
        <v>0.14000000000000001</v>
      </c>
      <c r="N541" s="1">
        <f t="shared" si="63"/>
        <v>22</v>
      </c>
      <c r="P541" s="1">
        <f t="shared" si="57"/>
        <v>0.78214285714285714</v>
      </c>
      <c r="Q541" s="1">
        <f t="shared" si="58"/>
        <v>0.30232558139534882</v>
      </c>
      <c r="R541" s="1">
        <f t="shared" si="59"/>
        <v>0.81599999999999995</v>
      </c>
      <c r="S541" s="1">
        <f t="shared" si="60"/>
        <v>0.65789473684210531</v>
      </c>
      <c r="T541" s="1">
        <f t="shared" si="61"/>
        <v>0.63953488372093026</v>
      </c>
      <c r="U541" s="1">
        <f t="shared" si="62"/>
        <v>0.7</v>
      </c>
    </row>
    <row r="542" spans="8:21" x14ac:dyDescent="0.3">
      <c r="H542" t="s">
        <v>3015</v>
      </c>
      <c r="I542">
        <v>-301</v>
      </c>
      <c r="J542">
        <v>13</v>
      </c>
      <c r="K542">
        <v>-2.2999999999999998</v>
      </c>
      <c r="L542">
        <v>25</v>
      </c>
      <c r="M542">
        <v>0.17</v>
      </c>
      <c r="N542" s="1">
        <f t="shared" si="63"/>
        <v>21</v>
      </c>
      <c r="P542" s="1">
        <f t="shared" si="57"/>
        <v>0.78071428571428569</v>
      </c>
      <c r="Q542" s="1">
        <f t="shared" si="58"/>
        <v>0.30232558139534882</v>
      </c>
      <c r="R542" s="1">
        <f t="shared" si="59"/>
        <v>0.81599999999999995</v>
      </c>
      <c r="S542" s="1">
        <f t="shared" si="60"/>
        <v>0.65789473684210531</v>
      </c>
      <c r="T542" s="1">
        <f t="shared" si="61"/>
        <v>0.67441860465116277</v>
      </c>
      <c r="U542" s="1">
        <f t="shared" si="62"/>
        <v>0.6</v>
      </c>
    </row>
    <row r="543" spans="8:21" x14ac:dyDescent="0.3">
      <c r="H543" t="s">
        <v>2907</v>
      </c>
      <c r="I543">
        <v>-303</v>
      </c>
      <c r="J543">
        <v>19</v>
      </c>
      <c r="K543">
        <v>-1.7</v>
      </c>
      <c r="L543">
        <v>26</v>
      </c>
      <c r="M543">
        <v>0.17</v>
      </c>
      <c r="N543" s="1">
        <f t="shared" si="63"/>
        <v>24</v>
      </c>
      <c r="P543" s="1">
        <f t="shared" si="57"/>
        <v>0.77928571428571425</v>
      </c>
      <c r="Q543" s="1">
        <f t="shared" si="58"/>
        <v>0.44186046511627908</v>
      </c>
      <c r="R543" s="1">
        <f t="shared" si="59"/>
        <v>0.8640000000000001</v>
      </c>
      <c r="S543" s="1">
        <f t="shared" si="60"/>
        <v>0.68421052631578949</v>
      </c>
      <c r="T543" s="1">
        <f t="shared" si="61"/>
        <v>0.67441860465116277</v>
      </c>
      <c r="U543" s="1">
        <f t="shared" si="62"/>
        <v>0.9</v>
      </c>
    </row>
    <row r="544" spans="8:21" x14ac:dyDescent="0.3">
      <c r="H544" t="s">
        <v>3002</v>
      </c>
      <c r="I544">
        <v>-303</v>
      </c>
      <c r="J544">
        <v>15</v>
      </c>
      <c r="K544">
        <v>-2</v>
      </c>
      <c r="L544">
        <v>26</v>
      </c>
      <c r="M544">
        <v>0.14000000000000001</v>
      </c>
      <c r="N544" s="1">
        <f t="shared" si="63"/>
        <v>25</v>
      </c>
      <c r="P544" s="1">
        <f t="shared" si="57"/>
        <v>0.77928571428571425</v>
      </c>
      <c r="Q544" s="1">
        <f t="shared" si="58"/>
        <v>0.34883720930232559</v>
      </c>
      <c r="R544" s="1">
        <f t="shared" si="59"/>
        <v>0.84</v>
      </c>
      <c r="S544" s="1">
        <f t="shared" si="60"/>
        <v>0.68421052631578949</v>
      </c>
      <c r="T544" s="1">
        <f t="shared" si="61"/>
        <v>0.63953488372093026</v>
      </c>
      <c r="U544" s="1">
        <f t="shared" si="62"/>
        <v>1</v>
      </c>
    </row>
    <row r="545" spans="8:21" x14ac:dyDescent="0.3">
      <c r="H545" t="s">
        <v>3013</v>
      </c>
      <c r="I545">
        <v>-303</v>
      </c>
      <c r="J545">
        <v>13</v>
      </c>
      <c r="K545">
        <v>-2.2999999999999998</v>
      </c>
      <c r="L545">
        <v>25</v>
      </c>
      <c r="M545">
        <v>0.15</v>
      </c>
      <c r="N545" s="1">
        <f t="shared" si="63"/>
        <v>23</v>
      </c>
      <c r="P545" s="1">
        <f t="shared" si="57"/>
        <v>0.77928571428571425</v>
      </c>
      <c r="Q545" s="1">
        <f t="shared" si="58"/>
        <v>0.30232558139534882</v>
      </c>
      <c r="R545" s="1">
        <f t="shared" si="59"/>
        <v>0.81599999999999995</v>
      </c>
      <c r="S545" s="1">
        <f t="shared" si="60"/>
        <v>0.65789473684210531</v>
      </c>
      <c r="T545" s="1">
        <f t="shared" si="61"/>
        <v>0.65116279069767435</v>
      </c>
      <c r="U545" s="1">
        <f t="shared" si="62"/>
        <v>0.8</v>
      </c>
    </row>
    <row r="546" spans="8:21" x14ac:dyDescent="0.3">
      <c r="H546" t="s">
        <v>3045</v>
      </c>
      <c r="I546">
        <v>-304</v>
      </c>
      <c r="J546">
        <v>12</v>
      </c>
      <c r="K546">
        <v>-2.5</v>
      </c>
      <c r="L546">
        <v>25</v>
      </c>
      <c r="M546">
        <v>0.14000000000000001</v>
      </c>
      <c r="N546" s="1">
        <f t="shared" si="63"/>
        <v>22</v>
      </c>
      <c r="P546" s="1">
        <f t="shared" si="57"/>
        <v>0.77857142857142858</v>
      </c>
      <c r="Q546" s="1">
        <f t="shared" si="58"/>
        <v>0.27906976744186046</v>
      </c>
      <c r="R546" s="1">
        <f t="shared" si="59"/>
        <v>0.8</v>
      </c>
      <c r="S546" s="1">
        <f t="shared" si="60"/>
        <v>0.65789473684210531</v>
      </c>
      <c r="T546" s="1">
        <f t="shared" si="61"/>
        <v>0.63953488372093026</v>
      </c>
      <c r="U546" s="1">
        <f t="shared" si="62"/>
        <v>0.7</v>
      </c>
    </row>
    <row r="547" spans="8:21" x14ac:dyDescent="0.3">
      <c r="H547" t="s">
        <v>3011</v>
      </c>
      <c r="I547">
        <v>-305</v>
      </c>
      <c r="J547">
        <v>15</v>
      </c>
      <c r="K547">
        <v>-2.2999999999999998</v>
      </c>
      <c r="L547">
        <v>26</v>
      </c>
      <c r="M547">
        <v>0.1</v>
      </c>
      <c r="N547" s="1">
        <f t="shared" si="63"/>
        <v>25</v>
      </c>
      <c r="P547" s="1">
        <f t="shared" si="57"/>
        <v>0.7778571428571428</v>
      </c>
      <c r="Q547" s="1">
        <f t="shared" si="58"/>
        <v>0.34883720930232559</v>
      </c>
      <c r="R547" s="1">
        <f t="shared" si="59"/>
        <v>0.81599999999999995</v>
      </c>
      <c r="S547" s="1">
        <f t="shared" si="60"/>
        <v>0.68421052631578949</v>
      </c>
      <c r="T547" s="1">
        <f t="shared" si="61"/>
        <v>0.59302325581395354</v>
      </c>
      <c r="U547" s="1">
        <f t="shared" si="62"/>
        <v>1</v>
      </c>
    </row>
    <row r="548" spans="8:21" x14ac:dyDescent="0.3">
      <c r="H548" t="s">
        <v>3054</v>
      </c>
      <c r="I548">
        <v>-307</v>
      </c>
      <c r="J548">
        <v>13</v>
      </c>
      <c r="K548">
        <v>-2.7</v>
      </c>
      <c r="L548">
        <v>24</v>
      </c>
      <c r="M548">
        <v>0.11</v>
      </c>
      <c r="N548" s="1">
        <f t="shared" si="63"/>
        <v>23</v>
      </c>
      <c r="P548" s="1">
        <f t="shared" si="57"/>
        <v>0.77642857142857147</v>
      </c>
      <c r="Q548" s="1">
        <f t="shared" si="58"/>
        <v>0.30232558139534882</v>
      </c>
      <c r="R548" s="1">
        <f t="shared" si="59"/>
        <v>0.78400000000000003</v>
      </c>
      <c r="S548" s="1">
        <f t="shared" si="60"/>
        <v>0.63157894736842102</v>
      </c>
      <c r="T548" s="1">
        <f t="shared" si="61"/>
        <v>0.60465116279069775</v>
      </c>
      <c r="U548" s="1">
        <f t="shared" si="62"/>
        <v>0.8</v>
      </c>
    </row>
    <row r="549" spans="8:21" x14ac:dyDescent="0.3">
      <c r="H549" t="s">
        <v>3062</v>
      </c>
      <c r="I549">
        <v>-312</v>
      </c>
      <c r="J549">
        <v>13</v>
      </c>
      <c r="K549">
        <v>-3.3</v>
      </c>
      <c r="L549">
        <v>25</v>
      </c>
      <c r="M549">
        <v>0.1</v>
      </c>
      <c r="N549" s="1">
        <f t="shared" si="63"/>
        <v>25</v>
      </c>
      <c r="P549" s="1">
        <f t="shared" si="57"/>
        <v>0.77285714285714291</v>
      </c>
      <c r="Q549" s="1">
        <f t="shared" si="58"/>
        <v>0.30232558139534882</v>
      </c>
      <c r="R549" s="1">
        <f t="shared" si="59"/>
        <v>0.73599999999999999</v>
      </c>
      <c r="S549" s="1">
        <f t="shared" si="60"/>
        <v>0.65789473684210531</v>
      </c>
      <c r="T549" s="1">
        <f t="shared" si="61"/>
        <v>0.59302325581395354</v>
      </c>
      <c r="U549" s="1">
        <f t="shared" si="62"/>
        <v>1</v>
      </c>
    </row>
    <row r="550" spans="8:21" x14ac:dyDescent="0.3">
      <c r="H550" t="s">
        <v>2906</v>
      </c>
      <c r="I550">
        <v>-313</v>
      </c>
      <c r="J550">
        <v>19</v>
      </c>
      <c r="K550">
        <v>-1.7</v>
      </c>
      <c r="L550">
        <v>27</v>
      </c>
      <c r="M550">
        <v>0.14000000000000001</v>
      </c>
      <c r="N550" s="1">
        <f t="shared" si="63"/>
        <v>25</v>
      </c>
      <c r="P550" s="1">
        <f t="shared" si="57"/>
        <v>0.77214285714285713</v>
      </c>
      <c r="Q550" s="1">
        <f t="shared" si="58"/>
        <v>0.44186046511627908</v>
      </c>
      <c r="R550" s="1">
        <f t="shared" si="59"/>
        <v>0.8640000000000001</v>
      </c>
      <c r="S550" s="1">
        <f t="shared" si="60"/>
        <v>0.71052631578947367</v>
      </c>
      <c r="T550" s="1">
        <f t="shared" si="61"/>
        <v>0.63953488372093026</v>
      </c>
      <c r="U550" s="1">
        <f t="shared" si="62"/>
        <v>1</v>
      </c>
    </row>
    <row r="551" spans="8:21" x14ac:dyDescent="0.3">
      <c r="H551" t="s">
        <v>3023</v>
      </c>
      <c r="I551">
        <v>-313</v>
      </c>
      <c r="J551">
        <v>27</v>
      </c>
      <c r="K551">
        <v>-2.4</v>
      </c>
      <c r="L551">
        <v>25</v>
      </c>
      <c r="M551">
        <v>0.18</v>
      </c>
      <c r="N551" s="1">
        <f t="shared" si="63"/>
        <v>22</v>
      </c>
      <c r="P551" s="1">
        <f t="shared" si="57"/>
        <v>0.77214285714285713</v>
      </c>
      <c r="Q551" s="1">
        <f t="shared" si="58"/>
        <v>0.62790697674418605</v>
      </c>
      <c r="R551" s="1">
        <f t="shared" si="59"/>
        <v>0.80799999999999994</v>
      </c>
      <c r="S551" s="1">
        <f t="shared" si="60"/>
        <v>0.65789473684210531</v>
      </c>
      <c r="T551" s="1">
        <f t="shared" si="61"/>
        <v>0.68604651162790697</v>
      </c>
      <c r="U551" s="1">
        <f t="shared" si="62"/>
        <v>0.7</v>
      </c>
    </row>
    <row r="552" spans="8:21" x14ac:dyDescent="0.3">
      <c r="H552" t="s">
        <v>3071</v>
      </c>
      <c r="I552">
        <v>-314</v>
      </c>
      <c r="J552">
        <v>21</v>
      </c>
      <c r="K552">
        <v>-3.8</v>
      </c>
      <c r="L552">
        <v>22</v>
      </c>
      <c r="M552">
        <v>0.12</v>
      </c>
      <c r="N552" s="1">
        <f t="shared" si="63"/>
        <v>21</v>
      </c>
      <c r="P552" s="1">
        <f t="shared" si="57"/>
        <v>0.77142857142857146</v>
      </c>
      <c r="Q552" s="1">
        <f t="shared" si="58"/>
        <v>0.48837209302325579</v>
      </c>
      <c r="R552" s="1">
        <f t="shared" si="59"/>
        <v>0.69599999999999995</v>
      </c>
      <c r="S552" s="1">
        <f t="shared" si="60"/>
        <v>0.57894736842105265</v>
      </c>
      <c r="T552" s="1">
        <f t="shared" si="61"/>
        <v>0.61627906976744196</v>
      </c>
      <c r="U552" s="1">
        <f t="shared" si="62"/>
        <v>0.6</v>
      </c>
    </row>
    <row r="553" spans="8:21" x14ac:dyDescent="0.3">
      <c r="H553" t="s">
        <v>3012</v>
      </c>
      <c r="I553">
        <v>-315</v>
      </c>
      <c r="J553">
        <v>14</v>
      </c>
      <c r="K553">
        <v>-2.2999999999999998</v>
      </c>
      <c r="L553">
        <v>26</v>
      </c>
      <c r="M553">
        <v>0.12</v>
      </c>
      <c r="N553" s="1">
        <f t="shared" si="63"/>
        <v>24</v>
      </c>
      <c r="P553" s="1">
        <f t="shared" si="57"/>
        <v>0.77071428571428569</v>
      </c>
      <c r="Q553" s="1">
        <f t="shared" si="58"/>
        <v>0.32558139534883723</v>
      </c>
      <c r="R553" s="1">
        <f t="shared" si="59"/>
        <v>0.81599999999999995</v>
      </c>
      <c r="S553" s="1">
        <f t="shared" si="60"/>
        <v>0.68421052631578949</v>
      </c>
      <c r="T553" s="1">
        <f t="shared" si="61"/>
        <v>0.61627906976744196</v>
      </c>
      <c r="U553" s="1">
        <f t="shared" si="62"/>
        <v>0.9</v>
      </c>
    </row>
    <row r="554" spans="8:21" x14ac:dyDescent="0.3">
      <c r="H554" t="s">
        <v>3057</v>
      </c>
      <c r="I554">
        <v>-315</v>
      </c>
      <c r="J554">
        <v>13</v>
      </c>
      <c r="K554">
        <v>-2.8</v>
      </c>
      <c r="L554">
        <v>25</v>
      </c>
      <c r="M554">
        <v>0.12</v>
      </c>
      <c r="N554" s="1">
        <f t="shared" si="63"/>
        <v>24</v>
      </c>
      <c r="P554" s="1">
        <f t="shared" si="57"/>
        <v>0.77071428571428569</v>
      </c>
      <c r="Q554" s="1">
        <f t="shared" si="58"/>
        <v>0.30232558139534882</v>
      </c>
      <c r="R554" s="1">
        <f t="shared" si="59"/>
        <v>0.77599999999999991</v>
      </c>
      <c r="S554" s="1">
        <f t="shared" si="60"/>
        <v>0.65789473684210531</v>
      </c>
      <c r="T554" s="1">
        <f t="shared" si="61"/>
        <v>0.61627906976744196</v>
      </c>
      <c r="U554" s="1">
        <f t="shared" si="62"/>
        <v>0.9</v>
      </c>
    </row>
    <row r="555" spans="8:21" x14ac:dyDescent="0.3">
      <c r="H555" t="s">
        <v>3056</v>
      </c>
      <c r="I555">
        <v>-317</v>
      </c>
      <c r="J555">
        <v>13</v>
      </c>
      <c r="K555">
        <v>-2.8</v>
      </c>
      <c r="L555">
        <v>26</v>
      </c>
      <c r="M555">
        <v>0.1</v>
      </c>
      <c r="N555" s="1">
        <f t="shared" si="63"/>
        <v>25</v>
      </c>
      <c r="P555" s="1">
        <f t="shared" si="57"/>
        <v>0.76928571428571424</v>
      </c>
      <c r="Q555" s="1">
        <f t="shared" si="58"/>
        <v>0.30232558139534882</v>
      </c>
      <c r="R555" s="1">
        <f t="shared" si="59"/>
        <v>0.77599999999999991</v>
      </c>
      <c r="S555" s="1">
        <f t="shared" si="60"/>
        <v>0.68421052631578949</v>
      </c>
      <c r="T555" s="1">
        <f t="shared" si="61"/>
        <v>0.59302325581395354</v>
      </c>
      <c r="U555" s="1">
        <f t="shared" si="62"/>
        <v>1</v>
      </c>
    </row>
    <row r="556" spans="8:21" x14ac:dyDescent="0.3">
      <c r="H556" t="s">
        <v>3099</v>
      </c>
      <c r="I556">
        <v>-321</v>
      </c>
      <c r="J556">
        <v>24</v>
      </c>
      <c r="K556">
        <v>-4.9000000000000004</v>
      </c>
      <c r="L556">
        <v>18</v>
      </c>
      <c r="M556">
        <v>0.17</v>
      </c>
      <c r="N556" s="1">
        <f t="shared" si="63"/>
        <v>18</v>
      </c>
      <c r="P556" s="1">
        <f t="shared" si="57"/>
        <v>0.76642857142857146</v>
      </c>
      <c r="Q556" s="1">
        <f t="shared" si="58"/>
        <v>0.55813953488372092</v>
      </c>
      <c r="R556" s="1">
        <f t="shared" si="59"/>
        <v>0.60799999999999998</v>
      </c>
      <c r="S556" s="1">
        <f t="shared" si="60"/>
        <v>0.47368421052631576</v>
      </c>
      <c r="T556" s="1">
        <f t="shared" si="61"/>
        <v>0.67441860465116277</v>
      </c>
      <c r="U556" s="1">
        <f t="shared" si="62"/>
        <v>0.3</v>
      </c>
    </row>
    <row r="557" spans="8:21" x14ac:dyDescent="0.3">
      <c r="H557" t="s">
        <v>3070</v>
      </c>
      <c r="I557">
        <v>-322</v>
      </c>
      <c r="J557">
        <v>21</v>
      </c>
      <c r="K557">
        <v>-3.8</v>
      </c>
      <c r="L557">
        <v>23</v>
      </c>
      <c r="M557">
        <v>0.14000000000000001</v>
      </c>
      <c r="N557" s="1">
        <f t="shared" si="63"/>
        <v>22</v>
      </c>
      <c r="P557" s="1">
        <f t="shared" si="57"/>
        <v>0.76571428571428568</v>
      </c>
      <c r="Q557" s="1">
        <f t="shared" si="58"/>
        <v>0.48837209302325579</v>
      </c>
      <c r="R557" s="1">
        <f t="shared" si="59"/>
        <v>0.69599999999999995</v>
      </c>
      <c r="S557" s="1">
        <f t="shared" si="60"/>
        <v>0.60526315789473684</v>
      </c>
      <c r="T557" s="1">
        <f t="shared" si="61"/>
        <v>0.63953488372093026</v>
      </c>
      <c r="U557" s="1">
        <f t="shared" si="62"/>
        <v>0.7</v>
      </c>
    </row>
    <row r="558" spans="8:21" x14ac:dyDescent="0.3">
      <c r="H558" t="s">
        <v>3069</v>
      </c>
      <c r="I558">
        <v>-342</v>
      </c>
      <c r="J558">
        <v>21</v>
      </c>
      <c r="K558">
        <v>-3.8</v>
      </c>
      <c r="L558">
        <v>24</v>
      </c>
      <c r="M558">
        <v>0.15</v>
      </c>
      <c r="N558" s="1">
        <f t="shared" si="63"/>
        <v>23</v>
      </c>
      <c r="P558" s="1">
        <f t="shared" si="57"/>
        <v>0.75142857142857145</v>
      </c>
      <c r="Q558" s="1">
        <f t="shared" si="58"/>
        <v>0.48837209302325579</v>
      </c>
      <c r="R558" s="1">
        <f t="shared" si="59"/>
        <v>0.69599999999999995</v>
      </c>
      <c r="S558" s="1">
        <f t="shared" si="60"/>
        <v>0.63157894736842102</v>
      </c>
      <c r="T558" s="1">
        <f t="shared" si="61"/>
        <v>0.65116279069767435</v>
      </c>
      <c r="U558" s="1">
        <f t="shared" si="62"/>
        <v>0.8</v>
      </c>
    </row>
    <row r="559" spans="8:21" x14ac:dyDescent="0.3">
      <c r="H559" t="s">
        <v>3060</v>
      </c>
      <c r="I559">
        <v>-347</v>
      </c>
      <c r="J559">
        <v>29</v>
      </c>
      <c r="K559">
        <v>-3</v>
      </c>
      <c r="L559">
        <v>25</v>
      </c>
      <c r="M559">
        <v>0.21</v>
      </c>
      <c r="N559" s="1">
        <f t="shared" si="63"/>
        <v>21</v>
      </c>
      <c r="P559" s="1">
        <f t="shared" si="57"/>
        <v>0.74785714285714289</v>
      </c>
      <c r="Q559" s="1">
        <f t="shared" si="58"/>
        <v>0.67441860465116277</v>
      </c>
      <c r="R559" s="1">
        <f t="shared" si="59"/>
        <v>0.76</v>
      </c>
      <c r="S559" s="1">
        <f t="shared" si="60"/>
        <v>0.65789473684210531</v>
      </c>
      <c r="T559" s="1">
        <f t="shared" si="61"/>
        <v>0.72093023255813959</v>
      </c>
      <c r="U559" s="1">
        <f t="shared" si="62"/>
        <v>0.6</v>
      </c>
    </row>
    <row r="560" spans="8:21" x14ac:dyDescent="0.3">
      <c r="H560" t="s">
        <v>3098</v>
      </c>
      <c r="I560">
        <v>-353</v>
      </c>
      <c r="J560">
        <v>25</v>
      </c>
      <c r="K560">
        <v>-4.9000000000000004</v>
      </c>
      <c r="L560">
        <v>21</v>
      </c>
      <c r="M560">
        <v>0.18</v>
      </c>
      <c r="N560" s="1">
        <f t="shared" si="63"/>
        <v>19</v>
      </c>
      <c r="P560" s="1">
        <f t="shared" si="57"/>
        <v>0.74357142857142855</v>
      </c>
      <c r="Q560" s="1">
        <f t="shared" si="58"/>
        <v>0.58139534883720934</v>
      </c>
      <c r="R560" s="1">
        <f t="shared" si="59"/>
        <v>0.60799999999999998</v>
      </c>
      <c r="S560" s="1">
        <f t="shared" si="60"/>
        <v>0.55263157894736847</v>
      </c>
      <c r="T560" s="1">
        <f t="shared" si="61"/>
        <v>0.68604651162790697</v>
      </c>
      <c r="U560" s="1">
        <f t="shared" si="62"/>
        <v>0.4</v>
      </c>
    </row>
    <row r="561" spans="8:21" x14ac:dyDescent="0.3">
      <c r="H561" t="s">
        <v>3127</v>
      </c>
      <c r="I561">
        <v>-353</v>
      </c>
      <c r="J561">
        <v>23</v>
      </c>
      <c r="K561">
        <v>-5.2</v>
      </c>
      <c r="L561">
        <v>19</v>
      </c>
      <c r="M561">
        <v>0.13</v>
      </c>
      <c r="N561" s="1">
        <f t="shared" si="63"/>
        <v>19</v>
      </c>
      <c r="P561" s="1">
        <f t="shared" si="57"/>
        <v>0.74357142857142855</v>
      </c>
      <c r="Q561" s="1">
        <f t="shared" si="58"/>
        <v>0.53488372093023251</v>
      </c>
      <c r="R561" s="1">
        <f t="shared" si="59"/>
        <v>0.58399999999999996</v>
      </c>
      <c r="S561" s="1">
        <f t="shared" si="60"/>
        <v>0.5</v>
      </c>
      <c r="T561" s="1">
        <f t="shared" si="61"/>
        <v>0.62790697674418605</v>
      </c>
      <c r="U561" s="1">
        <f t="shared" si="62"/>
        <v>0.4</v>
      </c>
    </row>
    <row r="562" spans="8:21" x14ac:dyDescent="0.3">
      <c r="H562" t="s">
        <v>3082</v>
      </c>
      <c r="I562">
        <v>-355</v>
      </c>
      <c r="J562">
        <v>33</v>
      </c>
      <c r="K562">
        <v>-4</v>
      </c>
      <c r="L562">
        <v>19</v>
      </c>
      <c r="M562">
        <v>0.3</v>
      </c>
      <c r="N562" s="1">
        <f t="shared" si="63"/>
        <v>15</v>
      </c>
      <c r="P562" s="1">
        <f t="shared" si="57"/>
        <v>0.7421428571428571</v>
      </c>
      <c r="Q562" s="1">
        <f t="shared" si="58"/>
        <v>0.76744186046511631</v>
      </c>
      <c r="R562" s="1">
        <f t="shared" si="59"/>
        <v>0.68</v>
      </c>
      <c r="S562" s="1">
        <f t="shared" si="60"/>
        <v>0.5</v>
      </c>
      <c r="T562" s="1">
        <f t="shared" si="61"/>
        <v>0.82558139534883723</v>
      </c>
      <c r="U562" s="1">
        <f t="shared" si="62"/>
        <v>0</v>
      </c>
    </row>
    <row r="563" spans="8:21" x14ac:dyDescent="0.3">
      <c r="H563" t="s">
        <v>3079</v>
      </c>
      <c r="I563">
        <v>-356</v>
      </c>
      <c r="J563">
        <v>31</v>
      </c>
      <c r="K563">
        <v>-4</v>
      </c>
      <c r="L563">
        <v>22</v>
      </c>
      <c r="M563">
        <v>0.22</v>
      </c>
      <c r="N563" s="1">
        <f t="shared" si="63"/>
        <v>18</v>
      </c>
      <c r="P563" s="1">
        <f t="shared" si="57"/>
        <v>0.74142857142857144</v>
      </c>
      <c r="Q563" s="1">
        <f t="shared" si="58"/>
        <v>0.72093023255813948</v>
      </c>
      <c r="R563" s="1">
        <f t="shared" si="59"/>
        <v>0.68</v>
      </c>
      <c r="S563" s="1">
        <f t="shared" si="60"/>
        <v>0.57894736842105265</v>
      </c>
      <c r="T563" s="1">
        <f t="shared" si="61"/>
        <v>0.73255813953488369</v>
      </c>
      <c r="U563" s="1">
        <f t="shared" si="62"/>
        <v>0.3</v>
      </c>
    </row>
    <row r="564" spans="8:21" x14ac:dyDescent="0.3">
      <c r="H564" t="s">
        <v>3068</v>
      </c>
      <c r="I564">
        <v>-360</v>
      </c>
      <c r="J564">
        <v>20</v>
      </c>
      <c r="K564">
        <v>-3.8</v>
      </c>
      <c r="L564">
        <v>26</v>
      </c>
      <c r="M564">
        <v>0.17</v>
      </c>
      <c r="N564" s="1">
        <f t="shared" si="63"/>
        <v>24</v>
      </c>
      <c r="P564" s="1">
        <f t="shared" si="57"/>
        <v>0.73857142857142855</v>
      </c>
      <c r="Q564" s="1">
        <f t="shared" si="58"/>
        <v>0.46511627906976744</v>
      </c>
      <c r="R564" s="1">
        <f t="shared" si="59"/>
        <v>0.69599999999999995</v>
      </c>
      <c r="S564" s="1">
        <f t="shared" si="60"/>
        <v>0.68421052631578949</v>
      </c>
      <c r="T564" s="1">
        <f t="shared" si="61"/>
        <v>0.67441860465116277</v>
      </c>
      <c r="U564" s="1">
        <f t="shared" si="62"/>
        <v>0.9</v>
      </c>
    </row>
    <row r="565" spans="8:21" x14ac:dyDescent="0.3">
      <c r="H565" t="s">
        <v>3080</v>
      </c>
      <c r="I565">
        <v>-361</v>
      </c>
      <c r="J565">
        <v>31</v>
      </c>
      <c r="K565">
        <v>-4</v>
      </c>
      <c r="L565">
        <v>22</v>
      </c>
      <c r="M565">
        <v>0.26</v>
      </c>
      <c r="N565" s="1">
        <f t="shared" si="63"/>
        <v>17</v>
      </c>
      <c r="P565" s="1">
        <f t="shared" si="57"/>
        <v>0.73785714285714288</v>
      </c>
      <c r="Q565" s="1">
        <f t="shared" si="58"/>
        <v>0.72093023255813948</v>
      </c>
      <c r="R565" s="1">
        <f t="shared" si="59"/>
        <v>0.68</v>
      </c>
      <c r="S565" s="1">
        <f t="shared" si="60"/>
        <v>0.57894736842105265</v>
      </c>
      <c r="T565" s="1">
        <f t="shared" si="61"/>
        <v>0.77906976744186041</v>
      </c>
      <c r="U565" s="1">
        <f t="shared" si="62"/>
        <v>0.2</v>
      </c>
    </row>
    <row r="566" spans="8:21" x14ac:dyDescent="0.3">
      <c r="H566" t="s">
        <v>3126</v>
      </c>
      <c r="I566">
        <v>-361</v>
      </c>
      <c r="J566">
        <v>23</v>
      </c>
      <c r="K566">
        <v>-5.2</v>
      </c>
      <c r="L566">
        <v>20</v>
      </c>
      <c r="M566">
        <v>0.15</v>
      </c>
      <c r="N566" s="1">
        <f t="shared" si="63"/>
        <v>20</v>
      </c>
      <c r="P566" s="1">
        <f t="shared" si="57"/>
        <v>0.73785714285714288</v>
      </c>
      <c r="Q566" s="1">
        <f t="shared" si="58"/>
        <v>0.53488372093023251</v>
      </c>
      <c r="R566" s="1">
        <f t="shared" si="59"/>
        <v>0.58399999999999996</v>
      </c>
      <c r="S566" s="1">
        <f t="shared" si="60"/>
        <v>0.52631578947368418</v>
      </c>
      <c r="T566" s="1">
        <f t="shared" si="61"/>
        <v>0.65116279069767435</v>
      </c>
      <c r="U566" s="1">
        <f t="shared" si="62"/>
        <v>0.5</v>
      </c>
    </row>
    <row r="567" spans="8:21" x14ac:dyDescent="0.3">
      <c r="H567" t="s">
        <v>3077</v>
      </c>
      <c r="I567">
        <v>-365</v>
      </c>
      <c r="J567">
        <v>30</v>
      </c>
      <c r="K567">
        <v>-4</v>
      </c>
      <c r="L567">
        <v>24</v>
      </c>
      <c r="M567">
        <v>0.2</v>
      </c>
      <c r="N567" s="1">
        <f t="shared" si="63"/>
        <v>20</v>
      </c>
      <c r="P567" s="1">
        <f t="shared" si="57"/>
        <v>0.73499999999999999</v>
      </c>
      <c r="Q567" s="1">
        <f t="shared" si="58"/>
        <v>0.69767441860465118</v>
      </c>
      <c r="R567" s="1">
        <f t="shared" si="59"/>
        <v>0.68</v>
      </c>
      <c r="S567" s="1">
        <f t="shared" si="60"/>
        <v>0.63157894736842102</v>
      </c>
      <c r="T567" s="1">
        <f t="shared" si="61"/>
        <v>0.70930232558139539</v>
      </c>
      <c r="U567" s="1">
        <f t="shared" si="62"/>
        <v>0.5</v>
      </c>
    </row>
    <row r="568" spans="8:21" x14ac:dyDescent="0.3">
      <c r="H568" t="s">
        <v>3078</v>
      </c>
      <c r="I568">
        <v>-366</v>
      </c>
      <c r="J568">
        <v>31</v>
      </c>
      <c r="K568">
        <v>-4</v>
      </c>
      <c r="L568">
        <v>23</v>
      </c>
      <c r="M568">
        <v>0.24</v>
      </c>
      <c r="N568" s="1">
        <f t="shared" si="63"/>
        <v>19</v>
      </c>
      <c r="P568" s="1">
        <f t="shared" si="57"/>
        <v>0.73428571428571432</v>
      </c>
      <c r="Q568" s="1">
        <f t="shared" si="58"/>
        <v>0.72093023255813948</v>
      </c>
      <c r="R568" s="1">
        <f t="shared" si="59"/>
        <v>0.68</v>
      </c>
      <c r="S568" s="1">
        <f t="shared" si="60"/>
        <v>0.60526315789473684</v>
      </c>
      <c r="T568" s="1">
        <f t="shared" si="61"/>
        <v>0.75581395348837199</v>
      </c>
      <c r="U568" s="1">
        <f t="shared" si="62"/>
        <v>0.4</v>
      </c>
    </row>
    <row r="569" spans="8:21" x14ac:dyDescent="0.3">
      <c r="H569" t="s">
        <v>3097</v>
      </c>
      <c r="I569">
        <v>-367</v>
      </c>
      <c r="J569">
        <v>25</v>
      </c>
      <c r="K569">
        <v>-4.9000000000000004</v>
      </c>
      <c r="L569">
        <v>22</v>
      </c>
      <c r="M569">
        <v>0.15</v>
      </c>
      <c r="N569" s="1">
        <f t="shared" si="63"/>
        <v>20</v>
      </c>
      <c r="P569" s="1">
        <f t="shared" si="57"/>
        <v>0.73357142857142854</v>
      </c>
      <c r="Q569" s="1">
        <f t="shared" si="58"/>
        <v>0.58139534883720934</v>
      </c>
      <c r="R569" s="1">
        <f t="shared" si="59"/>
        <v>0.60799999999999998</v>
      </c>
      <c r="S569" s="1">
        <f t="shared" si="60"/>
        <v>0.57894736842105265</v>
      </c>
      <c r="T569" s="1">
        <f t="shared" si="61"/>
        <v>0.65116279069767435</v>
      </c>
      <c r="U569" s="1">
        <f t="shared" si="62"/>
        <v>0.5</v>
      </c>
    </row>
    <row r="570" spans="8:21" x14ac:dyDescent="0.3">
      <c r="H570" t="s">
        <v>3081</v>
      </c>
      <c r="I570">
        <v>-368</v>
      </c>
      <c r="J570">
        <v>32</v>
      </c>
      <c r="K570">
        <v>-4</v>
      </c>
      <c r="L570">
        <v>21</v>
      </c>
      <c r="M570">
        <v>0.31</v>
      </c>
      <c r="N570" s="1">
        <f t="shared" si="63"/>
        <v>16</v>
      </c>
      <c r="P570" s="1">
        <f t="shared" si="57"/>
        <v>0.73285714285714287</v>
      </c>
      <c r="Q570" s="1">
        <f t="shared" si="58"/>
        <v>0.7441860465116279</v>
      </c>
      <c r="R570" s="1">
        <f t="shared" si="59"/>
        <v>0.68</v>
      </c>
      <c r="S570" s="1">
        <f t="shared" si="60"/>
        <v>0.55263157894736847</v>
      </c>
      <c r="T570" s="1">
        <f t="shared" si="61"/>
        <v>0.83720930232558133</v>
      </c>
      <c r="U570" s="1">
        <f t="shared" si="62"/>
        <v>0.1</v>
      </c>
    </row>
    <row r="571" spans="8:21" x14ac:dyDescent="0.3">
      <c r="H571" t="s">
        <v>3034</v>
      </c>
      <c r="I571">
        <v>-370</v>
      </c>
      <c r="J571">
        <v>41</v>
      </c>
      <c r="K571">
        <v>-2.4</v>
      </c>
      <c r="L571">
        <v>24</v>
      </c>
      <c r="M571">
        <v>0.37</v>
      </c>
      <c r="N571" s="1">
        <f t="shared" si="63"/>
        <v>15</v>
      </c>
      <c r="P571" s="1">
        <f t="shared" si="57"/>
        <v>0.73142857142857143</v>
      </c>
      <c r="Q571" s="1">
        <f t="shared" si="58"/>
        <v>0.95348837209302328</v>
      </c>
      <c r="R571" s="1">
        <f t="shared" si="59"/>
        <v>0.80799999999999994</v>
      </c>
      <c r="S571" s="1">
        <f t="shared" si="60"/>
        <v>0.63157894736842102</v>
      </c>
      <c r="T571" s="1">
        <f t="shared" si="61"/>
        <v>0.90697674418604657</v>
      </c>
      <c r="U571" s="1">
        <f t="shared" si="62"/>
        <v>0</v>
      </c>
    </row>
    <row r="572" spans="8:21" x14ac:dyDescent="0.3">
      <c r="H572" t="s">
        <v>3096</v>
      </c>
      <c r="I572">
        <v>-377</v>
      </c>
      <c r="J572">
        <v>25</v>
      </c>
      <c r="K572">
        <v>-4.9000000000000004</v>
      </c>
      <c r="L572">
        <v>23</v>
      </c>
      <c r="M572">
        <v>0.17</v>
      </c>
      <c r="N572" s="1">
        <f t="shared" si="63"/>
        <v>21</v>
      </c>
      <c r="P572" s="1">
        <f t="shared" si="57"/>
        <v>0.72642857142857142</v>
      </c>
      <c r="Q572" s="1">
        <f t="shared" si="58"/>
        <v>0.58139534883720934</v>
      </c>
      <c r="R572" s="1">
        <f t="shared" si="59"/>
        <v>0.60799999999999998</v>
      </c>
      <c r="S572" s="1">
        <f t="shared" si="60"/>
        <v>0.60526315789473684</v>
      </c>
      <c r="T572" s="1">
        <f t="shared" si="61"/>
        <v>0.67441860465116277</v>
      </c>
      <c r="U572" s="1">
        <f t="shared" si="62"/>
        <v>0.6</v>
      </c>
    </row>
    <row r="573" spans="8:21" x14ac:dyDescent="0.3">
      <c r="H573" t="s">
        <v>3031</v>
      </c>
      <c r="I573">
        <v>-378</v>
      </c>
      <c r="J573">
        <v>42</v>
      </c>
      <c r="K573">
        <v>-2.4</v>
      </c>
      <c r="L573">
        <v>25</v>
      </c>
      <c r="M573">
        <v>0.38</v>
      </c>
      <c r="N573" s="1">
        <f t="shared" si="63"/>
        <v>16</v>
      </c>
      <c r="P573" s="1">
        <f t="shared" si="57"/>
        <v>0.72571428571428576</v>
      </c>
      <c r="Q573" s="1">
        <f t="shared" si="58"/>
        <v>0.97674418604651159</v>
      </c>
      <c r="R573" s="1">
        <f t="shared" si="59"/>
        <v>0.80799999999999994</v>
      </c>
      <c r="S573" s="1">
        <f t="shared" si="60"/>
        <v>0.65789473684210531</v>
      </c>
      <c r="T573" s="1">
        <f t="shared" si="61"/>
        <v>0.91860465116279078</v>
      </c>
      <c r="U573" s="1">
        <f t="shared" si="62"/>
        <v>0.1</v>
      </c>
    </row>
    <row r="574" spans="8:21" x14ac:dyDescent="0.3">
      <c r="H574" t="s">
        <v>3032</v>
      </c>
      <c r="I574">
        <v>-380</v>
      </c>
      <c r="J574">
        <v>41</v>
      </c>
      <c r="K574">
        <v>-2.4</v>
      </c>
      <c r="L574">
        <v>25</v>
      </c>
      <c r="M574">
        <v>0.38</v>
      </c>
      <c r="N574" s="1">
        <f t="shared" si="63"/>
        <v>16</v>
      </c>
      <c r="P574" s="1">
        <f t="shared" si="57"/>
        <v>0.72428571428571431</v>
      </c>
      <c r="Q574" s="1">
        <f t="shared" si="58"/>
        <v>0.95348837209302328</v>
      </c>
      <c r="R574" s="1">
        <f t="shared" si="59"/>
        <v>0.80799999999999994</v>
      </c>
      <c r="S574" s="1">
        <f t="shared" si="60"/>
        <v>0.65789473684210531</v>
      </c>
      <c r="T574" s="1">
        <f t="shared" si="61"/>
        <v>0.91860465116279078</v>
      </c>
      <c r="U574" s="1">
        <f t="shared" si="62"/>
        <v>0.1</v>
      </c>
    </row>
    <row r="575" spans="8:21" x14ac:dyDescent="0.3">
      <c r="H575" t="s">
        <v>3067</v>
      </c>
      <c r="I575">
        <v>-381</v>
      </c>
      <c r="J575">
        <v>19</v>
      </c>
      <c r="K575">
        <v>-3.8</v>
      </c>
      <c r="L575">
        <v>28</v>
      </c>
      <c r="M575">
        <v>0.18</v>
      </c>
      <c r="N575" s="1">
        <f t="shared" si="63"/>
        <v>25</v>
      </c>
      <c r="P575" s="1">
        <f t="shared" si="57"/>
        <v>0.72357142857142853</v>
      </c>
      <c r="Q575" s="1">
        <f t="shared" si="58"/>
        <v>0.44186046511627908</v>
      </c>
      <c r="R575" s="1">
        <f t="shared" si="59"/>
        <v>0.69599999999999995</v>
      </c>
      <c r="S575" s="1">
        <f t="shared" si="60"/>
        <v>0.73684210526315785</v>
      </c>
      <c r="T575" s="1">
        <f t="shared" si="61"/>
        <v>0.68604651162790697</v>
      </c>
      <c r="U575" s="1">
        <f t="shared" si="62"/>
        <v>1</v>
      </c>
    </row>
    <row r="576" spans="8:21" x14ac:dyDescent="0.3">
      <c r="H576" t="s">
        <v>3076</v>
      </c>
      <c r="I576">
        <v>-383</v>
      </c>
      <c r="J576">
        <v>29</v>
      </c>
      <c r="K576">
        <v>-4</v>
      </c>
      <c r="L576">
        <v>25</v>
      </c>
      <c r="M576">
        <v>0.21</v>
      </c>
      <c r="N576" s="1">
        <f t="shared" si="63"/>
        <v>21</v>
      </c>
      <c r="P576" s="1">
        <f t="shared" si="57"/>
        <v>0.7221428571428572</v>
      </c>
      <c r="Q576" s="1">
        <f t="shared" si="58"/>
        <v>0.67441860465116277</v>
      </c>
      <c r="R576" s="1">
        <f t="shared" si="59"/>
        <v>0.68</v>
      </c>
      <c r="S576" s="1">
        <f t="shared" si="60"/>
        <v>0.65789473684210531</v>
      </c>
      <c r="T576" s="1">
        <f t="shared" si="61"/>
        <v>0.72093023255813959</v>
      </c>
      <c r="U576" s="1">
        <f t="shared" si="62"/>
        <v>0.6</v>
      </c>
    </row>
    <row r="577" spans="8:21" x14ac:dyDescent="0.3">
      <c r="H577" t="s">
        <v>3125</v>
      </c>
      <c r="I577">
        <v>-383</v>
      </c>
      <c r="J577">
        <v>24</v>
      </c>
      <c r="K577">
        <v>-5.2</v>
      </c>
      <c r="L577">
        <v>22</v>
      </c>
      <c r="M577">
        <v>0.15</v>
      </c>
      <c r="N577" s="1">
        <f t="shared" si="63"/>
        <v>20</v>
      </c>
      <c r="P577" s="1">
        <f t="shared" si="57"/>
        <v>0.7221428571428572</v>
      </c>
      <c r="Q577" s="1">
        <f t="shared" si="58"/>
        <v>0.55813953488372092</v>
      </c>
      <c r="R577" s="1">
        <f t="shared" si="59"/>
        <v>0.58399999999999996</v>
      </c>
      <c r="S577" s="1">
        <f t="shared" si="60"/>
        <v>0.57894736842105265</v>
      </c>
      <c r="T577" s="1">
        <f t="shared" si="61"/>
        <v>0.65116279069767435</v>
      </c>
      <c r="U577" s="1">
        <f t="shared" si="62"/>
        <v>0.5</v>
      </c>
    </row>
    <row r="578" spans="8:21" x14ac:dyDescent="0.3">
      <c r="H578" t="s">
        <v>3075</v>
      </c>
      <c r="I578">
        <v>-384</v>
      </c>
      <c r="J578">
        <v>28</v>
      </c>
      <c r="K578">
        <v>-4</v>
      </c>
      <c r="L578">
        <v>26</v>
      </c>
      <c r="M578">
        <v>0.18</v>
      </c>
      <c r="N578" s="1">
        <f t="shared" si="63"/>
        <v>22</v>
      </c>
      <c r="P578" s="1">
        <f t="shared" si="57"/>
        <v>0.72142857142857142</v>
      </c>
      <c r="Q578" s="1">
        <f t="shared" si="58"/>
        <v>0.65116279069767447</v>
      </c>
      <c r="R578" s="1">
        <f t="shared" si="59"/>
        <v>0.68</v>
      </c>
      <c r="S578" s="1">
        <f t="shared" si="60"/>
        <v>0.68421052631578949</v>
      </c>
      <c r="T578" s="1">
        <f t="shared" si="61"/>
        <v>0.68604651162790697</v>
      </c>
      <c r="U578" s="1">
        <f t="shared" si="62"/>
        <v>0.7</v>
      </c>
    </row>
    <row r="579" spans="8:21" x14ac:dyDescent="0.3">
      <c r="H579" t="s">
        <v>3030</v>
      </c>
      <c r="I579">
        <v>-386</v>
      </c>
      <c r="J579">
        <v>41</v>
      </c>
      <c r="K579">
        <v>-2.4</v>
      </c>
      <c r="L579">
        <v>26</v>
      </c>
      <c r="M579">
        <v>0.38</v>
      </c>
      <c r="N579" s="1">
        <f t="shared" si="63"/>
        <v>17</v>
      </c>
      <c r="P579" s="1">
        <f t="shared" si="57"/>
        <v>0.72</v>
      </c>
      <c r="Q579" s="1">
        <f t="shared" si="58"/>
        <v>0.95348837209302328</v>
      </c>
      <c r="R579" s="1">
        <f t="shared" si="59"/>
        <v>0.80799999999999994</v>
      </c>
      <c r="S579" s="1">
        <f t="shared" si="60"/>
        <v>0.68421052631578949</v>
      </c>
      <c r="T579" s="1">
        <f t="shared" si="61"/>
        <v>0.91860465116279078</v>
      </c>
      <c r="U579" s="1">
        <f t="shared" si="62"/>
        <v>0.2</v>
      </c>
    </row>
    <row r="580" spans="8:21" x14ac:dyDescent="0.3">
      <c r="H580" t="s">
        <v>3074</v>
      </c>
      <c r="I580">
        <v>-386</v>
      </c>
      <c r="J580">
        <v>27</v>
      </c>
      <c r="K580">
        <v>-4</v>
      </c>
      <c r="L580">
        <v>27</v>
      </c>
      <c r="M580">
        <v>0.2</v>
      </c>
      <c r="N580" s="1">
        <f t="shared" si="63"/>
        <v>23</v>
      </c>
      <c r="P580" s="1">
        <f t="shared" si="57"/>
        <v>0.72</v>
      </c>
      <c r="Q580" s="1">
        <f t="shared" si="58"/>
        <v>0.62790697674418605</v>
      </c>
      <c r="R580" s="1">
        <f t="shared" si="59"/>
        <v>0.68</v>
      </c>
      <c r="S580" s="1">
        <f t="shared" si="60"/>
        <v>0.71052631578947367</v>
      </c>
      <c r="T580" s="1">
        <f t="shared" si="61"/>
        <v>0.70930232558139539</v>
      </c>
      <c r="U580" s="1">
        <f t="shared" si="62"/>
        <v>0.8</v>
      </c>
    </row>
    <row r="581" spans="8:21" x14ac:dyDescent="0.3">
      <c r="H581" t="s">
        <v>3124</v>
      </c>
      <c r="I581">
        <v>-388</v>
      </c>
      <c r="J581">
        <v>23</v>
      </c>
      <c r="K581">
        <v>-5.2</v>
      </c>
      <c r="L581">
        <v>23</v>
      </c>
      <c r="M581">
        <v>0.17</v>
      </c>
      <c r="N581" s="1">
        <f t="shared" si="63"/>
        <v>21</v>
      </c>
      <c r="P581" s="1">
        <f t="shared" ref="P581:P644" si="64">(I581-MIN(I$5:I$729))/I$3</f>
        <v>0.71857142857142853</v>
      </c>
      <c r="Q581" s="1">
        <f t="shared" ref="Q581:Q644" si="65">(J581-MIN(J$5:J$729))/J$3</f>
        <v>0.53488372093023251</v>
      </c>
      <c r="R581" s="1">
        <f t="shared" ref="R581:R644" si="66">(K581-MIN(K$5:K$729))/K$3</f>
        <v>0.58399999999999996</v>
      </c>
      <c r="S581" s="1">
        <f t="shared" ref="S581:S644" si="67">(L581-MIN(L$5:L$729))/L$3</f>
        <v>0.60526315789473684</v>
      </c>
      <c r="T581" s="1">
        <f t="shared" ref="T581:T644" si="68">(M581-MIN(M$5:M$729))/M$3</f>
        <v>0.67441860465116277</v>
      </c>
      <c r="U581" s="1">
        <f t="shared" ref="U581:U644" si="69">(N581-MIN(N$5:N$729))/N$3</f>
        <v>0.6</v>
      </c>
    </row>
    <row r="582" spans="8:21" x14ac:dyDescent="0.3">
      <c r="H582" t="s">
        <v>3123</v>
      </c>
      <c r="I582">
        <v>-391</v>
      </c>
      <c r="J582">
        <v>23</v>
      </c>
      <c r="K582">
        <v>-5.2</v>
      </c>
      <c r="L582">
        <v>23</v>
      </c>
      <c r="M582">
        <v>0.17</v>
      </c>
      <c r="N582" s="1">
        <f t="shared" ref="N582:N645" si="70">LEN(H582)</f>
        <v>21</v>
      </c>
      <c r="P582" s="1">
        <f t="shared" si="64"/>
        <v>0.71642857142857141</v>
      </c>
      <c r="Q582" s="1">
        <f t="shared" si="65"/>
        <v>0.53488372093023251</v>
      </c>
      <c r="R582" s="1">
        <f t="shared" si="66"/>
        <v>0.58399999999999996</v>
      </c>
      <c r="S582" s="1">
        <f t="shared" si="67"/>
        <v>0.60526315789473684</v>
      </c>
      <c r="T582" s="1">
        <f t="shared" si="68"/>
        <v>0.67441860465116277</v>
      </c>
      <c r="U582" s="1">
        <f t="shared" si="69"/>
        <v>0.6</v>
      </c>
    </row>
    <row r="583" spans="8:21" x14ac:dyDescent="0.3">
      <c r="H583" t="s">
        <v>3122</v>
      </c>
      <c r="I583">
        <v>-399</v>
      </c>
      <c r="J583">
        <v>25</v>
      </c>
      <c r="K583">
        <v>-5.2</v>
      </c>
      <c r="L583">
        <v>23</v>
      </c>
      <c r="M583">
        <v>0.12</v>
      </c>
      <c r="N583" s="1">
        <f t="shared" si="70"/>
        <v>21</v>
      </c>
      <c r="P583" s="1">
        <f t="shared" si="64"/>
        <v>0.71071428571428574</v>
      </c>
      <c r="Q583" s="1">
        <f t="shared" si="65"/>
        <v>0.58139534883720934</v>
      </c>
      <c r="R583" s="1">
        <f t="shared" si="66"/>
        <v>0.58399999999999996</v>
      </c>
      <c r="S583" s="1">
        <f t="shared" si="67"/>
        <v>0.60526315789473684</v>
      </c>
      <c r="T583" s="1">
        <f t="shared" si="68"/>
        <v>0.61627906976744196</v>
      </c>
      <c r="U583" s="1">
        <f t="shared" si="69"/>
        <v>0.6</v>
      </c>
    </row>
    <row r="584" spans="8:21" x14ac:dyDescent="0.3">
      <c r="H584" t="s">
        <v>3121</v>
      </c>
      <c r="I584">
        <v>-400</v>
      </c>
      <c r="J584">
        <v>22</v>
      </c>
      <c r="K584">
        <v>-5.2</v>
      </c>
      <c r="L584">
        <v>24</v>
      </c>
      <c r="M584">
        <v>0.14000000000000001</v>
      </c>
      <c r="N584" s="1">
        <f t="shared" si="70"/>
        <v>22</v>
      </c>
      <c r="P584" s="1">
        <f t="shared" si="64"/>
        <v>0.71</v>
      </c>
      <c r="Q584" s="1">
        <f t="shared" si="65"/>
        <v>0.51162790697674421</v>
      </c>
      <c r="R584" s="1">
        <f t="shared" si="66"/>
        <v>0.58399999999999996</v>
      </c>
      <c r="S584" s="1">
        <f t="shared" si="67"/>
        <v>0.63157894736842102</v>
      </c>
      <c r="T584" s="1">
        <f t="shared" si="68"/>
        <v>0.63953488372093026</v>
      </c>
      <c r="U584" s="1">
        <f t="shared" si="69"/>
        <v>0.7</v>
      </c>
    </row>
    <row r="585" spans="8:21" x14ac:dyDescent="0.3">
      <c r="H585" t="s">
        <v>3095</v>
      </c>
      <c r="I585">
        <v>-406</v>
      </c>
      <c r="J585">
        <v>26</v>
      </c>
      <c r="K585">
        <v>-4.9000000000000004</v>
      </c>
      <c r="L585">
        <v>25</v>
      </c>
      <c r="M585">
        <v>0.18</v>
      </c>
      <c r="N585" s="1">
        <f t="shared" si="70"/>
        <v>22</v>
      </c>
      <c r="P585" s="1">
        <f t="shared" si="64"/>
        <v>0.70571428571428574</v>
      </c>
      <c r="Q585" s="1">
        <f t="shared" si="65"/>
        <v>0.60465116279069764</v>
      </c>
      <c r="R585" s="1">
        <f t="shared" si="66"/>
        <v>0.60799999999999998</v>
      </c>
      <c r="S585" s="1">
        <f t="shared" si="67"/>
        <v>0.65789473684210531</v>
      </c>
      <c r="T585" s="1">
        <f t="shared" si="68"/>
        <v>0.68604651162790697</v>
      </c>
      <c r="U585" s="1">
        <f t="shared" si="69"/>
        <v>0.7</v>
      </c>
    </row>
    <row r="586" spans="8:21" x14ac:dyDescent="0.3">
      <c r="H586" t="s">
        <v>3118</v>
      </c>
      <c r="I586">
        <v>-407</v>
      </c>
      <c r="J586">
        <v>21</v>
      </c>
      <c r="K586">
        <v>-5.2</v>
      </c>
      <c r="L586">
        <v>24</v>
      </c>
      <c r="M586">
        <v>0.15</v>
      </c>
      <c r="N586" s="1">
        <f t="shared" si="70"/>
        <v>23</v>
      </c>
      <c r="P586" s="1">
        <f t="shared" si="64"/>
        <v>0.70499999999999996</v>
      </c>
      <c r="Q586" s="1">
        <f t="shared" si="65"/>
        <v>0.48837209302325579</v>
      </c>
      <c r="R586" s="1">
        <f t="shared" si="66"/>
        <v>0.58399999999999996</v>
      </c>
      <c r="S586" s="1">
        <f t="shared" si="67"/>
        <v>0.63157894736842102</v>
      </c>
      <c r="T586" s="1">
        <f t="shared" si="68"/>
        <v>0.65116279069767435</v>
      </c>
      <c r="U586" s="1">
        <f t="shared" si="69"/>
        <v>0.8</v>
      </c>
    </row>
    <row r="587" spans="8:21" x14ac:dyDescent="0.3">
      <c r="H587" t="s">
        <v>3119</v>
      </c>
      <c r="I587">
        <v>-407</v>
      </c>
      <c r="J587">
        <v>25</v>
      </c>
      <c r="K587">
        <v>-5.2</v>
      </c>
      <c r="L587">
        <v>24</v>
      </c>
      <c r="M587">
        <v>0.14000000000000001</v>
      </c>
      <c r="N587" s="1">
        <f t="shared" si="70"/>
        <v>22</v>
      </c>
      <c r="P587" s="1">
        <f t="shared" si="64"/>
        <v>0.70499999999999996</v>
      </c>
      <c r="Q587" s="1">
        <f t="shared" si="65"/>
        <v>0.58139534883720934</v>
      </c>
      <c r="R587" s="1">
        <f t="shared" si="66"/>
        <v>0.58399999999999996</v>
      </c>
      <c r="S587" s="1">
        <f t="shared" si="67"/>
        <v>0.63157894736842102</v>
      </c>
      <c r="T587" s="1">
        <f t="shared" si="68"/>
        <v>0.63953488372093026</v>
      </c>
      <c r="U587" s="1">
        <f t="shared" si="69"/>
        <v>0.7</v>
      </c>
    </row>
    <row r="588" spans="8:21" x14ac:dyDescent="0.3">
      <c r="H588" t="s">
        <v>3120</v>
      </c>
      <c r="I588">
        <v>-413</v>
      </c>
      <c r="J588">
        <v>23</v>
      </c>
      <c r="K588">
        <v>-5.2</v>
      </c>
      <c r="L588">
        <v>25</v>
      </c>
      <c r="M588">
        <v>0.18</v>
      </c>
      <c r="N588" s="1">
        <f t="shared" si="70"/>
        <v>22</v>
      </c>
      <c r="P588" s="1">
        <f t="shared" si="64"/>
        <v>0.70071428571428573</v>
      </c>
      <c r="Q588" s="1">
        <f t="shared" si="65"/>
        <v>0.53488372093023251</v>
      </c>
      <c r="R588" s="1">
        <f t="shared" si="66"/>
        <v>0.58399999999999996</v>
      </c>
      <c r="S588" s="1">
        <f t="shared" si="67"/>
        <v>0.65789473684210531</v>
      </c>
      <c r="T588" s="1">
        <f t="shared" si="68"/>
        <v>0.68604651162790697</v>
      </c>
      <c r="U588" s="1">
        <f t="shared" si="69"/>
        <v>0.7</v>
      </c>
    </row>
    <row r="589" spans="8:21" x14ac:dyDescent="0.3">
      <c r="H589" t="s">
        <v>3088</v>
      </c>
      <c r="I589">
        <v>-422</v>
      </c>
      <c r="J589">
        <v>31</v>
      </c>
      <c r="K589">
        <v>-4.9000000000000004</v>
      </c>
      <c r="L589">
        <v>25</v>
      </c>
      <c r="M589">
        <v>0.24</v>
      </c>
      <c r="N589" s="1">
        <f t="shared" si="70"/>
        <v>19</v>
      </c>
      <c r="P589" s="1">
        <f t="shared" si="64"/>
        <v>0.69428571428571428</v>
      </c>
      <c r="Q589" s="1">
        <f t="shared" si="65"/>
        <v>0.72093023255813948</v>
      </c>
      <c r="R589" s="1">
        <f t="shared" si="66"/>
        <v>0.60799999999999998</v>
      </c>
      <c r="S589" s="1">
        <f t="shared" si="67"/>
        <v>0.65789473684210531</v>
      </c>
      <c r="T589" s="1">
        <f t="shared" si="68"/>
        <v>0.75581395348837199</v>
      </c>
      <c r="U589" s="1">
        <f t="shared" si="69"/>
        <v>0.4</v>
      </c>
    </row>
    <row r="590" spans="8:21" x14ac:dyDescent="0.3">
      <c r="H590" t="s">
        <v>3115</v>
      </c>
      <c r="I590">
        <v>-425</v>
      </c>
      <c r="J590">
        <v>21</v>
      </c>
      <c r="K590">
        <v>-5.2</v>
      </c>
      <c r="L590">
        <v>26</v>
      </c>
      <c r="M590">
        <v>0.17</v>
      </c>
      <c r="N590" s="1">
        <f t="shared" si="70"/>
        <v>24</v>
      </c>
      <c r="P590" s="1">
        <f t="shared" si="64"/>
        <v>0.69214285714285717</v>
      </c>
      <c r="Q590" s="1">
        <f t="shared" si="65"/>
        <v>0.48837209302325579</v>
      </c>
      <c r="R590" s="1">
        <f t="shared" si="66"/>
        <v>0.58399999999999996</v>
      </c>
      <c r="S590" s="1">
        <f t="shared" si="67"/>
        <v>0.68421052631578949</v>
      </c>
      <c r="T590" s="1">
        <f t="shared" si="68"/>
        <v>0.67441860465116277</v>
      </c>
      <c r="U590" s="1">
        <f t="shared" si="69"/>
        <v>0.9</v>
      </c>
    </row>
    <row r="591" spans="8:21" x14ac:dyDescent="0.3">
      <c r="H591" t="s">
        <v>3117</v>
      </c>
      <c r="I591">
        <v>-425</v>
      </c>
      <c r="J591">
        <v>23</v>
      </c>
      <c r="K591">
        <v>-5.2</v>
      </c>
      <c r="L591">
        <v>26</v>
      </c>
      <c r="M591">
        <v>0.15</v>
      </c>
      <c r="N591" s="1">
        <f t="shared" si="70"/>
        <v>23</v>
      </c>
      <c r="P591" s="1">
        <f t="shared" si="64"/>
        <v>0.69214285714285717</v>
      </c>
      <c r="Q591" s="1">
        <f t="shared" si="65"/>
        <v>0.53488372093023251</v>
      </c>
      <c r="R591" s="1">
        <f t="shared" si="66"/>
        <v>0.58399999999999996</v>
      </c>
      <c r="S591" s="1">
        <f t="shared" si="67"/>
        <v>0.68421052631578949</v>
      </c>
      <c r="T591" s="1">
        <f t="shared" si="68"/>
        <v>0.65116279069767435</v>
      </c>
      <c r="U591" s="1">
        <f t="shared" si="69"/>
        <v>0.8</v>
      </c>
    </row>
    <row r="592" spans="8:21" x14ac:dyDescent="0.3">
      <c r="H592" t="s">
        <v>3094</v>
      </c>
      <c r="I592">
        <v>-426</v>
      </c>
      <c r="J592">
        <v>27</v>
      </c>
      <c r="K592">
        <v>-4.9000000000000004</v>
      </c>
      <c r="L592">
        <v>27</v>
      </c>
      <c r="M592">
        <v>0.2</v>
      </c>
      <c r="N592" s="1">
        <f t="shared" si="70"/>
        <v>23</v>
      </c>
      <c r="P592" s="1">
        <f t="shared" si="64"/>
        <v>0.69142857142857139</v>
      </c>
      <c r="Q592" s="1">
        <f t="shared" si="65"/>
        <v>0.62790697674418605</v>
      </c>
      <c r="R592" s="1">
        <f t="shared" si="66"/>
        <v>0.60799999999999998</v>
      </c>
      <c r="S592" s="1">
        <f t="shared" si="67"/>
        <v>0.71052631578947367</v>
      </c>
      <c r="T592" s="1">
        <f t="shared" si="68"/>
        <v>0.70930232558139539</v>
      </c>
      <c r="U592" s="1">
        <f t="shared" si="69"/>
        <v>0.8</v>
      </c>
    </row>
    <row r="593" spans="8:21" x14ac:dyDescent="0.3">
      <c r="H593" t="s">
        <v>3091</v>
      </c>
      <c r="I593">
        <v>-428</v>
      </c>
      <c r="J593">
        <v>33</v>
      </c>
      <c r="K593">
        <v>-4.9000000000000004</v>
      </c>
      <c r="L593">
        <v>23</v>
      </c>
      <c r="M593">
        <v>0.31</v>
      </c>
      <c r="N593" s="1">
        <f t="shared" si="70"/>
        <v>16</v>
      </c>
      <c r="P593" s="1">
        <f t="shared" si="64"/>
        <v>0.69</v>
      </c>
      <c r="Q593" s="1">
        <f t="shared" si="65"/>
        <v>0.76744186046511631</v>
      </c>
      <c r="R593" s="1">
        <f t="shared" si="66"/>
        <v>0.60799999999999998</v>
      </c>
      <c r="S593" s="1">
        <f t="shared" si="67"/>
        <v>0.60526315789473684</v>
      </c>
      <c r="T593" s="1">
        <f t="shared" si="68"/>
        <v>0.83720930232558133</v>
      </c>
      <c r="U593" s="1">
        <f t="shared" si="69"/>
        <v>0.1</v>
      </c>
    </row>
    <row r="594" spans="8:21" x14ac:dyDescent="0.3">
      <c r="H594" t="s">
        <v>3116</v>
      </c>
      <c r="I594">
        <v>-428</v>
      </c>
      <c r="J594">
        <v>25</v>
      </c>
      <c r="K594">
        <v>-5.2</v>
      </c>
      <c r="L594">
        <v>26</v>
      </c>
      <c r="M594">
        <v>0.15</v>
      </c>
      <c r="N594" s="1">
        <f t="shared" si="70"/>
        <v>23</v>
      </c>
      <c r="P594" s="1">
        <f t="shared" si="64"/>
        <v>0.69</v>
      </c>
      <c r="Q594" s="1">
        <f t="shared" si="65"/>
        <v>0.58139534883720934</v>
      </c>
      <c r="R594" s="1">
        <f t="shared" si="66"/>
        <v>0.58399999999999996</v>
      </c>
      <c r="S594" s="1">
        <f t="shared" si="67"/>
        <v>0.68421052631578949</v>
      </c>
      <c r="T594" s="1">
        <f t="shared" si="68"/>
        <v>0.65116279069767435</v>
      </c>
      <c r="U594" s="1">
        <f t="shared" si="69"/>
        <v>0.8</v>
      </c>
    </row>
    <row r="595" spans="8:21" x14ac:dyDescent="0.3">
      <c r="H595" t="s">
        <v>3114</v>
      </c>
      <c r="I595">
        <v>-429</v>
      </c>
      <c r="J595">
        <v>22</v>
      </c>
      <c r="K595">
        <v>-5.2</v>
      </c>
      <c r="L595">
        <v>26</v>
      </c>
      <c r="M595">
        <v>0.17</v>
      </c>
      <c r="N595" s="1">
        <f t="shared" si="70"/>
        <v>24</v>
      </c>
      <c r="P595" s="1">
        <f t="shared" si="64"/>
        <v>0.68928571428571428</v>
      </c>
      <c r="Q595" s="1">
        <f t="shared" si="65"/>
        <v>0.51162790697674421</v>
      </c>
      <c r="R595" s="1">
        <f t="shared" si="66"/>
        <v>0.58399999999999996</v>
      </c>
      <c r="S595" s="1">
        <f t="shared" si="67"/>
        <v>0.68421052631578949</v>
      </c>
      <c r="T595" s="1">
        <f t="shared" si="68"/>
        <v>0.67441860465116277</v>
      </c>
      <c r="U595" s="1">
        <f t="shared" si="69"/>
        <v>0.9</v>
      </c>
    </row>
    <row r="596" spans="8:21" x14ac:dyDescent="0.3">
      <c r="H596" t="s">
        <v>3087</v>
      </c>
      <c r="I596">
        <v>-430</v>
      </c>
      <c r="J596">
        <v>31</v>
      </c>
      <c r="K596">
        <v>-4.9000000000000004</v>
      </c>
      <c r="L596">
        <v>26</v>
      </c>
      <c r="M596">
        <v>0.25</v>
      </c>
      <c r="N596" s="1">
        <f t="shared" si="70"/>
        <v>20</v>
      </c>
      <c r="P596" s="1">
        <f t="shared" si="64"/>
        <v>0.68857142857142861</v>
      </c>
      <c r="Q596" s="1">
        <f t="shared" si="65"/>
        <v>0.72093023255813948</v>
      </c>
      <c r="R596" s="1">
        <f t="shared" si="66"/>
        <v>0.60799999999999998</v>
      </c>
      <c r="S596" s="1">
        <f t="shared" si="67"/>
        <v>0.68421052631578949</v>
      </c>
      <c r="T596" s="1">
        <f t="shared" si="68"/>
        <v>0.7674418604651162</v>
      </c>
      <c r="U596" s="1">
        <f t="shared" si="69"/>
        <v>0.5</v>
      </c>
    </row>
    <row r="597" spans="8:21" x14ac:dyDescent="0.3">
      <c r="H597" t="s">
        <v>3089</v>
      </c>
      <c r="I597">
        <v>-430</v>
      </c>
      <c r="J597">
        <v>32</v>
      </c>
      <c r="K597">
        <v>-4.9000000000000004</v>
      </c>
      <c r="L597">
        <v>25</v>
      </c>
      <c r="M597">
        <v>0.28000000000000003</v>
      </c>
      <c r="N597" s="1">
        <f t="shared" si="70"/>
        <v>18</v>
      </c>
      <c r="P597" s="1">
        <f t="shared" si="64"/>
        <v>0.68857142857142861</v>
      </c>
      <c r="Q597" s="1">
        <f t="shared" si="65"/>
        <v>0.7441860465116279</v>
      </c>
      <c r="R597" s="1">
        <f t="shared" si="66"/>
        <v>0.60799999999999998</v>
      </c>
      <c r="S597" s="1">
        <f t="shared" si="67"/>
        <v>0.65789473684210531</v>
      </c>
      <c r="T597" s="1">
        <f t="shared" si="68"/>
        <v>0.80232558139534882</v>
      </c>
      <c r="U597" s="1">
        <f t="shared" si="69"/>
        <v>0.3</v>
      </c>
    </row>
    <row r="598" spans="8:21" x14ac:dyDescent="0.3">
      <c r="H598" t="s">
        <v>3083</v>
      </c>
      <c r="I598">
        <v>-434</v>
      </c>
      <c r="J598">
        <v>29</v>
      </c>
      <c r="K598">
        <v>-4.7</v>
      </c>
      <c r="L598">
        <v>27</v>
      </c>
      <c r="M598">
        <v>0.23</v>
      </c>
      <c r="N598" s="1">
        <f t="shared" si="70"/>
        <v>22</v>
      </c>
      <c r="P598" s="1">
        <f t="shared" si="64"/>
        <v>0.68571428571428572</v>
      </c>
      <c r="Q598" s="1">
        <f t="shared" si="65"/>
        <v>0.67441860465116277</v>
      </c>
      <c r="R598" s="1">
        <f t="shared" si="66"/>
        <v>0.624</v>
      </c>
      <c r="S598" s="1">
        <f t="shared" si="67"/>
        <v>0.71052631578947367</v>
      </c>
      <c r="T598" s="1">
        <f t="shared" si="68"/>
        <v>0.7441860465116279</v>
      </c>
      <c r="U598" s="1">
        <f t="shared" si="69"/>
        <v>0.7</v>
      </c>
    </row>
    <row r="599" spans="8:21" x14ac:dyDescent="0.3">
      <c r="H599" t="s">
        <v>3092</v>
      </c>
      <c r="I599">
        <v>-437</v>
      </c>
      <c r="J599">
        <v>33</v>
      </c>
      <c r="K599">
        <v>-4.9000000000000004</v>
      </c>
      <c r="L599">
        <v>22</v>
      </c>
      <c r="M599">
        <v>0.37</v>
      </c>
      <c r="N599" s="1">
        <f t="shared" si="70"/>
        <v>15</v>
      </c>
      <c r="P599" s="1">
        <f t="shared" si="64"/>
        <v>0.68357142857142861</v>
      </c>
      <c r="Q599" s="1">
        <f t="shared" si="65"/>
        <v>0.76744186046511631</v>
      </c>
      <c r="R599" s="1">
        <f t="shared" si="66"/>
        <v>0.60799999999999998</v>
      </c>
      <c r="S599" s="1">
        <f t="shared" si="67"/>
        <v>0.57894736842105265</v>
      </c>
      <c r="T599" s="1">
        <f t="shared" si="68"/>
        <v>0.90697674418604657</v>
      </c>
      <c r="U599" s="1">
        <f t="shared" si="69"/>
        <v>0</v>
      </c>
    </row>
    <row r="600" spans="8:21" x14ac:dyDescent="0.3">
      <c r="H600" t="s">
        <v>3133</v>
      </c>
      <c r="I600">
        <v>-437</v>
      </c>
      <c r="J600">
        <v>23</v>
      </c>
      <c r="K600">
        <v>-5.5</v>
      </c>
      <c r="L600">
        <v>26</v>
      </c>
      <c r="M600">
        <v>0.15</v>
      </c>
      <c r="N600" s="1">
        <f t="shared" si="70"/>
        <v>23</v>
      </c>
      <c r="P600" s="1">
        <f t="shared" si="64"/>
        <v>0.68357142857142861</v>
      </c>
      <c r="Q600" s="1">
        <f t="shared" si="65"/>
        <v>0.53488372093023251</v>
      </c>
      <c r="R600" s="1">
        <f t="shared" si="66"/>
        <v>0.56000000000000005</v>
      </c>
      <c r="S600" s="1">
        <f t="shared" si="67"/>
        <v>0.68421052631578949</v>
      </c>
      <c r="T600" s="1">
        <f t="shared" si="68"/>
        <v>0.65116279069767435</v>
      </c>
      <c r="U600" s="1">
        <f t="shared" si="69"/>
        <v>0.8</v>
      </c>
    </row>
    <row r="601" spans="8:21" x14ac:dyDescent="0.3">
      <c r="H601" t="s">
        <v>3090</v>
      </c>
      <c r="I601">
        <v>-439</v>
      </c>
      <c r="J601">
        <v>33</v>
      </c>
      <c r="K601">
        <v>-4.9000000000000004</v>
      </c>
      <c r="L601">
        <v>24</v>
      </c>
      <c r="M601">
        <v>0.32</v>
      </c>
      <c r="N601" s="1">
        <f t="shared" si="70"/>
        <v>17</v>
      </c>
      <c r="P601" s="1">
        <f t="shared" si="64"/>
        <v>0.68214285714285716</v>
      </c>
      <c r="Q601" s="1">
        <f t="shared" si="65"/>
        <v>0.76744186046511631</v>
      </c>
      <c r="R601" s="1">
        <f t="shared" si="66"/>
        <v>0.60799999999999998</v>
      </c>
      <c r="S601" s="1">
        <f t="shared" si="67"/>
        <v>0.63157894736842102</v>
      </c>
      <c r="T601" s="1">
        <f t="shared" si="68"/>
        <v>0.84883720930232553</v>
      </c>
      <c r="U601" s="1">
        <f t="shared" si="69"/>
        <v>0.2</v>
      </c>
    </row>
    <row r="602" spans="8:21" x14ac:dyDescent="0.3">
      <c r="H602" t="s">
        <v>3086</v>
      </c>
      <c r="I602">
        <v>-442</v>
      </c>
      <c r="J602">
        <v>31</v>
      </c>
      <c r="K602">
        <v>-4.9000000000000004</v>
      </c>
      <c r="L602">
        <v>27</v>
      </c>
      <c r="M602">
        <v>0.21</v>
      </c>
      <c r="N602" s="1">
        <f t="shared" si="70"/>
        <v>21</v>
      </c>
      <c r="P602" s="1">
        <f t="shared" si="64"/>
        <v>0.68</v>
      </c>
      <c r="Q602" s="1">
        <f t="shared" si="65"/>
        <v>0.72093023255813948</v>
      </c>
      <c r="R602" s="1">
        <f t="shared" si="66"/>
        <v>0.60799999999999998</v>
      </c>
      <c r="S602" s="1">
        <f t="shared" si="67"/>
        <v>0.71052631578947367</v>
      </c>
      <c r="T602" s="1">
        <f t="shared" si="68"/>
        <v>0.72093023255813959</v>
      </c>
      <c r="U602" s="1">
        <f t="shared" si="69"/>
        <v>0.6</v>
      </c>
    </row>
    <row r="603" spans="8:21" x14ac:dyDescent="0.3">
      <c r="H603" t="s">
        <v>3112</v>
      </c>
      <c r="I603">
        <v>-443</v>
      </c>
      <c r="J603">
        <v>21</v>
      </c>
      <c r="K603">
        <v>-5.2</v>
      </c>
      <c r="L603">
        <v>28</v>
      </c>
      <c r="M603">
        <v>0.18</v>
      </c>
      <c r="N603" s="1">
        <f t="shared" si="70"/>
        <v>25</v>
      </c>
      <c r="P603" s="1">
        <f t="shared" si="64"/>
        <v>0.67928571428571427</v>
      </c>
      <c r="Q603" s="1">
        <f t="shared" si="65"/>
        <v>0.48837209302325579</v>
      </c>
      <c r="R603" s="1">
        <f t="shared" si="66"/>
        <v>0.58399999999999996</v>
      </c>
      <c r="S603" s="1">
        <f t="shared" si="67"/>
        <v>0.73684210526315785</v>
      </c>
      <c r="T603" s="1">
        <f t="shared" si="68"/>
        <v>0.68604651162790697</v>
      </c>
      <c r="U603" s="1">
        <f t="shared" si="69"/>
        <v>1</v>
      </c>
    </row>
    <row r="604" spans="8:21" x14ac:dyDescent="0.3">
      <c r="H604" t="s">
        <v>3131</v>
      </c>
      <c r="I604">
        <v>-443</v>
      </c>
      <c r="J604">
        <v>24</v>
      </c>
      <c r="K604">
        <v>-5.5</v>
      </c>
      <c r="L604">
        <v>26</v>
      </c>
      <c r="M604">
        <v>0.17</v>
      </c>
      <c r="N604" s="1">
        <f t="shared" si="70"/>
        <v>24</v>
      </c>
      <c r="P604" s="1">
        <f t="shared" si="64"/>
        <v>0.67928571428571427</v>
      </c>
      <c r="Q604" s="1">
        <f t="shared" si="65"/>
        <v>0.55813953488372092</v>
      </c>
      <c r="R604" s="1">
        <f t="shared" si="66"/>
        <v>0.56000000000000005</v>
      </c>
      <c r="S604" s="1">
        <f t="shared" si="67"/>
        <v>0.68421052631578949</v>
      </c>
      <c r="T604" s="1">
        <f t="shared" si="68"/>
        <v>0.67441860465116277</v>
      </c>
      <c r="U604" s="1">
        <f t="shared" si="69"/>
        <v>0.9</v>
      </c>
    </row>
    <row r="605" spans="8:21" x14ac:dyDescent="0.3">
      <c r="H605" t="s">
        <v>3151</v>
      </c>
      <c r="I605">
        <v>-444</v>
      </c>
      <c r="J605">
        <v>24</v>
      </c>
      <c r="K605">
        <v>-6</v>
      </c>
      <c r="L605">
        <v>24</v>
      </c>
      <c r="M605">
        <v>0.14000000000000001</v>
      </c>
      <c r="N605" s="1">
        <f t="shared" si="70"/>
        <v>22</v>
      </c>
      <c r="P605" s="1">
        <f t="shared" si="64"/>
        <v>0.6785714285714286</v>
      </c>
      <c r="Q605" s="1">
        <f t="shared" si="65"/>
        <v>0.55813953488372092</v>
      </c>
      <c r="R605" s="1">
        <f t="shared" si="66"/>
        <v>0.52</v>
      </c>
      <c r="S605" s="1">
        <f t="shared" si="67"/>
        <v>0.63157894736842102</v>
      </c>
      <c r="T605" s="1">
        <f t="shared" si="68"/>
        <v>0.63953488372093026</v>
      </c>
      <c r="U605" s="1">
        <f t="shared" si="69"/>
        <v>0.7</v>
      </c>
    </row>
    <row r="606" spans="8:21" x14ac:dyDescent="0.3">
      <c r="H606" t="s">
        <v>3085</v>
      </c>
      <c r="I606">
        <v>-445</v>
      </c>
      <c r="J606">
        <v>30</v>
      </c>
      <c r="K606">
        <v>-4.9000000000000004</v>
      </c>
      <c r="L606">
        <v>27</v>
      </c>
      <c r="M606">
        <v>0.23</v>
      </c>
      <c r="N606" s="1">
        <f t="shared" si="70"/>
        <v>22</v>
      </c>
      <c r="P606" s="1">
        <f t="shared" si="64"/>
        <v>0.67785714285714282</v>
      </c>
      <c r="Q606" s="1">
        <f t="shared" si="65"/>
        <v>0.69767441860465118</v>
      </c>
      <c r="R606" s="1">
        <f t="shared" si="66"/>
        <v>0.60799999999999998</v>
      </c>
      <c r="S606" s="1">
        <f t="shared" si="67"/>
        <v>0.71052631578947367</v>
      </c>
      <c r="T606" s="1">
        <f t="shared" si="68"/>
        <v>0.7441860465116279</v>
      </c>
      <c r="U606" s="1">
        <f t="shared" si="69"/>
        <v>0.7</v>
      </c>
    </row>
    <row r="607" spans="8:21" x14ac:dyDescent="0.3">
      <c r="H607" t="s">
        <v>3111</v>
      </c>
      <c r="I607">
        <v>-446</v>
      </c>
      <c r="J607">
        <v>21</v>
      </c>
      <c r="K607">
        <v>-5.2</v>
      </c>
      <c r="L607">
        <v>28</v>
      </c>
      <c r="M607">
        <v>0.18</v>
      </c>
      <c r="N607" s="1">
        <f t="shared" si="70"/>
        <v>25</v>
      </c>
      <c r="P607" s="1">
        <f t="shared" si="64"/>
        <v>0.67714285714285716</v>
      </c>
      <c r="Q607" s="1">
        <f t="shared" si="65"/>
        <v>0.48837209302325579</v>
      </c>
      <c r="R607" s="1">
        <f t="shared" si="66"/>
        <v>0.58399999999999996</v>
      </c>
      <c r="S607" s="1">
        <f t="shared" si="67"/>
        <v>0.73684210526315785</v>
      </c>
      <c r="T607" s="1">
        <f t="shared" si="68"/>
        <v>0.68604651162790697</v>
      </c>
      <c r="U607" s="1">
        <f t="shared" si="69"/>
        <v>1</v>
      </c>
    </row>
    <row r="608" spans="8:21" x14ac:dyDescent="0.3">
      <c r="H608" t="s">
        <v>3065</v>
      </c>
      <c r="I608">
        <v>-448</v>
      </c>
      <c r="J608">
        <v>41</v>
      </c>
      <c r="K608">
        <v>-3.7</v>
      </c>
      <c r="L608">
        <v>28</v>
      </c>
      <c r="M608">
        <v>0.38</v>
      </c>
      <c r="N608" s="1">
        <f t="shared" si="70"/>
        <v>17</v>
      </c>
      <c r="P608" s="1">
        <f t="shared" si="64"/>
        <v>0.67571428571428571</v>
      </c>
      <c r="Q608" s="1">
        <f t="shared" si="65"/>
        <v>0.95348837209302328</v>
      </c>
      <c r="R608" s="1">
        <f t="shared" si="66"/>
        <v>0.70400000000000007</v>
      </c>
      <c r="S608" s="1">
        <f t="shared" si="67"/>
        <v>0.73684210526315785</v>
      </c>
      <c r="T608" s="1">
        <f t="shared" si="68"/>
        <v>0.91860465116279078</v>
      </c>
      <c r="U608" s="1">
        <f t="shared" si="69"/>
        <v>0.2</v>
      </c>
    </row>
    <row r="609" spans="8:21" x14ac:dyDescent="0.3">
      <c r="H609" t="s">
        <v>3132</v>
      </c>
      <c r="I609">
        <v>-448</v>
      </c>
      <c r="J609">
        <v>23</v>
      </c>
      <c r="K609">
        <v>-5.5</v>
      </c>
      <c r="L609">
        <v>26</v>
      </c>
      <c r="M609">
        <v>0.12</v>
      </c>
      <c r="N609" s="1">
        <f t="shared" si="70"/>
        <v>24</v>
      </c>
      <c r="P609" s="1">
        <f t="shared" si="64"/>
        <v>0.67571428571428571</v>
      </c>
      <c r="Q609" s="1">
        <f t="shared" si="65"/>
        <v>0.53488372093023251</v>
      </c>
      <c r="R609" s="1">
        <f t="shared" si="66"/>
        <v>0.56000000000000005</v>
      </c>
      <c r="S609" s="1">
        <f t="shared" si="67"/>
        <v>0.68421052631578949</v>
      </c>
      <c r="T609" s="1">
        <f t="shared" si="68"/>
        <v>0.61627906976744196</v>
      </c>
      <c r="U609" s="1">
        <f t="shared" si="69"/>
        <v>0.9</v>
      </c>
    </row>
    <row r="610" spans="8:21" x14ac:dyDescent="0.3">
      <c r="H610" t="s">
        <v>3150</v>
      </c>
      <c r="I610">
        <v>-451</v>
      </c>
      <c r="J610">
        <v>25</v>
      </c>
      <c r="K610">
        <v>-6</v>
      </c>
      <c r="L610">
        <v>25</v>
      </c>
      <c r="M610">
        <v>0.15</v>
      </c>
      <c r="N610" s="1">
        <f t="shared" si="70"/>
        <v>23</v>
      </c>
      <c r="P610" s="1">
        <f t="shared" si="64"/>
        <v>0.6735714285714286</v>
      </c>
      <c r="Q610" s="1">
        <f t="shared" si="65"/>
        <v>0.58139534883720934</v>
      </c>
      <c r="R610" s="1">
        <f t="shared" si="66"/>
        <v>0.52</v>
      </c>
      <c r="S610" s="1">
        <f t="shared" si="67"/>
        <v>0.65789473684210531</v>
      </c>
      <c r="T610" s="1">
        <f t="shared" si="68"/>
        <v>0.65116279069767435</v>
      </c>
      <c r="U610" s="1">
        <f t="shared" si="69"/>
        <v>0.8</v>
      </c>
    </row>
    <row r="611" spans="8:21" x14ac:dyDescent="0.3">
      <c r="H611" t="s">
        <v>3064</v>
      </c>
      <c r="I611">
        <v>-452</v>
      </c>
      <c r="J611">
        <v>41</v>
      </c>
      <c r="K611">
        <v>-3.7</v>
      </c>
      <c r="L611">
        <v>28</v>
      </c>
      <c r="M611">
        <v>0.39</v>
      </c>
      <c r="N611" s="1">
        <f t="shared" si="70"/>
        <v>18</v>
      </c>
      <c r="P611" s="1">
        <f t="shared" si="64"/>
        <v>0.67285714285714282</v>
      </c>
      <c r="Q611" s="1">
        <f t="shared" si="65"/>
        <v>0.95348837209302328</v>
      </c>
      <c r="R611" s="1">
        <f t="shared" si="66"/>
        <v>0.70400000000000007</v>
      </c>
      <c r="S611" s="1">
        <f t="shared" si="67"/>
        <v>0.73684210526315785</v>
      </c>
      <c r="T611" s="1">
        <f t="shared" si="68"/>
        <v>0.93023255813953498</v>
      </c>
      <c r="U611" s="1">
        <f t="shared" si="69"/>
        <v>0.3</v>
      </c>
    </row>
    <row r="612" spans="8:21" x14ac:dyDescent="0.3">
      <c r="H612" t="s">
        <v>3113</v>
      </c>
      <c r="I612">
        <v>-453</v>
      </c>
      <c r="J612">
        <v>26</v>
      </c>
      <c r="K612">
        <v>-5.2</v>
      </c>
      <c r="L612">
        <v>28</v>
      </c>
      <c r="M612">
        <v>0.17</v>
      </c>
      <c r="N612" s="1">
        <f t="shared" si="70"/>
        <v>24</v>
      </c>
      <c r="P612" s="1">
        <f t="shared" si="64"/>
        <v>0.67214285714285715</v>
      </c>
      <c r="Q612" s="1">
        <f t="shared" si="65"/>
        <v>0.60465116279069764</v>
      </c>
      <c r="R612" s="1">
        <f t="shared" si="66"/>
        <v>0.58399999999999996</v>
      </c>
      <c r="S612" s="1">
        <f t="shared" si="67"/>
        <v>0.73684210526315785</v>
      </c>
      <c r="T612" s="1">
        <f t="shared" si="68"/>
        <v>0.67441860465116277</v>
      </c>
      <c r="U612" s="1">
        <f t="shared" si="69"/>
        <v>0.9</v>
      </c>
    </row>
    <row r="613" spans="8:21" x14ac:dyDescent="0.3">
      <c r="H613" t="s">
        <v>3103</v>
      </c>
      <c r="I613">
        <v>-454</v>
      </c>
      <c r="J613">
        <v>32</v>
      </c>
      <c r="K613">
        <v>-5</v>
      </c>
      <c r="L613">
        <v>27</v>
      </c>
      <c r="M613">
        <v>0.25</v>
      </c>
      <c r="N613" s="1">
        <f t="shared" si="70"/>
        <v>20</v>
      </c>
      <c r="P613" s="1">
        <f t="shared" si="64"/>
        <v>0.67142857142857137</v>
      </c>
      <c r="Q613" s="1">
        <f t="shared" si="65"/>
        <v>0.7441860465116279</v>
      </c>
      <c r="R613" s="1">
        <f t="shared" si="66"/>
        <v>0.6</v>
      </c>
      <c r="S613" s="1">
        <f t="shared" si="67"/>
        <v>0.71052631578947367</v>
      </c>
      <c r="T613" s="1">
        <f t="shared" si="68"/>
        <v>0.7674418604651162</v>
      </c>
      <c r="U613" s="1">
        <f t="shared" si="69"/>
        <v>0.5</v>
      </c>
    </row>
    <row r="614" spans="8:21" x14ac:dyDescent="0.3">
      <c r="H614" t="s">
        <v>3129</v>
      </c>
      <c r="I614">
        <v>-454</v>
      </c>
      <c r="J614">
        <v>23</v>
      </c>
      <c r="K614">
        <v>-5.5</v>
      </c>
      <c r="L614">
        <v>27</v>
      </c>
      <c r="M614">
        <v>0.14000000000000001</v>
      </c>
      <c r="N614" s="1">
        <f t="shared" si="70"/>
        <v>25</v>
      </c>
      <c r="P614" s="1">
        <f t="shared" si="64"/>
        <v>0.67142857142857137</v>
      </c>
      <c r="Q614" s="1">
        <f t="shared" si="65"/>
        <v>0.53488372093023251</v>
      </c>
      <c r="R614" s="1">
        <f t="shared" si="66"/>
        <v>0.56000000000000005</v>
      </c>
      <c r="S614" s="1">
        <f t="shared" si="67"/>
        <v>0.71052631578947367</v>
      </c>
      <c r="T614" s="1">
        <f t="shared" si="68"/>
        <v>0.63953488372093026</v>
      </c>
      <c r="U614" s="1">
        <f t="shared" si="69"/>
        <v>1</v>
      </c>
    </row>
    <row r="615" spans="8:21" x14ac:dyDescent="0.3">
      <c r="H615" t="s">
        <v>3130</v>
      </c>
      <c r="I615">
        <v>-454</v>
      </c>
      <c r="J615">
        <v>23</v>
      </c>
      <c r="K615">
        <v>-5.5</v>
      </c>
      <c r="L615">
        <v>27</v>
      </c>
      <c r="M615">
        <v>0.14000000000000001</v>
      </c>
      <c r="N615" s="1">
        <f t="shared" si="70"/>
        <v>25</v>
      </c>
      <c r="P615" s="1">
        <f t="shared" si="64"/>
        <v>0.67142857142857137</v>
      </c>
      <c r="Q615" s="1">
        <f t="shared" si="65"/>
        <v>0.53488372093023251</v>
      </c>
      <c r="R615" s="1">
        <f t="shared" si="66"/>
        <v>0.56000000000000005</v>
      </c>
      <c r="S615" s="1">
        <f t="shared" si="67"/>
        <v>0.71052631578947367</v>
      </c>
      <c r="T615" s="1">
        <f t="shared" si="68"/>
        <v>0.63953488372093026</v>
      </c>
      <c r="U615" s="1">
        <f t="shared" si="69"/>
        <v>1</v>
      </c>
    </row>
    <row r="616" spans="8:21" x14ac:dyDescent="0.3">
      <c r="H616" t="s">
        <v>3093</v>
      </c>
      <c r="I616">
        <v>-456</v>
      </c>
      <c r="J616">
        <v>27</v>
      </c>
      <c r="K616">
        <v>-4.9000000000000004</v>
      </c>
      <c r="L616">
        <v>28</v>
      </c>
      <c r="M616">
        <v>0.21</v>
      </c>
      <c r="N616" s="1">
        <f t="shared" si="70"/>
        <v>24</v>
      </c>
      <c r="P616" s="1">
        <f t="shared" si="64"/>
        <v>0.67</v>
      </c>
      <c r="Q616" s="1">
        <f t="shared" si="65"/>
        <v>0.62790697674418605</v>
      </c>
      <c r="R616" s="1">
        <f t="shared" si="66"/>
        <v>0.60799999999999998</v>
      </c>
      <c r="S616" s="1">
        <f t="shared" si="67"/>
        <v>0.73684210526315785</v>
      </c>
      <c r="T616" s="1">
        <f t="shared" si="68"/>
        <v>0.72093023255813959</v>
      </c>
      <c r="U616" s="1">
        <f t="shared" si="69"/>
        <v>0.9</v>
      </c>
    </row>
    <row r="617" spans="8:21" x14ac:dyDescent="0.3">
      <c r="H617" t="s">
        <v>3128</v>
      </c>
      <c r="I617">
        <v>-461</v>
      </c>
      <c r="J617">
        <v>25</v>
      </c>
      <c r="K617">
        <v>-5.5</v>
      </c>
      <c r="L617">
        <v>28</v>
      </c>
      <c r="M617">
        <v>0.18</v>
      </c>
      <c r="N617" s="1">
        <f t="shared" si="70"/>
        <v>25</v>
      </c>
      <c r="P617" s="1">
        <f t="shared" si="64"/>
        <v>0.66642857142857148</v>
      </c>
      <c r="Q617" s="1">
        <f t="shared" si="65"/>
        <v>0.58139534883720934</v>
      </c>
      <c r="R617" s="1">
        <f t="shared" si="66"/>
        <v>0.56000000000000005</v>
      </c>
      <c r="S617" s="1">
        <f t="shared" si="67"/>
        <v>0.73684210526315785</v>
      </c>
      <c r="T617" s="1">
        <f t="shared" si="68"/>
        <v>0.68604651162790697</v>
      </c>
      <c r="U617" s="1">
        <f t="shared" si="69"/>
        <v>1</v>
      </c>
    </row>
    <row r="618" spans="8:21" x14ac:dyDescent="0.3">
      <c r="H618" t="s">
        <v>3102</v>
      </c>
      <c r="I618">
        <v>-462</v>
      </c>
      <c r="J618">
        <v>31</v>
      </c>
      <c r="K618">
        <v>-5</v>
      </c>
      <c r="L618">
        <v>28</v>
      </c>
      <c r="M618">
        <v>0.26</v>
      </c>
      <c r="N618" s="1">
        <f t="shared" si="70"/>
        <v>21</v>
      </c>
      <c r="P618" s="1">
        <f t="shared" si="64"/>
        <v>0.6657142857142857</v>
      </c>
      <c r="Q618" s="1">
        <f t="shared" si="65"/>
        <v>0.72093023255813948</v>
      </c>
      <c r="R618" s="1">
        <f t="shared" si="66"/>
        <v>0.6</v>
      </c>
      <c r="S618" s="1">
        <f t="shared" si="67"/>
        <v>0.73684210526315785</v>
      </c>
      <c r="T618" s="1">
        <f t="shared" si="68"/>
        <v>0.77906976744186041</v>
      </c>
      <c r="U618" s="1">
        <f t="shared" si="69"/>
        <v>0.6</v>
      </c>
    </row>
    <row r="619" spans="8:21" x14ac:dyDescent="0.3">
      <c r="H619" t="s">
        <v>3104</v>
      </c>
      <c r="I619">
        <v>-462</v>
      </c>
      <c r="J619">
        <v>33</v>
      </c>
      <c r="K619">
        <v>-5</v>
      </c>
      <c r="L619">
        <v>27</v>
      </c>
      <c r="M619">
        <v>0.28999999999999998</v>
      </c>
      <c r="N619" s="1">
        <f t="shared" si="70"/>
        <v>19</v>
      </c>
      <c r="P619" s="1">
        <f t="shared" si="64"/>
        <v>0.6657142857142857</v>
      </c>
      <c r="Q619" s="1">
        <f t="shared" si="65"/>
        <v>0.76744186046511631</v>
      </c>
      <c r="R619" s="1">
        <f t="shared" si="66"/>
        <v>0.6</v>
      </c>
      <c r="S619" s="1">
        <f t="shared" si="67"/>
        <v>0.71052631578947367</v>
      </c>
      <c r="T619" s="1">
        <f t="shared" si="68"/>
        <v>0.81395348837209303</v>
      </c>
      <c r="U619" s="1">
        <f t="shared" si="69"/>
        <v>0.4</v>
      </c>
    </row>
    <row r="620" spans="8:21" x14ac:dyDescent="0.3">
      <c r="H620" t="s">
        <v>3106</v>
      </c>
      <c r="I620">
        <v>-464</v>
      </c>
      <c r="J620">
        <v>33</v>
      </c>
      <c r="K620">
        <v>-5</v>
      </c>
      <c r="L620">
        <v>25</v>
      </c>
      <c r="M620">
        <v>0.32</v>
      </c>
      <c r="N620" s="1">
        <f t="shared" si="70"/>
        <v>17</v>
      </c>
      <c r="P620" s="1">
        <f t="shared" si="64"/>
        <v>0.66428571428571426</v>
      </c>
      <c r="Q620" s="1">
        <f t="shared" si="65"/>
        <v>0.76744186046511631</v>
      </c>
      <c r="R620" s="1">
        <f t="shared" si="66"/>
        <v>0.6</v>
      </c>
      <c r="S620" s="1">
        <f t="shared" si="67"/>
        <v>0.65789473684210531</v>
      </c>
      <c r="T620" s="1">
        <f t="shared" si="68"/>
        <v>0.84883720930232553</v>
      </c>
      <c r="U620" s="1">
        <f t="shared" si="69"/>
        <v>0.2</v>
      </c>
    </row>
    <row r="621" spans="8:21" x14ac:dyDescent="0.3">
      <c r="H621" t="s">
        <v>3084</v>
      </c>
      <c r="I621">
        <v>-465</v>
      </c>
      <c r="J621">
        <v>29</v>
      </c>
      <c r="K621">
        <v>-4.9000000000000004</v>
      </c>
      <c r="L621">
        <v>29</v>
      </c>
      <c r="M621">
        <v>0.24</v>
      </c>
      <c r="N621" s="1">
        <f t="shared" si="70"/>
        <v>23</v>
      </c>
      <c r="P621" s="1">
        <f t="shared" si="64"/>
        <v>0.66357142857142859</v>
      </c>
      <c r="Q621" s="1">
        <f t="shared" si="65"/>
        <v>0.67441860465116277</v>
      </c>
      <c r="R621" s="1">
        <f t="shared" si="66"/>
        <v>0.60799999999999998</v>
      </c>
      <c r="S621" s="1">
        <f t="shared" si="67"/>
        <v>0.76315789473684215</v>
      </c>
      <c r="T621" s="1">
        <f t="shared" si="68"/>
        <v>0.75581395348837199</v>
      </c>
      <c r="U621" s="1">
        <f t="shared" si="69"/>
        <v>0.8</v>
      </c>
    </row>
    <row r="622" spans="8:21" x14ac:dyDescent="0.3">
      <c r="H622" t="s">
        <v>3149</v>
      </c>
      <c r="I622">
        <v>-470</v>
      </c>
      <c r="J622">
        <v>25</v>
      </c>
      <c r="K622">
        <v>-6</v>
      </c>
      <c r="L622">
        <v>26</v>
      </c>
      <c r="M622">
        <v>0.17</v>
      </c>
      <c r="N622" s="1">
        <f t="shared" si="70"/>
        <v>24</v>
      </c>
      <c r="P622" s="1">
        <f t="shared" si="64"/>
        <v>0.66</v>
      </c>
      <c r="Q622" s="1">
        <f t="shared" si="65"/>
        <v>0.58139534883720934</v>
      </c>
      <c r="R622" s="1">
        <f t="shared" si="66"/>
        <v>0.52</v>
      </c>
      <c r="S622" s="1">
        <f t="shared" si="67"/>
        <v>0.68421052631578949</v>
      </c>
      <c r="T622" s="1">
        <f t="shared" si="68"/>
        <v>0.67441860465116277</v>
      </c>
      <c r="U622" s="1">
        <f t="shared" si="69"/>
        <v>0.9</v>
      </c>
    </row>
    <row r="623" spans="8:21" x14ac:dyDescent="0.3">
      <c r="H623" t="s">
        <v>3101</v>
      </c>
      <c r="I623">
        <v>-471</v>
      </c>
      <c r="J623">
        <v>31</v>
      </c>
      <c r="K623">
        <v>-5</v>
      </c>
      <c r="L623">
        <v>28</v>
      </c>
      <c r="M623">
        <v>0.23</v>
      </c>
      <c r="N623" s="1">
        <f t="shared" si="70"/>
        <v>22</v>
      </c>
      <c r="P623" s="1">
        <f t="shared" si="64"/>
        <v>0.65928571428571425</v>
      </c>
      <c r="Q623" s="1">
        <f t="shared" si="65"/>
        <v>0.72093023255813948</v>
      </c>
      <c r="R623" s="1">
        <f t="shared" si="66"/>
        <v>0.6</v>
      </c>
      <c r="S623" s="1">
        <f t="shared" si="67"/>
        <v>0.73684210526315785</v>
      </c>
      <c r="T623" s="1">
        <f t="shared" si="68"/>
        <v>0.7441860465116279</v>
      </c>
      <c r="U623" s="1">
        <f t="shared" si="69"/>
        <v>0.7</v>
      </c>
    </row>
    <row r="624" spans="8:21" x14ac:dyDescent="0.3">
      <c r="H624" t="s">
        <v>3105</v>
      </c>
      <c r="I624">
        <v>-471</v>
      </c>
      <c r="J624">
        <v>33</v>
      </c>
      <c r="K624">
        <v>-5</v>
      </c>
      <c r="L624">
        <v>26</v>
      </c>
      <c r="M624">
        <v>0.33</v>
      </c>
      <c r="N624" s="1">
        <f t="shared" si="70"/>
        <v>18</v>
      </c>
      <c r="P624" s="1">
        <f t="shared" si="64"/>
        <v>0.65928571428571425</v>
      </c>
      <c r="Q624" s="1">
        <f t="shared" si="65"/>
        <v>0.76744186046511631</v>
      </c>
      <c r="R624" s="1">
        <f t="shared" si="66"/>
        <v>0.6</v>
      </c>
      <c r="S624" s="1">
        <f t="shared" si="67"/>
        <v>0.68421052631578949</v>
      </c>
      <c r="T624" s="1">
        <f t="shared" si="68"/>
        <v>0.86046511627906974</v>
      </c>
      <c r="U624" s="1">
        <f t="shared" si="69"/>
        <v>0.3</v>
      </c>
    </row>
    <row r="625" spans="8:21" x14ac:dyDescent="0.3">
      <c r="H625" t="s">
        <v>3110</v>
      </c>
      <c r="I625">
        <v>-471</v>
      </c>
      <c r="J625">
        <v>27</v>
      </c>
      <c r="K625">
        <v>-5.2</v>
      </c>
      <c r="L625">
        <v>29</v>
      </c>
      <c r="M625">
        <v>0.18</v>
      </c>
      <c r="N625" s="1">
        <f t="shared" si="70"/>
        <v>25</v>
      </c>
      <c r="P625" s="1">
        <f t="shared" si="64"/>
        <v>0.65928571428571425</v>
      </c>
      <c r="Q625" s="1">
        <f t="shared" si="65"/>
        <v>0.62790697674418605</v>
      </c>
      <c r="R625" s="1">
        <f t="shared" si="66"/>
        <v>0.58399999999999996</v>
      </c>
      <c r="S625" s="1">
        <f t="shared" si="67"/>
        <v>0.76315789473684215</v>
      </c>
      <c r="T625" s="1">
        <f t="shared" si="68"/>
        <v>0.68604651162790697</v>
      </c>
      <c r="U625" s="1">
        <f t="shared" si="69"/>
        <v>1</v>
      </c>
    </row>
    <row r="626" spans="8:21" x14ac:dyDescent="0.3">
      <c r="H626" t="s">
        <v>3107</v>
      </c>
      <c r="I626">
        <v>-473</v>
      </c>
      <c r="J626">
        <v>34</v>
      </c>
      <c r="K626">
        <v>-5</v>
      </c>
      <c r="L626">
        <v>25</v>
      </c>
      <c r="M626">
        <v>0.38</v>
      </c>
      <c r="N626" s="1">
        <f t="shared" si="70"/>
        <v>16</v>
      </c>
      <c r="P626" s="1">
        <f t="shared" si="64"/>
        <v>0.65785714285714281</v>
      </c>
      <c r="Q626" s="1">
        <f t="shared" si="65"/>
        <v>0.79069767441860461</v>
      </c>
      <c r="R626" s="1">
        <f t="shared" si="66"/>
        <v>0.6</v>
      </c>
      <c r="S626" s="1">
        <f t="shared" si="67"/>
        <v>0.65789473684210531</v>
      </c>
      <c r="T626" s="1">
        <f t="shared" si="68"/>
        <v>0.91860465116279078</v>
      </c>
      <c r="U626" s="1">
        <f t="shared" si="69"/>
        <v>0.1</v>
      </c>
    </row>
    <row r="627" spans="8:21" x14ac:dyDescent="0.3">
      <c r="H627" t="s">
        <v>3100</v>
      </c>
      <c r="I627">
        <v>-474</v>
      </c>
      <c r="J627">
        <v>31</v>
      </c>
      <c r="K627">
        <v>-5</v>
      </c>
      <c r="L627">
        <v>29</v>
      </c>
      <c r="M627">
        <v>0.24</v>
      </c>
      <c r="N627" s="1">
        <f t="shared" si="70"/>
        <v>23</v>
      </c>
      <c r="P627" s="1">
        <f t="shared" si="64"/>
        <v>0.65714285714285714</v>
      </c>
      <c r="Q627" s="1">
        <f t="shared" si="65"/>
        <v>0.72093023255813948</v>
      </c>
      <c r="R627" s="1">
        <f t="shared" si="66"/>
        <v>0.6</v>
      </c>
      <c r="S627" s="1">
        <f t="shared" si="67"/>
        <v>0.76315789473684215</v>
      </c>
      <c r="T627" s="1">
        <f t="shared" si="68"/>
        <v>0.75581395348837199</v>
      </c>
      <c r="U627" s="1">
        <f t="shared" si="69"/>
        <v>0.8</v>
      </c>
    </row>
    <row r="628" spans="8:21" x14ac:dyDescent="0.3">
      <c r="H628" t="s">
        <v>3142</v>
      </c>
      <c r="I628">
        <v>-487</v>
      </c>
      <c r="J628">
        <v>29</v>
      </c>
      <c r="K628">
        <v>-5.7</v>
      </c>
      <c r="L628">
        <v>28</v>
      </c>
      <c r="M628">
        <v>0.2</v>
      </c>
      <c r="N628" s="1">
        <f t="shared" si="70"/>
        <v>23</v>
      </c>
      <c r="P628" s="1">
        <f t="shared" si="64"/>
        <v>0.64785714285714291</v>
      </c>
      <c r="Q628" s="1">
        <f t="shared" si="65"/>
        <v>0.67441860465116277</v>
      </c>
      <c r="R628" s="1">
        <f t="shared" si="66"/>
        <v>0.54400000000000004</v>
      </c>
      <c r="S628" s="1">
        <f t="shared" si="67"/>
        <v>0.73684210526315785</v>
      </c>
      <c r="T628" s="1">
        <f t="shared" si="68"/>
        <v>0.70930232558139539</v>
      </c>
      <c r="U628" s="1">
        <f t="shared" si="69"/>
        <v>0.8</v>
      </c>
    </row>
    <row r="629" spans="8:21" x14ac:dyDescent="0.3">
      <c r="H629" t="s">
        <v>3148</v>
      </c>
      <c r="I629">
        <v>-488</v>
      </c>
      <c r="J629">
        <v>25</v>
      </c>
      <c r="K629">
        <v>-6</v>
      </c>
      <c r="L629">
        <v>28</v>
      </c>
      <c r="M629">
        <v>0.18</v>
      </c>
      <c r="N629" s="1">
        <f t="shared" si="70"/>
        <v>25</v>
      </c>
      <c r="P629" s="1">
        <f t="shared" si="64"/>
        <v>0.64714285714285713</v>
      </c>
      <c r="Q629" s="1">
        <f t="shared" si="65"/>
        <v>0.58139534883720934</v>
      </c>
      <c r="R629" s="1">
        <f t="shared" si="66"/>
        <v>0.52</v>
      </c>
      <c r="S629" s="1">
        <f t="shared" si="67"/>
        <v>0.73684210526315785</v>
      </c>
      <c r="T629" s="1">
        <f t="shared" si="68"/>
        <v>0.68604651162790697</v>
      </c>
      <c r="U629" s="1">
        <f t="shared" si="69"/>
        <v>1</v>
      </c>
    </row>
    <row r="630" spans="8:21" x14ac:dyDescent="0.3">
      <c r="H630" t="s">
        <v>3141</v>
      </c>
      <c r="I630">
        <v>-499</v>
      </c>
      <c r="J630">
        <v>28</v>
      </c>
      <c r="K630">
        <v>-5.7</v>
      </c>
      <c r="L630">
        <v>28</v>
      </c>
      <c r="M630">
        <v>0.21</v>
      </c>
      <c r="N630" s="1">
        <f t="shared" si="70"/>
        <v>24</v>
      </c>
      <c r="P630" s="1">
        <f t="shared" si="64"/>
        <v>0.63928571428571423</v>
      </c>
      <c r="Q630" s="1">
        <f t="shared" si="65"/>
        <v>0.65116279069767447</v>
      </c>
      <c r="R630" s="1">
        <f t="shared" si="66"/>
        <v>0.54400000000000004</v>
      </c>
      <c r="S630" s="1">
        <f t="shared" si="67"/>
        <v>0.73684210526315785</v>
      </c>
      <c r="T630" s="1">
        <f t="shared" si="68"/>
        <v>0.72093023255813959</v>
      </c>
      <c r="U630" s="1">
        <f t="shared" si="69"/>
        <v>0.9</v>
      </c>
    </row>
    <row r="631" spans="8:21" x14ac:dyDescent="0.3">
      <c r="H631" t="s">
        <v>3033</v>
      </c>
      <c r="I631">
        <v>-501</v>
      </c>
      <c r="J631">
        <v>43</v>
      </c>
      <c r="K631">
        <v>-2.4</v>
      </c>
      <c r="L631">
        <v>23</v>
      </c>
      <c r="M631">
        <v>0.43</v>
      </c>
      <c r="N631" s="1">
        <f t="shared" si="70"/>
        <v>15</v>
      </c>
      <c r="P631" s="1">
        <f t="shared" si="64"/>
        <v>0.6378571428571429</v>
      </c>
      <c r="Q631" s="1">
        <f t="shared" si="65"/>
        <v>1</v>
      </c>
      <c r="R631" s="1">
        <f t="shared" si="66"/>
        <v>0.80799999999999994</v>
      </c>
      <c r="S631" s="1">
        <f t="shared" si="67"/>
        <v>0.60526315789473684</v>
      </c>
      <c r="T631" s="1">
        <f t="shared" si="68"/>
        <v>0.97674418604651159</v>
      </c>
      <c r="U631" s="1">
        <f t="shared" si="69"/>
        <v>0</v>
      </c>
    </row>
    <row r="632" spans="8:21" x14ac:dyDescent="0.3">
      <c r="H632" t="s">
        <v>3010</v>
      </c>
      <c r="I632">
        <v>-506</v>
      </c>
      <c r="J632">
        <v>39</v>
      </c>
      <c r="K632">
        <v>-2.2999999999999998</v>
      </c>
      <c r="L632">
        <v>24</v>
      </c>
      <c r="M632">
        <v>0.43</v>
      </c>
      <c r="N632" s="1">
        <f t="shared" si="70"/>
        <v>15</v>
      </c>
      <c r="P632" s="1">
        <f t="shared" si="64"/>
        <v>0.63428571428571423</v>
      </c>
      <c r="Q632" s="1">
        <f t="shared" si="65"/>
        <v>0.90697674418604646</v>
      </c>
      <c r="R632" s="1">
        <f t="shared" si="66"/>
        <v>0.81599999999999995</v>
      </c>
      <c r="S632" s="1">
        <f t="shared" si="67"/>
        <v>0.63157894736842102</v>
      </c>
      <c r="T632" s="1">
        <f t="shared" si="68"/>
        <v>0.97674418604651159</v>
      </c>
      <c r="U632" s="1">
        <f t="shared" si="69"/>
        <v>0</v>
      </c>
    </row>
    <row r="633" spans="8:21" x14ac:dyDescent="0.3">
      <c r="H633" t="s">
        <v>3035</v>
      </c>
      <c r="I633">
        <v>-507</v>
      </c>
      <c r="J633">
        <v>41</v>
      </c>
      <c r="K633">
        <v>-2.4</v>
      </c>
      <c r="L633">
        <v>24</v>
      </c>
      <c r="M633">
        <v>0.43</v>
      </c>
      <c r="N633" s="1">
        <f t="shared" si="70"/>
        <v>15</v>
      </c>
      <c r="P633" s="1">
        <f t="shared" si="64"/>
        <v>0.63357142857142856</v>
      </c>
      <c r="Q633" s="1">
        <f t="shared" si="65"/>
        <v>0.95348837209302328</v>
      </c>
      <c r="R633" s="1">
        <f t="shared" si="66"/>
        <v>0.80799999999999994</v>
      </c>
      <c r="S633" s="1">
        <f t="shared" si="67"/>
        <v>0.63157894736842102</v>
      </c>
      <c r="T633" s="1">
        <f t="shared" si="68"/>
        <v>0.97674418604651159</v>
      </c>
      <c r="U633" s="1">
        <f t="shared" si="69"/>
        <v>0</v>
      </c>
    </row>
    <row r="634" spans="8:21" x14ac:dyDescent="0.3">
      <c r="H634" t="s">
        <v>3139</v>
      </c>
      <c r="I634">
        <v>-516</v>
      </c>
      <c r="J634">
        <v>27</v>
      </c>
      <c r="K634">
        <v>-5.7</v>
      </c>
      <c r="L634">
        <v>30</v>
      </c>
      <c r="M634">
        <v>0.22</v>
      </c>
      <c r="N634" s="1">
        <f t="shared" si="70"/>
        <v>25</v>
      </c>
      <c r="P634" s="1">
        <f t="shared" si="64"/>
        <v>0.62714285714285711</v>
      </c>
      <c r="Q634" s="1">
        <f t="shared" si="65"/>
        <v>0.62790697674418605</v>
      </c>
      <c r="R634" s="1">
        <f t="shared" si="66"/>
        <v>0.54400000000000004</v>
      </c>
      <c r="S634" s="1">
        <f t="shared" si="67"/>
        <v>0.78947368421052633</v>
      </c>
      <c r="T634" s="1">
        <f t="shared" si="68"/>
        <v>0.73255813953488369</v>
      </c>
      <c r="U634" s="1">
        <f t="shared" si="69"/>
        <v>1</v>
      </c>
    </row>
    <row r="635" spans="8:21" x14ac:dyDescent="0.3">
      <c r="H635" t="s">
        <v>3140</v>
      </c>
      <c r="I635">
        <v>-519</v>
      </c>
      <c r="J635">
        <v>29</v>
      </c>
      <c r="K635">
        <v>-5.7</v>
      </c>
      <c r="L635">
        <v>30</v>
      </c>
      <c r="M635">
        <v>0.21</v>
      </c>
      <c r="N635" s="1">
        <f t="shared" si="70"/>
        <v>24</v>
      </c>
      <c r="P635" s="1">
        <f t="shared" si="64"/>
        <v>0.625</v>
      </c>
      <c r="Q635" s="1">
        <f t="shared" si="65"/>
        <v>0.67441860465116277</v>
      </c>
      <c r="R635" s="1">
        <f t="shared" si="66"/>
        <v>0.54400000000000004</v>
      </c>
      <c r="S635" s="1">
        <f t="shared" si="67"/>
        <v>0.78947368421052633</v>
      </c>
      <c r="T635" s="1">
        <f t="shared" si="68"/>
        <v>0.72093023255813959</v>
      </c>
      <c r="U635" s="1">
        <f t="shared" si="69"/>
        <v>0.9</v>
      </c>
    </row>
    <row r="636" spans="8:21" x14ac:dyDescent="0.3">
      <c r="H636" t="s">
        <v>3138</v>
      </c>
      <c r="I636">
        <v>-520</v>
      </c>
      <c r="J636">
        <v>29</v>
      </c>
      <c r="K636">
        <v>-5.7</v>
      </c>
      <c r="L636">
        <v>30</v>
      </c>
      <c r="M636">
        <v>0.22</v>
      </c>
      <c r="N636" s="1">
        <f t="shared" si="70"/>
        <v>25</v>
      </c>
      <c r="P636" s="1">
        <f t="shared" si="64"/>
        <v>0.62428571428571433</v>
      </c>
      <c r="Q636" s="1">
        <f t="shared" si="65"/>
        <v>0.67441860465116277</v>
      </c>
      <c r="R636" s="1">
        <f t="shared" si="66"/>
        <v>0.54400000000000004</v>
      </c>
      <c r="S636" s="1">
        <f t="shared" si="67"/>
        <v>0.78947368421052633</v>
      </c>
      <c r="T636" s="1">
        <f t="shared" si="68"/>
        <v>0.73255813953488369</v>
      </c>
      <c r="U636" s="1">
        <f t="shared" si="69"/>
        <v>1</v>
      </c>
    </row>
    <row r="637" spans="8:21" x14ac:dyDescent="0.3">
      <c r="H637" t="s">
        <v>3134</v>
      </c>
      <c r="I637">
        <v>-527</v>
      </c>
      <c r="J637">
        <v>30</v>
      </c>
      <c r="K637">
        <v>-5.7</v>
      </c>
      <c r="L637">
        <v>31</v>
      </c>
      <c r="M637">
        <v>0.25</v>
      </c>
      <c r="N637" s="1">
        <f t="shared" si="70"/>
        <v>24</v>
      </c>
      <c r="P637" s="1">
        <f t="shared" si="64"/>
        <v>0.61928571428571433</v>
      </c>
      <c r="Q637" s="1">
        <f t="shared" si="65"/>
        <v>0.69767441860465118</v>
      </c>
      <c r="R637" s="1">
        <f t="shared" si="66"/>
        <v>0.54400000000000004</v>
      </c>
      <c r="S637" s="1">
        <f t="shared" si="67"/>
        <v>0.81578947368421051</v>
      </c>
      <c r="T637" s="1">
        <f t="shared" si="68"/>
        <v>0.7674418604651162</v>
      </c>
      <c r="U637" s="1">
        <f t="shared" si="69"/>
        <v>0.9</v>
      </c>
    </row>
    <row r="638" spans="8:21" x14ac:dyDescent="0.3">
      <c r="H638" t="s">
        <v>3063</v>
      </c>
      <c r="I638">
        <v>-535</v>
      </c>
      <c r="J638">
        <v>43</v>
      </c>
      <c r="K638">
        <v>-3.5</v>
      </c>
      <c r="L638">
        <v>23</v>
      </c>
      <c r="M638">
        <v>0.43</v>
      </c>
      <c r="N638" s="1">
        <f t="shared" si="70"/>
        <v>15</v>
      </c>
      <c r="P638" s="1">
        <f t="shared" si="64"/>
        <v>0.61357142857142855</v>
      </c>
      <c r="Q638" s="1">
        <f t="shared" si="65"/>
        <v>1</v>
      </c>
      <c r="R638" s="1">
        <f t="shared" si="66"/>
        <v>0.72</v>
      </c>
      <c r="S638" s="1">
        <f t="shared" si="67"/>
        <v>0.60526315789473684</v>
      </c>
      <c r="T638" s="1">
        <f t="shared" si="68"/>
        <v>0.97674418604651159</v>
      </c>
      <c r="U638" s="1">
        <f t="shared" si="69"/>
        <v>0</v>
      </c>
    </row>
    <row r="639" spans="8:21" x14ac:dyDescent="0.3">
      <c r="H639" t="s">
        <v>3137</v>
      </c>
      <c r="I639">
        <v>-538</v>
      </c>
      <c r="J639">
        <v>43</v>
      </c>
      <c r="K639">
        <v>-5.7</v>
      </c>
      <c r="L639">
        <v>27</v>
      </c>
      <c r="M639">
        <v>0.38</v>
      </c>
      <c r="N639" s="1">
        <f t="shared" si="70"/>
        <v>17</v>
      </c>
      <c r="P639" s="1">
        <f t="shared" si="64"/>
        <v>0.61142857142857143</v>
      </c>
      <c r="Q639" s="1">
        <f t="shared" si="65"/>
        <v>1</v>
      </c>
      <c r="R639" s="1">
        <f t="shared" si="66"/>
        <v>0.54400000000000004</v>
      </c>
      <c r="S639" s="1">
        <f t="shared" si="67"/>
        <v>0.71052631578947367</v>
      </c>
      <c r="T639" s="1">
        <f t="shared" si="68"/>
        <v>0.91860465116279078</v>
      </c>
      <c r="U639" s="1">
        <f t="shared" si="69"/>
        <v>0.2</v>
      </c>
    </row>
    <row r="640" spans="8:21" x14ac:dyDescent="0.3">
      <c r="H640" t="s">
        <v>3155</v>
      </c>
      <c r="I640">
        <v>-538</v>
      </c>
      <c r="J640">
        <v>33</v>
      </c>
      <c r="K640">
        <v>-6.1</v>
      </c>
      <c r="L640">
        <v>29</v>
      </c>
      <c r="M640">
        <v>0.26</v>
      </c>
      <c r="N640" s="1">
        <f t="shared" si="70"/>
        <v>21</v>
      </c>
      <c r="P640" s="1">
        <f t="shared" si="64"/>
        <v>0.61142857142857143</v>
      </c>
      <c r="Q640" s="1">
        <f t="shared" si="65"/>
        <v>0.76744186046511631</v>
      </c>
      <c r="R640" s="1">
        <f t="shared" si="66"/>
        <v>0.51200000000000001</v>
      </c>
      <c r="S640" s="1">
        <f t="shared" si="67"/>
        <v>0.76315789473684215</v>
      </c>
      <c r="T640" s="1">
        <f t="shared" si="68"/>
        <v>0.77906976744186041</v>
      </c>
      <c r="U640" s="1">
        <f t="shared" si="69"/>
        <v>0.6</v>
      </c>
    </row>
    <row r="641" spans="8:21" x14ac:dyDescent="0.3">
      <c r="H641" t="s">
        <v>3154</v>
      </c>
      <c r="I641">
        <v>-543</v>
      </c>
      <c r="J641">
        <v>32</v>
      </c>
      <c r="K641">
        <v>-6.1</v>
      </c>
      <c r="L641">
        <v>29</v>
      </c>
      <c r="M641">
        <v>0.27</v>
      </c>
      <c r="N641" s="1">
        <f t="shared" si="70"/>
        <v>22</v>
      </c>
      <c r="P641" s="1">
        <f t="shared" si="64"/>
        <v>0.60785714285714287</v>
      </c>
      <c r="Q641" s="1">
        <f t="shared" si="65"/>
        <v>0.7441860465116279</v>
      </c>
      <c r="R641" s="1">
        <f t="shared" si="66"/>
        <v>0.51200000000000001</v>
      </c>
      <c r="S641" s="1">
        <f t="shared" si="67"/>
        <v>0.76315789473684215</v>
      </c>
      <c r="T641" s="1">
        <f t="shared" si="68"/>
        <v>0.79069767441860461</v>
      </c>
      <c r="U641" s="1">
        <f t="shared" si="69"/>
        <v>0.7</v>
      </c>
    </row>
    <row r="642" spans="8:21" x14ac:dyDescent="0.3">
      <c r="H642" t="s">
        <v>3136</v>
      </c>
      <c r="I642">
        <v>-544</v>
      </c>
      <c r="J642">
        <v>42</v>
      </c>
      <c r="K642">
        <v>-5.7</v>
      </c>
      <c r="L642">
        <v>28</v>
      </c>
      <c r="M642">
        <v>0.39</v>
      </c>
      <c r="N642" s="1">
        <f t="shared" si="70"/>
        <v>18</v>
      </c>
      <c r="P642" s="1">
        <f t="shared" si="64"/>
        <v>0.6071428571428571</v>
      </c>
      <c r="Q642" s="1">
        <f t="shared" si="65"/>
        <v>0.97674418604651159</v>
      </c>
      <c r="R642" s="1">
        <f t="shared" si="66"/>
        <v>0.54400000000000004</v>
      </c>
      <c r="S642" s="1">
        <f t="shared" si="67"/>
        <v>0.73684210526315785</v>
      </c>
      <c r="T642" s="1">
        <f t="shared" si="68"/>
        <v>0.93023255813953498</v>
      </c>
      <c r="U642" s="1">
        <f t="shared" si="69"/>
        <v>0.3</v>
      </c>
    </row>
    <row r="643" spans="8:21" x14ac:dyDescent="0.3">
      <c r="H643" t="s">
        <v>3158</v>
      </c>
      <c r="I643">
        <v>-549</v>
      </c>
      <c r="J643">
        <v>34</v>
      </c>
      <c r="K643">
        <v>-6.1</v>
      </c>
      <c r="L643">
        <v>27</v>
      </c>
      <c r="M643">
        <v>0.33</v>
      </c>
      <c r="N643" s="1">
        <f t="shared" si="70"/>
        <v>18</v>
      </c>
      <c r="P643" s="1">
        <f t="shared" si="64"/>
        <v>0.60357142857142854</v>
      </c>
      <c r="Q643" s="1">
        <f t="shared" si="65"/>
        <v>0.79069767441860461</v>
      </c>
      <c r="R643" s="1">
        <f t="shared" si="66"/>
        <v>0.51200000000000001</v>
      </c>
      <c r="S643" s="1">
        <f t="shared" si="67"/>
        <v>0.71052631578947367</v>
      </c>
      <c r="T643" s="1">
        <f t="shared" si="68"/>
        <v>0.86046511627906974</v>
      </c>
      <c r="U643" s="1">
        <f t="shared" si="69"/>
        <v>0.3</v>
      </c>
    </row>
    <row r="644" spans="8:21" x14ac:dyDescent="0.3">
      <c r="H644" t="s">
        <v>3153</v>
      </c>
      <c r="I644">
        <v>-550</v>
      </c>
      <c r="J644">
        <v>31</v>
      </c>
      <c r="K644">
        <v>-6.1</v>
      </c>
      <c r="L644">
        <v>30</v>
      </c>
      <c r="M644">
        <v>0.24</v>
      </c>
      <c r="N644" s="1">
        <f t="shared" si="70"/>
        <v>23</v>
      </c>
      <c r="P644" s="1">
        <f t="shared" si="64"/>
        <v>0.60285714285714287</v>
      </c>
      <c r="Q644" s="1">
        <f t="shared" si="65"/>
        <v>0.72093023255813948</v>
      </c>
      <c r="R644" s="1">
        <f t="shared" si="66"/>
        <v>0.51200000000000001</v>
      </c>
      <c r="S644" s="1">
        <f t="shared" si="67"/>
        <v>0.78947368421052633</v>
      </c>
      <c r="T644" s="1">
        <f t="shared" si="68"/>
        <v>0.75581395348837199</v>
      </c>
      <c r="U644" s="1">
        <f t="shared" si="69"/>
        <v>0.8</v>
      </c>
    </row>
    <row r="645" spans="8:21" x14ac:dyDescent="0.3">
      <c r="H645" t="s">
        <v>3152</v>
      </c>
      <c r="I645">
        <v>-552</v>
      </c>
      <c r="J645">
        <v>31</v>
      </c>
      <c r="K645">
        <v>-6.1</v>
      </c>
      <c r="L645">
        <v>30</v>
      </c>
      <c r="M645">
        <v>0.25</v>
      </c>
      <c r="N645" s="1">
        <f t="shared" si="70"/>
        <v>24</v>
      </c>
      <c r="P645" s="1">
        <f t="shared" ref="P645:P708" si="71">(I645-MIN(I$5:I$729))/I$3</f>
        <v>0.60142857142857142</v>
      </c>
      <c r="Q645" s="1">
        <f t="shared" ref="Q645:Q708" si="72">(J645-MIN(J$5:J$729))/J$3</f>
        <v>0.72093023255813948</v>
      </c>
      <c r="R645" s="1">
        <f t="shared" ref="R645:R708" si="73">(K645-MIN(K$5:K$729))/K$3</f>
        <v>0.51200000000000001</v>
      </c>
      <c r="S645" s="1">
        <f t="shared" ref="S645:S708" si="74">(L645-MIN(L$5:L$729))/L$3</f>
        <v>0.78947368421052633</v>
      </c>
      <c r="T645" s="1">
        <f t="shared" ref="T645:T708" si="75">(M645-MIN(M$5:M$729))/M$3</f>
        <v>0.7674418604651162</v>
      </c>
      <c r="U645" s="1">
        <f t="shared" ref="U645:U708" si="76">(N645-MIN(N$5:N$729))/N$3</f>
        <v>0.9</v>
      </c>
    </row>
    <row r="646" spans="8:21" x14ac:dyDescent="0.3">
      <c r="H646" t="s">
        <v>3157</v>
      </c>
      <c r="I646">
        <v>-555</v>
      </c>
      <c r="J646">
        <v>33</v>
      </c>
      <c r="K646">
        <v>-6.1</v>
      </c>
      <c r="L646">
        <v>28</v>
      </c>
      <c r="M646">
        <v>0.34</v>
      </c>
      <c r="N646" s="1">
        <f t="shared" ref="N646:N709" si="77">LEN(H646)</f>
        <v>19</v>
      </c>
      <c r="P646" s="1">
        <f t="shared" si="71"/>
        <v>0.59928571428571431</v>
      </c>
      <c r="Q646" s="1">
        <f t="shared" si="72"/>
        <v>0.76744186046511631</v>
      </c>
      <c r="R646" s="1">
        <f t="shared" si="73"/>
        <v>0.51200000000000001</v>
      </c>
      <c r="S646" s="1">
        <f t="shared" si="74"/>
        <v>0.73684210526315785</v>
      </c>
      <c r="T646" s="1">
        <f t="shared" si="75"/>
        <v>0.87209302325581395</v>
      </c>
      <c r="U646" s="1">
        <f t="shared" si="76"/>
        <v>0.4</v>
      </c>
    </row>
    <row r="647" spans="8:21" x14ac:dyDescent="0.3">
      <c r="H647" t="s">
        <v>3156</v>
      </c>
      <c r="I647">
        <v>-559</v>
      </c>
      <c r="J647">
        <v>33</v>
      </c>
      <c r="K647">
        <v>-6.1</v>
      </c>
      <c r="L647">
        <v>29</v>
      </c>
      <c r="M647">
        <v>0.3</v>
      </c>
      <c r="N647" s="1">
        <f t="shared" si="77"/>
        <v>20</v>
      </c>
      <c r="P647" s="1">
        <f t="shared" si="71"/>
        <v>0.59642857142857142</v>
      </c>
      <c r="Q647" s="1">
        <f t="shared" si="72"/>
        <v>0.76744186046511631</v>
      </c>
      <c r="R647" s="1">
        <f t="shared" si="73"/>
        <v>0.51200000000000001</v>
      </c>
      <c r="S647" s="1">
        <f t="shared" si="74"/>
        <v>0.76315789473684215</v>
      </c>
      <c r="T647" s="1">
        <f t="shared" si="75"/>
        <v>0.82558139534883723</v>
      </c>
      <c r="U647" s="1">
        <f t="shared" si="76"/>
        <v>0.5</v>
      </c>
    </row>
    <row r="648" spans="8:21" x14ac:dyDescent="0.3">
      <c r="H648" t="s">
        <v>3160</v>
      </c>
      <c r="I648">
        <v>-560</v>
      </c>
      <c r="J648">
        <v>35</v>
      </c>
      <c r="K648">
        <v>-6.1</v>
      </c>
      <c r="L648">
        <v>27</v>
      </c>
      <c r="M648">
        <v>0.38</v>
      </c>
      <c r="N648" s="1">
        <f t="shared" si="77"/>
        <v>17</v>
      </c>
      <c r="P648" s="1">
        <f t="shared" si="71"/>
        <v>0.59571428571428575</v>
      </c>
      <c r="Q648" s="1">
        <f t="shared" si="72"/>
        <v>0.81395348837209303</v>
      </c>
      <c r="R648" s="1">
        <f t="shared" si="73"/>
        <v>0.51200000000000001</v>
      </c>
      <c r="S648" s="1">
        <f t="shared" si="74"/>
        <v>0.71052631578947367</v>
      </c>
      <c r="T648" s="1">
        <f t="shared" si="75"/>
        <v>0.91860465116279078</v>
      </c>
      <c r="U648" s="1">
        <f t="shared" si="76"/>
        <v>0.2</v>
      </c>
    </row>
    <row r="649" spans="8:21" x14ac:dyDescent="0.3">
      <c r="H649" t="s">
        <v>3135</v>
      </c>
      <c r="I649">
        <v>-569</v>
      </c>
      <c r="J649">
        <v>41</v>
      </c>
      <c r="K649">
        <v>-5.7</v>
      </c>
      <c r="L649">
        <v>30</v>
      </c>
      <c r="M649">
        <v>0.39</v>
      </c>
      <c r="N649" s="1">
        <f t="shared" si="77"/>
        <v>19</v>
      </c>
      <c r="P649" s="1">
        <f t="shared" si="71"/>
        <v>0.5892857142857143</v>
      </c>
      <c r="Q649" s="1">
        <f t="shared" si="72"/>
        <v>0.95348837209302328</v>
      </c>
      <c r="R649" s="1">
        <f t="shared" si="73"/>
        <v>0.54400000000000004</v>
      </c>
      <c r="S649" s="1">
        <f t="shared" si="74"/>
        <v>0.78947368421052633</v>
      </c>
      <c r="T649" s="1">
        <f t="shared" si="75"/>
        <v>0.93023255813953498</v>
      </c>
      <c r="U649" s="1">
        <f t="shared" si="76"/>
        <v>0.4</v>
      </c>
    </row>
    <row r="650" spans="8:21" x14ac:dyDescent="0.3">
      <c r="H650" t="s">
        <v>3144</v>
      </c>
      <c r="I650">
        <v>-575</v>
      </c>
      <c r="J650">
        <v>40</v>
      </c>
      <c r="K650">
        <v>-5.9</v>
      </c>
      <c r="L650">
        <v>30</v>
      </c>
      <c r="M650">
        <v>0.39</v>
      </c>
      <c r="N650" s="1">
        <f t="shared" si="77"/>
        <v>18</v>
      </c>
      <c r="P650" s="1">
        <f t="shared" si="71"/>
        <v>0.58499999999999996</v>
      </c>
      <c r="Q650" s="1">
        <f t="shared" si="72"/>
        <v>0.93023255813953487</v>
      </c>
      <c r="R650" s="1">
        <f t="shared" si="73"/>
        <v>0.52800000000000002</v>
      </c>
      <c r="S650" s="1">
        <f t="shared" si="74"/>
        <v>0.78947368421052633</v>
      </c>
      <c r="T650" s="1">
        <f t="shared" si="75"/>
        <v>0.93023255813953498</v>
      </c>
      <c r="U650" s="1">
        <f t="shared" si="76"/>
        <v>0.3</v>
      </c>
    </row>
    <row r="651" spans="8:21" x14ac:dyDescent="0.3">
      <c r="H651" t="s">
        <v>3066</v>
      </c>
      <c r="I651">
        <v>-577</v>
      </c>
      <c r="J651">
        <v>40</v>
      </c>
      <c r="K651">
        <v>-3.7</v>
      </c>
      <c r="L651">
        <v>27</v>
      </c>
      <c r="M651">
        <v>0.44</v>
      </c>
      <c r="N651" s="1">
        <f t="shared" si="77"/>
        <v>16</v>
      </c>
      <c r="P651" s="1">
        <f t="shared" si="71"/>
        <v>0.58357142857142852</v>
      </c>
      <c r="Q651" s="1">
        <f t="shared" si="72"/>
        <v>0.93023255813953487</v>
      </c>
      <c r="R651" s="1">
        <f t="shared" si="73"/>
        <v>0.70400000000000007</v>
      </c>
      <c r="S651" s="1">
        <f t="shared" si="74"/>
        <v>0.71052631578947367</v>
      </c>
      <c r="T651" s="1">
        <f t="shared" si="75"/>
        <v>0.98837209302325579</v>
      </c>
      <c r="U651" s="1">
        <f t="shared" si="76"/>
        <v>0.1</v>
      </c>
    </row>
    <row r="652" spans="8:21" x14ac:dyDescent="0.3">
      <c r="H652" t="s">
        <v>3143</v>
      </c>
      <c r="I652">
        <v>-579</v>
      </c>
      <c r="J652">
        <v>41</v>
      </c>
      <c r="K652">
        <v>-5.9</v>
      </c>
      <c r="L652">
        <v>30</v>
      </c>
      <c r="M652">
        <v>0.39</v>
      </c>
      <c r="N652" s="1">
        <f t="shared" si="77"/>
        <v>19</v>
      </c>
      <c r="P652" s="1">
        <f t="shared" si="71"/>
        <v>0.58214285714285718</v>
      </c>
      <c r="Q652" s="1">
        <f t="shared" si="72"/>
        <v>0.95348837209302328</v>
      </c>
      <c r="R652" s="1">
        <f t="shared" si="73"/>
        <v>0.52800000000000002</v>
      </c>
      <c r="S652" s="1">
        <f t="shared" si="74"/>
        <v>0.78947368421052633</v>
      </c>
      <c r="T652" s="1">
        <f t="shared" si="75"/>
        <v>0.93023255813953498</v>
      </c>
      <c r="U652" s="1">
        <f t="shared" si="76"/>
        <v>0.4</v>
      </c>
    </row>
    <row r="653" spans="8:21" x14ac:dyDescent="0.3">
      <c r="H653" t="s">
        <v>3108</v>
      </c>
      <c r="I653">
        <v>-596</v>
      </c>
      <c r="J653">
        <v>35</v>
      </c>
      <c r="K653">
        <v>-5</v>
      </c>
      <c r="L653">
        <v>24</v>
      </c>
      <c r="M653">
        <v>0.43</v>
      </c>
      <c r="N653" s="1">
        <f t="shared" si="77"/>
        <v>15</v>
      </c>
      <c r="P653" s="1">
        <f t="shared" si="71"/>
        <v>0.56999999999999995</v>
      </c>
      <c r="Q653" s="1">
        <f t="shared" si="72"/>
        <v>0.81395348837209303</v>
      </c>
      <c r="R653" s="1">
        <f t="shared" si="73"/>
        <v>0.6</v>
      </c>
      <c r="S653" s="1">
        <f t="shared" si="74"/>
        <v>0.63157894736842102</v>
      </c>
      <c r="T653" s="1">
        <f t="shared" si="75"/>
        <v>0.97674418604651159</v>
      </c>
      <c r="U653" s="1">
        <f t="shared" si="76"/>
        <v>0</v>
      </c>
    </row>
    <row r="654" spans="8:21" x14ac:dyDescent="0.3">
      <c r="H654" t="s">
        <v>3169</v>
      </c>
      <c r="I654">
        <v>-597</v>
      </c>
      <c r="J654">
        <v>29</v>
      </c>
      <c r="K654">
        <v>-6.7</v>
      </c>
      <c r="L654">
        <v>31</v>
      </c>
      <c r="M654">
        <v>0.22</v>
      </c>
      <c r="N654" s="1">
        <f t="shared" si="77"/>
        <v>25</v>
      </c>
      <c r="P654" s="1">
        <f t="shared" si="71"/>
        <v>0.56928571428571428</v>
      </c>
      <c r="Q654" s="1">
        <f t="shared" si="72"/>
        <v>0.67441860465116277</v>
      </c>
      <c r="R654" s="1">
        <f t="shared" si="73"/>
        <v>0.46399999999999997</v>
      </c>
      <c r="S654" s="1">
        <f t="shared" si="74"/>
        <v>0.81578947368421051</v>
      </c>
      <c r="T654" s="1">
        <f t="shared" si="75"/>
        <v>0.73255813953488369</v>
      </c>
      <c r="U654" s="1">
        <f t="shared" si="76"/>
        <v>1</v>
      </c>
    </row>
    <row r="655" spans="8:21" x14ac:dyDescent="0.3">
      <c r="H655" t="s">
        <v>3170</v>
      </c>
      <c r="I655">
        <v>-612</v>
      </c>
      <c r="J655">
        <v>31</v>
      </c>
      <c r="K655">
        <v>-6.8</v>
      </c>
      <c r="L655">
        <v>32</v>
      </c>
      <c r="M655">
        <v>0.26</v>
      </c>
      <c r="N655" s="1">
        <f t="shared" si="77"/>
        <v>25</v>
      </c>
      <c r="P655" s="1">
        <f t="shared" si="71"/>
        <v>0.55857142857142861</v>
      </c>
      <c r="Q655" s="1">
        <f t="shared" si="72"/>
        <v>0.72093023255813948</v>
      </c>
      <c r="R655" s="1">
        <f t="shared" si="73"/>
        <v>0.45600000000000002</v>
      </c>
      <c r="S655" s="1">
        <f t="shared" si="74"/>
        <v>0.84210526315789469</v>
      </c>
      <c r="T655" s="1">
        <f t="shared" si="75"/>
        <v>0.77906976744186041</v>
      </c>
      <c r="U655" s="1">
        <f t="shared" si="76"/>
        <v>1</v>
      </c>
    </row>
    <row r="656" spans="8:21" x14ac:dyDescent="0.3">
      <c r="H656" t="s">
        <v>3165</v>
      </c>
      <c r="I656">
        <v>-620</v>
      </c>
      <c r="J656">
        <v>41</v>
      </c>
      <c r="K656">
        <v>-6.2</v>
      </c>
      <c r="L656">
        <v>32</v>
      </c>
      <c r="M656">
        <v>0.4</v>
      </c>
      <c r="N656" s="1">
        <f t="shared" si="77"/>
        <v>20</v>
      </c>
      <c r="P656" s="1">
        <f t="shared" si="71"/>
        <v>0.55285714285714282</v>
      </c>
      <c r="Q656" s="1">
        <f t="shared" si="72"/>
        <v>0.95348837209302328</v>
      </c>
      <c r="R656" s="1">
        <f t="shared" si="73"/>
        <v>0.504</v>
      </c>
      <c r="S656" s="1">
        <f t="shared" si="74"/>
        <v>0.84210526315789469</v>
      </c>
      <c r="T656" s="1">
        <f t="shared" si="75"/>
        <v>0.94186046511627919</v>
      </c>
      <c r="U656" s="1">
        <f t="shared" si="76"/>
        <v>0.5</v>
      </c>
    </row>
    <row r="657" spans="8:21" x14ac:dyDescent="0.3">
      <c r="H657" t="s">
        <v>3167</v>
      </c>
      <c r="I657">
        <v>-627</v>
      </c>
      <c r="J657">
        <v>39</v>
      </c>
      <c r="K657">
        <v>-6.4</v>
      </c>
      <c r="L657">
        <v>32</v>
      </c>
      <c r="M657">
        <v>0.39</v>
      </c>
      <c r="N657" s="1">
        <f t="shared" si="77"/>
        <v>19</v>
      </c>
      <c r="P657" s="1">
        <f t="shared" si="71"/>
        <v>0.54785714285714282</v>
      </c>
      <c r="Q657" s="1">
        <f t="shared" si="72"/>
        <v>0.90697674418604646</v>
      </c>
      <c r="R657" s="1">
        <f t="shared" si="73"/>
        <v>0.48799999999999999</v>
      </c>
      <c r="S657" s="1">
        <f t="shared" si="74"/>
        <v>0.84210526315789469</v>
      </c>
      <c r="T657" s="1">
        <f t="shared" si="75"/>
        <v>0.93023255813953498</v>
      </c>
      <c r="U657" s="1">
        <f t="shared" si="76"/>
        <v>0.4</v>
      </c>
    </row>
    <row r="658" spans="8:21" x14ac:dyDescent="0.3">
      <c r="H658" t="s">
        <v>3109</v>
      </c>
      <c r="I658">
        <v>-628</v>
      </c>
      <c r="J658">
        <v>43</v>
      </c>
      <c r="K658">
        <v>-5.0999999999999996</v>
      </c>
      <c r="L658">
        <v>26</v>
      </c>
      <c r="M658">
        <v>0.44</v>
      </c>
      <c r="N658" s="1">
        <f t="shared" si="77"/>
        <v>16</v>
      </c>
      <c r="P658" s="1">
        <f t="shared" si="71"/>
        <v>0.54714285714285715</v>
      </c>
      <c r="Q658" s="1">
        <f t="shared" si="72"/>
        <v>1</v>
      </c>
      <c r="R658" s="1">
        <f t="shared" si="73"/>
        <v>0.59200000000000008</v>
      </c>
      <c r="S658" s="1">
        <f t="shared" si="74"/>
        <v>0.68421052631578949</v>
      </c>
      <c r="T658" s="1">
        <f t="shared" si="75"/>
        <v>0.98837209302325579</v>
      </c>
      <c r="U658" s="1">
        <f t="shared" si="76"/>
        <v>0.1</v>
      </c>
    </row>
    <row r="659" spans="8:21" x14ac:dyDescent="0.3">
      <c r="H659" t="s">
        <v>3166</v>
      </c>
      <c r="I659">
        <v>-629</v>
      </c>
      <c r="J659">
        <v>40</v>
      </c>
      <c r="K659">
        <v>-6.4</v>
      </c>
      <c r="L659">
        <v>32</v>
      </c>
      <c r="M659">
        <v>0.4</v>
      </c>
      <c r="N659" s="1">
        <f t="shared" si="77"/>
        <v>20</v>
      </c>
      <c r="P659" s="1">
        <f t="shared" si="71"/>
        <v>0.54642857142857137</v>
      </c>
      <c r="Q659" s="1">
        <f t="shared" si="72"/>
        <v>0.93023255813953487</v>
      </c>
      <c r="R659" s="1">
        <f t="shared" si="73"/>
        <v>0.48799999999999999</v>
      </c>
      <c r="S659" s="1">
        <f t="shared" si="74"/>
        <v>0.84210526315789469</v>
      </c>
      <c r="T659" s="1">
        <f t="shared" si="75"/>
        <v>0.94186046511627919</v>
      </c>
      <c r="U659" s="1">
        <f t="shared" si="76"/>
        <v>0.5</v>
      </c>
    </row>
    <row r="660" spans="8:21" x14ac:dyDescent="0.3">
      <c r="H660" t="s">
        <v>3147</v>
      </c>
      <c r="I660">
        <v>-647</v>
      </c>
      <c r="J660">
        <v>39</v>
      </c>
      <c r="K660">
        <v>-5.9</v>
      </c>
      <c r="L660">
        <v>24</v>
      </c>
      <c r="M660">
        <v>0.43</v>
      </c>
      <c r="N660" s="1">
        <f t="shared" si="77"/>
        <v>15</v>
      </c>
      <c r="P660" s="1">
        <f t="shared" si="71"/>
        <v>0.53357142857142859</v>
      </c>
      <c r="Q660" s="1">
        <f t="shared" si="72"/>
        <v>0.90697674418604646</v>
      </c>
      <c r="R660" s="1">
        <f t="shared" si="73"/>
        <v>0.52800000000000002</v>
      </c>
      <c r="S660" s="1">
        <f t="shared" si="74"/>
        <v>0.63157894736842102</v>
      </c>
      <c r="T660" s="1">
        <f t="shared" si="75"/>
        <v>0.97674418604651159</v>
      </c>
      <c r="U660" s="1">
        <f t="shared" si="76"/>
        <v>0</v>
      </c>
    </row>
    <row r="661" spans="8:21" x14ac:dyDescent="0.3">
      <c r="H661" t="s">
        <v>3164</v>
      </c>
      <c r="I661">
        <v>-657</v>
      </c>
      <c r="J661">
        <v>35</v>
      </c>
      <c r="K661">
        <v>-6.1</v>
      </c>
      <c r="L661">
        <v>24</v>
      </c>
      <c r="M661">
        <v>0.43</v>
      </c>
      <c r="N661" s="1">
        <f t="shared" si="77"/>
        <v>15</v>
      </c>
      <c r="P661" s="1">
        <f t="shared" si="71"/>
        <v>0.52642857142857147</v>
      </c>
      <c r="Q661" s="1">
        <f t="shared" si="72"/>
        <v>0.81395348837209303</v>
      </c>
      <c r="R661" s="1">
        <f t="shared" si="73"/>
        <v>0.51200000000000001</v>
      </c>
      <c r="S661" s="1">
        <f t="shared" si="74"/>
        <v>0.63157894736842102</v>
      </c>
      <c r="T661" s="1">
        <f t="shared" si="75"/>
        <v>0.97674418604651159</v>
      </c>
      <c r="U661" s="1">
        <f t="shared" si="76"/>
        <v>0</v>
      </c>
    </row>
    <row r="662" spans="8:21" x14ac:dyDescent="0.3">
      <c r="H662" t="s">
        <v>3163</v>
      </c>
      <c r="I662">
        <v>-659</v>
      </c>
      <c r="J662">
        <v>37</v>
      </c>
      <c r="K662">
        <v>-6.1</v>
      </c>
      <c r="L662">
        <v>24</v>
      </c>
      <c r="M662">
        <v>0.43</v>
      </c>
      <c r="N662" s="1">
        <f t="shared" si="77"/>
        <v>15</v>
      </c>
      <c r="P662" s="1">
        <f t="shared" si="71"/>
        <v>0.52500000000000002</v>
      </c>
      <c r="Q662" s="1">
        <f t="shared" si="72"/>
        <v>0.86046511627906974</v>
      </c>
      <c r="R662" s="1">
        <f t="shared" si="73"/>
        <v>0.51200000000000001</v>
      </c>
      <c r="S662" s="1">
        <f t="shared" si="74"/>
        <v>0.63157894736842102</v>
      </c>
      <c r="T662" s="1">
        <f t="shared" si="75"/>
        <v>0.97674418604651159</v>
      </c>
      <c r="U662" s="1">
        <f t="shared" si="76"/>
        <v>0</v>
      </c>
    </row>
    <row r="663" spans="8:21" x14ac:dyDescent="0.3">
      <c r="H663" t="s">
        <v>3176</v>
      </c>
      <c r="I663">
        <v>-669</v>
      </c>
      <c r="J663">
        <v>33</v>
      </c>
      <c r="K663">
        <v>-7.7</v>
      </c>
      <c r="L663">
        <v>30</v>
      </c>
      <c r="M663">
        <v>0.27</v>
      </c>
      <c r="N663" s="1">
        <f t="shared" si="77"/>
        <v>22</v>
      </c>
      <c r="P663" s="1">
        <f t="shared" si="71"/>
        <v>0.5178571428571429</v>
      </c>
      <c r="Q663" s="1">
        <f t="shared" si="72"/>
        <v>0.76744186046511631</v>
      </c>
      <c r="R663" s="1">
        <f t="shared" si="73"/>
        <v>0.38400000000000001</v>
      </c>
      <c r="S663" s="1">
        <f t="shared" si="74"/>
        <v>0.78947368421052633</v>
      </c>
      <c r="T663" s="1">
        <f t="shared" si="75"/>
        <v>0.79069767441860461</v>
      </c>
      <c r="U663" s="1">
        <f t="shared" si="76"/>
        <v>0.7</v>
      </c>
    </row>
    <row r="664" spans="8:21" x14ac:dyDescent="0.3">
      <c r="H664" t="s">
        <v>3175</v>
      </c>
      <c r="I664">
        <v>-672</v>
      </c>
      <c r="J664">
        <v>33</v>
      </c>
      <c r="K664">
        <v>-7.7</v>
      </c>
      <c r="L664">
        <v>31</v>
      </c>
      <c r="M664">
        <v>0.28000000000000003</v>
      </c>
      <c r="N664" s="1">
        <f t="shared" si="77"/>
        <v>23</v>
      </c>
      <c r="P664" s="1">
        <f t="shared" si="71"/>
        <v>0.51571428571428568</v>
      </c>
      <c r="Q664" s="1">
        <f t="shared" si="72"/>
        <v>0.76744186046511631</v>
      </c>
      <c r="R664" s="1">
        <f t="shared" si="73"/>
        <v>0.38400000000000001</v>
      </c>
      <c r="S664" s="1">
        <f t="shared" si="74"/>
        <v>0.81578947368421051</v>
      </c>
      <c r="T664" s="1">
        <f t="shared" si="75"/>
        <v>0.80232558139534882</v>
      </c>
      <c r="U664" s="1">
        <f t="shared" si="76"/>
        <v>0.8</v>
      </c>
    </row>
    <row r="665" spans="8:21" x14ac:dyDescent="0.3">
      <c r="H665" t="s">
        <v>3173</v>
      </c>
      <c r="I665">
        <v>-679</v>
      </c>
      <c r="J665">
        <v>31</v>
      </c>
      <c r="K665">
        <v>-7.7</v>
      </c>
      <c r="L665">
        <v>32</v>
      </c>
      <c r="M665">
        <v>0.26</v>
      </c>
      <c r="N665" s="1">
        <f t="shared" si="77"/>
        <v>25</v>
      </c>
      <c r="P665" s="1">
        <f t="shared" si="71"/>
        <v>0.51071428571428568</v>
      </c>
      <c r="Q665" s="1">
        <f t="shared" si="72"/>
        <v>0.72093023255813948</v>
      </c>
      <c r="R665" s="1">
        <f t="shared" si="73"/>
        <v>0.38400000000000001</v>
      </c>
      <c r="S665" s="1">
        <f t="shared" si="74"/>
        <v>0.84210526315789469</v>
      </c>
      <c r="T665" s="1">
        <f t="shared" si="75"/>
        <v>0.77906976744186041</v>
      </c>
      <c r="U665" s="1">
        <f t="shared" si="76"/>
        <v>1</v>
      </c>
    </row>
    <row r="666" spans="8:21" x14ac:dyDescent="0.3">
      <c r="H666" t="s">
        <v>3174</v>
      </c>
      <c r="I666">
        <v>-679</v>
      </c>
      <c r="J666">
        <v>32</v>
      </c>
      <c r="K666">
        <v>-7.7</v>
      </c>
      <c r="L666">
        <v>32</v>
      </c>
      <c r="M666">
        <v>0.25</v>
      </c>
      <c r="N666" s="1">
        <f t="shared" si="77"/>
        <v>24</v>
      </c>
      <c r="P666" s="1">
        <f t="shared" si="71"/>
        <v>0.51071428571428568</v>
      </c>
      <c r="Q666" s="1">
        <f t="shared" si="72"/>
        <v>0.7441860465116279</v>
      </c>
      <c r="R666" s="1">
        <f t="shared" si="73"/>
        <v>0.38400000000000001</v>
      </c>
      <c r="S666" s="1">
        <f t="shared" si="74"/>
        <v>0.84210526315789469</v>
      </c>
      <c r="T666" s="1">
        <f t="shared" si="75"/>
        <v>0.7674418604651162</v>
      </c>
      <c r="U666" s="1">
        <f t="shared" si="76"/>
        <v>0.9</v>
      </c>
    </row>
    <row r="667" spans="8:21" x14ac:dyDescent="0.3">
      <c r="H667" t="s">
        <v>3146</v>
      </c>
      <c r="I667">
        <v>-682</v>
      </c>
      <c r="J667">
        <v>39</v>
      </c>
      <c r="K667">
        <v>-5.9</v>
      </c>
      <c r="L667">
        <v>27</v>
      </c>
      <c r="M667">
        <v>0.44</v>
      </c>
      <c r="N667" s="1">
        <f t="shared" si="77"/>
        <v>16</v>
      </c>
      <c r="P667" s="1">
        <f t="shared" si="71"/>
        <v>0.50857142857142856</v>
      </c>
      <c r="Q667" s="1">
        <f t="shared" si="72"/>
        <v>0.90697674418604646</v>
      </c>
      <c r="R667" s="1">
        <f t="shared" si="73"/>
        <v>0.52800000000000002</v>
      </c>
      <c r="S667" s="1">
        <f t="shared" si="74"/>
        <v>0.71052631578947367</v>
      </c>
      <c r="T667" s="1">
        <f t="shared" si="75"/>
        <v>0.98837209302325579</v>
      </c>
      <c r="U667" s="1">
        <f t="shared" si="76"/>
        <v>0.1</v>
      </c>
    </row>
    <row r="668" spans="8:21" x14ac:dyDescent="0.3">
      <c r="H668" t="s">
        <v>3179</v>
      </c>
      <c r="I668">
        <v>-683</v>
      </c>
      <c r="J668">
        <v>35</v>
      </c>
      <c r="K668">
        <v>-7.7</v>
      </c>
      <c r="L668">
        <v>29</v>
      </c>
      <c r="M668">
        <v>0.34</v>
      </c>
      <c r="N668" s="1">
        <f t="shared" si="77"/>
        <v>19</v>
      </c>
      <c r="P668" s="1">
        <f t="shared" si="71"/>
        <v>0.5078571428571429</v>
      </c>
      <c r="Q668" s="1">
        <f t="shared" si="72"/>
        <v>0.81395348837209303</v>
      </c>
      <c r="R668" s="1">
        <f t="shared" si="73"/>
        <v>0.38400000000000001</v>
      </c>
      <c r="S668" s="1">
        <f t="shared" si="74"/>
        <v>0.76315789473684215</v>
      </c>
      <c r="T668" s="1">
        <f t="shared" si="75"/>
        <v>0.87209302325581395</v>
      </c>
      <c r="U668" s="1">
        <f t="shared" si="76"/>
        <v>0.4</v>
      </c>
    </row>
    <row r="669" spans="8:21" x14ac:dyDescent="0.3">
      <c r="H669" t="s">
        <v>3162</v>
      </c>
      <c r="I669">
        <v>-685</v>
      </c>
      <c r="J669">
        <v>35</v>
      </c>
      <c r="K669">
        <v>-6.1</v>
      </c>
      <c r="L669">
        <v>26</v>
      </c>
      <c r="M669">
        <v>0.44</v>
      </c>
      <c r="N669" s="1">
        <f t="shared" si="77"/>
        <v>16</v>
      </c>
      <c r="P669" s="1">
        <f t="shared" si="71"/>
        <v>0.50642857142857145</v>
      </c>
      <c r="Q669" s="1">
        <f t="shared" si="72"/>
        <v>0.81395348837209303</v>
      </c>
      <c r="R669" s="1">
        <f t="shared" si="73"/>
        <v>0.51200000000000001</v>
      </c>
      <c r="S669" s="1">
        <f t="shared" si="74"/>
        <v>0.68421052631578949</v>
      </c>
      <c r="T669" s="1">
        <f t="shared" si="75"/>
        <v>0.98837209302325579</v>
      </c>
      <c r="U669" s="1">
        <f t="shared" si="76"/>
        <v>0.1</v>
      </c>
    </row>
    <row r="670" spans="8:21" x14ac:dyDescent="0.3">
      <c r="H670" t="s">
        <v>3178</v>
      </c>
      <c r="I670">
        <v>-687</v>
      </c>
      <c r="J670">
        <v>34</v>
      </c>
      <c r="K670">
        <v>-7.7</v>
      </c>
      <c r="L670">
        <v>30</v>
      </c>
      <c r="M670">
        <v>0.35</v>
      </c>
      <c r="N670" s="1">
        <f t="shared" si="77"/>
        <v>20</v>
      </c>
      <c r="P670" s="1">
        <f t="shared" si="71"/>
        <v>0.505</v>
      </c>
      <c r="Q670" s="1">
        <f t="shared" si="72"/>
        <v>0.79069767441860461</v>
      </c>
      <c r="R670" s="1">
        <f t="shared" si="73"/>
        <v>0.38400000000000001</v>
      </c>
      <c r="S670" s="1">
        <f t="shared" si="74"/>
        <v>0.78947368421052633</v>
      </c>
      <c r="T670" s="1">
        <f t="shared" si="75"/>
        <v>0.88372093023255816</v>
      </c>
      <c r="U670" s="1">
        <f t="shared" si="76"/>
        <v>0.5</v>
      </c>
    </row>
    <row r="671" spans="8:21" x14ac:dyDescent="0.3">
      <c r="H671" t="s">
        <v>3161</v>
      </c>
      <c r="I671">
        <v>-689</v>
      </c>
      <c r="J671">
        <v>38</v>
      </c>
      <c r="K671">
        <v>-6.1</v>
      </c>
      <c r="L671">
        <v>26</v>
      </c>
      <c r="M671">
        <v>0.44</v>
      </c>
      <c r="N671" s="1">
        <f t="shared" si="77"/>
        <v>16</v>
      </c>
      <c r="P671" s="1">
        <f t="shared" si="71"/>
        <v>0.50357142857142856</v>
      </c>
      <c r="Q671" s="1">
        <f t="shared" si="72"/>
        <v>0.88372093023255816</v>
      </c>
      <c r="R671" s="1">
        <f t="shared" si="73"/>
        <v>0.51200000000000001</v>
      </c>
      <c r="S671" s="1">
        <f t="shared" si="74"/>
        <v>0.68421052631578949</v>
      </c>
      <c r="T671" s="1">
        <f t="shared" si="75"/>
        <v>0.98837209302325579</v>
      </c>
      <c r="U671" s="1">
        <f t="shared" si="76"/>
        <v>0.1</v>
      </c>
    </row>
    <row r="672" spans="8:21" x14ac:dyDescent="0.3">
      <c r="H672" t="s">
        <v>3177</v>
      </c>
      <c r="I672">
        <v>-692</v>
      </c>
      <c r="J672">
        <v>33</v>
      </c>
      <c r="K672">
        <v>-7.7</v>
      </c>
      <c r="L672">
        <v>31</v>
      </c>
      <c r="M672">
        <v>0.31</v>
      </c>
      <c r="N672" s="1">
        <f t="shared" si="77"/>
        <v>21</v>
      </c>
      <c r="P672" s="1">
        <f t="shared" si="71"/>
        <v>0.50142857142857145</v>
      </c>
      <c r="Q672" s="1">
        <f t="shared" si="72"/>
        <v>0.76744186046511631</v>
      </c>
      <c r="R672" s="1">
        <f t="shared" si="73"/>
        <v>0.38400000000000001</v>
      </c>
      <c r="S672" s="1">
        <f t="shared" si="74"/>
        <v>0.81578947368421051</v>
      </c>
      <c r="T672" s="1">
        <f t="shared" si="75"/>
        <v>0.83720930232558133</v>
      </c>
      <c r="U672" s="1">
        <f t="shared" si="76"/>
        <v>0.6</v>
      </c>
    </row>
    <row r="673" spans="8:21" x14ac:dyDescent="0.3">
      <c r="H673" t="s">
        <v>3180</v>
      </c>
      <c r="I673">
        <v>-693</v>
      </c>
      <c r="J673">
        <v>35</v>
      </c>
      <c r="K673">
        <v>-7.7</v>
      </c>
      <c r="L673">
        <v>30</v>
      </c>
      <c r="M673">
        <v>0.39</v>
      </c>
      <c r="N673" s="1">
        <f t="shared" si="77"/>
        <v>18</v>
      </c>
      <c r="P673" s="1">
        <f t="shared" si="71"/>
        <v>0.50071428571428567</v>
      </c>
      <c r="Q673" s="1">
        <f t="shared" si="72"/>
        <v>0.81395348837209303</v>
      </c>
      <c r="R673" s="1">
        <f t="shared" si="73"/>
        <v>0.38400000000000001</v>
      </c>
      <c r="S673" s="1">
        <f t="shared" si="74"/>
        <v>0.78947368421052633</v>
      </c>
      <c r="T673" s="1">
        <f t="shared" si="75"/>
        <v>0.93023255813953498</v>
      </c>
      <c r="U673" s="1">
        <f t="shared" si="76"/>
        <v>0.3</v>
      </c>
    </row>
    <row r="674" spans="8:21" x14ac:dyDescent="0.3">
      <c r="H674" t="s">
        <v>3145</v>
      </c>
      <c r="I674">
        <v>-707</v>
      </c>
      <c r="J674">
        <v>39</v>
      </c>
      <c r="K674">
        <v>-5.9</v>
      </c>
      <c r="L674">
        <v>29</v>
      </c>
      <c r="M674">
        <v>0.44</v>
      </c>
      <c r="N674" s="1">
        <f t="shared" si="77"/>
        <v>17</v>
      </c>
      <c r="P674" s="1">
        <f t="shared" si="71"/>
        <v>0.49071428571428571</v>
      </c>
      <c r="Q674" s="1">
        <f t="shared" si="72"/>
        <v>0.90697674418604646</v>
      </c>
      <c r="R674" s="1">
        <f t="shared" si="73"/>
        <v>0.52800000000000002</v>
      </c>
      <c r="S674" s="1">
        <f t="shared" si="74"/>
        <v>0.76315789473684215</v>
      </c>
      <c r="T674" s="1">
        <f t="shared" si="75"/>
        <v>0.98837209302325579</v>
      </c>
      <c r="U674" s="1">
        <f t="shared" si="76"/>
        <v>0.2</v>
      </c>
    </row>
    <row r="675" spans="8:21" x14ac:dyDescent="0.3">
      <c r="H675" t="s">
        <v>3172</v>
      </c>
      <c r="I675">
        <v>-709</v>
      </c>
      <c r="J675">
        <v>37</v>
      </c>
      <c r="K675">
        <v>-6.9</v>
      </c>
      <c r="L675">
        <v>24</v>
      </c>
      <c r="M675">
        <v>0.43</v>
      </c>
      <c r="N675" s="1">
        <f t="shared" si="77"/>
        <v>15</v>
      </c>
      <c r="P675" s="1">
        <f t="shared" si="71"/>
        <v>0.48928571428571427</v>
      </c>
      <c r="Q675" s="1">
        <f t="shared" si="72"/>
        <v>0.86046511627906974</v>
      </c>
      <c r="R675" s="1">
        <f t="shared" si="73"/>
        <v>0.44799999999999995</v>
      </c>
      <c r="S675" s="1">
        <f t="shared" si="74"/>
        <v>0.63157894736842102</v>
      </c>
      <c r="T675" s="1">
        <f t="shared" si="75"/>
        <v>0.97674418604651159</v>
      </c>
      <c r="U675" s="1">
        <f t="shared" si="76"/>
        <v>0</v>
      </c>
    </row>
    <row r="676" spans="8:21" x14ac:dyDescent="0.3">
      <c r="H676" t="s">
        <v>3159</v>
      </c>
      <c r="I676">
        <v>-720</v>
      </c>
      <c r="J676">
        <v>39</v>
      </c>
      <c r="K676">
        <v>-6.1</v>
      </c>
      <c r="L676">
        <v>29</v>
      </c>
      <c r="M676">
        <v>0.44</v>
      </c>
      <c r="N676" s="1">
        <f t="shared" si="77"/>
        <v>17</v>
      </c>
      <c r="P676" s="1">
        <f t="shared" si="71"/>
        <v>0.48142857142857143</v>
      </c>
      <c r="Q676" s="1">
        <f t="shared" si="72"/>
        <v>0.90697674418604646</v>
      </c>
      <c r="R676" s="1">
        <f t="shared" si="73"/>
        <v>0.51200000000000001</v>
      </c>
      <c r="S676" s="1">
        <f t="shared" si="74"/>
        <v>0.76315789473684215</v>
      </c>
      <c r="T676" s="1">
        <f t="shared" si="75"/>
        <v>0.98837209302325579</v>
      </c>
      <c r="U676" s="1">
        <f t="shared" si="76"/>
        <v>0.2</v>
      </c>
    </row>
    <row r="677" spans="8:21" x14ac:dyDescent="0.3">
      <c r="H677" t="s">
        <v>3186</v>
      </c>
      <c r="I677">
        <v>-738</v>
      </c>
      <c r="J677">
        <v>33</v>
      </c>
      <c r="K677">
        <v>-8.3000000000000007</v>
      </c>
      <c r="L677">
        <v>32</v>
      </c>
      <c r="M677">
        <v>0.28000000000000003</v>
      </c>
      <c r="N677" s="1">
        <f t="shared" si="77"/>
        <v>23</v>
      </c>
      <c r="P677" s="1">
        <f t="shared" si="71"/>
        <v>0.46857142857142858</v>
      </c>
      <c r="Q677" s="1">
        <f t="shared" si="72"/>
        <v>0.76744186046511631</v>
      </c>
      <c r="R677" s="1">
        <f t="shared" si="73"/>
        <v>0.33599999999999997</v>
      </c>
      <c r="S677" s="1">
        <f t="shared" si="74"/>
        <v>0.84210526315789469</v>
      </c>
      <c r="T677" s="1">
        <f t="shared" si="75"/>
        <v>0.80232558139534882</v>
      </c>
      <c r="U677" s="1">
        <f t="shared" si="76"/>
        <v>0.8</v>
      </c>
    </row>
    <row r="678" spans="8:21" x14ac:dyDescent="0.3">
      <c r="H678" t="s">
        <v>3185</v>
      </c>
      <c r="I678">
        <v>-740</v>
      </c>
      <c r="J678">
        <v>33</v>
      </c>
      <c r="K678">
        <v>-8.3000000000000007</v>
      </c>
      <c r="L678">
        <v>33</v>
      </c>
      <c r="M678">
        <v>0.28999999999999998</v>
      </c>
      <c r="N678" s="1">
        <f t="shared" si="77"/>
        <v>24</v>
      </c>
      <c r="P678" s="1">
        <f t="shared" si="71"/>
        <v>0.46714285714285714</v>
      </c>
      <c r="Q678" s="1">
        <f t="shared" si="72"/>
        <v>0.76744186046511631</v>
      </c>
      <c r="R678" s="1">
        <f t="shared" si="73"/>
        <v>0.33599999999999997</v>
      </c>
      <c r="S678" s="1">
        <f t="shared" si="74"/>
        <v>0.86842105263157898</v>
      </c>
      <c r="T678" s="1">
        <f t="shared" si="75"/>
        <v>0.81395348837209303</v>
      </c>
      <c r="U678" s="1">
        <f t="shared" si="76"/>
        <v>0.9</v>
      </c>
    </row>
    <row r="679" spans="8:21" x14ac:dyDescent="0.3">
      <c r="H679" t="s">
        <v>3184</v>
      </c>
      <c r="I679">
        <v>-746</v>
      </c>
      <c r="J679">
        <v>33</v>
      </c>
      <c r="K679">
        <v>-8.3000000000000007</v>
      </c>
      <c r="L679">
        <v>33</v>
      </c>
      <c r="M679">
        <v>0.26</v>
      </c>
      <c r="N679" s="1">
        <f t="shared" si="77"/>
        <v>25</v>
      </c>
      <c r="P679" s="1">
        <f t="shared" si="71"/>
        <v>0.46285714285714286</v>
      </c>
      <c r="Q679" s="1">
        <f t="shared" si="72"/>
        <v>0.76744186046511631</v>
      </c>
      <c r="R679" s="1">
        <f t="shared" si="73"/>
        <v>0.33599999999999997</v>
      </c>
      <c r="S679" s="1">
        <f t="shared" si="74"/>
        <v>0.86842105263157898</v>
      </c>
      <c r="T679" s="1">
        <f t="shared" si="75"/>
        <v>0.77906976744186041</v>
      </c>
      <c r="U679" s="1">
        <f t="shared" si="76"/>
        <v>1</v>
      </c>
    </row>
    <row r="680" spans="8:21" x14ac:dyDescent="0.3">
      <c r="H680" t="s">
        <v>3188</v>
      </c>
      <c r="I680">
        <v>-754</v>
      </c>
      <c r="J680">
        <v>35</v>
      </c>
      <c r="K680">
        <v>-8.3000000000000007</v>
      </c>
      <c r="L680">
        <v>32</v>
      </c>
      <c r="M680">
        <v>0.35</v>
      </c>
      <c r="N680" s="1">
        <f t="shared" si="77"/>
        <v>20</v>
      </c>
      <c r="P680" s="1">
        <f t="shared" si="71"/>
        <v>0.45714285714285713</v>
      </c>
      <c r="Q680" s="1">
        <f t="shared" si="72"/>
        <v>0.81395348837209303</v>
      </c>
      <c r="R680" s="1">
        <f t="shared" si="73"/>
        <v>0.33599999999999997</v>
      </c>
      <c r="S680" s="1">
        <f t="shared" si="74"/>
        <v>0.84210526315789469</v>
      </c>
      <c r="T680" s="1">
        <f t="shared" si="75"/>
        <v>0.88372093023255816</v>
      </c>
      <c r="U680" s="1">
        <f t="shared" si="76"/>
        <v>0.5</v>
      </c>
    </row>
    <row r="681" spans="8:21" x14ac:dyDescent="0.3">
      <c r="H681" t="s">
        <v>3168</v>
      </c>
      <c r="I681">
        <v>-760</v>
      </c>
      <c r="J681">
        <v>39</v>
      </c>
      <c r="K681">
        <v>-6.4</v>
      </c>
      <c r="L681">
        <v>31</v>
      </c>
      <c r="M681">
        <v>0.44</v>
      </c>
      <c r="N681" s="1">
        <f t="shared" si="77"/>
        <v>18</v>
      </c>
      <c r="P681" s="1">
        <f t="shared" si="71"/>
        <v>0.45285714285714285</v>
      </c>
      <c r="Q681" s="1">
        <f t="shared" si="72"/>
        <v>0.90697674418604646</v>
      </c>
      <c r="R681" s="1">
        <f t="shared" si="73"/>
        <v>0.48799999999999999</v>
      </c>
      <c r="S681" s="1">
        <f t="shared" si="74"/>
        <v>0.81578947368421051</v>
      </c>
      <c r="T681" s="1">
        <f t="shared" si="75"/>
        <v>0.98837209302325579</v>
      </c>
      <c r="U681" s="1">
        <f t="shared" si="76"/>
        <v>0.3</v>
      </c>
    </row>
    <row r="682" spans="8:21" x14ac:dyDescent="0.3">
      <c r="H682" t="s">
        <v>2511</v>
      </c>
      <c r="I682">
        <v>-761</v>
      </c>
      <c r="J682">
        <v>35</v>
      </c>
      <c r="K682">
        <v>-8.3000000000000007</v>
      </c>
      <c r="L682">
        <v>32</v>
      </c>
      <c r="M682">
        <v>0.36</v>
      </c>
      <c r="N682" s="1">
        <f t="shared" si="77"/>
        <v>21</v>
      </c>
      <c r="P682" s="1">
        <f t="shared" si="71"/>
        <v>0.45214285714285712</v>
      </c>
      <c r="Q682" s="1">
        <f t="shared" si="72"/>
        <v>0.81395348837209303</v>
      </c>
      <c r="R682" s="1">
        <f t="shared" si="73"/>
        <v>0.33599999999999997</v>
      </c>
      <c r="S682" s="1">
        <f t="shared" si="74"/>
        <v>0.84210526315789469</v>
      </c>
      <c r="T682" s="1">
        <f t="shared" si="75"/>
        <v>0.89534883720930236</v>
      </c>
      <c r="U682" s="1">
        <f t="shared" si="76"/>
        <v>0.6</v>
      </c>
    </row>
    <row r="683" spans="8:21" x14ac:dyDescent="0.3">
      <c r="H683" t="s">
        <v>3187</v>
      </c>
      <c r="I683">
        <v>-762</v>
      </c>
      <c r="J683">
        <v>34</v>
      </c>
      <c r="K683">
        <v>-8.3000000000000007</v>
      </c>
      <c r="L683">
        <v>33</v>
      </c>
      <c r="M683">
        <v>0.32</v>
      </c>
      <c r="N683" s="1">
        <f t="shared" si="77"/>
        <v>22</v>
      </c>
      <c r="P683" s="1">
        <f t="shared" si="71"/>
        <v>0.4514285714285714</v>
      </c>
      <c r="Q683" s="1">
        <f t="shared" si="72"/>
        <v>0.79069767441860461</v>
      </c>
      <c r="R683" s="1">
        <f t="shared" si="73"/>
        <v>0.33599999999999997</v>
      </c>
      <c r="S683" s="1">
        <f t="shared" si="74"/>
        <v>0.86842105263157898</v>
      </c>
      <c r="T683" s="1">
        <f t="shared" si="75"/>
        <v>0.84883720930232553</v>
      </c>
      <c r="U683" s="1">
        <f t="shared" si="76"/>
        <v>0.7</v>
      </c>
    </row>
    <row r="684" spans="8:21" x14ac:dyDescent="0.3">
      <c r="H684" t="s">
        <v>3189</v>
      </c>
      <c r="I684">
        <v>-766</v>
      </c>
      <c r="J684">
        <v>35</v>
      </c>
      <c r="K684">
        <v>-8.3000000000000007</v>
      </c>
      <c r="L684">
        <v>32</v>
      </c>
      <c r="M684">
        <v>0.39</v>
      </c>
      <c r="N684" s="1">
        <f t="shared" si="77"/>
        <v>19</v>
      </c>
      <c r="P684" s="1">
        <f t="shared" si="71"/>
        <v>0.44857142857142857</v>
      </c>
      <c r="Q684" s="1">
        <f t="shared" si="72"/>
        <v>0.81395348837209303</v>
      </c>
      <c r="R684" s="1">
        <f t="shared" si="73"/>
        <v>0.33599999999999997</v>
      </c>
      <c r="S684" s="1">
        <f t="shared" si="74"/>
        <v>0.84210526315789469</v>
      </c>
      <c r="T684" s="1">
        <f t="shared" si="75"/>
        <v>0.93023255813953498</v>
      </c>
      <c r="U684" s="1">
        <f t="shared" si="76"/>
        <v>0.4</v>
      </c>
    </row>
    <row r="685" spans="8:21" x14ac:dyDescent="0.3">
      <c r="H685" t="s">
        <v>3171</v>
      </c>
      <c r="I685">
        <v>-797</v>
      </c>
      <c r="J685">
        <v>41</v>
      </c>
      <c r="K685">
        <v>-6.8</v>
      </c>
      <c r="L685">
        <v>34</v>
      </c>
      <c r="M685">
        <v>0.4</v>
      </c>
      <c r="N685" s="1">
        <f t="shared" si="77"/>
        <v>21</v>
      </c>
      <c r="P685" s="1">
        <f t="shared" si="71"/>
        <v>0.42642857142857143</v>
      </c>
      <c r="Q685" s="1">
        <f t="shared" si="72"/>
        <v>0.95348837209302328</v>
      </c>
      <c r="R685" s="1">
        <f t="shared" si="73"/>
        <v>0.45600000000000002</v>
      </c>
      <c r="S685" s="1">
        <f t="shared" si="74"/>
        <v>0.89473684210526316</v>
      </c>
      <c r="T685" s="1">
        <f t="shared" si="75"/>
        <v>0.94186046511627919</v>
      </c>
      <c r="U685" s="1">
        <f t="shared" si="76"/>
        <v>0.6</v>
      </c>
    </row>
    <row r="686" spans="8:21" x14ac:dyDescent="0.3">
      <c r="H686" t="s">
        <v>3182</v>
      </c>
      <c r="I686">
        <v>-797</v>
      </c>
      <c r="J686">
        <v>36</v>
      </c>
      <c r="K686">
        <v>-7.7</v>
      </c>
      <c r="L686">
        <v>26</v>
      </c>
      <c r="M686">
        <v>0.44</v>
      </c>
      <c r="N686" s="1">
        <f t="shared" si="77"/>
        <v>16</v>
      </c>
      <c r="P686" s="1">
        <f t="shared" si="71"/>
        <v>0.42642857142857143</v>
      </c>
      <c r="Q686" s="1">
        <f t="shared" si="72"/>
        <v>0.83720930232558144</v>
      </c>
      <c r="R686" s="1">
        <f t="shared" si="73"/>
        <v>0.38400000000000001</v>
      </c>
      <c r="S686" s="1">
        <f t="shared" si="74"/>
        <v>0.68421052631578949</v>
      </c>
      <c r="T686" s="1">
        <f t="shared" si="75"/>
        <v>0.98837209302325579</v>
      </c>
      <c r="U686" s="1">
        <f t="shared" si="76"/>
        <v>0.1</v>
      </c>
    </row>
    <row r="687" spans="8:21" x14ac:dyDescent="0.3">
      <c r="H687" t="s">
        <v>3181</v>
      </c>
      <c r="I687">
        <v>-821</v>
      </c>
      <c r="J687">
        <v>35</v>
      </c>
      <c r="K687">
        <v>-7.7</v>
      </c>
      <c r="L687">
        <v>29</v>
      </c>
      <c r="M687">
        <v>0.44</v>
      </c>
      <c r="N687" s="1">
        <f t="shared" si="77"/>
        <v>17</v>
      </c>
      <c r="P687" s="1">
        <f t="shared" si="71"/>
        <v>0.40928571428571431</v>
      </c>
      <c r="Q687" s="1">
        <f t="shared" si="72"/>
        <v>0.81395348837209303</v>
      </c>
      <c r="R687" s="1">
        <f t="shared" si="73"/>
        <v>0.38400000000000001</v>
      </c>
      <c r="S687" s="1">
        <f t="shared" si="74"/>
        <v>0.76315789473684215</v>
      </c>
      <c r="T687" s="1">
        <f t="shared" si="75"/>
        <v>0.98837209302325579</v>
      </c>
      <c r="U687" s="1">
        <f t="shared" si="76"/>
        <v>0.2</v>
      </c>
    </row>
    <row r="688" spans="8:21" x14ac:dyDescent="0.3">
      <c r="H688" t="s">
        <v>3183</v>
      </c>
      <c r="I688">
        <v>-821</v>
      </c>
      <c r="J688">
        <v>37</v>
      </c>
      <c r="K688">
        <v>-7.9</v>
      </c>
      <c r="L688">
        <v>27</v>
      </c>
      <c r="M688">
        <v>0.44</v>
      </c>
      <c r="N688" s="1">
        <f t="shared" si="77"/>
        <v>16</v>
      </c>
      <c r="P688" s="1">
        <f t="shared" si="71"/>
        <v>0.40928571428571431</v>
      </c>
      <c r="Q688" s="1">
        <f t="shared" si="72"/>
        <v>0.86046511627906974</v>
      </c>
      <c r="R688" s="1">
        <f t="shared" si="73"/>
        <v>0.36799999999999999</v>
      </c>
      <c r="S688" s="1">
        <f t="shared" si="74"/>
        <v>0.71052631578947367</v>
      </c>
      <c r="T688" s="1">
        <f t="shared" si="75"/>
        <v>0.98837209302325579</v>
      </c>
      <c r="U688" s="1">
        <f t="shared" si="76"/>
        <v>0.1</v>
      </c>
    </row>
    <row r="689" spans="8:21" x14ac:dyDescent="0.3">
      <c r="H689" t="s">
        <v>3191</v>
      </c>
      <c r="I689">
        <v>-877</v>
      </c>
      <c r="J689">
        <v>37</v>
      </c>
      <c r="K689">
        <v>-8.3000000000000007</v>
      </c>
      <c r="L689">
        <v>29</v>
      </c>
      <c r="M689">
        <v>0.44</v>
      </c>
      <c r="N689" s="1">
        <f t="shared" si="77"/>
        <v>17</v>
      </c>
      <c r="P689" s="1">
        <f t="shared" si="71"/>
        <v>0.36928571428571427</v>
      </c>
      <c r="Q689" s="1">
        <f t="shared" si="72"/>
        <v>0.86046511627906974</v>
      </c>
      <c r="R689" s="1">
        <f t="shared" si="73"/>
        <v>0.33599999999999997</v>
      </c>
      <c r="S689" s="1">
        <f t="shared" si="74"/>
        <v>0.76315789473684215</v>
      </c>
      <c r="T689" s="1">
        <f t="shared" si="75"/>
        <v>0.98837209302325579</v>
      </c>
      <c r="U689" s="1">
        <f t="shared" si="76"/>
        <v>0.2</v>
      </c>
    </row>
    <row r="690" spans="8:21" x14ac:dyDescent="0.3">
      <c r="H690" t="s">
        <v>3190</v>
      </c>
      <c r="I690">
        <v>-896</v>
      </c>
      <c r="J690">
        <v>36</v>
      </c>
      <c r="K690">
        <v>-8.3000000000000007</v>
      </c>
      <c r="L690">
        <v>31</v>
      </c>
      <c r="M690">
        <v>0.44</v>
      </c>
      <c r="N690" s="1">
        <f t="shared" si="77"/>
        <v>18</v>
      </c>
      <c r="P690" s="1">
        <f t="shared" si="71"/>
        <v>0.35571428571428571</v>
      </c>
      <c r="Q690" s="1">
        <f t="shared" si="72"/>
        <v>0.83720930232558144</v>
      </c>
      <c r="R690" s="1">
        <f t="shared" si="73"/>
        <v>0.33599999999999997</v>
      </c>
      <c r="S690" s="1">
        <f t="shared" si="74"/>
        <v>0.81578947368421051</v>
      </c>
      <c r="T690" s="1">
        <f t="shared" si="75"/>
        <v>0.98837209302325579</v>
      </c>
      <c r="U690" s="1">
        <f t="shared" si="76"/>
        <v>0.3</v>
      </c>
    </row>
    <row r="691" spans="8:21" x14ac:dyDescent="0.3">
      <c r="H691" t="s">
        <v>3194</v>
      </c>
      <c r="I691">
        <v>-968</v>
      </c>
      <c r="J691">
        <v>39</v>
      </c>
      <c r="K691">
        <v>-10.199999999999999</v>
      </c>
      <c r="L691">
        <v>34</v>
      </c>
      <c r="M691">
        <v>0.4</v>
      </c>
      <c r="N691" s="1">
        <f t="shared" si="77"/>
        <v>20</v>
      </c>
      <c r="P691" s="1">
        <f t="shared" si="71"/>
        <v>0.30428571428571427</v>
      </c>
      <c r="Q691" s="1">
        <f t="shared" si="72"/>
        <v>0.90697674418604646</v>
      </c>
      <c r="R691" s="1">
        <f t="shared" si="73"/>
        <v>0.18400000000000005</v>
      </c>
      <c r="S691" s="1">
        <f t="shared" si="74"/>
        <v>0.89473684210526316</v>
      </c>
      <c r="T691" s="1">
        <f t="shared" si="75"/>
        <v>0.94186046511627919</v>
      </c>
      <c r="U691" s="1">
        <f t="shared" si="76"/>
        <v>0.5</v>
      </c>
    </row>
    <row r="692" spans="8:21" x14ac:dyDescent="0.3">
      <c r="H692" t="s">
        <v>3199</v>
      </c>
      <c r="I692">
        <v>-1021</v>
      </c>
      <c r="J692">
        <v>34</v>
      </c>
      <c r="K692">
        <v>-11</v>
      </c>
      <c r="L692">
        <v>34</v>
      </c>
      <c r="M692">
        <v>0.28999999999999998</v>
      </c>
      <c r="N692" s="1">
        <f t="shared" si="77"/>
        <v>24</v>
      </c>
      <c r="P692" s="1">
        <f t="shared" si="71"/>
        <v>0.2664285714285714</v>
      </c>
      <c r="Q692" s="1">
        <f t="shared" si="72"/>
        <v>0.79069767441860461</v>
      </c>
      <c r="R692" s="1">
        <f t="shared" si="73"/>
        <v>0.12</v>
      </c>
      <c r="S692" s="1">
        <f t="shared" si="74"/>
        <v>0.89473684210526316</v>
      </c>
      <c r="T692" s="1">
        <f t="shared" si="75"/>
        <v>0.81395348837209303</v>
      </c>
      <c r="U692" s="1">
        <f t="shared" si="76"/>
        <v>0.9</v>
      </c>
    </row>
    <row r="693" spans="8:21" x14ac:dyDescent="0.3">
      <c r="H693" t="s">
        <v>3198</v>
      </c>
      <c r="I693">
        <v>-1037</v>
      </c>
      <c r="J693">
        <v>33</v>
      </c>
      <c r="K693">
        <v>-11</v>
      </c>
      <c r="L693">
        <v>34</v>
      </c>
      <c r="M693">
        <v>0.3</v>
      </c>
      <c r="N693" s="1">
        <f t="shared" si="77"/>
        <v>25</v>
      </c>
      <c r="P693" s="1">
        <f t="shared" si="71"/>
        <v>0.255</v>
      </c>
      <c r="Q693" s="1">
        <f t="shared" si="72"/>
        <v>0.76744186046511631</v>
      </c>
      <c r="R693" s="1">
        <f t="shared" si="73"/>
        <v>0.12</v>
      </c>
      <c r="S693" s="1">
        <f t="shared" si="74"/>
        <v>0.89473684210526316</v>
      </c>
      <c r="T693" s="1">
        <f t="shared" si="75"/>
        <v>0.82558139534883723</v>
      </c>
      <c r="U693" s="1">
        <f t="shared" si="76"/>
        <v>1</v>
      </c>
    </row>
    <row r="694" spans="8:21" x14ac:dyDescent="0.3">
      <c r="H694" t="s">
        <v>3202</v>
      </c>
      <c r="I694">
        <v>-1042</v>
      </c>
      <c r="J694">
        <v>35</v>
      </c>
      <c r="K694">
        <v>-11</v>
      </c>
      <c r="L694">
        <v>33</v>
      </c>
      <c r="M694">
        <v>0.36</v>
      </c>
      <c r="N694" s="1">
        <f t="shared" si="77"/>
        <v>21</v>
      </c>
      <c r="P694" s="1">
        <f t="shared" si="71"/>
        <v>0.25142857142857145</v>
      </c>
      <c r="Q694" s="1">
        <f t="shared" si="72"/>
        <v>0.81395348837209303</v>
      </c>
      <c r="R694" s="1">
        <f t="shared" si="73"/>
        <v>0.12</v>
      </c>
      <c r="S694" s="1">
        <f t="shared" si="74"/>
        <v>0.86842105263157898</v>
      </c>
      <c r="T694" s="1">
        <f t="shared" si="75"/>
        <v>0.89534883720930236</v>
      </c>
      <c r="U694" s="1">
        <f t="shared" si="76"/>
        <v>0.6</v>
      </c>
    </row>
    <row r="695" spans="8:21" x14ac:dyDescent="0.3">
      <c r="H695" t="s">
        <v>3201</v>
      </c>
      <c r="I695">
        <v>-1044</v>
      </c>
      <c r="J695">
        <v>35</v>
      </c>
      <c r="K695">
        <v>-11</v>
      </c>
      <c r="L695">
        <v>34</v>
      </c>
      <c r="M695">
        <v>0.36</v>
      </c>
      <c r="N695" s="1">
        <f t="shared" si="77"/>
        <v>22</v>
      </c>
      <c r="P695" s="1">
        <f t="shared" si="71"/>
        <v>0.25</v>
      </c>
      <c r="Q695" s="1">
        <f t="shared" si="72"/>
        <v>0.81395348837209303</v>
      </c>
      <c r="R695" s="1">
        <f t="shared" si="73"/>
        <v>0.12</v>
      </c>
      <c r="S695" s="1">
        <f t="shared" si="74"/>
        <v>0.89473684210526316</v>
      </c>
      <c r="T695" s="1">
        <f t="shared" si="75"/>
        <v>0.89534883720930236</v>
      </c>
      <c r="U695" s="1">
        <f t="shared" si="76"/>
        <v>0.7</v>
      </c>
    </row>
    <row r="696" spans="8:21" x14ac:dyDescent="0.3">
      <c r="H696" t="s">
        <v>3200</v>
      </c>
      <c r="I696">
        <v>-1046</v>
      </c>
      <c r="J696">
        <v>35</v>
      </c>
      <c r="K696">
        <v>-11</v>
      </c>
      <c r="L696">
        <v>34</v>
      </c>
      <c r="M696">
        <v>0.33</v>
      </c>
      <c r="N696" s="1">
        <f t="shared" si="77"/>
        <v>23</v>
      </c>
      <c r="P696" s="1">
        <f t="shared" si="71"/>
        <v>0.24857142857142858</v>
      </c>
      <c r="Q696" s="1">
        <f t="shared" si="72"/>
        <v>0.81395348837209303</v>
      </c>
      <c r="R696" s="1">
        <f t="shared" si="73"/>
        <v>0.12</v>
      </c>
      <c r="S696" s="1">
        <f t="shared" si="74"/>
        <v>0.89473684210526316</v>
      </c>
      <c r="T696" s="1">
        <f t="shared" si="75"/>
        <v>0.86046511627906974</v>
      </c>
      <c r="U696" s="1">
        <f t="shared" si="76"/>
        <v>0.8</v>
      </c>
    </row>
    <row r="697" spans="8:21" x14ac:dyDescent="0.3">
      <c r="H697" t="s">
        <v>3203</v>
      </c>
      <c r="I697">
        <v>-1051</v>
      </c>
      <c r="J697">
        <v>36</v>
      </c>
      <c r="K697">
        <v>-11</v>
      </c>
      <c r="L697">
        <v>34</v>
      </c>
      <c r="M697">
        <v>0.4</v>
      </c>
      <c r="N697" s="1">
        <f t="shared" si="77"/>
        <v>20</v>
      </c>
      <c r="P697" s="1">
        <f t="shared" si="71"/>
        <v>0.245</v>
      </c>
      <c r="Q697" s="1">
        <f t="shared" si="72"/>
        <v>0.83720930232558144</v>
      </c>
      <c r="R697" s="1">
        <f t="shared" si="73"/>
        <v>0.12</v>
      </c>
      <c r="S697" s="1">
        <f t="shared" si="74"/>
        <v>0.89473684210526316</v>
      </c>
      <c r="T697" s="1">
        <f t="shared" si="75"/>
        <v>0.94186046511627919</v>
      </c>
      <c r="U697" s="1">
        <f t="shared" si="76"/>
        <v>0.5</v>
      </c>
    </row>
    <row r="698" spans="8:21" x14ac:dyDescent="0.3">
      <c r="H698" t="s">
        <v>3197</v>
      </c>
      <c r="I698">
        <v>-1056</v>
      </c>
      <c r="J698">
        <v>37</v>
      </c>
      <c r="K698">
        <v>-10.199999999999999</v>
      </c>
      <c r="L698">
        <v>29</v>
      </c>
      <c r="M698">
        <v>0.44</v>
      </c>
      <c r="N698" s="1">
        <f t="shared" si="77"/>
        <v>17</v>
      </c>
      <c r="P698" s="1">
        <f t="shared" si="71"/>
        <v>0.24142857142857144</v>
      </c>
      <c r="Q698" s="1">
        <f t="shared" si="72"/>
        <v>0.86046511627906974</v>
      </c>
      <c r="R698" s="1">
        <f t="shared" si="73"/>
        <v>0.18400000000000005</v>
      </c>
      <c r="S698" s="1">
        <f t="shared" si="74"/>
        <v>0.76315789473684215</v>
      </c>
      <c r="T698" s="1">
        <f t="shared" si="75"/>
        <v>0.98837209302325579</v>
      </c>
      <c r="U698" s="1">
        <f t="shared" si="76"/>
        <v>0.2</v>
      </c>
    </row>
    <row r="699" spans="8:21" x14ac:dyDescent="0.3">
      <c r="H699" t="s">
        <v>3196</v>
      </c>
      <c r="I699">
        <v>-1083</v>
      </c>
      <c r="J699">
        <v>38</v>
      </c>
      <c r="K699">
        <v>-10.199999999999999</v>
      </c>
      <c r="L699">
        <v>32</v>
      </c>
      <c r="M699">
        <v>0.44</v>
      </c>
      <c r="N699" s="1">
        <f t="shared" si="77"/>
        <v>18</v>
      </c>
      <c r="P699" s="1">
        <f t="shared" si="71"/>
        <v>0.22214285714285714</v>
      </c>
      <c r="Q699" s="1">
        <f t="shared" si="72"/>
        <v>0.88372093023255816</v>
      </c>
      <c r="R699" s="1">
        <f t="shared" si="73"/>
        <v>0.18400000000000005</v>
      </c>
      <c r="S699" s="1">
        <f t="shared" si="74"/>
        <v>0.84210526315789469</v>
      </c>
      <c r="T699" s="1">
        <f t="shared" si="75"/>
        <v>0.98837209302325579</v>
      </c>
      <c r="U699" s="1">
        <f t="shared" si="76"/>
        <v>0.3</v>
      </c>
    </row>
    <row r="700" spans="8:21" x14ac:dyDescent="0.3">
      <c r="H700" t="s">
        <v>3193</v>
      </c>
      <c r="I700">
        <v>-1093</v>
      </c>
      <c r="J700">
        <v>39</v>
      </c>
      <c r="K700">
        <v>-10.199999999999999</v>
      </c>
      <c r="L700">
        <v>34</v>
      </c>
      <c r="M700">
        <v>0.4</v>
      </c>
      <c r="N700" s="1">
        <f t="shared" si="77"/>
        <v>21</v>
      </c>
      <c r="P700" s="1">
        <f t="shared" si="71"/>
        <v>0.215</v>
      </c>
      <c r="Q700" s="1">
        <f t="shared" si="72"/>
        <v>0.90697674418604646</v>
      </c>
      <c r="R700" s="1">
        <f t="shared" si="73"/>
        <v>0.18400000000000005</v>
      </c>
      <c r="S700" s="1">
        <f t="shared" si="74"/>
        <v>0.89473684210526316</v>
      </c>
      <c r="T700" s="1">
        <f t="shared" si="75"/>
        <v>0.94186046511627919</v>
      </c>
      <c r="U700" s="1">
        <f t="shared" si="76"/>
        <v>0.6</v>
      </c>
    </row>
    <row r="701" spans="8:21" x14ac:dyDescent="0.3">
      <c r="H701" t="s">
        <v>3195</v>
      </c>
      <c r="I701">
        <v>-1103</v>
      </c>
      <c r="J701">
        <v>39</v>
      </c>
      <c r="K701">
        <v>-10.199999999999999</v>
      </c>
      <c r="L701">
        <v>33</v>
      </c>
      <c r="M701">
        <v>0.45</v>
      </c>
      <c r="N701" s="1">
        <f t="shared" si="77"/>
        <v>19</v>
      </c>
      <c r="P701" s="1">
        <f t="shared" si="71"/>
        <v>0.20785714285714285</v>
      </c>
      <c r="Q701" s="1">
        <f t="shared" si="72"/>
        <v>0.90697674418604646</v>
      </c>
      <c r="R701" s="1">
        <f t="shared" si="73"/>
        <v>0.18400000000000005</v>
      </c>
      <c r="S701" s="1">
        <f t="shared" si="74"/>
        <v>0.86842105263157898</v>
      </c>
      <c r="T701" s="1">
        <f t="shared" si="75"/>
        <v>1</v>
      </c>
      <c r="U701" s="1">
        <f t="shared" si="76"/>
        <v>0.4</v>
      </c>
    </row>
    <row r="702" spans="8:21" x14ac:dyDescent="0.3">
      <c r="H702" t="s">
        <v>3192</v>
      </c>
      <c r="I702">
        <v>-1111</v>
      </c>
      <c r="J702">
        <v>40</v>
      </c>
      <c r="K702">
        <v>-10.199999999999999</v>
      </c>
      <c r="L702">
        <v>36</v>
      </c>
      <c r="M702">
        <v>0.41</v>
      </c>
      <c r="N702" s="1">
        <f t="shared" si="77"/>
        <v>22</v>
      </c>
      <c r="P702" s="1">
        <f t="shared" si="71"/>
        <v>0.20214285714285715</v>
      </c>
      <c r="Q702" s="1">
        <f t="shared" si="72"/>
        <v>0.93023255813953487</v>
      </c>
      <c r="R702" s="1">
        <f t="shared" si="73"/>
        <v>0.18400000000000005</v>
      </c>
      <c r="S702" s="1">
        <f t="shared" si="74"/>
        <v>0.94736842105263153</v>
      </c>
      <c r="T702" s="1">
        <f t="shared" si="75"/>
        <v>0.95348837209302317</v>
      </c>
      <c r="U702" s="1">
        <f t="shared" si="76"/>
        <v>0.7</v>
      </c>
    </row>
    <row r="703" spans="8:21" x14ac:dyDescent="0.3">
      <c r="H703" t="s">
        <v>3207</v>
      </c>
      <c r="I703">
        <v>-1122</v>
      </c>
      <c r="J703">
        <v>35</v>
      </c>
      <c r="K703">
        <v>-11.6</v>
      </c>
      <c r="L703">
        <v>35</v>
      </c>
      <c r="M703">
        <v>0.3</v>
      </c>
      <c r="N703" s="1">
        <f t="shared" si="77"/>
        <v>25</v>
      </c>
      <c r="P703" s="1">
        <f t="shared" si="71"/>
        <v>0.19428571428571428</v>
      </c>
      <c r="Q703" s="1">
        <f t="shared" si="72"/>
        <v>0.81395348837209303</v>
      </c>
      <c r="R703" s="1">
        <f t="shared" si="73"/>
        <v>7.2000000000000022E-2</v>
      </c>
      <c r="S703" s="1">
        <f t="shared" si="74"/>
        <v>0.92105263157894735</v>
      </c>
      <c r="T703" s="1">
        <f t="shared" si="75"/>
        <v>0.82558139534883723</v>
      </c>
      <c r="U703" s="1">
        <f t="shared" si="76"/>
        <v>1</v>
      </c>
    </row>
    <row r="704" spans="8:21" x14ac:dyDescent="0.3">
      <c r="H704" t="s">
        <v>3213</v>
      </c>
      <c r="I704">
        <v>-1130</v>
      </c>
      <c r="J704">
        <v>36</v>
      </c>
      <c r="K704">
        <v>-11.6</v>
      </c>
      <c r="L704">
        <v>35</v>
      </c>
      <c r="M704">
        <v>0.36</v>
      </c>
      <c r="N704" s="1">
        <f t="shared" si="77"/>
        <v>22</v>
      </c>
      <c r="P704" s="1">
        <f t="shared" si="71"/>
        <v>0.18857142857142858</v>
      </c>
      <c r="Q704" s="1">
        <f t="shared" si="72"/>
        <v>0.83720930232558144</v>
      </c>
      <c r="R704" s="1">
        <f t="shared" si="73"/>
        <v>7.2000000000000022E-2</v>
      </c>
      <c r="S704" s="1">
        <f t="shared" si="74"/>
        <v>0.92105263157894735</v>
      </c>
      <c r="T704" s="1">
        <f t="shared" si="75"/>
        <v>0.89534883720930236</v>
      </c>
      <c r="U704" s="1">
        <f t="shared" si="76"/>
        <v>0.7</v>
      </c>
    </row>
    <row r="705" spans="8:21" x14ac:dyDescent="0.3">
      <c r="H705" t="s">
        <v>3209</v>
      </c>
      <c r="I705">
        <v>-1131</v>
      </c>
      <c r="J705">
        <v>35</v>
      </c>
      <c r="K705">
        <v>-11.6</v>
      </c>
      <c r="L705">
        <v>36</v>
      </c>
      <c r="M705">
        <v>0.33</v>
      </c>
      <c r="N705" s="1">
        <f t="shared" si="77"/>
        <v>24</v>
      </c>
      <c r="P705" s="1">
        <f t="shared" si="71"/>
        <v>0.18785714285714286</v>
      </c>
      <c r="Q705" s="1">
        <f t="shared" si="72"/>
        <v>0.81395348837209303</v>
      </c>
      <c r="R705" s="1">
        <f t="shared" si="73"/>
        <v>7.2000000000000022E-2</v>
      </c>
      <c r="S705" s="1">
        <f t="shared" si="74"/>
        <v>0.94736842105263153</v>
      </c>
      <c r="T705" s="1">
        <f t="shared" si="75"/>
        <v>0.86046511627906974</v>
      </c>
      <c r="U705" s="1">
        <f t="shared" si="76"/>
        <v>0.9</v>
      </c>
    </row>
    <row r="706" spans="8:21" x14ac:dyDescent="0.3">
      <c r="H706" t="s">
        <v>3211</v>
      </c>
      <c r="I706">
        <v>-1131</v>
      </c>
      <c r="J706">
        <v>35</v>
      </c>
      <c r="K706">
        <v>-11.6</v>
      </c>
      <c r="L706">
        <v>36</v>
      </c>
      <c r="M706">
        <v>0.37</v>
      </c>
      <c r="N706" s="1">
        <f t="shared" si="77"/>
        <v>23</v>
      </c>
      <c r="P706" s="1">
        <f t="shared" si="71"/>
        <v>0.18785714285714286</v>
      </c>
      <c r="Q706" s="1">
        <f t="shared" si="72"/>
        <v>0.81395348837209303</v>
      </c>
      <c r="R706" s="1">
        <f t="shared" si="73"/>
        <v>7.2000000000000022E-2</v>
      </c>
      <c r="S706" s="1">
        <f t="shared" si="74"/>
        <v>0.94736842105263153</v>
      </c>
      <c r="T706" s="1">
        <f t="shared" si="75"/>
        <v>0.90697674418604657</v>
      </c>
      <c r="U706" s="1">
        <f t="shared" si="76"/>
        <v>0.8</v>
      </c>
    </row>
    <row r="707" spans="8:21" x14ac:dyDescent="0.3">
      <c r="H707" t="s">
        <v>3206</v>
      </c>
      <c r="I707">
        <v>-1146</v>
      </c>
      <c r="J707">
        <v>35</v>
      </c>
      <c r="K707">
        <v>-11.6</v>
      </c>
      <c r="L707">
        <v>37</v>
      </c>
      <c r="M707">
        <v>0.34</v>
      </c>
      <c r="N707" s="1">
        <f t="shared" si="77"/>
        <v>25</v>
      </c>
      <c r="P707" s="1">
        <f t="shared" si="71"/>
        <v>0.17714285714285713</v>
      </c>
      <c r="Q707" s="1">
        <f t="shared" si="72"/>
        <v>0.81395348837209303</v>
      </c>
      <c r="R707" s="1">
        <f t="shared" si="73"/>
        <v>7.2000000000000022E-2</v>
      </c>
      <c r="S707" s="1">
        <f t="shared" si="74"/>
        <v>0.97368421052631582</v>
      </c>
      <c r="T707" s="1">
        <f t="shared" si="75"/>
        <v>0.87209302325581395</v>
      </c>
      <c r="U707" s="1">
        <f t="shared" si="76"/>
        <v>1</v>
      </c>
    </row>
    <row r="708" spans="8:21" x14ac:dyDescent="0.3">
      <c r="H708" t="s">
        <v>3208</v>
      </c>
      <c r="I708">
        <v>-1146</v>
      </c>
      <c r="J708">
        <v>36</v>
      </c>
      <c r="K708">
        <v>-11.6</v>
      </c>
      <c r="L708">
        <v>37</v>
      </c>
      <c r="M708">
        <v>0.38</v>
      </c>
      <c r="N708" s="1">
        <f t="shared" si="77"/>
        <v>24</v>
      </c>
      <c r="P708" s="1">
        <f t="shared" si="71"/>
        <v>0.17714285714285713</v>
      </c>
      <c r="Q708" s="1">
        <f t="shared" si="72"/>
        <v>0.83720930232558144</v>
      </c>
      <c r="R708" s="1">
        <f t="shared" si="73"/>
        <v>7.2000000000000022E-2</v>
      </c>
      <c r="S708" s="1">
        <f t="shared" si="74"/>
        <v>0.97368421052631582</v>
      </c>
      <c r="T708" s="1">
        <f t="shared" si="75"/>
        <v>0.91860465116279078</v>
      </c>
      <c r="U708" s="1">
        <f t="shared" si="76"/>
        <v>0.9</v>
      </c>
    </row>
    <row r="709" spans="8:21" x14ac:dyDescent="0.3">
      <c r="H709" t="s">
        <v>3210</v>
      </c>
      <c r="I709">
        <v>-1146</v>
      </c>
      <c r="J709">
        <v>37</v>
      </c>
      <c r="K709">
        <v>-11.6</v>
      </c>
      <c r="L709">
        <v>36</v>
      </c>
      <c r="M709">
        <v>0.37</v>
      </c>
      <c r="N709" s="1">
        <f t="shared" si="77"/>
        <v>23</v>
      </c>
      <c r="P709" s="1">
        <f t="shared" ref="P709:P729" si="78">(I709-MIN(I$5:I$729))/I$3</f>
        <v>0.17714285714285713</v>
      </c>
      <c r="Q709" s="1">
        <f t="shared" ref="Q709:Q729" si="79">(J709-MIN(J$5:J$729))/J$3</f>
        <v>0.86046511627906974</v>
      </c>
      <c r="R709" s="1">
        <f t="shared" ref="R709:R729" si="80">(K709-MIN(K$5:K$729))/K$3</f>
        <v>7.2000000000000022E-2</v>
      </c>
      <c r="S709" s="1">
        <f t="shared" ref="S709:S729" si="81">(L709-MIN(L$5:L$729))/L$3</f>
        <v>0.94736842105263153</v>
      </c>
      <c r="T709" s="1">
        <f t="shared" ref="T709:T729" si="82">(M709-MIN(M$5:M$729))/M$3</f>
        <v>0.90697674418604657</v>
      </c>
      <c r="U709" s="1">
        <f t="shared" ref="U709:U729" si="83">(N709-MIN(N$5:N$729))/N$3</f>
        <v>0.8</v>
      </c>
    </row>
    <row r="710" spans="8:21" x14ac:dyDescent="0.3">
      <c r="H710" t="s">
        <v>3205</v>
      </c>
      <c r="I710">
        <v>-1164</v>
      </c>
      <c r="J710">
        <v>37</v>
      </c>
      <c r="K710">
        <v>-11</v>
      </c>
      <c r="L710">
        <v>31</v>
      </c>
      <c r="M710">
        <v>0.44</v>
      </c>
      <c r="N710" s="1">
        <f t="shared" ref="N710:N729" si="84">LEN(H710)</f>
        <v>18</v>
      </c>
      <c r="P710" s="1">
        <f t="shared" si="78"/>
        <v>0.16428571428571428</v>
      </c>
      <c r="Q710" s="1">
        <f t="shared" si="79"/>
        <v>0.86046511627906974</v>
      </c>
      <c r="R710" s="1">
        <f t="shared" si="80"/>
        <v>0.12</v>
      </c>
      <c r="S710" s="1">
        <f t="shared" si="81"/>
        <v>0.81578947368421051</v>
      </c>
      <c r="T710" s="1">
        <f t="shared" si="82"/>
        <v>0.98837209302325579</v>
      </c>
      <c r="U710" s="1">
        <f t="shared" si="83"/>
        <v>0.3</v>
      </c>
    </row>
    <row r="711" spans="8:21" x14ac:dyDescent="0.3">
      <c r="H711" t="s">
        <v>3204</v>
      </c>
      <c r="I711">
        <v>-1184</v>
      </c>
      <c r="J711">
        <v>37</v>
      </c>
      <c r="K711">
        <v>-11</v>
      </c>
      <c r="L711">
        <v>33</v>
      </c>
      <c r="M711">
        <v>0.45</v>
      </c>
      <c r="N711" s="1">
        <f t="shared" si="84"/>
        <v>19</v>
      </c>
      <c r="P711" s="1">
        <f t="shared" si="78"/>
        <v>0.15</v>
      </c>
      <c r="Q711" s="1">
        <f t="shared" si="79"/>
        <v>0.86046511627906974</v>
      </c>
      <c r="R711" s="1">
        <f t="shared" si="80"/>
        <v>0.12</v>
      </c>
      <c r="S711" s="1">
        <f t="shared" si="81"/>
        <v>0.86842105263157898</v>
      </c>
      <c r="T711" s="1">
        <f t="shared" si="82"/>
        <v>1</v>
      </c>
      <c r="U711" s="1">
        <f t="shared" si="83"/>
        <v>0.4</v>
      </c>
    </row>
    <row r="712" spans="8:21" x14ac:dyDescent="0.3">
      <c r="H712" t="s">
        <v>3223</v>
      </c>
      <c r="I712">
        <v>-1223</v>
      </c>
      <c r="J712">
        <v>37</v>
      </c>
      <c r="K712">
        <v>-12.3</v>
      </c>
      <c r="L712">
        <v>37</v>
      </c>
      <c r="M712">
        <v>0.34</v>
      </c>
      <c r="N712" s="1">
        <f t="shared" si="84"/>
        <v>25</v>
      </c>
      <c r="P712" s="1">
        <f t="shared" si="78"/>
        <v>0.12214285714285714</v>
      </c>
      <c r="Q712" s="1">
        <f t="shared" si="79"/>
        <v>0.86046511627906974</v>
      </c>
      <c r="R712" s="1">
        <f t="shared" si="80"/>
        <v>1.5999999999999945E-2</v>
      </c>
      <c r="S712" s="1">
        <f t="shared" si="81"/>
        <v>0.97368421052631582</v>
      </c>
      <c r="T712" s="1">
        <f t="shared" si="82"/>
        <v>0.87209302325581395</v>
      </c>
      <c r="U712" s="1">
        <f t="shared" si="83"/>
        <v>1</v>
      </c>
    </row>
    <row r="713" spans="8:21" x14ac:dyDescent="0.3">
      <c r="H713" t="s">
        <v>3226</v>
      </c>
      <c r="I713">
        <v>-1223</v>
      </c>
      <c r="J713">
        <v>37</v>
      </c>
      <c r="K713">
        <v>-12.3</v>
      </c>
      <c r="L713">
        <v>37</v>
      </c>
      <c r="M713">
        <v>0.33</v>
      </c>
      <c r="N713" s="1">
        <f t="shared" si="84"/>
        <v>24</v>
      </c>
      <c r="P713" s="1">
        <f t="shared" si="78"/>
        <v>0.12214285714285714</v>
      </c>
      <c r="Q713" s="1">
        <f t="shared" si="79"/>
        <v>0.86046511627906974</v>
      </c>
      <c r="R713" s="1">
        <f t="shared" si="80"/>
        <v>1.5999999999999945E-2</v>
      </c>
      <c r="S713" s="1">
        <f t="shared" si="81"/>
        <v>0.97368421052631582</v>
      </c>
      <c r="T713" s="1">
        <f t="shared" si="82"/>
        <v>0.86046511627906974</v>
      </c>
      <c r="U713" s="1">
        <f t="shared" si="83"/>
        <v>0.9</v>
      </c>
    </row>
    <row r="714" spans="8:21" x14ac:dyDescent="0.3">
      <c r="H714" t="s">
        <v>3224</v>
      </c>
      <c r="I714">
        <v>-1224</v>
      </c>
      <c r="J714">
        <v>37</v>
      </c>
      <c r="K714">
        <v>-12.3</v>
      </c>
      <c r="L714">
        <v>37</v>
      </c>
      <c r="M714">
        <v>0.34</v>
      </c>
      <c r="N714" s="1">
        <f t="shared" si="84"/>
        <v>25</v>
      </c>
      <c r="P714" s="1">
        <f t="shared" si="78"/>
        <v>0.12142857142857143</v>
      </c>
      <c r="Q714" s="1">
        <f t="shared" si="79"/>
        <v>0.86046511627906974</v>
      </c>
      <c r="R714" s="1">
        <f t="shared" si="80"/>
        <v>1.5999999999999945E-2</v>
      </c>
      <c r="S714" s="1">
        <f t="shared" si="81"/>
        <v>0.97368421052631582</v>
      </c>
      <c r="T714" s="1">
        <f t="shared" si="82"/>
        <v>0.87209302325581395</v>
      </c>
      <c r="U714" s="1">
        <f t="shared" si="83"/>
        <v>1</v>
      </c>
    </row>
    <row r="715" spans="8:21" x14ac:dyDescent="0.3">
      <c r="H715" t="s">
        <v>3225</v>
      </c>
      <c r="I715">
        <v>-1232</v>
      </c>
      <c r="J715">
        <v>38</v>
      </c>
      <c r="K715">
        <v>-12.3</v>
      </c>
      <c r="L715">
        <v>37</v>
      </c>
      <c r="M715">
        <v>0.38</v>
      </c>
      <c r="N715" s="1">
        <f t="shared" si="84"/>
        <v>24</v>
      </c>
      <c r="P715" s="1">
        <f t="shared" si="78"/>
        <v>0.11571428571428571</v>
      </c>
      <c r="Q715" s="1">
        <f t="shared" si="79"/>
        <v>0.88372093023255816</v>
      </c>
      <c r="R715" s="1">
        <f t="shared" si="80"/>
        <v>1.5999999999999945E-2</v>
      </c>
      <c r="S715" s="1">
        <f t="shared" si="81"/>
        <v>0.97368421052631582</v>
      </c>
      <c r="T715" s="1">
        <f t="shared" si="82"/>
        <v>0.91860465116279078</v>
      </c>
      <c r="U715" s="1">
        <f t="shared" si="83"/>
        <v>0.9</v>
      </c>
    </row>
    <row r="716" spans="8:21" x14ac:dyDescent="0.3">
      <c r="H716" t="s">
        <v>3227</v>
      </c>
      <c r="I716">
        <v>-1234</v>
      </c>
      <c r="J716">
        <v>37</v>
      </c>
      <c r="K716">
        <v>-12.3</v>
      </c>
      <c r="L716">
        <v>37</v>
      </c>
      <c r="M716">
        <v>0.37</v>
      </c>
      <c r="N716" s="1">
        <f t="shared" si="84"/>
        <v>23</v>
      </c>
      <c r="P716" s="1">
        <f t="shared" si="78"/>
        <v>0.11428571428571428</v>
      </c>
      <c r="Q716" s="1">
        <f t="shared" si="79"/>
        <v>0.86046511627906974</v>
      </c>
      <c r="R716" s="1">
        <f t="shared" si="80"/>
        <v>1.5999999999999945E-2</v>
      </c>
      <c r="S716" s="1">
        <f t="shared" si="81"/>
        <v>0.97368421052631582</v>
      </c>
      <c r="T716" s="1">
        <f t="shared" si="82"/>
        <v>0.90697674418604657</v>
      </c>
      <c r="U716" s="1">
        <f t="shared" si="83"/>
        <v>0.8</v>
      </c>
    </row>
    <row r="717" spans="8:21" x14ac:dyDescent="0.3">
      <c r="H717" t="s">
        <v>3222</v>
      </c>
      <c r="I717">
        <v>-1247</v>
      </c>
      <c r="J717">
        <v>39</v>
      </c>
      <c r="K717">
        <v>-12.3</v>
      </c>
      <c r="L717">
        <v>38</v>
      </c>
      <c r="M717">
        <v>0.38</v>
      </c>
      <c r="N717" s="1">
        <f t="shared" si="84"/>
        <v>25</v>
      </c>
      <c r="P717" s="1">
        <f t="shared" si="78"/>
        <v>0.105</v>
      </c>
      <c r="Q717" s="1">
        <f t="shared" si="79"/>
        <v>0.90697674418604646</v>
      </c>
      <c r="R717" s="1">
        <f t="shared" si="80"/>
        <v>1.5999999999999945E-2</v>
      </c>
      <c r="S717" s="1">
        <f t="shared" si="81"/>
        <v>1</v>
      </c>
      <c r="T717" s="1">
        <f t="shared" si="82"/>
        <v>0.91860465116279078</v>
      </c>
      <c r="U717" s="1">
        <f t="shared" si="83"/>
        <v>1</v>
      </c>
    </row>
    <row r="718" spans="8:21" x14ac:dyDescent="0.3">
      <c r="H718" t="s">
        <v>3221</v>
      </c>
      <c r="I718">
        <v>-1256</v>
      </c>
      <c r="J718">
        <v>37</v>
      </c>
      <c r="K718">
        <v>-11.6</v>
      </c>
      <c r="L718">
        <v>33</v>
      </c>
      <c r="M718">
        <v>0.45</v>
      </c>
      <c r="N718" s="1">
        <f t="shared" si="84"/>
        <v>19</v>
      </c>
      <c r="P718" s="1">
        <f t="shared" si="78"/>
        <v>9.8571428571428574E-2</v>
      </c>
      <c r="Q718" s="1">
        <f t="shared" si="79"/>
        <v>0.86046511627906974</v>
      </c>
      <c r="R718" s="1">
        <f t="shared" si="80"/>
        <v>7.2000000000000022E-2</v>
      </c>
      <c r="S718" s="1">
        <f t="shared" si="81"/>
        <v>0.86842105263157898</v>
      </c>
      <c r="T718" s="1">
        <f t="shared" si="82"/>
        <v>1</v>
      </c>
      <c r="U718" s="1">
        <f t="shared" si="83"/>
        <v>0.4</v>
      </c>
    </row>
    <row r="719" spans="8:21" x14ac:dyDescent="0.3">
      <c r="H719" t="s">
        <v>3219</v>
      </c>
      <c r="I719">
        <v>-1263</v>
      </c>
      <c r="J719">
        <v>39</v>
      </c>
      <c r="K719">
        <v>-11.6</v>
      </c>
      <c r="L719">
        <v>35</v>
      </c>
      <c r="M719">
        <v>0.4</v>
      </c>
      <c r="N719" s="1">
        <f t="shared" si="84"/>
        <v>21</v>
      </c>
      <c r="P719" s="1">
        <f t="shared" si="78"/>
        <v>9.3571428571428569E-2</v>
      </c>
      <c r="Q719" s="1">
        <f t="shared" si="79"/>
        <v>0.90697674418604646</v>
      </c>
      <c r="R719" s="1">
        <f t="shared" si="80"/>
        <v>7.2000000000000022E-2</v>
      </c>
      <c r="S719" s="1">
        <f t="shared" si="81"/>
        <v>0.92105263157894735</v>
      </c>
      <c r="T719" s="1">
        <f t="shared" si="82"/>
        <v>0.94186046511627919</v>
      </c>
      <c r="U719" s="1">
        <f t="shared" si="83"/>
        <v>0.6</v>
      </c>
    </row>
    <row r="720" spans="8:21" x14ac:dyDescent="0.3">
      <c r="H720" t="s">
        <v>3215</v>
      </c>
      <c r="I720">
        <v>-1264</v>
      </c>
      <c r="J720">
        <v>37</v>
      </c>
      <c r="K720">
        <v>-11.6</v>
      </c>
      <c r="L720">
        <v>36</v>
      </c>
      <c r="M720">
        <v>0.4</v>
      </c>
      <c r="N720" s="1">
        <f t="shared" si="84"/>
        <v>21</v>
      </c>
      <c r="P720" s="1">
        <f t="shared" si="78"/>
        <v>9.285714285714286E-2</v>
      </c>
      <c r="Q720" s="1">
        <f t="shared" si="79"/>
        <v>0.86046511627906974</v>
      </c>
      <c r="R720" s="1">
        <f t="shared" si="80"/>
        <v>7.2000000000000022E-2</v>
      </c>
      <c r="S720" s="1">
        <f t="shared" si="81"/>
        <v>0.94736842105263153</v>
      </c>
      <c r="T720" s="1">
        <f t="shared" si="82"/>
        <v>0.94186046511627919</v>
      </c>
      <c r="U720" s="1">
        <f t="shared" si="83"/>
        <v>0.6</v>
      </c>
    </row>
    <row r="721" spans="8:21" x14ac:dyDescent="0.3">
      <c r="H721" t="s">
        <v>3218</v>
      </c>
      <c r="I721">
        <v>-1264</v>
      </c>
      <c r="J721">
        <v>39</v>
      </c>
      <c r="K721">
        <v>-11.6</v>
      </c>
      <c r="L721">
        <v>36</v>
      </c>
      <c r="M721">
        <v>0.41</v>
      </c>
      <c r="N721" s="1">
        <f t="shared" si="84"/>
        <v>22</v>
      </c>
      <c r="P721" s="1">
        <f t="shared" si="78"/>
        <v>9.285714285714286E-2</v>
      </c>
      <c r="Q721" s="1">
        <f t="shared" si="79"/>
        <v>0.90697674418604646</v>
      </c>
      <c r="R721" s="1">
        <f t="shared" si="80"/>
        <v>7.2000000000000022E-2</v>
      </c>
      <c r="S721" s="1">
        <f t="shared" si="81"/>
        <v>0.94736842105263153</v>
      </c>
      <c r="T721" s="1">
        <f t="shared" si="82"/>
        <v>0.95348837209302317</v>
      </c>
      <c r="U721" s="1">
        <f t="shared" si="83"/>
        <v>0.7</v>
      </c>
    </row>
    <row r="722" spans="8:21" x14ac:dyDescent="0.3">
      <c r="H722" t="s">
        <v>3216</v>
      </c>
      <c r="I722">
        <v>-1273</v>
      </c>
      <c r="J722">
        <v>37</v>
      </c>
      <c r="K722">
        <v>-11.6</v>
      </c>
      <c r="L722">
        <v>35</v>
      </c>
      <c r="M722">
        <v>0.45</v>
      </c>
      <c r="N722" s="1">
        <f t="shared" si="84"/>
        <v>20</v>
      </c>
      <c r="P722" s="1">
        <f t="shared" si="78"/>
        <v>8.6428571428571424E-2</v>
      </c>
      <c r="Q722" s="1">
        <f t="shared" si="79"/>
        <v>0.86046511627906974</v>
      </c>
      <c r="R722" s="1">
        <f t="shared" si="80"/>
        <v>7.2000000000000022E-2</v>
      </c>
      <c r="S722" s="1">
        <f t="shared" si="81"/>
        <v>0.92105263157894735</v>
      </c>
      <c r="T722" s="1">
        <f t="shared" si="82"/>
        <v>1</v>
      </c>
      <c r="U722" s="1">
        <f t="shared" si="83"/>
        <v>0.5</v>
      </c>
    </row>
    <row r="723" spans="8:21" x14ac:dyDescent="0.3">
      <c r="H723" t="s">
        <v>3220</v>
      </c>
      <c r="I723">
        <v>-1275</v>
      </c>
      <c r="J723">
        <v>38</v>
      </c>
      <c r="K723">
        <v>-11.6</v>
      </c>
      <c r="L723">
        <v>35</v>
      </c>
      <c r="M723">
        <v>0.45</v>
      </c>
      <c r="N723" s="1">
        <f t="shared" si="84"/>
        <v>20</v>
      </c>
      <c r="P723" s="1">
        <f t="shared" si="78"/>
        <v>8.5000000000000006E-2</v>
      </c>
      <c r="Q723" s="1">
        <f t="shared" si="79"/>
        <v>0.88372093023255816</v>
      </c>
      <c r="R723" s="1">
        <f t="shared" si="80"/>
        <v>7.2000000000000022E-2</v>
      </c>
      <c r="S723" s="1">
        <f t="shared" si="81"/>
        <v>0.92105263157894735</v>
      </c>
      <c r="T723" s="1">
        <f t="shared" si="82"/>
        <v>1</v>
      </c>
      <c r="U723" s="1">
        <f t="shared" si="83"/>
        <v>0.5</v>
      </c>
    </row>
    <row r="724" spans="8:21" x14ac:dyDescent="0.3">
      <c r="H724" t="s">
        <v>3212</v>
      </c>
      <c r="I724">
        <v>-1280</v>
      </c>
      <c r="J724">
        <v>37</v>
      </c>
      <c r="K724">
        <v>-11.6</v>
      </c>
      <c r="L724">
        <v>37</v>
      </c>
      <c r="M724">
        <v>0.41</v>
      </c>
      <c r="N724" s="1">
        <f t="shared" si="84"/>
        <v>22</v>
      </c>
      <c r="P724" s="1">
        <f t="shared" si="78"/>
        <v>8.1428571428571433E-2</v>
      </c>
      <c r="Q724" s="1">
        <f t="shared" si="79"/>
        <v>0.86046511627906974</v>
      </c>
      <c r="R724" s="1">
        <f t="shared" si="80"/>
        <v>7.2000000000000022E-2</v>
      </c>
      <c r="S724" s="1">
        <f t="shared" si="81"/>
        <v>0.97368421052631582</v>
      </c>
      <c r="T724" s="1">
        <f t="shared" si="82"/>
        <v>0.95348837209302317</v>
      </c>
      <c r="U724" s="1">
        <f t="shared" si="83"/>
        <v>0.7</v>
      </c>
    </row>
    <row r="725" spans="8:21" x14ac:dyDescent="0.3">
      <c r="H725" t="s">
        <v>3217</v>
      </c>
      <c r="I725">
        <v>-1280</v>
      </c>
      <c r="J725">
        <v>39</v>
      </c>
      <c r="K725">
        <v>-11.6</v>
      </c>
      <c r="L725">
        <v>37</v>
      </c>
      <c r="M725">
        <v>0.41</v>
      </c>
      <c r="N725" s="1">
        <f t="shared" si="84"/>
        <v>23</v>
      </c>
      <c r="P725" s="1">
        <f t="shared" si="78"/>
        <v>8.1428571428571433E-2</v>
      </c>
      <c r="Q725" s="1">
        <f t="shared" si="79"/>
        <v>0.90697674418604646</v>
      </c>
      <c r="R725" s="1">
        <f t="shared" si="80"/>
        <v>7.2000000000000022E-2</v>
      </c>
      <c r="S725" s="1">
        <f t="shared" si="81"/>
        <v>0.97368421052631582</v>
      </c>
      <c r="T725" s="1">
        <f t="shared" si="82"/>
        <v>0.95348837209302317</v>
      </c>
      <c r="U725" s="1">
        <f t="shared" si="83"/>
        <v>0.8</v>
      </c>
    </row>
    <row r="726" spans="8:21" x14ac:dyDescent="0.3">
      <c r="H726" t="s">
        <v>3214</v>
      </c>
      <c r="I726">
        <v>-1291</v>
      </c>
      <c r="J726">
        <v>37</v>
      </c>
      <c r="K726">
        <v>-11.6</v>
      </c>
      <c r="L726">
        <v>36</v>
      </c>
      <c r="M726">
        <v>0.45</v>
      </c>
      <c r="N726" s="1">
        <f t="shared" si="84"/>
        <v>21</v>
      </c>
      <c r="P726" s="1">
        <f t="shared" si="78"/>
        <v>7.3571428571428565E-2</v>
      </c>
      <c r="Q726" s="1">
        <f t="shared" si="79"/>
        <v>0.86046511627906974</v>
      </c>
      <c r="R726" s="1">
        <f t="shared" si="80"/>
        <v>7.2000000000000022E-2</v>
      </c>
      <c r="S726" s="1">
        <f t="shared" si="81"/>
        <v>0.94736842105263153</v>
      </c>
      <c r="T726" s="1">
        <f t="shared" si="82"/>
        <v>1</v>
      </c>
      <c r="U726" s="1">
        <f t="shared" si="83"/>
        <v>0.6</v>
      </c>
    </row>
    <row r="727" spans="8:21" x14ac:dyDescent="0.3">
      <c r="H727" t="s">
        <v>3229</v>
      </c>
      <c r="I727">
        <v>-1379</v>
      </c>
      <c r="J727">
        <v>39</v>
      </c>
      <c r="K727">
        <v>-12.5</v>
      </c>
      <c r="L727">
        <v>37</v>
      </c>
      <c r="M727">
        <v>0.41</v>
      </c>
      <c r="N727" s="1">
        <f t="shared" si="84"/>
        <v>23</v>
      </c>
      <c r="P727" s="1">
        <f t="shared" si="78"/>
        <v>1.0714285714285714E-2</v>
      </c>
      <c r="Q727" s="1">
        <f t="shared" si="79"/>
        <v>0.90697674418604646</v>
      </c>
      <c r="R727" s="1">
        <f t="shared" si="80"/>
        <v>0</v>
      </c>
      <c r="S727" s="1">
        <f t="shared" si="81"/>
        <v>0.97368421052631582</v>
      </c>
      <c r="T727" s="1">
        <f t="shared" si="82"/>
        <v>0.95348837209302317</v>
      </c>
      <c r="U727" s="1">
        <f t="shared" si="83"/>
        <v>0.8</v>
      </c>
    </row>
    <row r="728" spans="8:21" x14ac:dyDescent="0.3">
      <c r="H728" t="s">
        <v>3230</v>
      </c>
      <c r="I728">
        <v>-1379</v>
      </c>
      <c r="J728">
        <v>38</v>
      </c>
      <c r="K728">
        <v>-12.5</v>
      </c>
      <c r="L728">
        <v>37</v>
      </c>
      <c r="M728">
        <v>0.41</v>
      </c>
      <c r="N728" s="1">
        <f t="shared" si="84"/>
        <v>22</v>
      </c>
      <c r="P728" s="1">
        <f t="shared" si="78"/>
        <v>1.0714285714285714E-2</v>
      </c>
      <c r="Q728" s="1">
        <f t="shared" si="79"/>
        <v>0.88372093023255816</v>
      </c>
      <c r="R728" s="1">
        <f t="shared" si="80"/>
        <v>0</v>
      </c>
      <c r="S728" s="1">
        <f t="shared" si="81"/>
        <v>0.97368421052631582</v>
      </c>
      <c r="T728" s="1">
        <f t="shared" si="82"/>
        <v>0.95348837209302317</v>
      </c>
      <c r="U728" s="1">
        <f t="shared" si="83"/>
        <v>0.7</v>
      </c>
    </row>
    <row r="729" spans="8:21" x14ac:dyDescent="0.3">
      <c r="H729" t="s">
        <v>3228</v>
      </c>
      <c r="I729">
        <v>-1394</v>
      </c>
      <c r="J729">
        <v>39</v>
      </c>
      <c r="K729">
        <v>-12.5</v>
      </c>
      <c r="L729">
        <v>38</v>
      </c>
      <c r="M729">
        <v>0.42</v>
      </c>
      <c r="N729" s="1">
        <f t="shared" si="84"/>
        <v>24</v>
      </c>
      <c r="P729" s="1">
        <f t="shared" si="78"/>
        <v>0</v>
      </c>
      <c r="Q729" s="1">
        <f t="shared" si="79"/>
        <v>0.90697674418604646</v>
      </c>
      <c r="R729" s="1">
        <f t="shared" si="80"/>
        <v>0</v>
      </c>
      <c r="S729" s="1">
        <f t="shared" si="81"/>
        <v>1</v>
      </c>
      <c r="T729" s="1">
        <f t="shared" si="82"/>
        <v>0.96511627906976738</v>
      </c>
      <c r="U729" s="1">
        <f t="shared" si="83"/>
        <v>0.9</v>
      </c>
    </row>
    <row r="730" spans="8:21" x14ac:dyDescent="0.3">
      <c r="N730" s="1"/>
    </row>
    <row r="731" spans="8:21" x14ac:dyDescent="0.3">
      <c r="N731" s="1"/>
    </row>
    <row r="732" spans="8:21" x14ac:dyDescent="0.3">
      <c r="N732" s="1"/>
    </row>
    <row r="733" spans="8:21" x14ac:dyDescent="0.3">
      <c r="N733" s="1"/>
    </row>
    <row r="734" spans="8:21" x14ac:dyDescent="0.3">
      <c r="N734" s="1"/>
    </row>
    <row r="735" spans="8:21" x14ac:dyDescent="0.3">
      <c r="N735" s="1"/>
    </row>
    <row r="736" spans="8:21" x14ac:dyDescent="0.3">
      <c r="N736" s="1"/>
    </row>
    <row r="737" spans="14:14" x14ac:dyDescent="0.3">
      <c r="N737" s="1"/>
    </row>
    <row r="738" spans="14:14" x14ac:dyDescent="0.3">
      <c r="N738" s="1"/>
    </row>
    <row r="739" spans="14:14" x14ac:dyDescent="0.3">
      <c r="N739" s="1"/>
    </row>
    <row r="740" spans="14:14" x14ac:dyDescent="0.3">
      <c r="N740" s="1"/>
    </row>
    <row r="741" spans="14:14" x14ac:dyDescent="0.3">
      <c r="N741" s="1"/>
    </row>
    <row r="742" spans="14:14" x14ac:dyDescent="0.3">
      <c r="N742" s="1"/>
    </row>
    <row r="743" spans="14:14" x14ac:dyDescent="0.3">
      <c r="N743" s="1"/>
    </row>
    <row r="744" spans="14:14" x14ac:dyDescent="0.3">
      <c r="N744" s="1"/>
    </row>
    <row r="745" spans="14:14" x14ac:dyDescent="0.3">
      <c r="N745" s="1"/>
    </row>
    <row r="746" spans="14:14" x14ac:dyDescent="0.3">
      <c r="N746" s="1"/>
    </row>
    <row r="747" spans="14:14" x14ac:dyDescent="0.3">
      <c r="N747" s="1"/>
    </row>
    <row r="748" spans="14:14" x14ac:dyDescent="0.3">
      <c r="N748" s="1"/>
    </row>
    <row r="749" spans="14:14" x14ac:dyDescent="0.3">
      <c r="N749" s="1"/>
    </row>
    <row r="750" spans="14:14" x14ac:dyDescent="0.3">
      <c r="N750" s="1"/>
    </row>
    <row r="751" spans="14:14" x14ac:dyDescent="0.3">
      <c r="N751" s="1"/>
    </row>
    <row r="752" spans="14:14" x14ac:dyDescent="0.3">
      <c r="N752" s="1"/>
    </row>
    <row r="753" spans="14:14" x14ac:dyDescent="0.3">
      <c r="N753" s="1"/>
    </row>
    <row r="754" spans="14:14" x14ac:dyDescent="0.3">
      <c r="N754" s="1"/>
    </row>
    <row r="755" spans="14:14" x14ac:dyDescent="0.3">
      <c r="N755" s="1"/>
    </row>
    <row r="756" spans="14:14" x14ac:dyDescent="0.3">
      <c r="N756" s="1"/>
    </row>
    <row r="757" spans="14:14" x14ac:dyDescent="0.3">
      <c r="N757" s="1"/>
    </row>
    <row r="758" spans="14:14" x14ac:dyDescent="0.3">
      <c r="N758" s="1"/>
    </row>
    <row r="759" spans="14:14" x14ac:dyDescent="0.3">
      <c r="N759" s="1"/>
    </row>
    <row r="760" spans="14:14" x14ac:dyDescent="0.3">
      <c r="N760" s="1"/>
    </row>
    <row r="761" spans="14:14" x14ac:dyDescent="0.3">
      <c r="N761" s="1"/>
    </row>
    <row r="762" spans="14:14" x14ac:dyDescent="0.3">
      <c r="N762" s="1"/>
    </row>
    <row r="763" spans="14:14" x14ac:dyDescent="0.3">
      <c r="N763" s="1"/>
    </row>
    <row r="764" spans="14:14" x14ac:dyDescent="0.3">
      <c r="N764" s="1"/>
    </row>
    <row r="765" spans="14:14" x14ac:dyDescent="0.3">
      <c r="N765" s="1"/>
    </row>
    <row r="766" spans="14:14" x14ac:dyDescent="0.3">
      <c r="N766" s="1"/>
    </row>
    <row r="767" spans="14:14" x14ac:dyDescent="0.3">
      <c r="N767" s="1"/>
    </row>
    <row r="768" spans="14:14" x14ac:dyDescent="0.3">
      <c r="N768" s="1"/>
    </row>
    <row r="769" spans="14:14" x14ac:dyDescent="0.3">
      <c r="N769" s="1"/>
    </row>
    <row r="770" spans="14:14" x14ac:dyDescent="0.3">
      <c r="N770" s="1"/>
    </row>
    <row r="771" spans="14:14" x14ac:dyDescent="0.3">
      <c r="N771" s="1"/>
    </row>
    <row r="772" spans="14:14" x14ac:dyDescent="0.3">
      <c r="N772" s="1"/>
    </row>
    <row r="773" spans="14:14" x14ac:dyDescent="0.3">
      <c r="N773" s="1"/>
    </row>
    <row r="774" spans="14:14" x14ac:dyDescent="0.3">
      <c r="N774" s="1"/>
    </row>
    <row r="775" spans="14:14" x14ac:dyDescent="0.3">
      <c r="N775" s="1"/>
    </row>
    <row r="776" spans="14:14" x14ac:dyDescent="0.3">
      <c r="N776" s="1"/>
    </row>
    <row r="777" spans="14:14" x14ac:dyDescent="0.3">
      <c r="N777" s="1"/>
    </row>
    <row r="778" spans="14:14" x14ac:dyDescent="0.3">
      <c r="N778" s="1"/>
    </row>
    <row r="779" spans="14:14" x14ac:dyDescent="0.3">
      <c r="N779" s="1"/>
    </row>
    <row r="780" spans="14:14" x14ac:dyDescent="0.3">
      <c r="N780" s="1"/>
    </row>
    <row r="781" spans="14:14" x14ac:dyDescent="0.3">
      <c r="N781" s="1"/>
    </row>
    <row r="782" spans="14:14" x14ac:dyDescent="0.3">
      <c r="N782" s="1"/>
    </row>
    <row r="783" spans="14:14" x14ac:dyDescent="0.3">
      <c r="N783" s="1"/>
    </row>
    <row r="784" spans="14:14" x14ac:dyDescent="0.3">
      <c r="N784" s="1"/>
    </row>
    <row r="785" spans="14:14" x14ac:dyDescent="0.3">
      <c r="N785" s="1"/>
    </row>
    <row r="786" spans="14:14" x14ac:dyDescent="0.3">
      <c r="N786" s="1"/>
    </row>
    <row r="787" spans="14:14" x14ac:dyDescent="0.3">
      <c r="N787" s="1"/>
    </row>
    <row r="788" spans="14:14" x14ac:dyDescent="0.3">
      <c r="N788" s="1"/>
    </row>
    <row r="789" spans="14:14" x14ac:dyDescent="0.3">
      <c r="N789" s="1"/>
    </row>
    <row r="790" spans="14:14" x14ac:dyDescent="0.3">
      <c r="N790" s="1"/>
    </row>
    <row r="791" spans="14:14" x14ac:dyDescent="0.3">
      <c r="N791" s="1"/>
    </row>
    <row r="792" spans="14:14" x14ac:dyDescent="0.3">
      <c r="N792" s="1"/>
    </row>
    <row r="793" spans="14:14" x14ac:dyDescent="0.3">
      <c r="N793" s="1"/>
    </row>
    <row r="794" spans="14:14" x14ac:dyDescent="0.3">
      <c r="N794" s="1"/>
    </row>
    <row r="795" spans="14:14" x14ac:dyDescent="0.3">
      <c r="N795" s="1"/>
    </row>
    <row r="796" spans="14:14" x14ac:dyDescent="0.3">
      <c r="N796" s="1"/>
    </row>
    <row r="797" spans="14:14" x14ac:dyDescent="0.3">
      <c r="N797" s="1"/>
    </row>
    <row r="798" spans="14:14" x14ac:dyDescent="0.3">
      <c r="N798" s="1"/>
    </row>
    <row r="799" spans="14:14" x14ac:dyDescent="0.3">
      <c r="N799" s="1"/>
    </row>
    <row r="800" spans="14:14" x14ac:dyDescent="0.3">
      <c r="N800" s="1"/>
    </row>
    <row r="801" spans="14:14" x14ac:dyDescent="0.3">
      <c r="N801" s="1"/>
    </row>
    <row r="802" spans="14:14" x14ac:dyDescent="0.3">
      <c r="N802" s="1"/>
    </row>
    <row r="803" spans="14:14" x14ac:dyDescent="0.3">
      <c r="N803" s="1"/>
    </row>
    <row r="804" spans="14:14" x14ac:dyDescent="0.3">
      <c r="N804" s="1"/>
    </row>
    <row r="805" spans="14:14" x14ac:dyDescent="0.3">
      <c r="N805" s="1"/>
    </row>
    <row r="806" spans="14:14" x14ac:dyDescent="0.3">
      <c r="N806" s="1"/>
    </row>
    <row r="807" spans="14:14" x14ac:dyDescent="0.3">
      <c r="N807" s="1"/>
    </row>
    <row r="808" spans="14:14" x14ac:dyDescent="0.3">
      <c r="N808" s="1"/>
    </row>
    <row r="809" spans="14:14" x14ac:dyDescent="0.3">
      <c r="N809" s="1"/>
    </row>
    <row r="810" spans="14:14" x14ac:dyDescent="0.3">
      <c r="N810" s="1"/>
    </row>
    <row r="811" spans="14:14" x14ac:dyDescent="0.3">
      <c r="N811" s="1"/>
    </row>
    <row r="812" spans="14:14" x14ac:dyDescent="0.3">
      <c r="N812" s="1"/>
    </row>
    <row r="813" spans="14:14" x14ac:dyDescent="0.3">
      <c r="N813" s="1"/>
    </row>
    <row r="814" spans="14:14" x14ac:dyDescent="0.3">
      <c r="N814" s="1"/>
    </row>
    <row r="815" spans="14:14" x14ac:dyDescent="0.3">
      <c r="N815" s="1"/>
    </row>
    <row r="816" spans="14:14" x14ac:dyDescent="0.3">
      <c r="N816" s="1"/>
    </row>
    <row r="817" spans="14:14" x14ac:dyDescent="0.3">
      <c r="N817" s="1"/>
    </row>
    <row r="818" spans="14:14" x14ac:dyDescent="0.3">
      <c r="N818" s="1"/>
    </row>
    <row r="819" spans="14:14" x14ac:dyDescent="0.3">
      <c r="N819" s="1"/>
    </row>
    <row r="820" spans="14:14" x14ac:dyDescent="0.3">
      <c r="N820" s="1"/>
    </row>
    <row r="821" spans="14:14" x14ac:dyDescent="0.3">
      <c r="N821" s="1"/>
    </row>
    <row r="822" spans="14:14" x14ac:dyDescent="0.3">
      <c r="N822" s="1"/>
    </row>
    <row r="823" spans="14:14" x14ac:dyDescent="0.3">
      <c r="N823" s="1"/>
    </row>
    <row r="824" spans="14:14" x14ac:dyDescent="0.3">
      <c r="N824" s="1"/>
    </row>
    <row r="825" spans="14:14" x14ac:dyDescent="0.3">
      <c r="N825" s="1"/>
    </row>
    <row r="826" spans="14:14" x14ac:dyDescent="0.3">
      <c r="N826" s="1"/>
    </row>
    <row r="827" spans="14:14" x14ac:dyDescent="0.3">
      <c r="N827" s="1"/>
    </row>
    <row r="828" spans="14:14" x14ac:dyDescent="0.3">
      <c r="N828" s="1"/>
    </row>
    <row r="829" spans="14:14" x14ac:dyDescent="0.3">
      <c r="N829" s="1"/>
    </row>
    <row r="830" spans="14:14" x14ac:dyDescent="0.3">
      <c r="N830" s="1"/>
    </row>
    <row r="831" spans="14:14" x14ac:dyDescent="0.3">
      <c r="N831" s="1"/>
    </row>
    <row r="832" spans="14:14" x14ac:dyDescent="0.3">
      <c r="N832" s="1"/>
    </row>
    <row r="833" spans="14:14" x14ac:dyDescent="0.3">
      <c r="N833" s="1"/>
    </row>
    <row r="834" spans="14:14" x14ac:dyDescent="0.3">
      <c r="N834" s="1"/>
    </row>
    <row r="835" spans="14:14" x14ac:dyDescent="0.3">
      <c r="N835" s="1"/>
    </row>
    <row r="836" spans="14:14" x14ac:dyDescent="0.3">
      <c r="N836" s="1"/>
    </row>
    <row r="837" spans="14:14" x14ac:dyDescent="0.3">
      <c r="N837" s="1"/>
    </row>
    <row r="838" spans="14:14" x14ac:dyDescent="0.3">
      <c r="N838" s="1"/>
    </row>
    <row r="839" spans="14:14" x14ac:dyDescent="0.3">
      <c r="N839" s="1"/>
    </row>
    <row r="840" spans="14:14" x14ac:dyDescent="0.3">
      <c r="N840" s="1"/>
    </row>
    <row r="841" spans="14:14" x14ac:dyDescent="0.3">
      <c r="N841" s="1"/>
    </row>
    <row r="842" spans="14:14" x14ac:dyDescent="0.3">
      <c r="N842" s="1"/>
    </row>
    <row r="843" spans="14:14" x14ac:dyDescent="0.3">
      <c r="N843" s="1"/>
    </row>
    <row r="844" spans="14:14" x14ac:dyDescent="0.3">
      <c r="N844" s="1"/>
    </row>
    <row r="845" spans="14:14" x14ac:dyDescent="0.3">
      <c r="N845" s="1"/>
    </row>
    <row r="846" spans="14:14" x14ac:dyDescent="0.3">
      <c r="N846" s="1"/>
    </row>
    <row r="847" spans="14:14" x14ac:dyDescent="0.3">
      <c r="N847" s="1"/>
    </row>
    <row r="848" spans="14:14" x14ac:dyDescent="0.3">
      <c r="N848" s="1"/>
    </row>
    <row r="849" spans="14:14" x14ac:dyDescent="0.3">
      <c r="N849" s="1"/>
    </row>
    <row r="850" spans="14:14" x14ac:dyDescent="0.3">
      <c r="N850" s="1"/>
    </row>
    <row r="851" spans="14:14" x14ac:dyDescent="0.3">
      <c r="N851" s="1"/>
    </row>
    <row r="852" spans="14:14" x14ac:dyDescent="0.3">
      <c r="N852" s="1"/>
    </row>
    <row r="853" spans="14:14" x14ac:dyDescent="0.3">
      <c r="N853" s="1"/>
    </row>
    <row r="854" spans="14:14" x14ac:dyDescent="0.3">
      <c r="N854" s="1"/>
    </row>
    <row r="855" spans="14:14" x14ac:dyDescent="0.3">
      <c r="N855" s="1"/>
    </row>
    <row r="856" spans="14:14" x14ac:dyDescent="0.3">
      <c r="N856" s="1"/>
    </row>
    <row r="857" spans="14:14" x14ac:dyDescent="0.3">
      <c r="N857" s="1"/>
    </row>
    <row r="858" spans="14:14" x14ac:dyDescent="0.3">
      <c r="N858" s="1"/>
    </row>
    <row r="859" spans="14:14" x14ac:dyDescent="0.3">
      <c r="N859" s="1"/>
    </row>
    <row r="860" spans="14:14" x14ac:dyDescent="0.3">
      <c r="N860" s="1"/>
    </row>
    <row r="861" spans="14:14" x14ac:dyDescent="0.3">
      <c r="N861" s="1"/>
    </row>
    <row r="862" spans="14:14" x14ac:dyDescent="0.3">
      <c r="N862" s="1"/>
    </row>
    <row r="863" spans="14:14" x14ac:dyDescent="0.3">
      <c r="N863" s="1"/>
    </row>
    <row r="864" spans="14:14" x14ac:dyDescent="0.3">
      <c r="N864" s="1"/>
    </row>
    <row r="865" spans="14:14" x14ac:dyDescent="0.3">
      <c r="N865" s="1"/>
    </row>
    <row r="866" spans="14:14" x14ac:dyDescent="0.3">
      <c r="N866" s="1"/>
    </row>
    <row r="867" spans="14:14" x14ac:dyDescent="0.3">
      <c r="N867" s="1"/>
    </row>
    <row r="868" spans="14:14" x14ac:dyDescent="0.3">
      <c r="N868" s="1"/>
    </row>
    <row r="869" spans="14:14" x14ac:dyDescent="0.3">
      <c r="N869" s="1"/>
    </row>
    <row r="870" spans="14:14" x14ac:dyDescent="0.3">
      <c r="N870" s="1"/>
    </row>
    <row r="871" spans="14:14" x14ac:dyDescent="0.3">
      <c r="N871" s="1"/>
    </row>
    <row r="872" spans="14:14" x14ac:dyDescent="0.3">
      <c r="N872" s="1"/>
    </row>
    <row r="873" spans="14:14" x14ac:dyDescent="0.3">
      <c r="N873" s="1"/>
    </row>
    <row r="874" spans="14:14" x14ac:dyDescent="0.3">
      <c r="N874" s="1"/>
    </row>
    <row r="875" spans="14:14" x14ac:dyDescent="0.3">
      <c r="N875" s="1"/>
    </row>
    <row r="876" spans="14:14" x14ac:dyDescent="0.3">
      <c r="N876" s="1"/>
    </row>
    <row r="877" spans="14:14" x14ac:dyDescent="0.3">
      <c r="N877" s="1"/>
    </row>
    <row r="878" spans="14:14" x14ac:dyDescent="0.3">
      <c r="N878" s="1"/>
    </row>
    <row r="879" spans="14:14" x14ac:dyDescent="0.3">
      <c r="N879" s="1"/>
    </row>
    <row r="880" spans="14:14" x14ac:dyDescent="0.3">
      <c r="N880" s="1"/>
    </row>
    <row r="881" spans="14:14" x14ac:dyDescent="0.3">
      <c r="N881" s="1"/>
    </row>
    <row r="882" spans="14:14" x14ac:dyDescent="0.3">
      <c r="N882" s="1"/>
    </row>
    <row r="883" spans="14:14" x14ac:dyDescent="0.3">
      <c r="N883" s="1"/>
    </row>
    <row r="884" spans="14:14" x14ac:dyDescent="0.3">
      <c r="N884" s="1"/>
    </row>
    <row r="885" spans="14:14" x14ac:dyDescent="0.3">
      <c r="N885" s="1"/>
    </row>
    <row r="886" spans="14:14" x14ac:dyDescent="0.3">
      <c r="N886" s="1"/>
    </row>
    <row r="887" spans="14:14" x14ac:dyDescent="0.3">
      <c r="N887" s="1"/>
    </row>
    <row r="888" spans="14:14" x14ac:dyDescent="0.3">
      <c r="N888" s="1"/>
    </row>
    <row r="889" spans="14:14" x14ac:dyDescent="0.3">
      <c r="N889" s="1"/>
    </row>
    <row r="890" spans="14:14" x14ac:dyDescent="0.3">
      <c r="N890" s="1"/>
    </row>
    <row r="891" spans="14:14" x14ac:dyDescent="0.3">
      <c r="N891" s="1"/>
    </row>
    <row r="892" spans="14:14" x14ac:dyDescent="0.3">
      <c r="N892" s="1"/>
    </row>
    <row r="893" spans="14:14" x14ac:dyDescent="0.3">
      <c r="N893" s="1"/>
    </row>
    <row r="894" spans="14:14" x14ac:dyDescent="0.3">
      <c r="N894" s="1"/>
    </row>
    <row r="895" spans="14:14" x14ac:dyDescent="0.3">
      <c r="N895" s="1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M66"/>
  <sheetViews>
    <sheetView zoomScale="55" zoomScaleNormal="55" workbookViewId="0">
      <selection activeCell="A5" sqref="A5"/>
    </sheetView>
  </sheetViews>
  <sheetFormatPr defaultColWidth="8.88671875" defaultRowHeight="14.4" x14ac:dyDescent="0.3"/>
  <cols>
    <col min="1" max="1" width="8.88671875" style="3" bestFit="1" customWidth="1"/>
    <col min="2" max="2" width="8.88671875" style="3" customWidth="1"/>
    <col min="3" max="3" width="35.33203125" style="3" customWidth="1"/>
    <col min="4" max="4" width="41.109375" style="3" bestFit="1" customWidth="1"/>
    <col min="5" max="5" width="62.5546875" style="3" bestFit="1" customWidth="1"/>
    <col min="6" max="6" width="16.6640625" style="3" bestFit="1" customWidth="1"/>
    <col min="7" max="7" width="62.5546875" style="3" bestFit="1" customWidth="1"/>
    <col min="8" max="8" width="32.5546875" style="3" customWidth="1"/>
    <col min="9" max="9" width="18" style="3" bestFit="1" customWidth="1"/>
    <col min="10" max="10" width="11.6640625" style="3" bestFit="1" customWidth="1"/>
    <col min="11" max="11" width="21.44140625" style="3" bestFit="1" customWidth="1"/>
    <col min="12" max="12" width="75.6640625" style="3" customWidth="1"/>
    <col min="13" max="13" width="12.33203125" style="3" bestFit="1" customWidth="1"/>
    <col min="14" max="14" width="21.6640625" style="3" bestFit="1" customWidth="1"/>
    <col min="15" max="15" width="64.88671875" style="3" bestFit="1" customWidth="1"/>
    <col min="16" max="16" width="10.5546875" style="3" bestFit="1" customWidth="1"/>
    <col min="17" max="17" width="3" style="3" bestFit="1" customWidth="1"/>
    <col min="18" max="21" width="8.88671875" style="3"/>
    <col min="22" max="22" width="45.5546875" style="3" bestFit="1" customWidth="1"/>
    <col min="23" max="23" width="24.6640625" style="3" bestFit="1" customWidth="1"/>
    <col min="24" max="24" width="11.6640625" style="3" bestFit="1" customWidth="1"/>
    <col min="25" max="38" width="8.88671875" style="3"/>
    <col min="39" max="39" width="96.33203125" style="3" bestFit="1" customWidth="1"/>
    <col min="40" max="16384" width="8.88671875" style="3"/>
  </cols>
  <sheetData>
    <row r="1" spans="1:39" x14ac:dyDescent="0.3">
      <c r="A1" s="3" t="s">
        <v>60</v>
      </c>
    </row>
    <row r="2" spans="1:39" ht="99" customHeight="1" x14ac:dyDescent="0.3">
      <c r="A2" s="26" t="str">
        <f>CHAR(13)&amp;CHAR(10)</f>
        <v xml:space="preserve">_x000D_
</v>
      </c>
      <c r="B2" s="26"/>
    </row>
    <row r="3" spans="1:39" x14ac:dyDescent="0.3">
      <c r="C3" s="1" t="s">
        <v>59</v>
      </c>
      <c r="E3" s="1"/>
      <c r="H3" s="16"/>
    </row>
    <row r="4" spans="1:39" x14ac:dyDescent="0.3">
      <c r="H4" s="25" t="s">
        <v>58</v>
      </c>
      <c r="I4" s="24"/>
      <c r="J4" s="24"/>
      <c r="K4" s="24"/>
      <c r="L4" s="24"/>
      <c r="M4" s="24"/>
      <c r="N4" s="24"/>
      <c r="O4" s="24"/>
      <c r="P4" s="24"/>
    </row>
    <row r="5" spans="1:39" ht="51" customHeight="1" x14ac:dyDescent="0.3">
      <c r="A5" s="3" t="s">
        <v>61</v>
      </c>
      <c r="B5" s="3" t="s">
        <v>62</v>
      </c>
      <c r="C5" s="23" t="s">
        <v>57</v>
      </c>
      <c r="D5" s="23" t="s">
        <v>56</v>
      </c>
      <c r="E5" s="23" t="s">
        <v>55</v>
      </c>
      <c r="F5" s="27" t="s">
        <v>63</v>
      </c>
      <c r="G5" s="23" t="s">
        <v>54</v>
      </c>
      <c r="H5" s="22" t="s">
        <v>53</v>
      </c>
      <c r="I5" s="21" t="s">
        <v>52</v>
      </c>
      <c r="J5" s="21" t="s">
        <v>51</v>
      </c>
      <c r="K5" s="21" t="s">
        <v>50</v>
      </c>
      <c r="L5" s="21" t="s">
        <v>49</v>
      </c>
      <c r="M5" s="21" t="s">
        <v>48</v>
      </c>
      <c r="N5" s="21" t="s">
        <v>47</v>
      </c>
      <c r="O5" s="21" t="s">
        <v>46</v>
      </c>
      <c r="P5" s="21" t="s">
        <v>45</v>
      </c>
    </row>
    <row r="6" spans="1:39" ht="14.4" customHeight="1" x14ac:dyDescent="0.3">
      <c r="A6" s="3" t="s">
        <v>3</v>
      </c>
      <c r="B6" s="3" t="s">
        <v>0</v>
      </c>
      <c r="C6" s="2" t="s">
        <v>67</v>
      </c>
      <c r="D6" s="3" t="s">
        <v>66</v>
      </c>
      <c r="E6" s="1" t="s">
        <v>68</v>
      </c>
      <c r="F6" s="3">
        <v>23</v>
      </c>
      <c r="G6" s="18" t="str">
        <f>C6&amp;SP&amp;D6&amp;SP&amp;E6&amp;SP&amp;F6&amp;SP&amp;A6&amp;SP&amp;B6&amp;SP</f>
        <v xml:space="preserve">GATCCCGCGAAATTAATACGACTCACTATAGGGGAATTGTGAGCGGATAACAATTCCCCTCTAGAAATAATTTTGTTTAACTTTAAGAAGGAGATATACA_x000D_
ATGTGGTCACACCCGCAATTTGAGAAGGCATCG_x000D_
GCAGCCCACGACGACGACATCAACCGCGGCACCCGGCCCGCGCGAGGGTCAGAGGACCCAGCCGGCCAGGTTGCCTATCTCGAGCAGGAGATCGCCGTCC_x000D_
23_x000D_
pET21a_x000D_
Mpa_x000D_
</v>
      </c>
      <c r="H6" s="16" t="s">
        <v>70</v>
      </c>
      <c r="I6" s="3">
        <v>0</v>
      </c>
      <c r="J6" s="3">
        <v>48.4</v>
      </c>
      <c r="K6" s="3" t="s">
        <v>69</v>
      </c>
      <c r="L6" s="3" t="s">
        <v>71</v>
      </c>
      <c r="M6" s="3">
        <v>63.2</v>
      </c>
      <c r="N6" s="3" t="s">
        <v>2</v>
      </c>
      <c r="O6" s="3" t="s">
        <v>72</v>
      </c>
      <c r="P6" s="3">
        <v>54.1</v>
      </c>
    </row>
    <row r="7" spans="1:39" ht="17.25" customHeight="1" x14ac:dyDescent="0.3">
      <c r="C7" s="2"/>
      <c r="E7" s="2"/>
      <c r="G7" s="18"/>
      <c r="H7" s="16"/>
    </row>
    <row r="8" spans="1:39" ht="17.25" customHeight="1" x14ac:dyDescent="0.3">
      <c r="D8" s="3" t="str">
        <f>DNATranslate(D6)</f>
        <v>MWSHPQFEKAS</v>
      </c>
      <c r="G8" s="18"/>
      <c r="H8" s="16"/>
      <c r="AM8" s="15"/>
    </row>
    <row r="9" spans="1:39" ht="17.25" customHeight="1" x14ac:dyDescent="0.3">
      <c r="A9" s="20"/>
      <c r="B9" s="20"/>
      <c r="G9" s="18"/>
      <c r="H9" s="16"/>
      <c r="AM9" s="15"/>
    </row>
    <row r="10" spans="1:39" ht="17.25" customHeight="1" x14ac:dyDescent="0.3">
      <c r="A10" s="19"/>
      <c r="B10" s="19"/>
      <c r="G10" s="18"/>
      <c r="H10" s="16"/>
      <c r="AM10" s="15"/>
    </row>
    <row r="11" spans="1:39" ht="17.25" customHeight="1" x14ac:dyDescent="0.3">
      <c r="A11" s="4"/>
      <c r="B11" s="4"/>
      <c r="G11" s="18"/>
      <c r="H11" s="16"/>
      <c r="AM11" s="15"/>
    </row>
    <row r="12" spans="1:39" ht="17.25" customHeight="1" x14ac:dyDescent="0.3">
      <c r="G12" s="18"/>
      <c r="H12" s="16"/>
      <c r="AM12" s="15"/>
    </row>
    <row r="13" spans="1:39" ht="17.25" customHeight="1" x14ac:dyDescent="0.3">
      <c r="G13" s="18"/>
      <c r="H13" s="16"/>
      <c r="AM13" s="15"/>
    </row>
    <row r="14" spans="1:39" ht="17.25" customHeight="1" x14ac:dyDescent="0.3">
      <c r="G14" s="18"/>
      <c r="H14" s="16"/>
      <c r="AM14" s="15"/>
    </row>
    <row r="15" spans="1:39" ht="16.5" customHeight="1" x14ac:dyDescent="0.3">
      <c r="D15" s="3" t="s">
        <v>107</v>
      </c>
      <c r="E15" s="15" t="s">
        <v>73</v>
      </c>
      <c r="F15" s="3" t="str">
        <f>DNATranslate(E15)</f>
        <v>WSHPQFEKAS</v>
      </c>
      <c r="AM15" s="15"/>
    </row>
    <row r="16" spans="1:39" ht="14.25" customHeight="1" x14ac:dyDescent="0.3">
      <c r="AM16" s="15"/>
    </row>
    <row r="17" spans="3:39" ht="14.25" customHeight="1" x14ac:dyDescent="0.3">
      <c r="D17" s="3" t="s">
        <v>108</v>
      </c>
      <c r="E17" s="15" t="s">
        <v>113</v>
      </c>
      <c r="F17" s="3" t="str">
        <f>DNATranslate(E17)</f>
        <v>ASWSHPQFEK</v>
      </c>
      <c r="AM17" s="17"/>
    </row>
    <row r="18" spans="3:39" ht="14.25" customHeight="1" x14ac:dyDescent="0.3">
      <c r="D18" s="3" t="s">
        <v>110</v>
      </c>
      <c r="E18" s="15" t="s">
        <v>114</v>
      </c>
      <c r="F18" s="3" t="str">
        <f>DNATranslate(E18)</f>
        <v>GSGHHHHHHHH</v>
      </c>
      <c r="AM18" s="15"/>
    </row>
    <row r="19" spans="3:39" ht="14.25" customHeight="1" x14ac:dyDescent="0.3">
      <c r="D19" s="3" t="s">
        <v>109</v>
      </c>
      <c r="E19" s="15" t="s">
        <v>115</v>
      </c>
      <c r="F19" s="3" t="str">
        <f>DNATranslate(E19)</f>
        <v>HHHHHHHHGSG</v>
      </c>
      <c r="L19" s="14"/>
      <c r="AM19" s="15"/>
    </row>
    <row r="20" spans="3:39" ht="14.25" customHeight="1" x14ac:dyDescent="0.3">
      <c r="D20" s="3" t="s">
        <v>112</v>
      </c>
      <c r="E20" s="15" t="s">
        <v>116</v>
      </c>
      <c r="F20" s="3" t="str">
        <f>DNATranslate(E20)</f>
        <v>SAWSHPQFEK</v>
      </c>
      <c r="L20" s="14"/>
      <c r="N20" s="16"/>
      <c r="AM20" s="15"/>
    </row>
    <row r="21" spans="3:39" ht="14.25" customHeight="1" x14ac:dyDescent="0.3">
      <c r="D21" s="3" t="s">
        <v>111</v>
      </c>
      <c r="E21" s="15" t="s">
        <v>117</v>
      </c>
      <c r="F21" s="3" t="str">
        <f>DNATranslate(E21)</f>
        <v>HHHHHHGSG</v>
      </c>
      <c r="L21" s="14"/>
    </row>
    <row r="22" spans="3:39" ht="14.25" customHeight="1" x14ac:dyDescent="0.3">
      <c r="L22" s="14"/>
    </row>
    <row r="23" spans="3:39" ht="14.25" customHeight="1" x14ac:dyDescent="0.3">
      <c r="L23" s="14"/>
    </row>
    <row r="24" spans="3:39" ht="14.25" customHeight="1" x14ac:dyDescent="0.3">
      <c r="L24" s="14"/>
    </row>
    <row r="25" spans="3:39" ht="14.25" customHeight="1" x14ac:dyDescent="0.3">
      <c r="L25" s="14"/>
    </row>
    <row r="26" spans="3:39" ht="14.25" customHeight="1" x14ac:dyDescent="0.3">
      <c r="L26" s="14"/>
    </row>
    <row r="27" spans="3:39" ht="14.25" customHeight="1" x14ac:dyDescent="0.3">
      <c r="L27" s="14"/>
    </row>
    <row r="28" spans="3:39" ht="14.25" customHeight="1" x14ac:dyDescent="0.3">
      <c r="C28" s="3" t="s">
        <v>1996</v>
      </c>
      <c r="L28" s="14"/>
    </row>
    <row r="29" spans="3:39" ht="14.25" customHeight="1" x14ac:dyDescent="0.3">
      <c r="C29" s="3">
        <f>OligoTm(C28)</f>
        <v>55.6</v>
      </c>
      <c r="L29" s="14"/>
    </row>
    <row r="30" spans="3:39" ht="14.25" customHeight="1" x14ac:dyDescent="0.3">
      <c r="C30" s="3">
        <f>LEN(C28)</f>
        <v>16</v>
      </c>
      <c r="L30" s="14"/>
    </row>
    <row r="31" spans="3:39" ht="14.25" customHeight="1" x14ac:dyDescent="0.3">
      <c r="L31" s="14"/>
    </row>
    <row r="32" spans="3:39" ht="14.25" customHeight="1" x14ac:dyDescent="0.3">
      <c r="C32" s="3" t="str">
        <f>DNAReverseComplement(C28)</f>
        <v>GATCTGCTCGGAGTTG</v>
      </c>
      <c r="L32" s="14"/>
    </row>
    <row r="33" spans="3:12" ht="14.25" customHeight="1" x14ac:dyDescent="0.3">
      <c r="L33" s="14"/>
    </row>
    <row r="34" spans="3:12" ht="14.25" customHeight="1" x14ac:dyDescent="0.3">
      <c r="L34" s="14"/>
    </row>
    <row r="35" spans="3:12" ht="58.2" customHeight="1" x14ac:dyDescent="0.3"/>
    <row r="36" spans="3:12" ht="14.25" customHeight="1" x14ac:dyDescent="0.3">
      <c r="K36" s="9"/>
    </row>
    <row r="37" spans="3:12" ht="14.25" customHeight="1" x14ac:dyDescent="0.3">
      <c r="C37" s="3" t="s">
        <v>1997</v>
      </c>
      <c r="K37" s="9"/>
    </row>
    <row r="38" spans="3:12" ht="14.25" customHeight="1" x14ac:dyDescent="0.3">
      <c r="C38" s="3">
        <f>OligoTm(C37)</f>
        <v>59.2</v>
      </c>
      <c r="K38" s="9"/>
    </row>
    <row r="39" spans="3:12" ht="14.25" customHeight="1" x14ac:dyDescent="0.3">
      <c r="C39" s="3">
        <f>LEN(C37)</f>
        <v>18</v>
      </c>
      <c r="K39" s="9"/>
    </row>
    <row r="40" spans="3:12" x14ac:dyDescent="0.3">
      <c r="K40" s="9"/>
    </row>
    <row r="41" spans="3:12" x14ac:dyDescent="0.3">
      <c r="C41" s="3" t="str">
        <f>DNAReverseComplement(C37)</f>
        <v>CGTCGTAGGAGAAGATGC</v>
      </c>
      <c r="K41" s="9"/>
    </row>
    <row r="42" spans="3:12" x14ac:dyDescent="0.3">
      <c r="K42" s="9"/>
    </row>
    <row r="43" spans="3:12" x14ac:dyDescent="0.3">
      <c r="K43" s="9"/>
    </row>
    <row r="44" spans="3:12" x14ac:dyDescent="0.3">
      <c r="K44" s="9"/>
    </row>
    <row r="45" spans="3:12" x14ac:dyDescent="0.3">
      <c r="K45" s="9"/>
    </row>
    <row r="46" spans="3:12" x14ac:dyDescent="0.3">
      <c r="K46" s="9"/>
    </row>
    <row r="47" spans="3:12" x14ac:dyDescent="0.3">
      <c r="K47" s="9"/>
    </row>
    <row r="48" spans="3:12" ht="15" thickBot="1" x14ac:dyDescent="0.35">
      <c r="K48" s="9"/>
    </row>
    <row r="49" spans="11:24" ht="30" thickTop="1" thickBot="1" x14ac:dyDescent="0.35">
      <c r="K49" s="9"/>
      <c r="V49" s="12" t="s">
        <v>11</v>
      </c>
      <c r="W49" s="13" t="s">
        <v>44</v>
      </c>
      <c r="X49" s="12" t="s">
        <v>43</v>
      </c>
    </row>
    <row r="50" spans="11:24" ht="15" thickTop="1" x14ac:dyDescent="0.3">
      <c r="K50" s="9"/>
      <c r="V50" s="10" t="s">
        <v>42</v>
      </c>
      <c r="W50" s="11" t="s">
        <v>9</v>
      </c>
      <c r="X50" s="10">
        <v>2.0099999999999998</v>
      </c>
    </row>
    <row r="51" spans="11:24" x14ac:dyDescent="0.3">
      <c r="K51" s="9"/>
      <c r="V51" s="7" t="s">
        <v>41</v>
      </c>
      <c r="W51" s="8" t="s">
        <v>10</v>
      </c>
      <c r="X51" s="7">
        <v>1.08</v>
      </c>
    </row>
    <row r="52" spans="11:24" x14ac:dyDescent="0.3">
      <c r="V52" s="7" t="s">
        <v>40</v>
      </c>
      <c r="W52" s="8" t="s">
        <v>5</v>
      </c>
      <c r="X52" s="7">
        <v>4.04</v>
      </c>
    </row>
    <row r="53" spans="11:24" x14ac:dyDescent="0.3">
      <c r="V53" s="7" t="s">
        <v>39</v>
      </c>
      <c r="W53" s="8" t="s">
        <v>4</v>
      </c>
      <c r="X53" s="7">
        <v>7.37</v>
      </c>
    </row>
    <row r="54" spans="11:24" x14ac:dyDescent="0.3">
      <c r="V54" s="7" t="s">
        <v>38</v>
      </c>
      <c r="W54" s="8" t="s">
        <v>6</v>
      </c>
      <c r="X54" s="7">
        <v>8.39</v>
      </c>
    </row>
    <row r="55" spans="11:24" x14ac:dyDescent="0.3">
      <c r="V55" s="7" t="s">
        <v>37</v>
      </c>
      <c r="W55" s="8" t="s">
        <v>36</v>
      </c>
      <c r="X55" s="7">
        <v>7.88</v>
      </c>
    </row>
    <row r="56" spans="11:24" x14ac:dyDescent="0.3">
      <c r="V56" s="7" t="s">
        <v>35</v>
      </c>
      <c r="W56" s="8" t="s">
        <v>34</v>
      </c>
      <c r="X56" s="7">
        <v>5.82</v>
      </c>
    </row>
    <row r="57" spans="11:24" x14ac:dyDescent="0.3">
      <c r="V57" s="7" t="s">
        <v>33</v>
      </c>
      <c r="W57" s="8" t="s">
        <v>32</v>
      </c>
      <c r="X57" s="7">
        <v>1.68</v>
      </c>
    </row>
    <row r="58" spans="11:24" x14ac:dyDescent="0.3">
      <c r="V58" s="7" t="s">
        <v>31</v>
      </c>
      <c r="W58" s="8" t="s">
        <v>30</v>
      </c>
      <c r="X58" s="7">
        <v>7.4</v>
      </c>
    </row>
    <row r="59" spans="11:24" x14ac:dyDescent="0.3">
      <c r="V59" s="7" t="s">
        <v>29</v>
      </c>
      <c r="W59" s="8" t="s">
        <v>28</v>
      </c>
      <c r="X59" s="7">
        <v>1.42</v>
      </c>
    </row>
    <row r="60" spans="11:24" x14ac:dyDescent="0.3">
      <c r="V60" s="7" t="s">
        <v>27</v>
      </c>
      <c r="W60" s="8" t="s">
        <v>7</v>
      </c>
      <c r="X60" s="7">
        <v>7.92</v>
      </c>
    </row>
    <row r="61" spans="11:24" x14ac:dyDescent="0.3">
      <c r="V61" s="7" t="s">
        <v>26</v>
      </c>
      <c r="W61" s="8" t="s">
        <v>25</v>
      </c>
      <c r="X61" s="7">
        <v>6.36</v>
      </c>
    </row>
    <row r="62" spans="11:24" x14ac:dyDescent="0.3">
      <c r="V62" s="7" t="s">
        <v>24</v>
      </c>
      <c r="W62" s="8" t="s">
        <v>23</v>
      </c>
      <c r="X62" s="7">
        <v>3.25</v>
      </c>
    </row>
    <row r="63" spans="11:24" x14ac:dyDescent="0.3">
      <c r="V63" s="7" t="s">
        <v>22</v>
      </c>
      <c r="W63" s="8" t="s">
        <v>21</v>
      </c>
      <c r="X63" s="7">
        <v>5.01</v>
      </c>
    </row>
    <row r="64" spans="11:24" x14ac:dyDescent="0.3">
      <c r="V64" s="7" t="s">
        <v>20</v>
      </c>
      <c r="W64" s="8" t="s">
        <v>19</v>
      </c>
      <c r="X64" s="7">
        <v>7.48</v>
      </c>
    </row>
    <row r="65" spans="22:24" ht="15" thickBot="1" x14ac:dyDescent="0.35">
      <c r="V65" s="5" t="s">
        <v>18</v>
      </c>
      <c r="W65" s="6" t="s">
        <v>17</v>
      </c>
      <c r="X65" s="5">
        <v>7.35</v>
      </c>
    </row>
    <row r="66" spans="22:24" ht="15" thickTop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F354"/>
  <sheetViews>
    <sheetView topLeftCell="P39" zoomScale="55" zoomScaleNormal="55" workbookViewId="0">
      <selection activeCell="W47" sqref="W47"/>
    </sheetView>
  </sheetViews>
  <sheetFormatPr defaultColWidth="12.77734375" defaultRowHeight="14.4" customHeight="1" x14ac:dyDescent="0.3"/>
  <cols>
    <col min="1" max="1" width="12.77734375" style="2"/>
    <col min="2" max="2" width="23.6640625" style="2" customWidth="1"/>
    <col min="3" max="3" width="16.109375" style="2" customWidth="1"/>
    <col min="4" max="10" width="12.77734375" style="2"/>
    <col min="11" max="11" width="24.44140625" style="2" bestFit="1" customWidth="1"/>
    <col min="12" max="19" width="12.77734375" style="2"/>
    <col min="20" max="20" width="21.88671875" style="2" bestFit="1" customWidth="1"/>
    <col min="21" max="22" width="12.77734375" style="2"/>
    <col min="23" max="23" width="24.21875" style="2" customWidth="1"/>
    <col min="24" max="28" width="12.77734375" style="2"/>
    <col min="29" max="29" width="28.5546875" style="2" customWidth="1"/>
    <col min="30" max="36" width="12.77734375" style="2"/>
    <col min="37" max="37" width="12.77734375" style="32"/>
    <col min="38" max="38" width="12.77734375" style="2"/>
    <col min="39" max="39" width="17.6640625" style="2" customWidth="1"/>
    <col min="40" max="46" width="12.77734375" style="2"/>
    <col min="47" max="47" width="62.5546875" style="2" customWidth="1"/>
    <col min="48" max="48" width="16.5546875" style="2" customWidth="1"/>
    <col min="49" max="16384" width="12.77734375" style="2"/>
  </cols>
  <sheetData>
    <row r="2" spans="1:110" ht="153" customHeight="1" x14ac:dyDescent="0.3">
      <c r="B2" s="88" t="s">
        <v>287</v>
      </c>
      <c r="C2" s="88"/>
      <c r="D2" s="88"/>
      <c r="E2" s="88"/>
      <c r="F2" s="88"/>
      <c r="G2" s="88"/>
      <c r="H2" s="88"/>
      <c r="I2" s="88"/>
      <c r="K2" s="88" t="s">
        <v>1884</v>
      </c>
      <c r="L2" s="88"/>
      <c r="M2" s="88"/>
      <c r="N2" s="88"/>
      <c r="O2" s="88"/>
      <c r="P2" s="88"/>
      <c r="Q2" s="88"/>
      <c r="R2" s="88"/>
      <c r="T2" s="88" t="s">
        <v>288</v>
      </c>
      <c r="U2" s="88"/>
      <c r="V2" s="88"/>
      <c r="W2" s="88"/>
      <c r="X2" s="88"/>
      <c r="Y2" s="88"/>
      <c r="Z2" s="88"/>
      <c r="AA2" s="88"/>
      <c r="AN2" s="88" t="s">
        <v>183</v>
      </c>
      <c r="AO2" s="88"/>
      <c r="AP2" s="88"/>
      <c r="AQ2" s="88"/>
      <c r="AR2" s="88"/>
      <c r="AS2" s="88"/>
      <c r="AT2" s="88"/>
      <c r="AU2" s="88"/>
      <c r="AW2" s="88" t="s">
        <v>194</v>
      </c>
      <c r="AX2" s="88"/>
      <c r="AY2" s="88"/>
      <c r="AZ2" s="88"/>
      <c r="BA2" s="88"/>
      <c r="BB2" s="88"/>
      <c r="BC2" s="88"/>
      <c r="BD2" s="88"/>
      <c r="BF2" s="88" t="s">
        <v>227</v>
      </c>
      <c r="BG2" s="88"/>
      <c r="BH2" s="88"/>
      <c r="BI2" s="88"/>
      <c r="BJ2" s="88"/>
      <c r="BK2" s="88"/>
      <c r="BL2" s="88"/>
      <c r="BM2" s="88"/>
      <c r="BO2" s="88" t="s">
        <v>228</v>
      </c>
      <c r="BP2" s="88"/>
      <c r="BQ2" s="88"/>
      <c r="BR2" s="88"/>
      <c r="BS2" s="88"/>
      <c r="BT2" s="88"/>
      <c r="BU2" s="88"/>
      <c r="BV2" s="88"/>
      <c r="BW2" s="32"/>
      <c r="BX2" s="88" t="s">
        <v>267</v>
      </c>
      <c r="BY2" s="88"/>
      <c r="BZ2" s="88"/>
      <c r="CA2" s="88"/>
      <c r="CB2" s="88"/>
      <c r="CC2" s="88"/>
      <c r="CD2" s="88"/>
      <c r="CE2" s="88"/>
      <c r="CG2" s="88" t="s">
        <v>226</v>
      </c>
      <c r="CH2" s="88"/>
      <c r="CI2" s="88"/>
      <c r="CJ2" s="88"/>
      <c r="CK2" s="88"/>
      <c r="CL2" s="88"/>
      <c r="CM2" s="88"/>
      <c r="CN2" s="88"/>
      <c r="CP2" s="88" t="s">
        <v>266</v>
      </c>
      <c r="CQ2" s="88"/>
      <c r="CR2" s="88"/>
      <c r="CS2" s="88"/>
      <c r="CT2" s="88"/>
      <c r="CU2" s="88"/>
      <c r="CV2" s="88"/>
      <c r="CW2" s="88"/>
      <c r="CY2" s="88" t="s">
        <v>268</v>
      </c>
      <c r="CZ2" s="88"/>
      <c r="DA2" s="88"/>
      <c r="DB2" s="88"/>
      <c r="DC2" s="88"/>
      <c r="DD2" s="88"/>
      <c r="DE2" s="88"/>
      <c r="DF2" s="88"/>
    </row>
    <row r="3" spans="1:110" ht="14.4" customHeight="1" x14ac:dyDescent="0.3">
      <c r="BW3" s="32"/>
    </row>
    <row r="4" spans="1:110" ht="14.4" customHeight="1" x14ac:dyDescent="0.3">
      <c r="AN4" s="2" t="s">
        <v>143</v>
      </c>
      <c r="AO4" s="2" t="s">
        <v>172</v>
      </c>
      <c r="AP4" s="2" t="s">
        <v>173</v>
      </c>
      <c r="AW4" s="2" t="s">
        <v>143</v>
      </c>
      <c r="AX4" s="2" t="s">
        <v>172</v>
      </c>
      <c r="AY4" s="2" t="s">
        <v>173</v>
      </c>
      <c r="BF4" s="2" t="s">
        <v>143</v>
      </c>
      <c r="BG4" s="2" t="s">
        <v>172</v>
      </c>
      <c r="BH4" s="2" t="s">
        <v>173</v>
      </c>
      <c r="BO4" s="2" t="s">
        <v>143</v>
      </c>
      <c r="BP4" s="2" t="s">
        <v>172</v>
      </c>
      <c r="BQ4" s="2" t="s">
        <v>173</v>
      </c>
      <c r="BW4" s="32"/>
      <c r="BX4" s="2" t="s">
        <v>143</v>
      </c>
      <c r="BY4" s="2" t="s">
        <v>229</v>
      </c>
      <c r="BZ4" s="2" t="s">
        <v>230</v>
      </c>
      <c r="CG4" s="2" t="s">
        <v>143</v>
      </c>
      <c r="CH4" s="2" t="s">
        <v>229</v>
      </c>
      <c r="CI4" s="2" t="s">
        <v>230</v>
      </c>
      <c r="CP4" s="2" t="s">
        <v>143</v>
      </c>
      <c r="CQ4" s="2" t="s">
        <v>229</v>
      </c>
      <c r="CR4" s="2" t="s">
        <v>230</v>
      </c>
      <c r="CY4" s="2" t="s">
        <v>143</v>
      </c>
      <c r="CZ4" s="2" t="s">
        <v>229</v>
      </c>
      <c r="DA4" s="2" t="s">
        <v>230</v>
      </c>
    </row>
    <row r="5" spans="1:110" ht="14.4" customHeight="1" x14ac:dyDescent="0.3">
      <c r="B5" s="2" t="s">
        <v>143</v>
      </c>
      <c r="C5" s="2" t="s">
        <v>146</v>
      </c>
      <c r="K5" s="2" t="s">
        <v>143</v>
      </c>
      <c r="L5" s="2" t="s">
        <v>145</v>
      </c>
      <c r="T5" s="2" t="s">
        <v>289</v>
      </c>
      <c r="AN5" s="2" t="s">
        <v>144</v>
      </c>
      <c r="AO5" s="2">
        <v>46000</v>
      </c>
      <c r="AP5" s="2">
        <v>50000</v>
      </c>
      <c r="AW5" s="2" t="s">
        <v>144</v>
      </c>
      <c r="AX5" s="2">
        <v>46000</v>
      </c>
      <c r="AY5" s="2">
        <v>50000</v>
      </c>
      <c r="BF5" s="2" t="s">
        <v>144</v>
      </c>
      <c r="BG5" s="2">
        <v>46000</v>
      </c>
      <c r="BH5" s="2">
        <v>50000</v>
      </c>
      <c r="BO5" s="2" t="s">
        <v>144</v>
      </c>
      <c r="BP5" s="2">
        <v>46000</v>
      </c>
      <c r="BQ5" s="2">
        <v>50000</v>
      </c>
      <c r="BW5" s="32"/>
      <c r="BX5" s="2" t="s">
        <v>144</v>
      </c>
      <c r="BY5" s="2">
        <v>30000</v>
      </c>
      <c r="BZ5" s="2">
        <v>46000</v>
      </c>
      <c r="CG5" s="2" t="s">
        <v>144</v>
      </c>
      <c r="CH5" s="2">
        <v>30000</v>
      </c>
      <c r="CI5" s="2">
        <v>46000</v>
      </c>
      <c r="CP5" s="2" t="s">
        <v>144</v>
      </c>
      <c r="CQ5" s="2">
        <v>30000</v>
      </c>
      <c r="CR5" s="2">
        <v>46000</v>
      </c>
      <c r="CY5" s="2" t="s">
        <v>144</v>
      </c>
      <c r="CZ5" s="2">
        <v>30000</v>
      </c>
      <c r="DA5" s="2">
        <v>46000</v>
      </c>
    </row>
    <row r="6" spans="1:110" ht="14.4" customHeight="1" x14ac:dyDescent="0.3">
      <c r="B6" s="2" t="s">
        <v>144</v>
      </c>
      <c r="C6" s="2">
        <v>42000</v>
      </c>
      <c r="K6" s="2" t="s">
        <v>144</v>
      </c>
      <c r="L6" s="2">
        <v>32000</v>
      </c>
      <c r="T6" s="2" t="s">
        <v>163</v>
      </c>
      <c r="U6" s="2">
        <v>60000</v>
      </c>
      <c r="BW6" s="32"/>
    </row>
    <row r="7" spans="1:110" ht="14.4" customHeight="1" x14ac:dyDescent="0.3">
      <c r="BW7" s="32"/>
    </row>
    <row r="8" spans="1:110" ht="14.4" customHeight="1" x14ac:dyDescent="0.3">
      <c r="B8" s="28" t="s">
        <v>126</v>
      </c>
      <c r="C8" s="30"/>
      <c r="D8" s="30"/>
      <c r="K8" s="28" t="s">
        <v>126</v>
      </c>
      <c r="L8" s="30"/>
      <c r="M8" s="30"/>
      <c r="T8" s="28" t="s">
        <v>126</v>
      </c>
      <c r="U8" s="30"/>
      <c r="V8" s="30"/>
      <c r="AN8" s="28" t="s">
        <v>126</v>
      </c>
      <c r="AO8" s="28"/>
      <c r="AP8" s="28"/>
      <c r="AQ8" s="28"/>
      <c r="AW8" s="28" t="s">
        <v>126</v>
      </c>
      <c r="AX8" s="28"/>
      <c r="AY8" s="28"/>
      <c r="AZ8" s="28"/>
      <c r="BF8" s="28" t="s">
        <v>126</v>
      </c>
      <c r="BG8" s="28"/>
      <c r="BH8" s="28"/>
      <c r="BI8" s="28"/>
      <c r="BO8" s="28" t="s">
        <v>126</v>
      </c>
      <c r="BP8" s="28"/>
      <c r="BQ8" s="28"/>
      <c r="BR8" s="28"/>
      <c r="BW8" s="32"/>
      <c r="BX8" s="28" t="s">
        <v>126</v>
      </c>
      <c r="BY8" s="28"/>
      <c r="BZ8" s="28"/>
      <c r="CA8" s="28"/>
      <c r="CG8" s="28" t="s">
        <v>126</v>
      </c>
      <c r="CH8" s="28"/>
      <c r="CI8" s="28"/>
      <c r="CJ8" s="28"/>
      <c r="CP8" s="28" t="s">
        <v>126</v>
      </c>
      <c r="CQ8" s="28"/>
      <c r="CR8" s="28"/>
      <c r="CS8" s="28"/>
      <c r="CY8" s="28" t="s">
        <v>126</v>
      </c>
      <c r="CZ8" s="28"/>
      <c r="DA8" s="28"/>
      <c r="DB8" s="28"/>
    </row>
    <row r="9" spans="1:110" ht="14.4" customHeight="1" x14ac:dyDescent="0.3">
      <c r="A9" s="2">
        <v>1</v>
      </c>
      <c r="B9" s="28" t="s">
        <v>83</v>
      </c>
      <c r="C9" s="28" t="s">
        <v>1883</v>
      </c>
      <c r="D9" s="28" t="s">
        <v>3</v>
      </c>
      <c r="J9" s="2">
        <v>1</v>
      </c>
      <c r="K9" s="28" t="s">
        <v>83</v>
      </c>
      <c r="L9" s="28" t="s">
        <v>1882</v>
      </c>
      <c r="M9" s="28" t="s">
        <v>3</v>
      </c>
      <c r="T9" s="28" t="s">
        <v>83</v>
      </c>
      <c r="U9" s="28" t="s">
        <v>74</v>
      </c>
      <c r="V9" s="28" t="s">
        <v>3</v>
      </c>
      <c r="AM9" s="2">
        <v>1</v>
      </c>
      <c r="AN9" s="28" t="s">
        <v>83</v>
      </c>
      <c r="AO9" s="28" t="s">
        <v>221</v>
      </c>
      <c r="AP9" s="28" t="s">
        <v>165</v>
      </c>
      <c r="AQ9" s="28" t="s">
        <v>3</v>
      </c>
      <c r="AV9" s="2">
        <v>1</v>
      </c>
      <c r="AW9" s="28" t="s">
        <v>83</v>
      </c>
      <c r="AX9" s="28" t="s">
        <v>220</v>
      </c>
      <c r="AY9" s="28" t="s">
        <v>165</v>
      </c>
      <c r="AZ9" s="28" t="s">
        <v>3</v>
      </c>
      <c r="BE9" s="2">
        <v>1</v>
      </c>
      <c r="BF9" s="28" t="s">
        <v>83</v>
      </c>
      <c r="BG9" s="28" t="s">
        <v>164</v>
      </c>
      <c r="BH9" s="28" t="s">
        <v>222</v>
      </c>
      <c r="BI9" s="28" t="s">
        <v>3</v>
      </c>
      <c r="BN9" s="2">
        <v>1</v>
      </c>
      <c r="BO9" s="28" t="s">
        <v>83</v>
      </c>
      <c r="BP9" s="28" t="s">
        <v>164</v>
      </c>
      <c r="BQ9" s="28" t="s">
        <v>223</v>
      </c>
      <c r="BR9" s="28" t="s">
        <v>3</v>
      </c>
      <c r="BW9" s="32"/>
      <c r="BX9" s="28" t="s">
        <v>83</v>
      </c>
      <c r="BY9" s="28" t="s">
        <v>255</v>
      </c>
      <c r="BZ9" s="28" t="s">
        <v>169</v>
      </c>
      <c r="CA9" s="28" t="s">
        <v>3</v>
      </c>
      <c r="CF9" s="2">
        <v>1</v>
      </c>
      <c r="CG9" s="28" t="s">
        <v>83</v>
      </c>
      <c r="CH9" s="28" t="s">
        <v>254</v>
      </c>
      <c r="CI9" s="28" t="s">
        <v>169</v>
      </c>
      <c r="CJ9" s="28" t="s">
        <v>3</v>
      </c>
      <c r="CP9" s="28" t="s">
        <v>83</v>
      </c>
      <c r="CQ9" s="28" t="s">
        <v>168</v>
      </c>
      <c r="CR9" s="28" t="s">
        <v>269</v>
      </c>
      <c r="CS9" s="28" t="s">
        <v>3</v>
      </c>
      <c r="CX9" s="2">
        <v>1</v>
      </c>
      <c r="CY9" s="28" t="s">
        <v>83</v>
      </c>
      <c r="CZ9" s="28" t="s">
        <v>168</v>
      </c>
      <c r="DA9" s="28" t="s">
        <v>270</v>
      </c>
      <c r="DB9" s="28" t="s">
        <v>3</v>
      </c>
    </row>
    <row r="10" spans="1:110" ht="14.4" customHeight="1" x14ac:dyDescent="0.3">
      <c r="A10" s="2">
        <v>2</v>
      </c>
      <c r="B10" s="28" t="s">
        <v>124</v>
      </c>
      <c r="C10" s="2" t="s">
        <v>146</v>
      </c>
      <c r="D10" s="28"/>
      <c r="J10" s="2">
        <v>2</v>
      </c>
      <c r="K10" s="28" t="s">
        <v>124</v>
      </c>
      <c r="L10" s="28" t="s">
        <v>145</v>
      </c>
      <c r="M10" s="28"/>
      <c r="T10" s="28" t="s">
        <v>124</v>
      </c>
      <c r="U10" s="28"/>
      <c r="V10" s="28"/>
      <c r="AM10" s="2">
        <v>2</v>
      </c>
      <c r="AN10" s="28" t="s">
        <v>124</v>
      </c>
      <c r="AO10" s="28" t="s">
        <v>172</v>
      </c>
      <c r="AP10" s="28" t="s">
        <v>173</v>
      </c>
      <c r="AQ10" s="28"/>
      <c r="AV10" s="2">
        <v>2</v>
      </c>
      <c r="AW10" s="28" t="s">
        <v>124</v>
      </c>
      <c r="AX10" s="28" t="s">
        <v>172</v>
      </c>
      <c r="AY10" s="28" t="s">
        <v>173</v>
      </c>
      <c r="AZ10" s="28"/>
      <c r="BE10" s="2">
        <v>2</v>
      </c>
      <c r="BF10" s="28" t="s">
        <v>124</v>
      </c>
      <c r="BG10" s="28" t="s">
        <v>172</v>
      </c>
      <c r="BH10" s="28" t="s">
        <v>173</v>
      </c>
      <c r="BI10" s="28"/>
      <c r="BN10" s="2">
        <v>2</v>
      </c>
      <c r="BO10" s="28" t="s">
        <v>124</v>
      </c>
      <c r="BP10" s="28" t="s">
        <v>172</v>
      </c>
      <c r="BQ10" s="28" t="s">
        <v>173</v>
      </c>
      <c r="BR10" s="28"/>
      <c r="BW10" s="32"/>
      <c r="BX10" s="28" t="s">
        <v>124</v>
      </c>
      <c r="BY10" s="28" t="s">
        <v>229</v>
      </c>
      <c r="BZ10" s="28" t="s">
        <v>230</v>
      </c>
      <c r="CA10" s="28"/>
      <c r="CF10" s="2">
        <v>2</v>
      </c>
      <c r="CG10" s="28" t="s">
        <v>124</v>
      </c>
      <c r="CH10" s="28" t="s">
        <v>229</v>
      </c>
      <c r="CI10" s="28" t="s">
        <v>230</v>
      </c>
      <c r="CJ10" s="28"/>
      <c r="CP10" s="28" t="s">
        <v>124</v>
      </c>
      <c r="CQ10" s="28" t="s">
        <v>229</v>
      </c>
      <c r="CR10" s="28" t="s">
        <v>230</v>
      </c>
      <c r="CS10" s="28"/>
      <c r="CX10" s="2">
        <v>2</v>
      </c>
      <c r="CY10" s="28" t="s">
        <v>124</v>
      </c>
      <c r="CZ10" s="28" t="s">
        <v>229</v>
      </c>
      <c r="DA10" s="28" t="s">
        <v>230</v>
      </c>
      <c r="DB10" s="28"/>
    </row>
    <row r="11" spans="1:110" ht="14.4" customHeight="1" x14ac:dyDescent="0.3">
      <c r="A11" s="2">
        <v>3</v>
      </c>
      <c r="B11" s="28" t="s">
        <v>14</v>
      </c>
      <c r="C11" s="28" t="s">
        <v>65</v>
      </c>
      <c r="D11" s="28"/>
      <c r="J11" s="2">
        <v>3</v>
      </c>
      <c r="K11" s="28" t="s">
        <v>14</v>
      </c>
      <c r="L11" s="28" t="s">
        <v>65</v>
      </c>
      <c r="M11" s="28"/>
      <c r="T11" s="28" t="s">
        <v>14</v>
      </c>
      <c r="U11" s="28" t="s">
        <v>65</v>
      </c>
      <c r="V11" s="28"/>
      <c r="AM11" s="2">
        <v>3</v>
      </c>
      <c r="AN11" s="28" t="s">
        <v>14</v>
      </c>
      <c r="AO11" s="28" t="s">
        <v>65</v>
      </c>
      <c r="AP11" s="28" t="s">
        <v>65</v>
      </c>
      <c r="AQ11" s="28"/>
      <c r="AV11" s="2">
        <v>3</v>
      </c>
      <c r="AW11" s="28" t="s">
        <v>14</v>
      </c>
      <c r="AX11" s="28" t="s">
        <v>65</v>
      </c>
      <c r="AY11" s="28" t="s">
        <v>65</v>
      </c>
      <c r="AZ11" s="28"/>
      <c r="BE11" s="2">
        <v>3</v>
      </c>
      <c r="BF11" s="28" t="s">
        <v>14</v>
      </c>
      <c r="BG11" s="28" t="s">
        <v>65</v>
      </c>
      <c r="BH11" s="28" t="s">
        <v>65</v>
      </c>
      <c r="BI11" s="28"/>
      <c r="BN11" s="2">
        <v>3</v>
      </c>
      <c r="BO11" s="28" t="s">
        <v>14</v>
      </c>
      <c r="BP11" s="28" t="s">
        <v>65</v>
      </c>
      <c r="BQ11" s="28" t="s">
        <v>65</v>
      </c>
      <c r="BR11" s="28"/>
      <c r="BW11" s="32"/>
      <c r="BX11" s="28" t="s">
        <v>14</v>
      </c>
      <c r="BY11" s="28" t="s">
        <v>65</v>
      </c>
      <c r="BZ11" s="28" t="s">
        <v>65</v>
      </c>
      <c r="CA11" s="28"/>
      <c r="CF11" s="2">
        <v>3</v>
      </c>
      <c r="CG11" s="28" t="s">
        <v>14</v>
      </c>
      <c r="CH11" s="28" t="s">
        <v>65</v>
      </c>
      <c r="CI11" s="28" t="s">
        <v>65</v>
      </c>
      <c r="CJ11" s="28"/>
      <c r="CP11" s="28" t="s">
        <v>14</v>
      </c>
      <c r="CQ11" s="28" t="s">
        <v>65</v>
      </c>
      <c r="CR11" s="28" t="s">
        <v>65</v>
      </c>
      <c r="CS11" s="28"/>
      <c r="CX11" s="2">
        <v>3</v>
      </c>
      <c r="CY11" s="28" t="s">
        <v>14</v>
      </c>
      <c r="CZ11" s="28" t="s">
        <v>65</v>
      </c>
      <c r="DA11" s="28" t="s">
        <v>65</v>
      </c>
      <c r="DB11" s="28"/>
    </row>
    <row r="12" spans="1:110" ht="14.4" customHeight="1" x14ac:dyDescent="0.3">
      <c r="A12" s="2">
        <v>4</v>
      </c>
      <c r="B12" s="28" t="s">
        <v>16</v>
      </c>
      <c r="C12" s="28"/>
      <c r="D12" s="28"/>
      <c r="J12" s="2">
        <v>4</v>
      </c>
      <c r="K12" s="28" t="s">
        <v>16</v>
      </c>
      <c r="L12" s="28"/>
      <c r="M12" s="28"/>
      <c r="T12" s="28" t="s">
        <v>16</v>
      </c>
      <c r="U12" s="28"/>
      <c r="V12" s="28"/>
      <c r="Z12" s="2" t="s">
        <v>2499</v>
      </c>
      <c r="AM12" s="2">
        <v>4</v>
      </c>
      <c r="AN12" s="28" t="s">
        <v>16</v>
      </c>
      <c r="AO12" s="28"/>
      <c r="AP12" s="28"/>
      <c r="AQ12" s="28"/>
      <c r="AV12" s="2">
        <v>4</v>
      </c>
      <c r="AW12" s="28" t="s">
        <v>16</v>
      </c>
      <c r="AX12" s="28"/>
      <c r="AY12" s="28"/>
      <c r="AZ12" s="28"/>
      <c r="BE12" s="2">
        <v>4</v>
      </c>
      <c r="BF12" s="28" t="s">
        <v>16</v>
      </c>
      <c r="BG12" s="28"/>
      <c r="BH12" s="28"/>
      <c r="BI12" s="28"/>
      <c r="BN12" s="2">
        <v>4</v>
      </c>
      <c r="BO12" s="28" t="s">
        <v>16</v>
      </c>
      <c r="BP12" s="28"/>
      <c r="BQ12" s="28"/>
      <c r="BR12" s="28"/>
      <c r="BW12" s="32"/>
      <c r="BX12" s="28" t="s">
        <v>16</v>
      </c>
      <c r="BY12" s="28"/>
      <c r="BZ12" s="28" t="s">
        <v>171</v>
      </c>
      <c r="CA12" s="28"/>
      <c r="CF12" s="2">
        <v>4</v>
      </c>
      <c r="CG12" s="28" t="s">
        <v>16</v>
      </c>
      <c r="CH12" s="28"/>
      <c r="CI12" s="28" t="s">
        <v>171</v>
      </c>
      <c r="CJ12" s="28"/>
      <c r="CP12" s="28" t="s">
        <v>16</v>
      </c>
      <c r="CQ12" s="28"/>
      <c r="CR12" s="28" t="s">
        <v>171</v>
      </c>
      <c r="CS12" s="28"/>
      <c r="CX12" s="2">
        <v>4</v>
      </c>
      <c r="CY12" s="28" t="s">
        <v>16</v>
      </c>
      <c r="CZ12" s="28"/>
      <c r="DA12" s="28" t="s">
        <v>171</v>
      </c>
      <c r="DB12" s="28"/>
    </row>
    <row r="13" spans="1:110" ht="14.4" customHeight="1" x14ac:dyDescent="0.3">
      <c r="A13" s="2">
        <v>5</v>
      </c>
      <c r="B13" s="28" t="s">
        <v>13</v>
      </c>
      <c r="C13" s="18" t="s">
        <v>118</v>
      </c>
      <c r="D13" s="28"/>
      <c r="J13" s="2">
        <v>5</v>
      </c>
      <c r="K13" s="28" t="s">
        <v>13</v>
      </c>
      <c r="L13" s="18" t="s">
        <v>86</v>
      </c>
      <c r="M13" s="28"/>
      <c r="T13" s="28" t="s">
        <v>13</v>
      </c>
      <c r="U13" s="18"/>
      <c r="V13" s="28"/>
      <c r="AM13" s="2">
        <v>5</v>
      </c>
      <c r="AN13" s="28" t="s">
        <v>13</v>
      </c>
      <c r="AO13" s="28"/>
      <c r="AP13" s="28"/>
      <c r="AQ13" s="28"/>
      <c r="AV13" s="2">
        <v>5</v>
      </c>
      <c r="AW13" s="28" t="s">
        <v>13</v>
      </c>
      <c r="AX13" s="28"/>
      <c r="AY13" s="28"/>
      <c r="AZ13" s="28"/>
      <c r="BE13" s="2">
        <v>5</v>
      </c>
      <c r="BF13" s="28" t="s">
        <v>13</v>
      </c>
      <c r="BG13" s="28"/>
      <c r="BH13" s="28"/>
      <c r="BI13" s="28"/>
      <c r="BN13" s="2">
        <v>5</v>
      </c>
      <c r="BO13" s="28" t="s">
        <v>13</v>
      </c>
      <c r="BP13" s="28"/>
      <c r="BQ13" s="28"/>
      <c r="BR13" s="28"/>
      <c r="BW13" s="32"/>
      <c r="BX13" s="28" t="s">
        <v>13</v>
      </c>
      <c r="BY13" s="28"/>
      <c r="BZ13" s="28"/>
      <c r="CA13" s="28"/>
      <c r="CF13" s="2">
        <v>5</v>
      </c>
      <c r="CG13" s="28" t="s">
        <v>13</v>
      </c>
      <c r="CH13" s="28"/>
      <c r="CI13" s="28"/>
      <c r="CJ13" s="28"/>
      <c r="CP13" s="28" t="s">
        <v>13</v>
      </c>
      <c r="CQ13" s="28"/>
      <c r="CR13" s="28"/>
      <c r="CS13" s="28"/>
      <c r="CX13" s="2">
        <v>5</v>
      </c>
      <c r="CY13" s="28" t="s">
        <v>13</v>
      </c>
      <c r="CZ13" s="28"/>
      <c r="DA13" s="28"/>
      <c r="DB13" s="28"/>
    </row>
    <row r="14" spans="1:110" ht="14.4" customHeight="1" x14ac:dyDescent="0.3">
      <c r="A14" s="2">
        <v>6</v>
      </c>
      <c r="B14" s="28" t="s">
        <v>16</v>
      </c>
      <c r="C14" s="28" t="s">
        <v>119</v>
      </c>
      <c r="D14" s="28"/>
      <c r="J14" s="2">
        <v>6</v>
      </c>
      <c r="K14" s="28" t="s">
        <v>16</v>
      </c>
      <c r="L14" s="28" t="s">
        <v>87</v>
      </c>
      <c r="M14" s="28"/>
      <c r="T14" s="28" t="s">
        <v>16</v>
      </c>
      <c r="U14" s="28"/>
      <c r="V14" s="28"/>
      <c r="Z14" s="2" t="str">
        <f>StringSubstract(U26,Z12)</f>
        <v>GCCAACTCAGCTTCCTTTCGGGCTTTGTTAGCAGCCGGATCTCAGTGATGGTGATGATGGTGACCACTCCC</v>
      </c>
      <c r="AM14" s="2">
        <v>6</v>
      </c>
      <c r="AN14" s="28" t="s">
        <v>16</v>
      </c>
      <c r="AO14" s="28"/>
      <c r="AP14" s="28"/>
      <c r="AQ14" s="28"/>
      <c r="AV14" s="2">
        <v>6</v>
      </c>
      <c r="AW14" s="28" t="s">
        <v>16</v>
      </c>
      <c r="AX14" s="28"/>
      <c r="AY14" s="28"/>
      <c r="AZ14" s="28"/>
      <c r="BE14" s="2">
        <v>6</v>
      </c>
      <c r="BF14" s="28" t="s">
        <v>16</v>
      </c>
      <c r="BG14" s="28"/>
      <c r="BH14" s="28"/>
      <c r="BI14" s="28"/>
      <c r="BN14" s="2">
        <v>6</v>
      </c>
      <c r="BO14" s="28" t="s">
        <v>16</v>
      </c>
      <c r="BP14" s="28"/>
      <c r="BQ14" s="28"/>
      <c r="BR14" s="28"/>
      <c r="BW14" s="32"/>
      <c r="BX14" s="28" t="s">
        <v>16</v>
      </c>
      <c r="BY14" s="28" t="s">
        <v>258</v>
      </c>
      <c r="BZ14" s="28"/>
      <c r="CA14" s="28"/>
      <c r="CF14" s="2">
        <v>6</v>
      </c>
      <c r="CG14" s="28" t="s">
        <v>16</v>
      </c>
      <c r="CH14" s="28" t="s">
        <v>258</v>
      </c>
      <c r="CI14" s="28"/>
      <c r="CJ14" s="28"/>
      <c r="CP14" s="28" t="s">
        <v>16</v>
      </c>
      <c r="CQ14" s="28" t="s">
        <v>258</v>
      </c>
      <c r="CR14" s="28"/>
      <c r="CS14" s="28"/>
      <c r="CX14" s="2">
        <v>6</v>
      </c>
      <c r="CY14" s="28" t="s">
        <v>16</v>
      </c>
      <c r="CZ14" s="28" t="s">
        <v>258</v>
      </c>
      <c r="DA14" s="28"/>
      <c r="DB14" s="28"/>
    </row>
    <row r="15" spans="1:110" ht="14.4" customHeight="1" x14ac:dyDescent="0.3">
      <c r="A15" s="2">
        <v>7</v>
      </c>
      <c r="B15" s="28" t="s">
        <v>88</v>
      </c>
      <c r="C15" s="28" t="s">
        <v>12</v>
      </c>
      <c r="D15" s="28" t="s">
        <v>64</v>
      </c>
      <c r="J15" s="2">
        <v>7</v>
      </c>
      <c r="K15" s="28" t="s">
        <v>88</v>
      </c>
      <c r="L15" s="28" t="s">
        <v>12</v>
      </c>
      <c r="M15" s="28" t="s">
        <v>147</v>
      </c>
      <c r="T15" s="28" t="s">
        <v>88</v>
      </c>
      <c r="U15" s="28" t="s">
        <v>12</v>
      </c>
      <c r="V15" s="28" t="s">
        <v>159</v>
      </c>
      <c r="AM15" s="2">
        <v>7</v>
      </c>
      <c r="AN15" s="28" t="s">
        <v>88</v>
      </c>
      <c r="AO15" s="28" t="s">
        <v>166</v>
      </c>
      <c r="AP15" s="28" t="s">
        <v>167</v>
      </c>
      <c r="AQ15" s="28" t="s">
        <v>147</v>
      </c>
      <c r="AV15" s="2">
        <v>7</v>
      </c>
      <c r="AW15" s="28" t="s">
        <v>88</v>
      </c>
      <c r="AX15" s="28" t="s">
        <v>166</v>
      </c>
      <c r="AY15" s="28" t="s">
        <v>167</v>
      </c>
      <c r="AZ15" s="28" t="s">
        <v>147</v>
      </c>
      <c r="BE15" s="2">
        <v>7</v>
      </c>
      <c r="BF15" s="28" t="s">
        <v>88</v>
      </c>
      <c r="BG15" s="28" t="s">
        <v>166</v>
      </c>
      <c r="BH15" s="28" t="s">
        <v>167</v>
      </c>
      <c r="BI15" s="28" t="s">
        <v>147</v>
      </c>
      <c r="BN15" s="2">
        <v>7</v>
      </c>
      <c r="BO15" s="28" t="s">
        <v>88</v>
      </c>
      <c r="BP15" s="28" t="s">
        <v>166</v>
      </c>
      <c r="BQ15" s="28" t="s">
        <v>167</v>
      </c>
      <c r="BR15" s="28" t="s">
        <v>147</v>
      </c>
      <c r="BW15" s="32"/>
      <c r="BX15" s="28" t="s">
        <v>88</v>
      </c>
      <c r="BY15" s="28" t="s">
        <v>225</v>
      </c>
      <c r="BZ15" s="28" t="s">
        <v>170</v>
      </c>
      <c r="CA15" s="28" t="s">
        <v>147</v>
      </c>
      <c r="CF15" s="2">
        <v>7</v>
      </c>
      <c r="CG15" s="28" t="s">
        <v>88</v>
      </c>
      <c r="CH15" s="28" t="s">
        <v>225</v>
      </c>
      <c r="CI15" s="28" t="s">
        <v>170</v>
      </c>
      <c r="CJ15" s="28" t="s">
        <v>147</v>
      </c>
      <c r="CM15" s="28"/>
      <c r="CP15" s="28" t="s">
        <v>88</v>
      </c>
      <c r="CQ15" s="28" t="s">
        <v>225</v>
      </c>
      <c r="CR15" s="28" t="s">
        <v>170</v>
      </c>
      <c r="CS15" s="28" t="s">
        <v>147</v>
      </c>
      <c r="CX15" s="2">
        <v>7</v>
      </c>
      <c r="CY15" s="28" t="s">
        <v>88</v>
      </c>
      <c r="CZ15" s="28" t="s">
        <v>225</v>
      </c>
      <c r="DA15" s="28" t="s">
        <v>170</v>
      </c>
      <c r="DB15" s="28" t="s">
        <v>147</v>
      </c>
      <c r="DE15" s="28"/>
    </row>
    <row r="16" spans="1:110" ht="14.4" customHeight="1" x14ac:dyDescent="0.3">
      <c r="A16" s="2">
        <v>8</v>
      </c>
      <c r="B16" s="28" t="s">
        <v>16</v>
      </c>
      <c r="C16" s="28"/>
      <c r="D16" s="28"/>
      <c r="J16" s="2">
        <v>8</v>
      </c>
      <c r="K16" s="28" t="s">
        <v>16</v>
      </c>
      <c r="L16" s="28"/>
      <c r="M16" s="28"/>
      <c r="T16" s="28" t="s">
        <v>16</v>
      </c>
      <c r="U16" s="28" t="s">
        <v>119</v>
      </c>
      <c r="V16" s="28"/>
      <c r="Z16" s="2" t="str">
        <f>StringSubstract(Z14,DNAReverseComplement(U34))</f>
        <v>GGCTTTGTTAGCAGCCGGATCTCAGTGATGGTGATGATGGTGACCACTCCC</v>
      </c>
      <c r="AM16" s="2">
        <v>8</v>
      </c>
      <c r="AN16" s="28" t="s">
        <v>16</v>
      </c>
      <c r="AO16" s="28" t="s">
        <v>119</v>
      </c>
      <c r="AP16" s="28"/>
      <c r="AQ16" s="28"/>
      <c r="AV16" s="2">
        <v>8</v>
      </c>
      <c r="AW16" s="28" t="s">
        <v>16</v>
      </c>
      <c r="AX16" s="28" t="s">
        <v>193</v>
      </c>
      <c r="AY16" s="28"/>
      <c r="AZ16" s="28"/>
      <c r="BE16" s="2">
        <v>8</v>
      </c>
      <c r="BF16" s="28" t="s">
        <v>16</v>
      </c>
      <c r="BG16" s="28"/>
      <c r="BH16" s="28" t="s">
        <v>119</v>
      </c>
      <c r="BI16" s="28"/>
      <c r="BN16" s="2">
        <v>8</v>
      </c>
      <c r="BO16" s="28" t="s">
        <v>16</v>
      </c>
      <c r="BP16" s="28"/>
      <c r="BQ16" s="28" t="s">
        <v>193</v>
      </c>
      <c r="BR16" s="28"/>
      <c r="BW16" s="32"/>
      <c r="BX16" s="28" t="s">
        <v>16</v>
      </c>
      <c r="BY16" s="28" t="s">
        <v>119</v>
      </c>
      <c r="BZ16" s="28"/>
      <c r="CA16" s="28"/>
      <c r="CF16" s="2">
        <v>8</v>
      </c>
      <c r="CG16" s="28" t="s">
        <v>16</v>
      </c>
      <c r="CH16" s="28" t="s">
        <v>193</v>
      </c>
      <c r="CI16" s="28"/>
      <c r="CJ16" s="28"/>
      <c r="CP16" s="28" t="s">
        <v>16</v>
      </c>
      <c r="CQ16" s="28"/>
      <c r="CR16" s="28" t="s">
        <v>119</v>
      </c>
      <c r="CS16" s="28"/>
      <c r="CX16" s="2">
        <v>8</v>
      </c>
      <c r="CY16" s="28" t="s">
        <v>16</v>
      </c>
      <c r="CZ16" s="28"/>
      <c r="DA16" s="28" t="s">
        <v>193</v>
      </c>
      <c r="DB16" s="28"/>
    </row>
    <row r="17" spans="1:109" ht="14.4" customHeight="1" x14ac:dyDescent="0.3">
      <c r="A17" s="2">
        <v>9</v>
      </c>
      <c r="B17" s="28" t="s">
        <v>13</v>
      </c>
      <c r="C17" s="28"/>
      <c r="D17" s="28"/>
      <c r="J17" s="2">
        <v>9</v>
      </c>
      <c r="K17" s="28" t="s">
        <v>13</v>
      </c>
      <c r="L17" s="28"/>
      <c r="M17" s="28"/>
      <c r="T17" s="28" t="s">
        <v>13</v>
      </c>
      <c r="U17" s="18" t="s">
        <v>118</v>
      </c>
      <c r="V17" s="28"/>
      <c r="AM17" s="2">
        <v>9</v>
      </c>
      <c r="AN17" s="28" t="s">
        <v>13</v>
      </c>
      <c r="AO17" s="28" t="s">
        <v>118</v>
      </c>
      <c r="AP17" s="28"/>
      <c r="AQ17" s="28"/>
      <c r="AV17" s="2">
        <v>9</v>
      </c>
      <c r="AW17" s="28" t="s">
        <v>13</v>
      </c>
      <c r="AX17" s="28" t="s">
        <v>192</v>
      </c>
      <c r="AY17" s="28"/>
      <c r="AZ17" s="28"/>
      <c r="BE17" s="2">
        <v>9</v>
      </c>
      <c r="BF17" s="28" t="s">
        <v>13</v>
      </c>
      <c r="BG17" s="28"/>
      <c r="BH17" s="28" t="s">
        <v>118</v>
      </c>
      <c r="BI17" s="28"/>
      <c r="BN17" s="2">
        <v>9</v>
      </c>
      <c r="BO17" s="28" t="s">
        <v>13</v>
      </c>
      <c r="BP17" s="28"/>
      <c r="BQ17" s="28" t="s">
        <v>192</v>
      </c>
      <c r="BR17" s="28"/>
      <c r="BW17" s="32"/>
      <c r="BX17" s="28" t="s">
        <v>13</v>
      </c>
      <c r="BY17" s="28" t="s">
        <v>118</v>
      </c>
      <c r="BZ17" s="28"/>
      <c r="CA17" s="28"/>
      <c r="CF17" s="2">
        <v>9</v>
      </c>
      <c r="CG17" s="28" t="s">
        <v>13</v>
      </c>
      <c r="CH17" s="28" t="s">
        <v>192</v>
      </c>
      <c r="CI17" s="28"/>
      <c r="CJ17" s="28"/>
      <c r="CP17" s="28" t="s">
        <v>13</v>
      </c>
      <c r="CQ17" s="28"/>
      <c r="CR17" s="28" t="s">
        <v>118</v>
      </c>
      <c r="CS17" s="28"/>
      <c r="CX17" s="2">
        <v>9</v>
      </c>
      <c r="CY17" s="28" t="s">
        <v>13</v>
      </c>
      <c r="CZ17" s="28"/>
      <c r="DA17" s="28" t="s">
        <v>192</v>
      </c>
      <c r="DB17" s="28"/>
    </row>
    <row r="18" spans="1:109" ht="14.4" customHeight="1" x14ac:dyDescent="0.3">
      <c r="A18" s="2">
        <v>10</v>
      </c>
      <c r="B18" s="28" t="s">
        <v>16</v>
      </c>
      <c r="C18" s="28"/>
      <c r="D18" s="28"/>
      <c r="J18" s="2">
        <v>10</v>
      </c>
      <c r="K18" s="28" t="s">
        <v>16</v>
      </c>
      <c r="L18" s="28"/>
      <c r="M18" s="28"/>
      <c r="T18" s="28" t="s">
        <v>16</v>
      </c>
      <c r="U18" s="28"/>
      <c r="V18" s="28"/>
      <c r="AM18" s="2">
        <v>10</v>
      </c>
      <c r="AN18" s="28" t="s">
        <v>16</v>
      </c>
      <c r="AO18" s="28"/>
      <c r="AP18" s="28"/>
      <c r="AQ18" s="28"/>
      <c r="AV18" s="2">
        <v>10</v>
      </c>
      <c r="AW18" s="28" t="s">
        <v>16</v>
      </c>
      <c r="AX18" s="28"/>
      <c r="AY18" s="28"/>
      <c r="AZ18" s="28"/>
      <c r="BE18" s="2">
        <v>10</v>
      </c>
      <c r="BF18" s="28" t="s">
        <v>16</v>
      </c>
      <c r="BG18" s="28"/>
      <c r="BH18" s="28"/>
      <c r="BI18" s="28"/>
      <c r="BN18" s="2">
        <v>10</v>
      </c>
      <c r="BO18" s="28" t="s">
        <v>16</v>
      </c>
      <c r="BP18" s="28"/>
      <c r="BQ18" s="28"/>
      <c r="BR18" s="28"/>
      <c r="BW18" s="32"/>
      <c r="BX18" s="28" t="s">
        <v>16</v>
      </c>
      <c r="BY18" s="28"/>
      <c r="BZ18" s="28"/>
      <c r="CA18" s="28"/>
      <c r="CF18" s="2">
        <v>10</v>
      </c>
      <c r="CG18" s="28" t="s">
        <v>16</v>
      </c>
      <c r="CH18" s="28"/>
      <c r="CI18" s="28"/>
      <c r="CJ18" s="28"/>
      <c r="CP18" s="28" t="s">
        <v>16</v>
      </c>
      <c r="CQ18" s="28"/>
      <c r="CR18" s="28"/>
      <c r="CS18" s="28"/>
      <c r="CX18" s="2">
        <v>10</v>
      </c>
      <c r="CY18" s="28" t="s">
        <v>16</v>
      </c>
      <c r="CZ18" s="28"/>
      <c r="DA18" s="28"/>
      <c r="DB18" s="28"/>
    </row>
    <row r="19" spans="1:109" ht="14.4" customHeight="1" x14ac:dyDescent="0.3">
      <c r="A19" s="2">
        <v>11</v>
      </c>
      <c r="B19" s="28" t="s">
        <v>15</v>
      </c>
      <c r="C19" s="28" t="s">
        <v>1</v>
      </c>
      <c r="D19" s="28"/>
      <c r="J19" s="2">
        <v>11</v>
      </c>
      <c r="K19" s="28" t="s">
        <v>15</v>
      </c>
      <c r="L19" s="28" t="s">
        <v>1</v>
      </c>
      <c r="M19" s="28"/>
      <c r="T19" s="28" t="s">
        <v>15</v>
      </c>
      <c r="U19" s="28" t="s">
        <v>1</v>
      </c>
      <c r="V19" s="28"/>
      <c r="AB19" s="2" t="s">
        <v>2500</v>
      </c>
      <c r="AC19" s="2" t="str">
        <f>DNATranslate(DNAReverseComplement(AB19))</f>
        <v>GSGHHHHHHDPAANKA</v>
      </c>
      <c r="AM19" s="2">
        <v>11</v>
      </c>
      <c r="AN19" s="28" t="s">
        <v>15</v>
      </c>
      <c r="AO19" s="28" t="s">
        <v>1</v>
      </c>
      <c r="AP19" s="28" t="s">
        <v>1</v>
      </c>
      <c r="AQ19" s="28"/>
      <c r="AV19" s="2">
        <v>11</v>
      </c>
      <c r="AW19" s="28" t="s">
        <v>15</v>
      </c>
      <c r="AX19" s="28" t="s">
        <v>1</v>
      </c>
      <c r="AY19" s="28" t="s">
        <v>1</v>
      </c>
      <c r="AZ19" s="28"/>
      <c r="BE19" s="2">
        <v>11</v>
      </c>
      <c r="BF19" s="28" t="s">
        <v>15</v>
      </c>
      <c r="BG19" s="28" t="s">
        <v>1</v>
      </c>
      <c r="BH19" s="28" t="s">
        <v>1</v>
      </c>
      <c r="BI19" s="28"/>
      <c r="BN19" s="2">
        <v>11</v>
      </c>
      <c r="BO19" s="28" t="s">
        <v>15</v>
      </c>
      <c r="BP19" s="28" t="s">
        <v>1</v>
      </c>
      <c r="BQ19" s="28" t="s">
        <v>1</v>
      </c>
      <c r="BR19" s="28"/>
      <c r="BW19" s="32"/>
      <c r="BX19" s="28" t="s">
        <v>15</v>
      </c>
      <c r="BY19" s="28" t="s">
        <v>1</v>
      </c>
      <c r="BZ19" s="28" t="s">
        <v>1</v>
      </c>
      <c r="CA19" s="28"/>
      <c r="CF19" s="2">
        <v>11</v>
      </c>
      <c r="CG19" s="28" t="s">
        <v>15</v>
      </c>
      <c r="CH19" s="28" t="s">
        <v>1</v>
      </c>
      <c r="CI19" s="28" t="s">
        <v>1</v>
      </c>
      <c r="CJ19" s="28"/>
      <c r="CM19" s="33"/>
      <c r="CP19" s="28" t="s">
        <v>15</v>
      </c>
      <c r="CQ19" s="28" t="s">
        <v>1</v>
      </c>
      <c r="CR19" s="28" t="s">
        <v>1</v>
      </c>
      <c r="CS19" s="28"/>
      <c r="CX19" s="2">
        <v>11</v>
      </c>
      <c r="CY19" s="28" t="s">
        <v>15</v>
      </c>
      <c r="CZ19" s="28" t="s">
        <v>1</v>
      </c>
      <c r="DA19" s="28" t="s">
        <v>1</v>
      </c>
      <c r="DB19" s="28"/>
      <c r="DE19" s="33"/>
    </row>
    <row r="20" spans="1:109" ht="14.4" customHeight="1" x14ac:dyDescent="0.3">
      <c r="A20" s="2">
        <v>12</v>
      </c>
      <c r="B20" s="28" t="s">
        <v>125</v>
      </c>
      <c r="C20" s="28"/>
      <c r="D20" s="28"/>
      <c r="J20" s="2">
        <v>12</v>
      </c>
      <c r="K20" s="28" t="s">
        <v>125</v>
      </c>
      <c r="L20" s="28"/>
      <c r="M20" s="28"/>
      <c r="T20" s="28" t="s">
        <v>125</v>
      </c>
      <c r="U20" s="28"/>
      <c r="V20" s="28"/>
      <c r="X20" s="2" t="str">
        <f>StringFindOverlap(U26,DNAReverseComplement(U15))</f>
        <v>CAGGTACTGGCCGGTATTGG</v>
      </c>
      <c r="AM20" s="2">
        <v>12</v>
      </c>
      <c r="AN20" s="28" t="s">
        <v>125</v>
      </c>
      <c r="AO20" s="28" t="s">
        <v>9</v>
      </c>
      <c r="AP20" s="28"/>
      <c r="AQ20" s="28"/>
      <c r="AT20" s="17"/>
      <c r="AV20" s="2">
        <v>12</v>
      </c>
      <c r="AW20" s="28" t="s">
        <v>125</v>
      </c>
      <c r="AX20" s="28" t="s">
        <v>9</v>
      </c>
      <c r="AY20" s="28"/>
      <c r="AZ20" s="28"/>
      <c r="BE20" s="2">
        <v>12</v>
      </c>
      <c r="BF20" s="28" t="s">
        <v>125</v>
      </c>
      <c r="BG20" s="28" t="s">
        <v>9</v>
      </c>
      <c r="BH20" s="28"/>
      <c r="BI20" s="28"/>
      <c r="BN20" s="2">
        <v>12</v>
      </c>
      <c r="BO20" s="28" t="s">
        <v>125</v>
      </c>
      <c r="BP20" s="28" t="s">
        <v>9</v>
      </c>
      <c r="BQ20" s="28"/>
      <c r="BR20" s="28"/>
      <c r="BW20" s="32"/>
      <c r="BX20" s="28" t="s">
        <v>125</v>
      </c>
      <c r="BY20" s="28" t="s">
        <v>9</v>
      </c>
      <c r="BZ20" s="28"/>
      <c r="CA20" s="28"/>
      <c r="CF20" s="2">
        <v>12</v>
      </c>
      <c r="CG20" s="28" t="s">
        <v>125</v>
      </c>
      <c r="CH20" s="28" t="s">
        <v>9</v>
      </c>
      <c r="CI20" s="28"/>
      <c r="CJ20" s="28"/>
      <c r="CP20" s="28" t="s">
        <v>125</v>
      </c>
      <c r="CQ20" s="28" t="s">
        <v>9</v>
      </c>
      <c r="CR20" s="28"/>
      <c r="CS20" s="28"/>
      <c r="CX20" s="2">
        <v>12</v>
      </c>
      <c r="CY20" s="28" t="s">
        <v>125</v>
      </c>
      <c r="CZ20" s="28" t="s">
        <v>9</v>
      </c>
      <c r="DA20" s="28"/>
      <c r="DB20" s="28"/>
    </row>
    <row r="21" spans="1:109" ht="14.4" customHeight="1" x14ac:dyDescent="0.3">
      <c r="A21" s="2">
        <v>13</v>
      </c>
      <c r="B21" s="28" t="s">
        <v>92</v>
      </c>
      <c r="C21" s="28">
        <v>3</v>
      </c>
      <c r="D21" s="28">
        <v>123</v>
      </c>
      <c r="J21" s="2">
        <v>13</v>
      </c>
      <c r="K21" s="28" t="s">
        <v>92</v>
      </c>
      <c r="L21" s="28">
        <v>3</v>
      </c>
      <c r="M21" s="28">
        <v>123</v>
      </c>
      <c r="O21" s="31"/>
      <c r="T21" s="28" t="s">
        <v>92</v>
      </c>
      <c r="U21" s="28">
        <v>3</v>
      </c>
      <c r="V21" s="28">
        <v>123</v>
      </c>
      <c r="AM21" s="2">
        <v>13</v>
      </c>
      <c r="AN21" s="28" t="s">
        <v>92</v>
      </c>
      <c r="AO21" s="28">
        <v>123</v>
      </c>
      <c r="AP21" s="28">
        <v>3</v>
      </c>
      <c r="AQ21" s="28">
        <v>1</v>
      </c>
      <c r="AV21" s="2">
        <v>13</v>
      </c>
      <c r="AW21" s="28" t="s">
        <v>92</v>
      </c>
      <c r="AX21" s="28">
        <v>123</v>
      </c>
      <c r="AY21" s="28">
        <v>3</v>
      </c>
      <c r="AZ21" s="28">
        <v>1</v>
      </c>
      <c r="BE21" s="2">
        <v>13</v>
      </c>
      <c r="BF21" s="28" t="s">
        <v>92</v>
      </c>
      <c r="BG21" s="28">
        <v>123</v>
      </c>
      <c r="BH21" s="28">
        <v>3</v>
      </c>
      <c r="BI21" s="28">
        <v>1</v>
      </c>
      <c r="BN21" s="2">
        <v>13</v>
      </c>
      <c r="BO21" s="28" t="s">
        <v>92</v>
      </c>
      <c r="BP21" s="28">
        <v>123</v>
      </c>
      <c r="BQ21" s="28">
        <v>3</v>
      </c>
      <c r="BR21" s="28">
        <v>1</v>
      </c>
      <c r="BW21" s="32"/>
      <c r="BX21" s="28" t="s">
        <v>92</v>
      </c>
      <c r="BY21" s="28">
        <v>123</v>
      </c>
      <c r="BZ21" s="28">
        <v>3</v>
      </c>
      <c r="CA21" s="28">
        <v>1</v>
      </c>
      <c r="CF21" s="2">
        <v>13</v>
      </c>
      <c r="CG21" s="28" t="s">
        <v>92</v>
      </c>
      <c r="CH21" s="28">
        <v>123</v>
      </c>
      <c r="CI21" s="28">
        <v>3</v>
      </c>
      <c r="CJ21" s="28">
        <v>1</v>
      </c>
      <c r="CP21" s="28" t="s">
        <v>92</v>
      </c>
      <c r="CQ21" s="28">
        <v>123</v>
      </c>
      <c r="CR21" s="28">
        <v>3</v>
      </c>
      <c r="CS21" s="28">
        <v>1</v>
      </c>
      <c r="CX21" s="2">
        <v>13</v>
      </c>
      <c r="CY21" s="28" t="s">
        <v>92</v>
      </c>
      <c r="CZ21" s="28">
        <v>123</v>
      </c>
      <c r="DA21" s="28">
        <v>3</v>
      </c>
      <c r="DB21" s="28">
        <v>1</v>
      </c>
    </row>
    <row r="22" spans="1:109" ht="14.4" customHeight="1" x14ac:dyDescent="0.3">
      <c r="BW22" s="32"/>
    </row>
    <row r="23" spans="1:109" ht="14.4" customHeight="1" x14ac:dyDescent="0.3">
      <c r="B23" s="28" t="s">
        <v>127</v>
      </c>
      <c r="C23" s="28" t="str">
        <f>C9</f>
        <v>His_Mpa5c</v>
      </c>
      <c r="D23" s="28" t="str">
        <f>D9</f>
        <v>pET21a</v>
      </c>
      <c r="K23" s="28" t="s">
        <v>127</v>
      </c>
      <c r="L23" s="28" t="str">
        <f>L9</f>
        <v>Strep_Mpa5c</v>
      </c>
      <c r="M23" s="28" t="str">
        <f>M9</f>
        <v>pET21a</v>
      </c>
      <c r="T23" s="28" t="s">
        <v>127</v>
      </c>
      <c r="U23" s="28" t="str">
        <f>U9</f>
        <v>Mpa5c</v>
      </c>
      <c r="V23" s="28" t="str">
        <f>V9</f>
        <v>pET21a</v>
      </c>
      <c r="AN23" s="2" t="s">
        <v>127</v>
      </c>
      <c r="AO23" s="2" t="str">
        <f>AO9</f>
        <v>wtSgPrcB_His</v>
      </c>
      <c r="AP23" s="2" t="str">
        <f>AP9</f>
        <v>wtSgPrcA</v>
      </c>
      <c r="AW23" s="2" t="s">
        <v>127</v>
      </c>
      <c r="AX23" s="2" t="str">
        <f>AX9</f>
        <v>wtSgPrcB_Strep</v>
      </c>
      <c r="AY23" s="2" t="str">
        <f>AY9</f>
        <v>wtSgPrcA</v>
      </c>
      <c r="BF23" s="2" t="s">
        <v>127</v>
      </c>
      <c r="BG23" s="2" t="str">
        <f>BG9</f>
        <v>wtSgPrcB</v>
      </c>
      <c r="BH23" s="2" t="str">
        <f>BH9</f>
        <v>wtSgPrcA_His</v>
      </c>
      <c r="BO23" s="2" t="s">
        <v>127</v>
      </c>
      <c r="BP23" s="2" t="str">
        <f>BP9</f>
        <v>wtSgPrcB</v>
      </c>
      <c r="BQ23" s="2" t="str">
        <f>BQ9</f>
        <v>wtSgPrcA_Strep</v>
      </c>
      <c r="BW23" s="32"/>
      <c r="BX23" s="2" t="s">
        <v>127</v>
      </c>
      <c r="BY23" s="2" t="str">
        <f>BY9</f>
        <v>deltaSgPrcB_His</v>
      </c>
      <c r="BZ23" s="2" t="str">
        <f>BZ9</f>
        <v>OGSgPrcA</v>
      </c>
      <c r="CG23" s="2" t="s">
        <v>127</v>
      </c>
      <c r="CH23" s="2" t="str">
        <f>CH9</f>
        <v>deltaSgPrcB_Strep</v>
      </c>
      <c r="CI23" s="2" t="str">
        <f>CI9</f>
        <v>OGSgPrcA</v>
      </c>
      <c r="CP23" s="2" t="s">
        <v>127</v>
      </c>
      <c r="CQ23" s="2" t="str">
        <f>CQ9</f>
        <v>deltaSgPrcB</v>
      </c>
      <c r="CR23" s="2" t="str">
        <f>CR9</f>
        <v>OGSgPrcA_His</v>
      </c>
      <c r="CY23" s="2" t="s">
        <v>127</v>
      </c>
      <c r="CZ23" s="2" t="str">
        <f>CZ9</f>
        <v>deltaSgPrcB</v>
      </c>
      <c r="DA23" s="2" t="str">
        <f>DA9</f>
        <v>OGSgPrcA_Strep</v>
      </c>
    </row>
    <row r="24" spans="1:109" ht="14.4" customHeight="1" x14ac:dyDescent="0.3">
      <c r="A24" s="2">
        <v>1</v>
      </c>
      <c r="B24" s="28" t="s">
        <v>89</v>
      </c>
      <c r="C24" s="28" t="s">
        <v>12</v>
      </c>
      <c r="D24" s="28" t="s">
        <v>64</v>
      </c>
      <c r="J24" s="2">
        <v>1</v>
      </c>
      <c r="K24" s="28" t="s">
        <v>89</v>
      </c>
      <c r="L24" s="28" t="s">
        <v>12</v>
      </c>
      <c r="M24" s="28" t="s">
        <v>147</v>
      </c>
      <c r="T24" s="28" t="s">
        <v>89</v>
      </c>
      <c r="U24" s="28" t="s">
        <v>12</v>
      </c>
      <c r="V24" s="28" t="s">
        <v>159</v>
      </c>
      <c r="AM24" s="2">
        <v>1</v>
      </c>
      <c r="AN24" s="28" t="s">
        <v>89</v>
      </c>
      <c r="AO24" s="28" t="s">
        <v>166</v>
      </c>
      <c r="AP24" s="28" t="s">
        <v>167</v>
      </c>
      <c r="AQ24" s="28" t="s">
        <v>147</v>
      </c>
      <c r="AV24" s="2">
        <v>1</v>
      </c>
      <c r="AW24" s="28" t="s">
        <v>89</v>
      </c>
      <c r="AX24" s="28" t="s">
        <v>166</v>
      </c>
      <c r="AY24" s="28" t="s">
        <v>167</v>
      </c>
      <c r="AZ24" s="28" t="s">
        <v>147</v>
      </c>
      <c r="BE24" s="2">
        <v>1</v>
      </c>
      <c r="BF24" s="28" t="s">
        <v>89</v>
      </c>
      <c r="BG24" s="28" t="s">
        <v>166</v>
      </c>
      <c r="BH24" s="28" t="s">
        <v>167</v>
      </c>
      <c r="BI24" s="28" t="s">
        <v>147</v>
      </c>
      <c r="BN24" s="2">
        <v>1</v>
      </c>
      <c r="BO24" s="28" t="s">
        <v>89</v>
      </c>
      <c r="BP24" s="28" t="s">
        <v>166</v>
      </c>
      <c r="BQ24" s="28" t="s">
        <v>167</v>
      </c>
      <c r="BR24" s="28" t="s">
        <v>147</v>
      </c>
      <c r="BW24" s="32"/>
      <c r="BX24" s="28" t="s">
        <v>89</v>
      </c>
      <c r="BY24" s="28" t="s">
        <v>225</v>
      </c>
      <c r="BZ24" s="28" t="s">
        <v>170</v>
      </c>
      <c r="CA24" s="28" t="s">
        <v>147</v>
      </c>
      <c r="CF24" s="2">
        <v>1</v>
      </c>
      <c r="CG24" s="28" t="s">
        <v>89</v>
      </c>
      <c r="CH24" s="28" t="s">
        <v>225</v>
      </c>
      <c r="CI24" s="28" t="s">
        <v>170</v>
      </c>
      <c r="CJ24" s="28" t="s">
        <v>147</v>
      </c>
      <c r="CP24" s="28" t="s">
        <v>89</v>
      </c>
      <c r="CQ24" s="28" t="s">
        <v>225</v>
      </c>
      <c r="CR24" s="28" t="s">
        <v>170</v>
      </c>
      <c r="CS24" s="28" t="s">
        <v>147</v>
      </c>
      <c r="CX24" s="2">
        <v>1</v>
      </c>
      <c r="CY24" s="28" t="s">
        <v>89</v>
      </c>
      <c r="CZ24" s="28" t="s">
        <v>225</v>
      </c>
      <c r="DA24" s="28" t="s">
        <v>170</v>
      </c>
      <c r="DB24" s="28" t="s">
        <v>147</v>
      </c>
    </row>
    <row r="25" spans="1:109" ht="14.4" customHeight="1" x14ac:dyDescent="0.3">
      <c r="A25" s="2">
        <v>2</v>
      </c>
      <c r="B25" s="28" t="s">
        <v>75</v>
      </c>
      <c r="C25" s="28" t="s">
        <v>154</v>
      </c>
      <c r="D25" s="28" t="s">
        <v>133</v>
      </c>
      <c r="J25" s="2">
        <v>2</v>
      </c>
      <c r="K25" s="28" t="s">
        <v>75</v>
      </c>
      <c r="L25" s="28" t="s">
        <v>149</v>
      </c>
      <c r="M25" s="28" t="s">
        <v>133</v>
      </c>
      <c r="T25" s="28" t="s">
        <v>75</v>
      </c>
      <c r="U25" s="28" t="s">
        <v>160</v>
      </c>
      <c r="V25" s="28" t="s">
        <v>133</v>
      </c>
      <c r="X25" s="2">
        <f>OligoTm(U25)</f>
        <v>74.8</v>
      </c>
      <c r="Y25" s="2">
        <f>OligoTm(V25)</f>
        <v>66.3</v>
      </c>
      <c r="AM25" s="2">
        <v>2</v>
      </c>
      <c r="AN25" s="28" t="s">
        <v>75</v>
      </c>
      <c r="AO25" s="28" t="s">
        <v>212</v>
      </c>
      <c r="AP25" s="28" t="s">
        <v>207</v>
      </c>
      <c r="AQ25" s="28" t="s">
        <v>133</v>
      </c>
      <c r="AV25" s="2">
        <v>2</v>
      </c>
      <c r="AW25" s="28" t="s">
        <v>75</v>
      </c>
      <c r="AX25" s="28" t="s">
        <v>212</v>
      </c>
      <c r="AY25" s="28" t="s">
        <v>239</v>
      </c>
      <c r="AZ25" s="28" t="s">
        <v>133</v>
      </c>
      <c r="BE25" s="2">
        <v>2</v>
      </c>
      <c r="BF25" s="28" t="s">
        <v>75</v>
      </c>
      <c r="BG25" s="28" t="s">
        <v>212</v>
      </c>
      <c r="BH25" s="28" t="s">
        <v>207</v>
      </c>
      <c r="BI25" s="28" t="s">
        <v>133</v>
      </c>
      <c r="BN25" s="2">
        <v>2</v>
      </c>
      <c r="BO25" s="28" t="s">
        <v>75</v>
      </c>
      <c r="BP25" s="28" t="s">
        <v>212</v>
      </c>
      <c r="BQ25" s="28" t="s">
        <v>207</v>
      </c>
      <c r="BR25" s="28" t="s">
        <v>133</v>
      </c>
      <c r="BW25" s="32"/>
      <c r="BX25" s="28" t="s">
        <v>75</v>
      </c>
      <c r="BY25" s="28" t="s">
        <v>243</v>
      </c>
      <c r="BZ25" s="28" t="s">
        <v>244</v>
      </c>
      <c r="CA25" s="28" t="s">
        <v>133</v>
      </c>
      <c r="CF25" s="2">
        <v>2</v>
      </c>
      <c r="CG25" s="28" t="s">
        <v>75</v>
      </c>
      <c r="CH25" s="28" t="s">
        <v>243</v>
      </c>
      <c r="CI25" s="28" t="s">
        <v>244</v>
      </c>
      <c r="CJ25" s="28" t="s">
        <v>133</v>
      </c>
      <c r="CP25" s="28" t="s">
        <v>75</v>
      </c>
      <c r="CQ25" s="28" t="s">
        <v>243</v>
      </c>
      <c r="CR25" s="28" t="s">
        <v>244</v>
      </c>
      <c r="CS25" s="28" t="s">
        <v>133</v>
      </c>
      <c r="CX25" s="2">
        <v>2</v>
      </c>
      <c r="CY25" s="28" t="s">
        <v>75</v>
      </c>
      <c r="CZ25" s="28" t="s">
        <v>243</v>
      </c>
      <c r="DA25" s="28" t="s">
        <v>244</v>
      </c>
      <c r="DB25" s="28" t="s">
        <v>133</v>
      </c>
    </row>
    <row r="26" spans="1:109" ht="14.4" customHeight="1" x14ac:dyDescent="0.3">
      <c r="A26" s="2">
        <v>3</v>
      </c>
      <c r="B26" s="28" t="s">
        <v>76</v>
      </c>
      <c r="C26" s="28" t="s">
        <v>148</v>
      </c>
      <c r="D26" s="28" t="s">
        <v>155</v>
      </c>
      <c r="J26" s="2">
        <v>3</v>
      </c>
      <c r="K26" s="28" t="s">
        <v>76</v>
      </c>
      <c r="L26" s="28" t="s">
        <v>148</v>
      </c>
      <c r="M26" s="28" t="s">
        <v>150</v>
      </c>
      <c r="T26" s="28" t="s">
        <v>76</v>
      </c>
      <c r="U26" s="28" t="s">
        <v>134</v>
      </c>
      <c r="V26" s="28" t="s">
        <v>141</v>
      </c>
      <c r="X26" s="2">
        <f>OligoTm(U26)</f>
        <v>88.6</v>
      </c>
      <c r="Y26" s="2">
        <f>OligoTm(V26)</f>
        <v>63.8</v>
      </c>
      <c r="AM26" s="2">
        <v>3</v>
      </c>
      <c r="AN26" s="28" t="s">
        <v>76</v>
      </c>
      <c r="AO26" s="28" t="s">
        <v>208</v>
      </c>
      <c r="AP26" s="28" t="s">
        <v>174</v>
      </c>
      <c r="AQ26" s="28" t="s">
        <v>213</v>
      </c>
      <c r="AV26" s="2">
        <v>3</v>
      </c>
      <c r="AW26" s="28" t="s">
        <v>76</v>
      </c>
      <c r="AX26" s="28" t="s">
        <v>210</v>
      </c>
      <c r="AY26" s="28" t="s">
        <v>174</v>
      </c>
      <c r="AZ26" s="28" t="s">
        <v>213</v>
      </c>
      <c r="BE26" s="2">
        <v>3</v>
      </c>
      <c r="BF26" s="28" t="s">
        <v>76</v>
      </c>
      <c r="BG26" s="28" t="s">
        <v>231</v>
      </c>
      <c r="BH26" s="28" t="s">
        <v>218</v>
      </c>
      <c r="BI26" s="28" t="s">
        <v>213</v>
      </c>
      <c r="BN26" s="2">
        <v>3</v>
      </c>
      <c r="BO26" s="28" t="s">
        <v>76</v>
      </c>
      <c r="BP26" s="28" t="s">
        <v>231</v>
      </c>
      <c r="BQ26" s="28" t="s">
        <v>219</v>
      </c>
      <c r="BR26" s="28" t="s">
        <v>213</v>
      </c>
      <c r="BW26" s="32"/>
      <c r="BX26" s="28" t="s">
        <v>76</v>
      </c>
      <c r="BY26" s="28" t="s">
        <v>256</v>
      </c>
      <c r="BZ26" s="28" t="s">
        <v>174</v>
      </c>
      <c r="CA26" s="28" t="s">
        <v>213</v>
      </c>
      <c r="CF26" s="2">
        <v>3</v>
      </c>
      <c r="CG26" s="28" t="s">
        <v>76</v>
      </c>
      <c r="CH26" s="28" t="s">
        <v>245</v>
      </c>
      <c r="CI26" s="28" t="s">
        <v>174</v>
      </c>
      <c r="CJ26" s="28" t="s">
        <v>213</v>
      </c>
      <c r="CP26" s="28" t="s">
        <v>76</v>
      </c>
      <c r="CQ26" s="28" t="s">
        <v>271</v>
      </c>
      <c r="CR26" s="28" t="s">
        <v>218</v>
      </c>
      <c r="CS26" s="28" t="s">
        <v>213</v>
      </c>
      <c r="CX26" s="2">
        <v>3</v>
      </c>
      <c r="CY26" s="28" t="s">
        <v>76</v>
      </c>
      <c r="CZ26" s="28" t="s">
        <v>271</v>
      </c>
      <c r="DA26" s="28" t="s">
        <v>219</v>
      </c>
      <c r="DB26" s="28" t="s">
        <v>213</v>
      </c>
    </row>
    <row r="27" spans="1:109" ht="14.4" customHeight="1" x14ac:dyDescent="0.3">
      <c r="A27" s="2">
        <v>4</v>
      </c>
      <c r="B27" s="28" t="s">
        <v>84</v>
      </c>
      <c r="C27" s="28" t="s">
        <v>1885</v>
      </c>
      <c r="D27" s="28" t="s">
        <v>291</v>
      </c>
      <c r="J27" s="2">
        <v>4</v>
      </c>
      <c r="K27" s="28" t="s">
        <v>84</v>
      </c>
      <c r="L27" s="28" t="s">
        <v>1894</v>
      </c>
      <c r="M27" s="28" t="s">
        <v>291</v>
      </c>
      <c r="T27" s="28" t="s">
        <v>84</v>
      </c>
      <c r="U27" s="28" t="s">
        <v>290</v>
      </c>
      <c r="V27" s="28" t="s">
        <v>291</v>
      </c>
      <c r="AM27" s="2">
        <v>4</v>
      </c>
      <c r="AN27" s="28" t="s">
        <v>84</v>
      </c>
      <c r="AO27" s="28" t="s">
        <v>1906</v>
      </c>
      <c r="AP27" s="28" t="s">
        <v>1907</v>
      </c>
      <c r="AQ27" s="28" t="s">
        <v>291</v>
      </c>
      <c r="AV27" s="2">
        <v>4</v>
      </c>
      <c r="AW27" s="28" t="s">
        <v>84</v>
      </c>
      <c r="AX27" s="28" t="s">
        <v>1917</v>
      </c>
      <c r="AY27" s="28" t="s">
        <v>1907</v>
      </c>
      <c r="AZ27" s="28" t="s">
        <v>291</v>
      </c>
      <c r="BE27" s="2">
        <v>4</v>
      </c>
      <c r="BF27" s="28" t="s">
        <v>84</v>
      </c>
      <c r="BG27" s="28" t="s">
        <v>1924</v>
      </c>
      <c r="BH27" s="28" t="s">
        <v>1925</v>
      </c>
      <c r="BI27" s="28" t="s">
        <v>291</v>
      </c>
      <c r="BN27" s="2">
        <v>4</v>
      </c>
      <c r="BO27" s="28" t="s">
        <v>84</v>
      </c>
      <c r="BP27" s="28" t="s">
        <v>1924</v>
      </c>
      <c r="BQ27" s="28" t="s">
        <v>1934</v>
      </c>
      <c r="BR27" s="28" t="s">
        <v>291</v>
      </c>
      <c r="BW27" s="32"/>
      <c r="BX27" s="28" t="s">
        <v>84</v>
      </c>
      <c r="BY27" s="28" t="s">
        <v>1940</v>
      </c>
      <c r="BZ27" s="28" t="s">
        <v>1941</v>
      </c>
      <c r="CA27" s="28" t="s">
        <v>291</v>
      </c>
      <c r="CF27" s="2">
        <v>4</v>
      </c>
      <c r="CG27" s="28" t="s">
        <v>84</v>
      </c>
      <c r="CH27" s="28" t="s">
        <v>1950</v>
      </c>
      <c r="CI27" s="28" t="s">
        <v>1941</v>
      </c>
      <c r="CJ27" s="28" t="s">
        <v>291</v>
      </c>
      <c r="CP27" s="28" t="s">
        <v>84</v>
      </c>
      <c r="CQ27" s="28" t="s">
        <v>1956</v>
      </c>
      <c r="CR27" s="28" t="s">
        <v>1957</v>
      </c>
      <c r="CS27" s="28" t="s">
        <v>291</v>
      </c>
      <c r="CX27" s="2">
        <v>4</v>
      </c>
      <c r="CY27" s="28" t="s">
        <v>84</v>
      </c>
      <c r="CZ27" s="28" t="s">
        <v>1956</v>
      </c>
      <c r="DA27" s="28" t="s">
        <v>1966</v>
      </c>
      <c r="DB27" s="28" t="s">
        <v>291</v>
      </c>
    </row>
    <row r="28" spans="1:109" ht="14.4" customHeight="1" x14ac:dyDescent="0.3">
      <c r="A28" s="2">
        <v>5</v>
      </c>
      <c r="B28" s="28" t="s">
        <v>85</v>
      </c>
      <c r="C28" s="28" t="s">
        <v>1886</v>
      </c>
      <c r="D28" s="28" t="s">
        <v>293</v>
      </c>
      <c r="J28" s="2">
        <v>5</v>
      </c>
      <c r="K28" s="28" t="s">
        <v>85</v>
      </c>
      <c r="L28" s="28" t="s">
        <v>1895</v>
      </c>
      <c r="M28" s="28" t="s">
        <v>293</v>
      </c>
      <c r="T28" s="28" t="s">
        <v>85</v>
      </c>
      <c r="U28" s="28" t="s">
        <v>292</v>
      </c>
      <c r="V28" s="28" t="s">
        <v>293</v>
      </c>
      <c r="AM28" s="2">
        <v>5</v>
      </c>
      <c r="AN28" s="28" t="s">
        <v>85</v>
      </c>
      <c r="AO28" s="28" t="s">
        <v>1908</v>
      </c>
      <c r="AP28" s="28" t="s">
        <v>1909</v>
      </c>
      <c r="AQ28" s="28" t="s">
        <v>293</v>
      </c>
      <c r="AV28" s="2">
        <v>5</v>
      </c>
      <c r="AW28" s="28" t="s">
        <v>85</v>
      </c>
      <c r="AX28" s="28" t="s">
        <v>1918</v>
      </c>
      <c r="AY28" s="28" t="s">
        <v>1909</v>
      </c>
      <c r="AZ28" s="28" t="s">
        <v>293</v>
      </c>
      <c r="BE28" s="2">
        <v>5</v>
      </c>
      <c r="BF28" s="28" t="s">
        <v>85</v>
      </c>
      <c r="BG28" s="28" t="s">
        <v>1926</v>
      </c>
      <c r="BH28" s="28" t="s">
        <v>1927</v>
      </c>
      <c r="BI28" s="28" t="s">
        <v>293</v>
      </c>
      <c r="BN28" s="2">
        <v>5</v>
      </c>
      <c r="BO28" s="28" t="s">
        <v>85</v>
      </c>
      <c r="BP28" s="28" t="s">
        <v>1926</v>
      </c>
      <c r="BQ28" s="28" t="s">
        <v>1935</v>
      </c>
      <c r="BR28" s="28" t="s">
        <v>293</v>
      </c>
      <c r="BW28" s="32"/>
      <c r="BX28" s="28" t="s">
        <v>85</v>
      </c>
      <c r="BY28" s="28" t="s">
        <v>1942</v>
      </c>
      <c r="BZ28" s="28" t="s">
        <v>1943</v>
      </c>
      <c r="CA28" s="28" t="s">
        <v>293</v>
      </c>
      <c r="CF28" s="2">
        <v>5</v>
      </c>
      <c r="CG28" s="28" t="s">
        <v>85</v>
      </c>
      <c r="CH28" s="28" t="s">
        <v>1951</v>
      </c>
      <c r="CI28" s="28" t="s">
        <v>1943</v>
      </c>
      <c r="CJ28" s="28" t="s">
        <v>293</v>
      </c>
      <c r="CP28" s="28" t="s">
        <v>85</v>
      </c>
      <c r="CQ28" s="28" t="s">
        <v>1958</v>
      </c>
      <c r="CR28" s="28" t="s">
        <v>1959</v>
      </c>
      <c r="CS28" s="28" t="s">
        <v>293</v>
      </c>
      <c r="CX28" s="2">
        <v>5</v>
      </c>
      <c r="CY28" s="28" t="s">
        <v>85</v>
      </c>
      <c r="CZ28" s="28" t="s">
        <v>1958</v>
      </c>
      <c r="DA28" s="28" t="s">
        <v>1967</v>
      </c>
      <c r="DB28" s="28" t="s">
        <v>293</v>
      </c>
    </row>
    <row r="29" spans="1:109" ht="14.4" customHeight="1" x14ac:dyDescent="0.3">
      <c r="A29" s="2">
        <v>6</v>
      </c>
      <c r="B29" s="28" t="s">
        <v>90</v>
      </c>
      <c r="C29" s="28">
        <v>63.2</v>
      </c>
      <c r="D29" s="28">
        <v>64.5</v>
      </c>
      <c r="J29" s="2">
        <v>6</v>
      </c>
      <c r="K29" s="28" t="s">
        <v>90</v>
      </c>
      <c r="L29" s="28">
        <v>63.2</v>
      </c>
      <c r="M29" s="28">
        <v>64.5</v>
      </c>
      <c r="T29" s="28" t="s">
        <v>90</v>
      </c>
      <c r="U29" s="28">
        <v>63.2</v>
      </c>
      <c r="V29" s="28">
        <v>64.5</v>
      </c>
      <c r="AM29" s="2">
        <v>6</v>
      </c>
      <c r="AN29" s="28" t="s">
        <v>90</v>
      </c>
      <c r="AO29" s="28">
        <v>64</v>
      </c>
      <c r="AP29" s="28">
        <v>64.599999999999994</v>
      </c>
      <c r="AQ29" s="28">
        <v>64.5</v>
      </c>
      <c r="AV29" s="2">
        <v>6</v>
      </c>
      <c r="AW29" s="28" t="s">
        <v>90</v>
      </c>
      <c r="AX29" s="28">
        <v>64</v>
      </c>
      <c r="AY29" s="28">
        <v>64.599999999999994</v>
      </c>
      <c r="AZ29" s="28">
        <v>64.5</v>
      </c>
      <c r="BE29" s="2">
        <v>6</v>
      </c>
      <c r="BF29" s="28" t="s">
        <v>90</v>
      </c>
      <c r="BG29" s="28">
        <v>64</v>
      </c>
      <c r="BH29" s="28">
        <v>64.599999999999994</v>
      </c>
      <c r="BI29" s="28">
        <v>64.5</v>
      </c>
      <c r="BN29" s="2">
        <v>6</v>
      </c>
      <c r="BO29" s="28" t="s">
        <v>90</v>
      </c>
      <c r="BP29" s="28">
        <v>64</v>
      </c>
      <c r="BQ29" s="28">
        <v>64.599999999999994</v>
      </c>
      <c r="BR29" s="28">
        <v>64.5</v>
      </c>
      <c r="BW29" s="32"/>
      <c r="BX29" s="28" t="s">
        <v>90</v>
      </c>
      <c r="BY29" s="28">
        <v>64.599999999999994</v>
      </c>
      <c r="BZ29" s="28">
        <v>63.3</v>
      </c>
      <c r="CA29" s="28">
        <v>64.5</v>
      </c>
      <c r="CF29" s="2">
        <v>6</v>
      </c>
      <c r="CG29" s="28" t="s">
        <v>90</v>
      </c>
      <c r="CH29" s="28">
        <v>64.599999999999994</v>
      </c>
      <c r="CI29" s="28">
        <v>63.3</v>
      </c>
      <c r="CJ29" s="28">
        <v>64.5</v>
      </c>
      <c r="CP29" s="28" t="s">
        <v>90</v>
      </c>
      <c r="CQ29" s="28">
        <v>64.599999999999994</v>
      </c>
      <c r="CR29" s="28">
        <v>63.3</v>
      </c>
      <c r="CS29" s="28">
        <v>64.5</v>
      </c>
      <c r="CX29" s="2">
        <v>6</v>
      </c>
      <c r="CY29" s="28" t="s">
        <v>90</v>
      </c>
      <c r="CZ29" s="28">
        <v>64.599999999999994</v>
      </c>
      <c r="DA29" s="28">
        <v>63.3</v>
      </c>
      <c r="DB29" s="28">
        <v>64.5</v>
      </c>
    </row>
    <row r="30" spans="1:109" ht="14.4" customHeight="1" x14ac:dyDescent="0.3">
      <c r="A30" s="2">
        <v>7</v>
      </c>
      <c r="B30" s="28" t="s">
        <v>91</v>
      </c>
      <c r="C30" s="28">
        <v>62.7</v>
      </c>
      <c r="D30" s="28">
        <v>62.8</v>
      </c>
      <c r="J30" s="2">
        <v>7</v>
      </c>
      <c r="K30" s="28" t="s">
        <v>91</v>
      </c>
      <c r="L30" s="28">
        <v>62.7</v>
      </c>
      <c r="M30" s="28">
        <v>62</v>
      </c>
      <c r="T30" s="28" t="s">
        <v>91</v>
      </c>
      <c r="U30" s="28">
        <v>62.7</v>
      </c>
      <c r="V30" s="28">
        <v>62.8</v>
      </c>
      <c r="AM30" s="2">
        <v>7</v>
      </c>
      <c r="AN30" s="28" t="s">
        <v>91</v>
      </c>
      <c r="AO30" s="28">
        <v>70.599999999999994</v>
      </c>
      <c r="AP30" s="28">
        <v>65.099999999999994</v>
      </c>
      <c r="AQ30" s="28">
        <v>63.6</v>
      </c>
      <c r="AV30" s="2">
        <v>7</v>
      </c>
      <c r="AW30" s="28" t="s">
        <v>91</v>
      </c>
      <c r="AX30" s="28">
        <v>70.599999999999994</v>
      </c>
      <c r="AY30" s="28">
        <v>65.099999999999994</v>
      </c>
      <c r="AZ30" s="28">
        <v>63.6</v>
      </c>
      <c r="BE30" s="2">
        <v>7</v>
      </c>
      <c r="BF30" s="28" t="s">
        <v>91</v>
      </c>
      <c r="BG30" s="28">
        <v>70.599999999999994</v>
      </c>
      <c r="BH30" s="28">
        <v>65.099999999999994</v>
      </c>
      <c r="BI30" s="28">
        <v>63.6</v>
      </c>
      <c r="BN30" s="2">
        <v>7</v>
      </c>
      <c r="BO30" s="28" t="s">
        <v>91</v>
      </c>
      <c r="BP30" s="28">
        <v>70.599999999999994</v>
      </c>
      <c r="BQ30" s="28">
        <v>65.099999999999994</v>
      </c>
      <c r="BR30" s="28">
        <v>63.6</v>
      </c>
      <c r="BW30" s="32"/>
      <c r="BX30" s="28" t="s">
        <v>91</v>
      </c>
      <c r="BY30" s="28">
        <v>70.599999999999994</v>
      </c>
      <c r="BZ30" s="28">
        <v>65.099999999999994</v>
      </c>
      <c r="CA30" s="28">
        <v>63.6</v>
      </c>
      <c r="CF30" s="2">
        <v>7</v>
      </c>
      <c r="CG30" s="28" t="s">
        <v>91</v>
      </c>
      <c r="CH30" s="28">
        <v>70.599999999999994</v>
      </c>
      <c r="CI30" s="28">
        <v>65.099999999999994</v>
      </c>
      <c r="CJ30" s="28">
        <v>63.6</v>
      </c>
      <c r="CP30" s="28" t="s">
        <v>91</v>
      </c>
      <c r="CQ30" s="28">
        <v>70.599999999999994</v>
      </c>
      <c r="CR30" s="28">
        <v>65.099999999999994</v>
      </c>
      <c r="CS30" s="28">
        <v>63.6</v>
      </c>
      <c r="CX30" s="2">
        <v>7</v>
      </c>
      <c r="CY30" s="28" t="s">
        <v>91</v>
      </c>
      <c r="CZ30" s="28">
        <v>70.599999999999994</v>
      </c>
      <c r="DA30" s="28">
        <v>65.099999999999994</v>
      </c>
      <c r="DB30" s="28">
        <v>63.6</v>
      </c>
    </row>
    <row r="31" spans="1:109" ht="14.4" customHeight="1" x14ac:dyDescent="0.3">
      <c r="A31" s="2">
        <v>8</v>
      </c>
      <c r="B31" s="28" t="s">
        <v>122</v>
      </c>
      <c r="C31" s="28">
        <v>75</v>
      </c>
      <c r="D31" s="28">
        <v>22</v>
      </c>
      <c r="J31" s="2">
        <v>8</v>
      </c>
      <c r="K31" s="28" t="s">
        <v>122</v>
      </c>
      <c r="L31" s="28">
        <v>72</v>
      </c>
      <c r="M31" s="28">
        <v>22</v>
      </c>
      <c r="T31" s="28" t="s">
        <v>122</v>
      </c>
      <c r="U31" s="28">
        <v>40</v>
      </c>
      <c r="V31" s="28">
        <v>22</v>
      </c>
      <c r="AM31" s="2">
        <v>8</v>
      </c>
      <c r="AN31" s="28" t="s">
        <v>122</v>
      </c>
      <c r="AO31" s="28">
        <v>89</v>
      </c>
      <c r="AP31" s="28">
        <v>59</v>
      </c>
      <c r="AQ31" s="28">
        <v>22</v>
      </c>
      <c r="AV31" s="2">
        <v>8</v>
      </c>
      <c r="AW31" s="28" t="s">
        <v>122</v>
      </c>
      <c r="AX31" s="28">
        <v>89</v>
      </c>
      <c r="AY31" s="28">
        <v>95</v>
      </c>
      <c r="AZ31" s="28">
        <v>22</v>
      </c>
      <c r="BE31" s="2">
        <v>8</v>
      </c>
      <c r="BF31" s="28" t="s">
        <v>122</v>
      </c>
      <c r="BG31" s="28">
        <v>89</v>
      </c>
      <c r="BH31" s="28">
        <v>59</v>
      </c>
      <c r="BI31" s="28">
        <v>22</v>
      </c>
      <c r="BN31" s="2">
        <v>8</v>
      </c>
      <c r="BO31" s="28" t="s">
        <v>122</v>
      </c>
      <c r="BP31" s="28">
        <v>89</v>
      </c>
      <c r="BQ31" s="28">
        <v>59</v>
      </c>
      <c r="BR31" s="28">
        <v>22</v>
      </c>
      <c r="BW31" s="32"/>
      <c r="BX31" s="28" t="s">
        <v>122</v>
      </c>
      <c r="BY31" s="28">
        <v>87</v>
      </c>
      <c r="BZ31" s="28">
        <v>65</v>
      </c>
      <c r="CA31" s="28">
        <v>22</v>
      </c>
      <c r="CF31" s="2">
        <v>8</v>
      </c>
      <c r="CG31" s="28" t="s">
        <v>122</v>
      </c>
      <c r="CH31" s="28">
        <v>87</v>
      </c>
      <c r="CI31" s="28">
        <v>65</v>
      </c>
      <c r="CJ31" s="28">
        <v>22</v>
      </c>
      <c r="CP31" s="28" t="s">
        <v>122</v>
      </c>
      <c r="CQ31" s="28">
        <v>87</v>
      </c>
      <c r="CR31" s="28">
        <v>65</v>
      </c>
      <c r="CS31" s="28">
        <v>22</v>
      </c>
      <c r="CX31" s="2">
        <v>8</v>
      </c>
      <c r="CY31" s="28" t="s">
        <v>122</v>
      </c>
      <c r="CZ31" s="28">
        <v>87</v>
      </c>
      <c r="DA31" s="28">
        <v>65</v>
      </c>
      <c r="DB31" s="28">
        <v>22</v>
      </c>
    </row>
    <row r="32" spans="1:109" ht="14.4" customHeight="1" x14ac:dyDescent="0.3">
      <c r="A32" s="2">
        <v>9</v>
      </c>
      <c r="B32" s="28" t="s">
        <v>123</v>
      </c>
      <c r="C32" s="28">
        <v>64</v>
      </c>
      <c r="D32" s="28">
        <v>58</v>
      </c>
      <c r="J32" s="2">
        <v>9</v>
      </c>
      <c r="K32" s="28" t="s">
        <v>123</v>
      </c>
      <c r="L32" s="28">
        <v>64</v>
      </c>
      <c r="M32" s="28">
        <v>38</v>
      </c>
      <c r="T32" s="28" t="s">
        <v>123</v>
      </c>
      <c r="U32" s="28">
        <v>91</v>
      </c>
      <c r="V32" s="28">
        <v>40</v>
      </c>
      <c r="X32" s="2" t="s">
        <v>2498</v>
      </c>
      <c r="AM32" s="2">
        <v>9</v>
      </c>
      <c r="AN32" s="28" t="s">
        <v>123</v>
      </c>
      <c r="AO32" s="28">
        <v>82</v>
      </c>
      <c r="AP32" s="28">
        <v>60</v>
      </c>
      <c r="AQ32" s="28">
        <v>26</v>
      </c>
      <c r="AV32" s="2">
        <v>9</v>
      </c>
      <c r="AW32" s="28" t="s">
        <v>123</v>
      </c>
      <c r="AX32" s="28">
        <v>49</v>
      </c>
      <c r="AY32" s="28">
        <v>60</v>
      </c>
      <c r="AZ32" s="28">
        <v>26</v>
      </c>
      <c r="BE32" s="2">
        <v>9</v>
      </c>
      <c r="BF32" s="28" t="s">
        <v>123</v>
      </c>
      <c r="BG32" s="28">
        <v>55</v>
      </c>
      <c r="BH32" s="28">
        <v>87</v>
      </c>
      <c r="BI32" s="28">
        <v>26</v>
      </c>
      <c r="BN32" s="2">
        <v>9</v>
      </c>
      <c r="BO32" s="28" t="s">
        <v>123</v>
      </c>
      <c r="BP32" s="28">
        <v>55</v>
      </c>
      <c r="BQ32" s="28">
        <v>90</v>
      </c>
      <c r="BR32" s="28">
        <v>26</v>
      </c>
      <c r="BW32" s="32"/>
      <c r="BX32" s="28" t="s">
        <v>123</v>
      </c>
      <c r="BY32" s="28">
        <v>76</v>
      </c>
      <c r="BZ32" s="28">
        <v>60</v>
      </c>
      <c r="CA32" s="28">
        <v>26</v>
      </c>
      <c r="CF32" s="2">
        <v>9</v>
      </c>
      <c r="CG32" s="28" t="s">
        <v>123</v>
      </c>
      <c r="CH32" s="28">
        <v>79</v>
      </c>
      <c r="CI32" s="28">
        <v>60</v>
      </c>
      <c r="CJ32" s="28">
        <v>26</v>
      </c>
      <c r="CP32" s="28" t="s">
        <v>123</v>
      </c>
      <c r="CQ32" s="28">
        <v>49</v>
      </c>
      <c r="CR32" s="28">
        <v>87</v>
      </c>
      <c r="CS32" s="28">
        <v>26</v>
      </c>
      <c r="CX32" s="2">
        <v>9</v>
      </c>
      <c r="CY32" s="28" t="s">
        <v>123</v>
      </c>
      <c r="CZ32" s="28">
        <v>49</v>
      </c>
      <c r="DA32" s="28">
        <v>90</v>
      </c>
      <c r="DB32" s="28">
        <v>26</v>
      </c>
    </row>
    <row r="33" spans="1:110" ht="14.4" customHeight="1" x14ac:dyDescent="0.3">
      <c r="A33" s="2">
        <v>10</v>
      </c>
      <c r="B33" s="28" t="s">
        <v>81</v>
      </c>
      <c r="C33" s="28" t="s">
        <v>156</v>
      </c>
      <c r="D33" s="28" t="s">
        <v>135</v>
      </c>
      <c r="J33" s="2">
        <v>10</v>
      </c>
      <c r="K33" s="28" t="s">
        <v>81</v>
      </c>
      <c r="L33" s="28" t="s">
        <v>151</v>
      </c>
      <c r="M33" s="28" t="s">
        <v>135</v>
      </c>
      <c r="T33" s="28" t="s">
        <v>81</v>
      </c>
      <c r="U33" s="28" t="s">
        <v>142</v>
      </c>
      <c r="V33" s="28" t="s">
        <v>135</v>
      </c>
      <c r="AM33" s="2">
        <v>10</v>
      </c>
      <c r="AN33" s="28" t="s">
        <v>81</v>
      </c>
      <c r="AO33" s="28" t="s">
        <v>214</v>
      </c>
      <c r="AP33" s="28" t="s">
        <v>209</v>
      </c>
      <c r="AQ33" s="28" t="s">
        <v>135</v>
      </c>
      <c r="AV33" s="2">
        <v>10</v>
      </c>
      <c r="AW33" s="28" t="s">
        <v>81</v>
      </c>
      <c r="AX33" s="28" t="s">
        <v>214</v>
      </c>
      <c r="AY33" s="28" t="s">
        <v>204</v>
      </c>
      <c r="AZ33" s="28" t="s">
        <v>135</v>
      </c>
      <c r="BE33" s="2">
        <v>10</v>
      </c>
      <c r="BF33" s="28" t="s">
        <v>81</v>
      </c>
      <c r="BG33" s="28" t="s">
        <v>214</v>
      </c>
      <c r="BH33" s="28" t="s">
        <v>209</v>
      </c>
      <c r="BI33" s="28" t="s">
        <v>135</v>
      </c>
      <c r="BN33" s="2">
        <v>10</v>
      </c>
      <c r="BO33" s="28" t="s">
        <v>81</v>
      </c>
      <c r="BP33" s="28" t="s">
        <v>214</v>
      </c>
      <c r="BQ33" s="28" t="s">
        <v>209</v>
      </c>
      <c r="BR33" s="28" t="s">
        <v>135</v>
      </c>
      <c r="BW33" s="32"/>
      <c r="BX33" s="28" t="s">
        <v>81</v>
      </c>
      <c r="BY33" s="28" t="s">
        <v>214</v>
      </c>
      <c r="BZ33" s="28" t="s">
        <v>246</v>
      </c>
      <c r="CA33" s="28" t="s">
        <v>135</v>
      </c>
      <c r="CF33" s="2">
        <v>10</v>
      </c>
      <c r="CG33" s="28" t="s">
        <v>81</v>
      </c>
      <c r="CH33" s="28" t="s">
        <v>214</v>
      </c>
      <c r="CI33" s="28" t="s">
        <v>246</v>
      </c>
      <c r="CJ33" s="28" t="s">
        <v>135</v>
      </c>
      <c r="CP33" s="28" t="s">
        <v>81</v>
      </c>
      <c r="CQ33" s="28" t="s">
        <v>214</v>
      </c>
      <c r="CR33" s="28" t="s">
        <v>246</v>
      </c>
      <c r="CS33" s="28" t="s">
        <v>135</v>
      </c>
      <c r="CX33" s="2">
        <v>10</v>
      </c>
      <c r="CY33" s="28" t="s">
        <v>81</v>
      </c>
      <c r="CZ33" s="28" t="s">
        <v>214</v>
      </c>
      <c r="DA33" s="28" t="s">
        <v>246</v>
      </c>
      <c r="DB33" s="28" t="s">
        <v>135</v>
      </c>
    </row>
    <row r="34" spans="1:110" ht="14.4" customHeight="1" x14ac:dyDescent="0.3">
      <c r="A34" s="2">
        <v>11</v>
      </c>
      <c r="B34" s="28" t="s">
        <v>82</v>
      </c>
      <c r="C34" s="28" t="s">
        <v>135</v>
      </c>
      <c r="D34" s="28" t="s">
        <v>156</v>
      </c>
      <c r="J34" s="2">
        <v>11</v>
      </c>
      <c r="K34" s="28" t="s">
        <v>82</v>
      </c>
      <c r="L34" s="28" t="s">
        <v>135</v>
      </c>
      <c r="M34" s="28" t="s">
        <v>151</v>
      </c>
      <c r="T34" s="28" t="s">
        <v>82</v>
      </c>
      <c r="U34" s="28" t="s">
        <v>135</v>
      </c>
      <c r="V34" s="28" t="s">
        <v>142</v>
      </c>
      <c r="X34" s="2" t="str">
        <f>StringSubstract(U26,DNAReverseComplement(U34))</f>
        <v>GGCTTTGTTAGCAGCCGGATCTCAGTGATGGTGATGATGGTGACCACTCCCCAGGTACTGGCCGGTATTGG</v>
      </c>
      <c r="Y34" s="2">
        <f>LEN(X34)</f>
        <v>71</v>
      </c>
      <c r="AM34" s="2">
        <v>11</v>
      </c>
      <c r="AN34" s="28" t="s">
        <v>82</v>
      </c>
      <c r="AO34" s="28" t="s">
        <v>209</v>
      </c>
      <c r="AP34" s="28" t="s">
        <v>135</v>
      </c>
      <c r="AQ34" s="28" t="s">
        <v>214</v>
      </c>
      <c r="AV34" s="2">
        <v>11</v>
      </c>
      <c r="AW34" s="28" t="s">
        <v>82</v>
      </c>
      <c r="AX34" s="28" t="s">
        <v>204</v>
      </c>
      <c r="AY34" s="28" t="s">
        <v>135</v>
      </c>
      <c r="AZ34" s="28" t="s">
        <v>214</v>
      </c>
      <c r="BE34" s="2">
        <v>11</v>
      </c>
      <c r="BF34" s="28" t="s">
        <v>82</v>
      </c>
      <c r="BG34" s="28" t="s">
        <v>209</v>
      </c>
      <c r="BH34" s="28" t="s">
        <v>135</v>
      </c>
      <c r="BI34" s="28" t="s">
        <v>214</v>
      </c>
      <c r="BN34" s="2">
        <v>11</v>
      </c>
      <c r="BO34" s="28" t="s">
        <v>82</v>
      </c>
      <c r="BP34" s="28" t="s">
        <v>209</v>
      </c>
      <c r="BQ34" s="28" t="s">
        <v>135</v>
      </c>
      <c r="BR34" s="28" t="s">
        <v>214</v>
      </c>
      <c r="BW34" s="32"/>
      <c r="BX34" s="28" t="s">
        <v>82</v>
      </c>
      <c r="BY34" s="28" t="s">
        <v>246</v>
      </c>
      <c r="BZ34" s="28" t="s">
        <v>135</v>
      </c>
      <c r="CA34" s="28" t="s">
        <v>214</v>
      </c>
      <c r="CF34" s="2">
        <v>11</v>
      </c>
      <c r="CG34" s="28" t="s">
        <v>82</v>
      </c>
      <c r="CH34" s="28" t="s">
        <v>246</v>
      </c>
      <c r="CI34" s="28" t="s">
        <v>135</v>
      </c>
      <c r="CJ34" s="28" t="s">
        <v>214</v>
      </c>
      <c r="CP34" s="28" t="s">
        <v>82</v>
      </c>
      <c r="CQ34" s="28" t="s">
        <v>246</v>
      </c>
      <c r="CR34" s="28" t="s">
        <v>135</v>
      </c>
      <c r="CS34" s="28" t="s">
        <v>214</v>
      </c>
      <c r="CX34" s="2">
        <v>11</v>
      </c>
      <c r="CY34" s="28" t="s">
        <v>82</v>
      </c>
      <c r="CZ34" s="28" t="s">
        <v>246</v>
      </c>
      <c r="DA34" s="28" t="s">
        <v>135</v>
      </c>
      <c r="DB34" s="28" t="s">
        <v>214</v>
      </c>
    </row>
    <row r="35" spans="1:110" ht="14.4" customHeight="1" x14ac:dyDescent="0.3">
      <c r="B35" s="29"/>
      <c r="C35" s="29"/>
      <c r="D35" s="29"/>
      <c r="K35" s="29"/>
      <c r="L35" s="29"/>
      <c r="M35" s="29"/>
      <c r="T35" s="29"/>
      <c r="U35" s="29"/>
      <c r="V35" s="29"/>
      <c r="BW35" s="32"/>
    </row>
    <row r="36" spans="1:110" ht="14.4" customHeight="1" x14ac:dyDescent="0.3">
      <c r="B36" s="2" t="s">
        <v>128</v>
      </c>
      <c r="K36" s="2" t="s">
        <v>128</v>
      </c>
      <c r="T36" s="2" t="s">
        <v>128</v>
      </c>
      <c r="AN36" s="28" t="s">
        <v>128</v>
      </c>
      <c r="AO36" s="28">
        <f>LEN(AO37)</f>
        <v>974</v>
      </c>
      <c r="AP36" s="28">
        <f>LEN(AP37)</f>
        <v>783</v>
      </c>
      <c r="AQ36" s="28">
        <f>LEN(AQ37)</f>
        <v>5269</v>
      </c>
      <c r="AW36" s="28" t="s">
        <v>128</v>
      </c>
      <c r="AX36" s="28"/>
      <c r="AY36" s="28"/>
      <c r="AZ36" s="28"/>
      <c r="BF36" s="28" t="s">
        <v>128</v>
      </c>
      <c r="BG36" s="28"/>
      <c r="BH36" s="28"/>
      <c r="BI36" s="28"/>
      <c r="BO36" s="28" t="s">
        <v>128</v>
      </c>
      <c r="BP36" s="28"/>
      <c r="BQ36" s="28"/>
      <c r="BR36" s="28"/>
      <c r="BW36" s="32"/>
      <c r="BX36" s="28" t="s">
        <v>128</v>
      </c>
      <c r="BY36" s="28"/>
      <c r="BZ36" s="28"/>
      <c r="CA36" s="28"/>
      <c r="CG36" s="28" t="s">
        <v>128</v>
      </c>
      <c r="CH36" s="28"/>
      <c r="CI36" s="28"/>
      <c r="CJ36" s="28"/>
      <c r="CP36" s="28" t="s">
        <v>128</v>
      </c>
      <c r="CQ36" s="28"/>
      <c r="CR36" s="28"/>
      <c r="CS36" s="28"/>
      <c r="CY36" s="28" t="s">
        <v>128</v>
      </c>
      <c r="CZ36" s="28"/>
      <c r="DA36" s="28"/>
      <c r="DB36" s="28"/>
    </row>
    <row r="37" spans="1:110" ht="14.4" customHeight="1" x14ac:dyDescent="0.3">
      <c r="A37" s="2">
        <v>1</v>
      </c>
      <c r="B37" s="28" t="s">
        <v>77</v>
      </c>
      <c r="C37" s="28" t="s">
        <v>157</v>
      </c>
      <c r="D37" s="28" t="s">
        <v>190</v>
      </c>
      <c r="J37" s="2">
        <v>1</v>
      </c>
      <c r="K37" s="28" t="s">
        <v>77</v>
      </c>
      <c r="L37" s="28" t="s">
        <v>153</v>
      </c>
      <c r="M37" s="28" t="s">
        <v>176</v>
      </c>
      <c r="T37" s="28" t="s">
        <v>77</v>
      </c>
      <c r="U37" s="28" t="s">
        <v>161</v>
      </c>
      <c r="V37" s="28" t="s">
        <v>191</v>
      </c>
      <c r="AN37" s="28" t="s">
        <v>77</v>
      </c>
      <c r="AO37" s="28" t="s">
        <v>215</v>
      </c>
      <c r="AP37" s="28" t="s">
        <v>211</v>
      </c>
      <c r="AQ37" s="28" t="s">
        <v>216</v>
      </c>
      <c r="AW37" s="28" t="s">
        <v>77</v>
      </c>
      <c r="AX37" s="28" t="s">
        <v>240</v>
      </c>
      <c r="AY37" s="28" t="s">
        <v>241</v>
      </c>
      <c r="AZ37" s="28" t="s">
        <v>216</v>
      </c>
      <c r="BF37" s="28" t="s">
        <v>77</v>
      </c>
      <c r="BG37" s="28" t="s">
        <v>232</v>
      </c>
      <c r="BH37" s="28" t="s">
        <v>237</v>
      </c>
      <c r="BI37" s="28" t="s">
        <v>216</v>
      </c>
      <c r="BO37" s="28" t="s">
        <v>77</v>
      </c>
      <c r="BP37" s="28" t="s">
        <v>232</v>
      </c>
      <c r="BQ37" s="28" t="s">
        <v>233</v>
      </c>
      <c r="BR37" s="28" t="s">
        <v>216</v>
      </c>
      <c r="BW37" s="32"/>
      <c r="BX37" s="28" t="s">
        <v>77</v>
      </c>
      <c r="BY37" s="28" t="s">
        <v>260</v>
      </c>
      <c r="BZ37" s="28" t="s">
        <v>248</v>
      </c>
      <c r="CA37" s="28" t="s">
        <v>216</v>
      </c>
      <c r="CG37" s="28" t="s">
        <v>77</v>
      </c>
      <c r="CH37" s="28" t="s">
        <v>247</v>
      </c>
      <c r="CI37" s="28" t="s">
        <v>248</v>
      </c>
      <c r="CJ37" s="28" t="s">
        <v>216</v>
      </c>
      <c r="CP37" s="28" t="s">
        <v>77</v>
      </c>
      <c r="CQ37" s="28" t="s">
        <v>272</v>
      </c>
      <c r="CR37" s="28" t="s">
        <v>280</v>
      </c>
      <c r="CS37" s="28" t="s">
        <v>216</v>
      </c>
      <c r="CY37" s="28" t="s">
        <v>77</v>
      </c>
      <c r="CZ37" s="28" t="s">
        <v>272</v>
      </c>
      <c r="DA37" s="28" t="s">
        <v>273</v>
      </c>
      <c r="DB37" s="28" t="s">
        <v>216</v>
      </c>
    </row>
    <row r="38" spans="1:110" ht="14.4" customHeight="1" x14ac:dyDescent="0.3">
      <c r="A38" s="2">
        <v>2</v>
      </c>
      <c r="B38" s="28" t="s">
        <v>96</v>
      </c>
      <c r="C38" s="28">
        <v>1864</v>
      </c>
      <c r="D38" s="2">
        <v>5336</v>
      </c>
      <c r="J38" s="2">
        <v>2</v>
      </c>
      <c r="K38" s="28" t="s">
        <v>96</v>
      </c>
      <c r="L38" s="28">
        <v>1861</v>
      </c>
      <c r="M38" s="2">
        <v>5298</v>
      </c>
      <c r="T38" s="28" t="s">
        <v>96</v>
      </c>
      <c r="U38" s="28">
        <v>1856</v>
      </c>
      <c r="V38" s="2">
        <v>5318</v>
      </c>
      <c r="AN38" s="28" t="s">
        <v>96</v>
      </c>
      <c r="AO38" s="28">
        <v>974</v>
      </c>
      <c r="AP38" s="28">
        <v>783</v>
      </c>
      <c r="AQ38" s="28">
        <v>5269</v>
      </c>
      <c r="AW38" s="28" t="s">
        <v>96</v>
      </c>
      <c r="AX38" s="28">
        <v>941</v>
      </c>
      <c r="AY38" s="28">
        <v>819</v>
      </c>
      <c r="AZ38" s="28">
        <v>5269</v>
      </c>
      <c r="BF38" s="28" t="s">
        <v>96</v>
      </c>
      <c r="BG38" s="28">
        <v>947</v>
      </c>
      <c r="BH38" s="28">
        <v>810</v>
      </c>
      <c r="BI38" s="28">
        <v>5269</v>
      </c>
      <c r="BO38" s="28" t="s">
        <v>96</v>
      </c>
      <c r="BP38" s="28">
        <v>947</v>
      </c>
      <c r="BQ38" s="28">
        <v>813</v>
      </c>
      <c r="BR38" s="28">
        <v>5269</v>
      </c>
      <c r="BW38" s="32"/>
      <c r="BX38" s="28" t="s">
        <v>96</v>
      </c>
      <c r="BY38" s="28">
        <v>804</v>
      </c>
      <c r="BZ38" s="28">
        <v>771</v>
      </c>
      <c r="CA38" s="28">
        <v>5269</v>
      </c>
      <c r="CG38" s="28" t="s">
        <v>96</v>
      </c>
      <c r="CH38" s="28">
        <v>807</v>
      </c>
      <c r="CI38" s="28">
        <v>771</v>
      </c>
      <c r="CJ38" s="28">
        <v>5269</v>
      </c>
      <c r="CP38" s="28" t="s">
        <v>96</v>
      </c>
      <c r="CQ38" s="28">
        <v>777</v>
      </c>
      <c r="CR38" s="28">
        <v>798</v>
      </c>
      <c r="CS38" s="28">
        <v>5269</v>
      </c>
      <c r="CY38" s="28" t="s">
        <v>96</v>
      </c>
      <c r="CZ38" s="28">
        <v>777</v>
      </c>
      <c r="DA38" s="28">
        <v>801</v>
      </c>
      <c r="DB38" s="28">
        <v>5269</v>
      </c>
    </row>
    <row r="39" spans="1:110" ht="14.4" customHeight="1" x14ac:dyDescent="0.3">
      <c r="B39" s="29" t="s">
        <v>130</v>
      </c>
      <c r="C39" s="29" t="s">
        <v>132</v>
      </c>
      <c r="J39" s="2">
        <v>3</v>
      </c>
      <c r="K39" s="28" t="s">
        <v>130</v>
      </c>
      <c r="L39" s="28" t="s">
        <v>131</v>
      </c>
      <c r="M39" s="28"/>
      <c r="T39" s="29" t="s">
        <v>130</v>
      </c>
      <c r="U39" s="29" t="s">
        <v>136</v>
      </c>
      <c r="AN39" s="28" t="s">
        <v>130</v>
      </c>
      <c r="AO39" s="28" t="s">
        <v>136</v>
      </c>
      <c r="AP39" s="28" t="s">
        <v>175</v>
      </c>
      <c r="AQ39" s="28"/>
      <c r="AW39" s="28" t="s">
        <v>130</v>
      </c>
      <c r="AX39" s="28" t="s">
        <v>195</v>
      </c>
      <c r="AY39" s="28" t="s">
        <v>175</v>
      </c>
      <c r="AZ39" s="28"/>
      <c r="BF39" s="28" t="s">
        <v>130</v>
      </c>
      <c r="BG39" s="28" t="s">
        <v>175</v>
      </c>
      <c r="BH39" s="28" t="s">
        <v>136</v>
      </c>
      <c r="BI39" s="28"/>
      <c r="BO39" s="28" t="s">
        <v>130</v>
      </c>
      <c r="BP39" s="28" t="s">
        <v>175</v>
      </c>
      <c r="BQ39" s="28" t="s">
        <v>195</v>
      </c>
      <c r="BR39" s="28"/>
      <c r="BW39" s="32"/>
      <c r="BX39" s="28" t="s">
        <v>130</v>
      </c>
      <c r="BY39" s="28" t="s">
        <v>261</v>
      </c>
      <c r="BZ39" s="28" t="s">
        <v>184</v>
      </c>
      <c r="CA39" s="28"/>
      <c r="CG39" s="28" t="s">
        <v>130</v>
      </c>
      <c r="CH39" s="28" t="s">
        <v>259</v>
      </c>
      <c r="CI39" s="28" t="s">
        <v>184</v>
      </c>
      <c r="CJ39" s="28"/>
      <c r="CP39" s="28" t="s">
        <v>130</v>
      </c>
      <c r="CQ39" s="28" t="s">
        <v>274</v>
      </c>
      <c r="CR39" s="28" t="s">
        <v>281</v>
      </c>
      <c r="CS39" s="28"/>
      <c r="CY39" s="28" t="s">
        <v>130</v>
      </c>
      <c r="CZ39" s="28" t="s">
        <v>274</v>
      </c>
      <c r="DA39" s="28" t="s">
        <v>275</v>
      </c>
      <c r="DB39" s="28"/>
    </row>
    <row r="40" spans="1:110" ht="14.4" customHeight="1" x14ac:dyDescent="0.3">
      <c r="B40" s="2" t="s">
        <v>78</v>
      </c>
      <c r="C40" s="2" t="s">
        <v>158</v>
      </c>
      <c r="J40" s="2">
        <v>4</v>
      </c>
      <c r="K40" s="2" t="s">
        <v>78</v>
      </c>
      <c r="L40" s="2" t="s">
        <v>152</v>
      </c>
      <c r="T40" s="2" t="s">
        <v>78</v>
      </c>
      <c r="U40" s="2" t="s">
        <v>162</v>
      </c>
      <c r="AN40" s="28" t="s">
        <v>78</v>
      </c>
      <c r="AO40" s="28" t="s">
        <v>217</v>
      </c>
      <c r="AW40" s="28" t="s">
        <v>78</v>
      </c>
      <c r="AX40" s="28" t="s">
        <v>242</v>
      </c>
      <c r="BF40" s="28" t="s">
        <v>78</v>
      </c>
      <c r="BG40" s="28" t="s">
        <v>238</v>
      </c>
      <c r="BO40" s="28" t="s">
        <v>78</v>
      </c>
      <c r="BP40" s="28" t="s">
        <v>234</v>
      </c>
      <c r="BW40" s="32"/>
      <c r="BX40" s="28" t="s">
        <v>78</v>
      </c>
      <c r="BY40" s="28" t="s">
        <v>262</v>
      </c>
      <c r="CG40" s="28" t="s">
        <v>78</v>
      </c>
      <c r="CH40" s="28" t="s">
        <v>249</v>
      </c>
      <c r="CP40" s="28" t="s">
        <v>78</v>
      </c>
      <c r="CQ40" s="28" t="s">
        <v>282</v>
      </c>
      <c r="CY40" s="28" t="s">
        <v>78</v>
      </c>
      <c r="CZ40" s="28" t="s">
        <v>276</v>
      </c>
    </row>
    <row r="41" spans="1:110" ht="14.4" customHeight="1" x14ac:dyDescent="0.3">
      <c r="B41" s="28"/>
      <c r="C41" s="28"/>
      <c r="D41" s="28"/>
      <c r="E41" s="28"/>
      <c r="F41" s="28"/>
      <c r="G41" s="28"/>
      <c r="H41" s="28"/>
      <c r="I41" s="28"/>
      <c r="K41" s="28"/>
      <c r="L41" s="28"/>
      <c r="M41" s="28"/>
      <c r="N41" s="28"/>
      <c r="O41" s="28"/>
      <c r="P41" s="28"/>
      <c r="Q41" s="28"/>
      <c r="R41" s="28"/>
      <c r="T41" s="28"/>
      <c r="U41" s="28"/>
      <c r="V41" s="28"/>
      <c r="W41" s="28"/>
      <c r="X41" s="28"/>
      <c r="Y41" s="28"/>
      <c r="Z41" s="28"/>
      <c r="AA41" s="28"/>
      <c r="BW41" s="32"/>
    </row>
    <row r="42" spans="1:110" ht="14.4" customHeight="1" x14ac:dyDescent="0.3">
      <c r="B42" s="28" t="s">
        <v>129</v>
      </c>
      <c r="C42" s="28"/>
      <c r="D42" s="28"/>
      <c r="E42" s="28"/>
      <c r="F42" s="28"/>
      <c r="G42" s="28"/>
      <c r="H42" s="28"/>
      <c r="I42" s="28"/>
      <c r="K42" s="28" t="s">
        <v>129</v>
      </c>
      <c r="L42" s="28"/>
      <c r="M42" s="28"/>
      <c r="N42" s="28"/>
      <c r="O42" s="28"/>
      <c r="P42" s="28"/>
      <c r="Q42" s="28"/>
      <c r="R42" s="28"/>
      <c r="T42" s="28" t="s">
        <v>129</v>
      </c>
      <c r="U42" s="28"/>
      <c r="V42" s="28"/>
      <c r="W42" s="28"/>
      <c r="X42" s="28"/>
      <c r="Y42" s="28"/>
      <c r="Z42" s="28"/>
      <c r="AA42" s="28"/>
      <c r="AN42" s="28" t="s">
        <v>129</v>
      </c>
      <c r="AO42" s="28"/>
      <c r="AP42" s="28"/>
      <c r="AQ42" s="28"/>
      <c r="AR42" s="28"/>
      <c r="AS42" s="28"/>
      <c r="AT42" s="28"/>
      <c r="AU42" s="28"/>
      <c r="AW42" s="28" t="s">
        <v>129</v>
      </c>
      <c r="AX42" s="28"/>
      <c r="AY42" s="28"/>
      <c r="AZ42" s="28"/>
      <c r="BA42" s="28"/>
      <c r="BB42" s="28"/>
      <c r="BC42" s="28"/>
      <c r="BD42" s="28"/>
      <c r="BF42" s="28" t="s">
        <v>129</v>
      </c>
      <c r="BG42" s="28"/>
      <c r="BH42" s="28"/>
      <c r="BI42" s="28"/>
      <c r="BJ42" s="28"/>
      <c r="BK42" s="28"/>
      <c r="BL42" s="28"/>
      <c r="BM42" s="28"/>
      <c r="BO42" s="28" t="s">
        <v>129</v>
      </c>
      <c r="BP42" s="28"/>
      <c r="BQ42" s="28"/>
      <c r="BR42" s="28"/>
      <c r="BS42" s="28"/>
      <c r="BT42" s="28"/>
      <c r="BU42" s="28"/>
      <c r="BV42" s="28"/>
      <c r="BW42" s="32"/>
      <c r="BX42" s="28" t="s">
        <v>129</v>
      </c>
      <c r="BY42" s="28"/>
      <c r="BZ42" s="28"/>
      <c r="CA42" s="28"/>
      <c r="CB42" s="28"/>
      <c r="CC42" s="28"/>
      <c r="CD42" s="28"/>
      <c r="CE42" s="28"/>
      <c r="CG42" s="28" t="s">
        <v>129</v>
      </c>
      <c r="CH42" s="28"/>
      <c r="CI42" s="28"/>
      <c r="CJ42" s="28"/>
      <c r="CK42" s="28"/>
      <c r="CL42" s="28"/>
      <c r="CM42" s="28"/>
      <c r="CN42" s="28"/>
      <c r="CP42" s="28" t="s">
        <v>129</v>
      </c>
      <c r="CQ42" s="28"/>
      <c r="CR42" s="28"/>
      <c r="CS42" s="28"/>
      <c r="CT42" s="28"/>
      <c r="CU42" s="28"/>
      <c r="CV42" s="28"/>
      <c r="CW42" s="28"/>
      <c r="CY42" s="28" t="s">
        <v>129</v>
      </c>
      <c r="CZ42" s="28"/>
      <c r="DA42" s="28"/>
      <c r="DB42" s="28"/>
      <c r="DC42" s="28"/>
      <c r="DD42" s="28"/>
      <c r="DE42" s="28"/>
      <c r="DF42" s="28"/>
    </row>
    <row r="43" spans="1:110" ht="14.4" customHeight="1" x14ac:dyDescent="0.3">
      <c r="B43" s="28" t="s">
        <v>79</v>
      </c>
      <c r="C43" s="28" t="s">
        <v>120</v>
      </c>
      <c r="D43" s="28" t="s">
        <v>97</v>
      </c>
      <c r="E43" s="28" t="s">
        <v>98</v>
      </c>
      <c r="F43" s="28" t="s">
        <v>99</v>
      </c>
      <c r="G43" s="28" t="s">
        <v>100</v>
      </c>
      <c r="H43" s="28" t="s">
        <v>101</v>
      </c>
      <c r="I43" s="28" t="s">
        <v>188</v>
      </c>
      <c r="J43" s="2">
        <v>1</v>
      </c>
      <c r="K43" s="28" t="s">
        <v>79</v>
      </c>
      <c r="L43" s="28" t="s">
        <v>94</v>
      </c>
      <c r="M43" s="28" t="s">
        <v>97</v>
      </c>
      <c r="N43" s="28" t="s">
        <v>98</v>
      </c>
      <c r="O43" s="28" t="s">
        <v>99</v>
      </c>
      <c r="P43" s="28" t="s">
        <v>100</v>
      </c>
      <c r="Q43" s="28" t="s">
        <v>101</v>
      </c>
      <c r="R43" s="28" t="s">
        <v>188</v>
      </c>
      <c r="T43" s="28" t="s">
        <v>79</v>
      </c>
      <c r="U43" s="28" t="s">
        <v>137</v>
      </c>
      <c r="V43" s="28" t="s">
        <v>138</v>
      </c>
      <c r="W43" s="28" t="s">
        <v>98</v>
      </c>
      <c r="X43" s="28" t="s">
        <v>99</v>
      </c>
      <c r="Y43" s="28" t="s">
        <v>100</v>
      </c>
      <c r="Z43" s="28" t="s">
        <v>101</v>
      </c>
      <c r="AA43" s="28" t="s">
        <v>188</v>
      </c>
      <c r="AN43" s="28" t="s">
        <v>79</v>
      </c>
      <c r="AO43" s="28" t="s">
        <v>98</v>
      </c>
      <c r="AP43" s="28" t="s">
        <v>177</v>
      </c>
      <c r="AQ43" s="28" t="s">
        <v>99</v>
      </c>
      <c r="AR43" s="28" t="s">
        <v>178</v>
      </c>
      <c r="AS43" s="28" t="s">
        <v>179</v>
      </c>
      <c r="AT43" s="28" t="s">
        <v>100</v>
      </c>
      <c r="AU43" s="28" t="s">
        <v>101</v>
      </c>
      <c r="AW43" s="28" t="s">
        <v>79</v>
      </c>
      <c r="AX43" s="28" t="s">
        <v>98</v>
      </c>
      <c r="AY43" s="28" t="s">
        <v>196</v>
      </c>
      <c r="AZ43" s="28" t="s">
        <v>99</v>
      </c>
      <c r="BA43" s="28" t="s">
        <v>179</v>
      </c>
      <c r="BB43" s="28" t="s">
        <v>235</v>
      </c>
      <c r="BC43" s="28" t="s">
        <v>100</v>
      </c>
      <c r="BD43" s="28" t="s">
        <v>101</v>
      </c>
      <c r="BF43" s="28" t="s">
        <v>79</v>
      </c>
      <c r="BG43" s="28" t="s">
        <v>98</v>
      </c>
      <c r="BH43" s="28" t="s">
        <v>99</v>
      </c>
      <c r="BI43" s="28" t="s">
        <v>198</v>
      </c>
      <c r="BJ43" s="28" t="s">
        <v>199</v>
      </c>
      <c r="BK43" s="28" t="s">
        <v>200</v>
      </c>
      <c r="BL43" s="28" t="s">
        <v>235</v>
      </c>
      <c r="BM43" s="28" t="s">
        <v>100</v>
      </c>
      <c r="BO43" s="28" t="s">
        <v>79</v>
      </c>
      <c r="BP43" s="28" t="s">
        <v>98</v>
      </c>
      <c r="BQ43" s="28" t="s">
        <v>99</v>
      </c>
      <c r="BR43" s="28" t="s">
        <v>198</v>
      </c>
      <c r="BS43" s="28" t="s">
        <v>205</v>
      </c>
      <c r="BT43" s="28" t="s">
        <v>235</v>
      </c>
      <c r="BU43" s="28" t="s">
        <v>100</v>
      </c>
      <c r="BV43" s="28" t="s">
        <v>101</v>
      </c>
      <c r="BW43" s="32"/>
      <c r="BX43" s="28" t="s">
        <v>79</v>
      </c>
      <c r="BY43" s="28" t="s">
        <v>98</v>
      </c>
      <c r="BZ43" s="28" t="s">
        <v>99</v>
      </c>
      <c r="CA43" s="28" t="s">
        <v>263</v>
      </c>
      <c r="CB43" s="28" t="s">
        <v>264</v>
      </c>
      <c r="CC43" s="28" t="s">
        <v>185</v>
      </c>
      <c r="CD43" s="28" t="s">
        <v>100</v>
      </c>
      <c r="CE43" s="28" t="s">
        <v>101</v>
      </c>
      <c r="CG43" s="28" t="s">
        <v>79</v>
      </c>
      <c r="CH43" s="28" t="s">
        <v>98</v>
      </c>
      <c r="CI43" s="28" t="s">
        <v>99</v>
      </c>
      <c r="CJ43" s="28" t="s">
        <v>250</v>
      </c>
      <c r="CK43" s="28" t="s">
        <v>185</v>
      </c>
      <c r="CL43" s="28" t="s">
        <v>100</v>
      </c>
      <c r="CM43" s="28" t="s">
        <v>101</v>
      </c>
      <c r="CN43" s="28" t="s">
        <v>251</v>
      </c>
      <c r="CP43" s="28" t="s">
        <v>79</v>
      </c>
      <c r="CQ43" s="28" t="s">
        <v>283</v>
      </c>
      <c r="CR43" s="28" t="s">
        <v>98</v>
      </c>
      <c r="CS43" s="28" t="s">
        <v>99</v>
      </c>
      <c r="CT43" s="28" t="s">
        <v>284</v>
      </c>
      <c r="CU43" s="28" t="s">
        <v>278</v>
      </c>
      <c r="CV43" s="28" t="s">
        <v>100</v>
      </c>
      <c r="CW43" s="28" t="s">
        <v>101</v>
      </c>
      <c r="CY43" s="28" t="s">
        <v>79</v>
      </c>
      <c r="CZ43" s="28" t="s">
        <v>98</v>
      </c>
      <c r="DA43" s="28" t="s">
        <v>99</v>
      </c>
      <c r="DB43" s="28" t="s">
        <v>277</v>
      </c>
      <c r="DC43" s="28" t="s">
        <v>278</v>
      </c>
      <c r="DD43" s="28" t="s">
        <v>100</v>
      </c>
      <c r="DE43" s="28" t="s">
        <v>101</v>
      </c>
      <c r="DF43" s="28" t="s">
        <v>251</v>
      </c>
    </row>
    <row r="44" spans="1:110" ht="14.4" customHeight="1" x14ac:dyDescent="0.3">
      <c r="B44" s="28" t="s">
        <v>80</v>
      </c>
      <c r="C44" s="28" t="s">
        <v>121</v>
      </c>
      <c r="D44" s="28" t="s">
        <v>102</v>
      </c>
      <c r="E44" s="28" t="s">
        <v>103</v>
      </c>
      <c r="F44" s="28" t="s">
        <v>104</v>
      </c>
      <c r="G44" s="28" t="s">
        <v>105</v>
      </c>
      <c r="H44" s="28" t="s">
        <v>106</v>
      </c>
      <c r="I44" s="28" t="s">
        <v>189</v>
      </c>
      <c r="J44" s="2">
        <v>2</v>
      </c>
      <c r="K44" s="28" t="s">
        <v>80</v>
      </c>
      <c r="L44" s="28" t="s">
        <v>95</v>
      </c>
      <c r="M44" s="28" t="s">
        <v>102</v>
      </c>
      <c r="N44" s="28" t="s">
        <v>103</v>
      </c>
      <c r="O44" s="28" t="s">
        <v>104</v>
      </c>
      <c r="P44" s="28" t="s">
        <v>105</v>
      </c>
      <c r="Q44" s="28" t="s">
        <v>106</v>
      </c>
      <c r="R44" s="28" t="s">
        <v>189</v>
      </c>
      <c r="T44" s="28" t="s">
        <v>80</v>
      </c>
      <c r="U44" s="28" t="s">
        <v>139</v>
      </c>
      <c r="V44" s="28" t="s">
        <v>140</v>
      </c>
      <c r="W44" s="28" t="s">
        <v>103</v>
      </c>
      <c r="X44" s="28" t="s">
        <v>104</v>
      </c>
      <c r="Y44" s="28" t="s">
        <v>105</v>
      </c>
      <c r="Z44" s="28" t="s">
        <v>106</v>
      </c>
      <c r="AA44" s="28" t="s">
        <v>189</v>
      </c>
      <c r="AN44" s="28" t="s">
        <v>80</v>
      </c>
      <c r="AO44" s="28" t="s">
        <v>103</v>
      </c>
      <c r="AP44" s="28" t="s">
        <v>180</v>
      </c>
      <c r="AQ44" s="28" t="s">
        <v>104</v>
      </c>
      <c r="AR44" s="28" t="s">
        <v>181</v>
      </c>
      <c r="AS44" s="28" t="s">
        <v>182</v>
      </c>
      <c r="AT44" s="28" t="s">
        <v>105</v>
      </c>
      <c r="AU44" s="28" t="s">
        <v>106</v>
      </c>
      <c r="AW44" s="28" t="s">
        <v>80</v>
      </c>
      <c r="AX44" s="28" t="s">
        <v>103</v>
      </c>
      <c r="AY44" s="28" t="s">
        <v>197</v>
      </c>
      <c r="AZ44" s="28" t="s">
        <v>104</v>
      </c>
      <c r="BA44" s="28" t="s">
        <v>182</v>
      </c>
      <c r="BB44" s="28" t="s">
        <v>236</v>
      </c>
      <c r="BC44" s="28" t="s">
        <v>105</v>
      </c>
      <c r="BD44" s="28" t="s">
        <v>106</v>
      </c>
      <c r="BF44" s="28" t="s">
        <v>80</v>
      </c>
      <c r="BG44" s="28" t="s">
        <v>103</v>
      </c>
      <c r="BH44" s="28" t="s">
        <v>104</v>
      </c>
      <c r="BI44" s="28" t="s">
        <v>201</v>
      </c>
      <c r="BJ44" s="28" t="s">
        <v>202</v>
      </c>
      <c r="BK44" s="28" t="s">
        <v>203</v>
      </c>
      <c r="BL44" s="28" t="s">
        <v>236</v>
      </c>
      <c r="BM44" s="28" t="s">
        <v>105</v>
      </c>
      <c r="BO44" s="28" t="s">
        <v>80</v>
      </c>
      <c r="BP44" s="28" t="s">
        <v>103</v>
      </c>
      <c r="BQ44" s="28" t="s">
        <v>104</v>
      </c>
      <c r="BR44" s="28" t="s">
        <v>201</v>
      </c>
      <c r="BS44" s="28" t="s">
        <v>206</v>
      </c>
      <c r="BT44" s="28" t="s">
        <v>236</v>
      </c>
      <c r="BU44" s="28" t="s">
        <v>105</v>
      </c>
      <c r="BV44" s="28" t="s">
        <v>106</v>
      </c>
      <c r="BW44" s="32"/>
      <c r="BX44" s="28" t="s">
        <v>80</v>
      </c>
      <c r="BY44" s="28" t="s">
        <v>103</v>
      </c>
      <c r="BZ44" s="28" t="s">
        <v>104</v>
      </c>
      <c r="CA44" s="28" t="s">
        <v>265</v>
      </c>
      <c r="CB44" s="28" t="s">
        <v>257</v>
      </c>
      <c r="CC44" s="28" t="s">
        <v>187</v>
      </c>
      <c r="CD44" s="28" t="s">
        <v>105</v>
      </c>
      <c r="CE44" s="28" t="s">
        <v>106</v>
      </c>
      <c r="CG44" s="28" t="s">
        <v>80</v>
      </c>
      <c r="CH44" s="28" t="s">
        <v>103</v>
      </c>
      <c r="CI44" s="28" t="s">
        <v>104</v>
      </c>
      <c r="CJ44" s="28" t="s">
        <v>252</v>
      </c>
      <c r="CK44" s="28" t="s">
        <v>187</v>
      </c>
      <c r="CL44" s="28" t="s">
        <v>105</v>
      </c>
      <c r="CM44" s="28" t="s">
        <v>106</v>
      </c>
      <c r="CN44" s="28" t="s">
        <v>253</v>
      </c>
      <c r="CP44" s="28" t="s">
        <v>80</v>
      </c>
      <c r="CQ44" s="28" t="s">
        <v>285</v>
      </c>
      <c r="CR44" s="28" t="s">
        <v>103</v>
      </c>
      <c r="CS44" s="28" t="s">
        <v>104</v>
      </c>
      <c r="CT44" s="28" t="s">
        <v>286</v>
      </c>
      <c r="CU44" s="28" t="s">
        <v>186</v>
      </c>
      <c r="CV44" s="28" t="s">
        <v>105</v>
      </c>
      <c r="CW44" s="28" t="s">
        <v>106</v>
      </c>
      <c r="CY44" s="28" t="s">
        <v>80</v>
      </c>
      <c r="CZ44" s="28" t="s">
        <v>103</v>
      </c>
      <c r="DA44" s="28" t="s">
        <v>104</v>
      </c>
      <c r="DB44" s="28" t="s">
        <v>279</v>
      </c>
      <c r="DC44" s="28" t="s">
        <v>186</v>
      </c>
      <c r="DD44" s="28" t="s">
        <v>105</v>
      </c>
      <c r="DE44" s="28" t="s">
        <v>106</v>
      </c>
      <c r="DF44" s="28" t="s">
        <v>253</v>
      </c>
    </row>
    <row r="45" spans="1:110" ht="14.4" customHeight="1" x14ac:dyDescent="0.3">
      <c r="B45" s="2" t="s">
        <v>96</v>
      </c>
      <c r="C45" s="2">
        <v>598</v>
      </c>
      <c r="D45" s="2">
        <v>507</v>
      </c>
      <c r="E45" s="2">
        <v>320</v>
      </c>
      <c r="F45" s="2">
        <v>287</v>
      </c>
      <c r="G45" s="2">
        <v>123</v>
      </c>
      <c r="H45" s="2">
        <v>119</v>
      </c>
      <c r="I45" s="2">
        <v>89</v>
      </c>
      <c r="J45" s="2">
        <v>3</v>
      </c>
      <c r="K45" s="2" t="s">
        <v>96</v>
      </c>
      <c r="L45" s="2">
        <v>599</v>
      </c>
      <c r="M45" s="2">
        <v>507</v>
      </c>
      <c r="N45" s="2">
        <v>320</v>
      </c>
      <c r="O45" s="2">
        <v>287</v>
      </c>
      <c r="P45" s="2">
        <v>123</v>
      </c>
      <c r="Q45" s="2">
        <v>119</v>
      </c>
      <c r="R45" s="2">
        <v>89</v>
      </c>
      <c r="T45" s="2" t="s">
        <v>96</v>
      </c>
      <c r="U45" s="2">
        <v>598</v>
      </c>
      <c r="V45" s="2">
        <v>579</v>
      </c>
      <c r="W45" s="2">
        <v>320</v>
      </c>
      <c r="X45" s="2">
        <v>287</v>
      </c>
      <c r="Y45" s="2">
        <v>123</v>
      </c>
      <c r="Z45" s="2">
        <v>119</v>
      </c>
      <c r="AA45" s="2">
        <v>89</v>
      </c>
      <c r="AN45" s="28" t="s">
        <v>96</v>
      </c>
      <c r="AO45" s="28">
        <v>320</v>
      </c>
      <c r="AP45" s="28">
        <v>291</v>
      </c>
      <c r="AQ45" s="28">
        <v>287</v>
      </c>
      <c r="AR45" s="28">
        <v>279</v>
      </c>
      <c r="AS45" s="28">
        <v>236</v>
      </c>
      <c r="AT45" s="28">
        <v>123</v>
      </c>
      <c r="AU45" s="28">
        <v>119</v>
      </c>
      <c r="AW45" s="28" t="s">
        <v>96</v>
      </c>
      <c r="AX45" s="28">
        <v>320</v>
      </c>
      <c r="AY45" s="28">
        <v>292</v>
      </c>
      <c r="AZ45" s="28">
        <v>287</v>
      </c>
      <c r="BA45" s="28">
        <v>236</v>
      </c>
      <c r="BB45" s="28">
        <v>222</v>
      </c>
      <c r="BC45" s="28">
        <v>123</v>
      </c>
      <c r="BD45" s="28">
        <v>119</v>
      </c>
      <c r="BF45" s="28" t="s">
        <v>96</v>
      </c>
      <c r="BG45" s="28">
        <v>320</v>
      </c>
      <c r="BH45" s="28">
        <v>287</v>
      </c>
      <c r="BI45" s="28">
        <v>282</v>
      </c>
      <c r="BJ45" s="28">
        <v>245</v>
      </c>
      <c r="BK45" s="28">
        <v>236</v>
      </c>
      <c r="BL45" s="28">
        <v>222</v>
      </c>
      <c r="BM45" s="28">
        <v>123</v>
      </c>
      <c r="BO45" s="28" t="s">
        <v>96</v>
      </c>
      <c r="BP45" s="28">
        <v>320</v>
      </c>
      <c r="BQ45" s="28">
        <v>287</v>
      </c>
      <c r="BR45" s="28">
        <v>282</v>
      </c>
      <c r="BS45" s="28">
        <v>246</v>
      </c>
      <c r="BT45" s="28">
        <v>222</v>
      </c>
      <c r="BU45" s="28">
        <v>123</v>
      </c>
      <c r="BV45" s="28">
        <v>119</v>
      </c>
      <c r="BW45" s="32"/>
      <c r="BX45" s="28" t="s">
        <v>96</v>
      </c>
      <c r="BY45" s="28">
        <v>320</v>
      </c>
      <c r="BZ45" s="28">
        <v>287</v>
      </c>
      <c r="CA45" s="28">
        <v>242</v>
      </c>
      <c r="CB45" s="28">
        <v>239</v>
      </c>
      <c r="CC45" s="28">
        <v>229</v>
      </c>
      <c r="CD45" s="28">
        <v>123</v>
      </c>
      <c r="CE45" s="28">
        <v>119</v>
      </c>
      <c r="CG45" s="28" t="s">
        <v>96</v>
      </c>
      <c r="CH45" s="28">
        <v>320</v>
      </c>
      <c r="CI45" s="28">
        <v>287</v>
      </c>
      <c r="CJ45" s="28">
        <v>240</v>
      </c>
      <c r="CK45" s="28">
        <v>229</v>
      </c>
      <c r="CL45" s="28">
        <v>123</v>
      </c>
      <c r="CM45" s="28">
        <v>119</v>
      </c>
      <c r="CN45" s="28">
        <v>105</v>
      </c>
      <c r="CP45" s="28" t="s">
        <v>96</v>
      </c>
      <c r="CQ45" s="28">
        <v>335</v>
      </c>
      <c r="CR45" s="28">
        <v>320</v>
      </c>
      <c r="CS45" s="28">
        <v>287</v>
      </c>
      <c r="CT45" s="28">
        <v>238</v>
      </c>
      <c r="CU45" s="28">
        <v>230</v>
      </c>
      <c r="CV45" s="28">
        <v>123</v>
      </c>
      <c r="CW45" s="28">
        <v>119</v>
      </c>
      <c r="CY45" s="28" t="s">
        <v>96</v>
      </c>
      <c r="CZ45" s="28">
        <v>320</v>
      </c>
      <c r="DA45" s="28">
        <v>287</v>
      </c>
      <c r="DB45" s="28">
        <v>239</v>
      </c>
      <c r="DC45" s="28">
        <v>230</v>
      </c>
      <c r="DD45" s="28">
        <v>123</v>
      </c>
      <c r="DE45" s="28">
        <v>119</v>
      </c>
      <c r="DF45" s="28">
        <v>105</v>
      </c>
    </row>
    <row r="47" spans="1:110" ht="14.4" customHeight="1" x14ac:dyDescent="0.3">
      <c r="B47" s="2" t="s">
        <v>1887</v>
      </c>
      <c r="K47" s="2" t="s">
        <v>1887</v>
      </c>
      <c r="T47" s="2" t="s">
        <v>1887</v>
      </c>
      <c r="AN47" s="2" t="s">
        <v>1887</v>
      </c>
      <c r="AW47" s="2" t="s">
        <v>1887</v>
      </c>
      <c r="BF47" s="2" t="s">
        <v>1887</v>
      </c>
      <c r="BO47" s="2" t="s">
        <v>1887</v>
      </c>
      <c r="BX47" s="2" t="s">
        <v>1887</v>
      </c>
      <c r="CG47" s="2" t="s">
        <v>1887</v>
      </c>
      <c r="CP47" s="2" t="s">
        <v>1887</v>
      </c>
      <c r="CY47" s="2" t="s">
        <v>1887</v>
      </c>
    </row>
    <row r="48" spans="1:110" ht="14.4" customHeight="1" x14ac:dyDescent="0.3">
      <c r="C48" s="2" t="s">
        <v>1888</v>
      </c>
      <c r="D48" s="2" t="s">
        <v>158</v>
      </c>
      <c r="E48" s="2" t="s">
        <v>1889</v>
      </c>
      <c r="L48" s="2" t="s">
        <v>1896</v>
      </c>
      <c r="M48" s="2" t="s">
        <v>152</v>
      </c>
      <c r="N48" s="2" t="s">
        <v>1897</v>
      </c>
      <c r="U48" s="2" t="s">
        <v>1901</v>
      </c>
      <c r="V48" s="2" t="s">
        <v>162</v>
      </c>
      <c r="W48" s="2" t="s">
        <v>1902</v>
      </c>
      <c r="AO48" s="2" t="s">
        <v>1910</v>
      </c>
      <c r="AP48" s="2" t="s">
        <v>217</v>
      </c>
      <c r="AQ48" s="2" t="s">
        <v>1911</v>
      </c>
      <c r="AX48" s="2" t="s">
        <v>1919</v>
      </c>
      <c r="AY48" s="2" t="s">
        <v>242</v>
      </c>
      <c r="AZ48" s="2" t="s">
        <v>1920</v>
      </c>
      <c r="BG48" s="2" t="s">
        <v>1928</v>
      </c>
      <c r="BH48" s="2" t="s">
        <v>238</v>
      </c>
      <c r="BI48" s="2" t="s">
        <v>1929</v>
      </c>
      <c r="BP48" s="2" t="s">
        <v>1936</v>
      </c>
      <c r="BQ48" s="2" t="s">
        <v>234</v>
      </c>
      <c r="BR48" s="2" t="s">
        <v>1937</v>
      </c>
      <c r="BY48" s="2" t="s">
        <v>1944</v>
      </c>
      <c r="BZ48" s="2" t="s">
        <v>262</v>
      </c>
      <c r="CA48" s="2" t="s">
        <v>1945</v>
      </c>
      <c r="CH48" s="2" t="s">
        <v>1952</v>
      </c>
      <c r="CI48" s="2" t="s">
        <v>249</v>
      </c>
      <c r="CJ48" s="2" t="s">
        <v>1953</v>
      </c>
      <c r="CQ48" s="2" t="s">
        <v>1960</v>
      </c>
      <c r="CR48" s="2" t="s">
        <v>282</v>
      </c>
      <c r="CS48" s="2" t="s">
        <v>1961</v>
      </c>
      <c r="CZ48" s="2" t="s">
        <v>1968</v>
      </c>
      <c r="DA48" s="2" t="s">
        <v>276</v>
      </c>
      <c r="DB48" s="2" t="s">
        <v>1969</v>
      </c>
    </row>
    <row r="49" spans="3:106" ht="14.4" customHeight="1" x14ac:dyDescent="0.3">
      <c r="C49" s="2" t="s">
        <v>1885</v>
      </c>
      <c r="D49" s="2" t="s">
        <v>154</v>
      </c>
      <c r="E49" s="2" t="s">
        <v>1890</v>
      </c>
      <c r="L49" s="28" t="s">
        <v>1894</v>
      </c>
      <c r="M49" s="2" t="s">
        <v>149</v>
      </c>
      <c r="N49" s="2" t="s">
        <v>1898</v>
      </c>
      <c r="U49" s="2" t="s">
        <v>290</v>
      </c>
      <c r="V49" s="2" t="s">
        <v>160</v>
      </c>
      <c r="W49" s="2" t="s">
        <v>1903</v>
      </c>
      <c r="AO49" s="2" t="s">
        <v>1906</v>
      </c>
      <c r="AP49" s="2" t="s">
        <v>212</v>
      </c>
      <c r="AQ49" s="2" t="s">
        <v>1912</v>
      </c>
      <c r="AX49" s="2" t="s">
        <v>1917</v>
      </c>
      <c r="AY49" s="2" t="s">
        <v>212</v>
      </c>
      <c r="AZ49" s="2" t="s">
        <v>1921</v>
      </c>
      <c r="BG49" s="2" t="s">
        <v>1924</v>
      </c>
      <c r="BH49" s="2" t="s">
        <v>212</v>
      </c>
      <c r="BI49" s="2" t="s">
        <v>1930</v>
      </c>
      <c r="BP49" s="2" t="s">
        <v>1924</v>
      </c>
      <c r="BQ49" s="2" t="s">
        <v>212</v>
      </c>
      <c r="BR49" s="2" t="s">
        <v>1930</v>
      </c>
      <c r="BY49" s="2" t="s">
        <v>1940</v>
      </c>
      <c r="BZ49" s="2" t="s">
        <v>243</v>
      </c>
      <c r="CA49" s="2" t="s">
        <v>1946</v>
      </c>
      <c r="CH49" s="2" t="s">
        <v>1950</v>
      </c>
      <c r="CI49" s="2" t="s">
        <v>243</v>
      </c>
      <c r="CJ49" s="2" t="s">
        <v>1954</v>
      </c>
      <c r="CQ49" s="2" t="s">
        <v>1956</v>
      </c>
      <c r="CR49" s="2" t="s">
        <v>243</v>
      </c>
      <c r="CS49" s="2" t="s">
        <v>1962</v>
      </c>
      <c r="CZ49" s="2" t="s">
        <v>1956</v>
      </c>
      <c r="DA49" s="2" t="s">
        <v>243</v>
      </c>
      <c r="DB49" s="2" t="s">
        <v>1962</v>
      </c>
    </row>
    <row r="50" spans="3:106" ht="14.4" customHeight="1" x14ac:dyDescent="0.3">
      <c r="C50" s="2" t="s">
        <v>1886</v>
      </c>
      <c r="D50" s="2" t="s">
        <v>148</v>
      </c>
      <c r="E50" s="2" t="s">
        <v>1891</v>
      </c>
      <c r="L50" s="2" t="s">
        <v>1895</v>
      </c>
      <c r="M50" s="2" t="s">
        <v>148</v>
      </c>
      <c r="N50" s="2" t="s">
        <v>1899</v>
      </c>
      <c r="U50" s="2" t="s">
        <v>292</v>
      </c>
      <c r="V50" s="2" t="s">
        <v>134</v>
      </c>
      <c r="W50" s="2" t="s">
        <v>1904</v>
      </c>
      <c r="AO50" s="2" t="s">
        <v>1908</v>
      </c>
      <c r="AP50" s="2" t="s">
        <v>208</v>
      </c>
      <c r="AQ50" s="2" t="s">
        <v>1913</v>
      </c>
      <c r="AX50" s="2" t="s">
        <v>1918</v>
      </c>
      <c r="AY50" s="2" t="s">
        <v>210</v>
      </c>
      <c r="AZ50" s="2" t="s">
        <v>1922</v>
      </c>
      <c r="BG50" s="2" t="s">
        <v>1926</v>
      </c>
      <c r="BH50" s="2" t="s">
        <v>231</v>
      </c>
      <c r="BI50" s="2" t="s">
        <v>1931</v>
      </c>
      <c r="BP50" s="2" t="s">
        <v>1926</v>
      </c>
      <c r="BQ50" s="2" t="s">
        <v>231</v>
      </c>
      <c r="BR50" s="2" t="s">
        <v>1931</v>
      </c>
      <c r="BY50" s="2" t="s">
        <v>1942</v>
      </c>
      <c r="BZ50" s="2" t="s">
        <v>256</v>
      </c>
      <c r="CA50" s="2" t="s">
        <v>1947</v>
      </c>
      <c r="CH50" s="2" t="s">
        <v>1951</v>
      </c>
      <c r="CI50" s="2" t="s">
        <v>245</v>
      </c>
      <c r="CJ50" s="2" t="s">
        <v>1955</v>
      </c>
      <c r="CQ50" s="2" t="s">
        <v>1958</v>
      </c>
      <c r="CR50" s="2" t="s">
        <v>271</v>
      </c>
      <c r="CS50" s="2" t="s">
        <v>1963</v>
      </c>
      <c r="CZ50" s="2" t="s">
        <v>1958</v>
      </c>
      <c r="DA50" s="2" t="s">
        <v>271</v>
      </c>
      <c r="DB50" s="2" t="s">
        <v>1963</v>
      </c>
    </row>
    <row r="51" spans="3:106" ht="14.4" customHeight="1" x14ac:dyDescent="0.3">
      <c r="C51" s="2" t="s">
        <v>291</v>
      </c>
      <c r="D51" s="2" t="s">
        <v>133</v>
      </c>
      <c r="E51" s="2" t="s">
        <v>1892</v>
      </c>
      <c r="L51" s="2" t="s">
        <v>291</v>
      </c>
      <c r="M51" s="2" t="s">
        <v>133</v>
      </c>
      <c r="N51" s="2" t="s">
        <v>1892</v>
      </c>
      <c r="U51" s="2" t="s">
        <v>291</v>
      </c>
      <c r="V51" s="2" t="s">
        <v>133</v>
      </c>
      <c r="W51" s="2" t="s">
        <v>1892</v>
      </c>
      <c r="AO51" s="2" t="s">
        <v>1907</v>
      </c>
      <c r="AP51" s="2" t="s">
        <v>207</v>
      </c>
      <c r="AQ51" s="2" t="s">
        <v>1914</v>
      </c>
      <c r="AX51" s="2" t="s">
        <v>1907</v>
      </c>
      <c r="AY51" s="2" t="s">
        <v>239</v>
      </c>
      <c r="AZ51" s="2" t="s">
        <v>1923</v>
      </c>
      <c r="BG51" s="2" t="s">
        <v>1925</v>
      </c>
      <c r="BH51" s="2" t="s">
        <v>207</v>
      </c>
      <c r="BI51" s="2" t="s">
        <v>1932</v>
      </c>
      <c r="BP51" s="2" t="s">
        <v>1934</v>
      </c>
      <c r="BQ51" s="2" t="s">
        <v>207</v>
      </c>
      <c r="BR51" s="2" t="s">
        <v>1938</v>
      </c>
      <c r="BY51" s="2" t="s">
        <v>1941</v>
      </c>
      <c r="BZ51" s="2" t="s">
        <v>244</v>
      </c>
      <c r="CA51" s="2" t="s">
        <v>1948</v>
      </c>
      <c r="CH51" s="2" t="s">
        <v>1941</v>
      </c>
      <c r="CI51" s="2" t="s">
        <v>244</v>
      </c>
      <c r="CJ51" s="2" t="s">
        <v>1948</v>
      </c>
      <c r="CQ51" s="2" t="s">
        <v>1957</v>
      </c>
      <c r="CR51" s="2" t="s">
        <v>244</v>
      </c>
      <c r="CS51" s="2" t="s">
        <v>1964</v>
      </c>
      <c r="CZ51" s="2" t="s">
        <v>1966</v>
      </c>
      <c r="DA51" s="2" t="s">
        <v>244</v>
      </c>
      <c r="DB51" s="2" t="s">
        <v>1970</v>
      </c>
    </row>
    <row r="52" spans="3:106" ht="14.4" customHeight="1" x14ac:dyDescent="0.3">
      <c r="C52" s="2" t="s">
        <v>293</v>
      </c>
      <c r="D52" s="2" t="s">
        <v>155</v>
      </c>
      <c r="E52" s="2" t="s">
        <v>1893</v>
      </c>
      <c r="L52" s="2" t="s">
        <v>293</v>
      </c>
      <c r="M52" s="2" t="s">
        <v>150</v>
      </c>
      <c r="N52" s="2" t="s">
        <v>1900</v>
      </c>
      <c r="U52" s="2" t="s">
        <v>293</v>
      </c>
      <c r="V52" s="2" t="s">
        <v>141</v>
      </c>
      <c r="W52" s="2" t="s">
        <v>1905</v>
      </c>
      <c r="AO52" s="2" t="s">
        <v>1909</v>
      </c>
      <c r="AP52" s="2" t="s">
        <v>174</v>
      </c>
      <c r="AQ52" s="2" t="s">
        <v>1915</v>
      </c>
      <c r="AX52" s="2" t="s">
        <v>1909</v>
      </c>
      <c r="AY52" s="2" t="s">
        <v>174</v>
      </c>
      <c r="AZ52" s="2" t="s">
        <v>1915</v>
      </c>
      <c r="BG52" s="2" t="s">
        <v>1927</v>
      </c>
      <c r="BH52" s="2" t="s">
        <v>218</v>
      </c>
      <c r="BI52" s="2" t="s">
        <v>1933</v>
      </c>
      <c r="BP52" s="2" t="s">
        <v>1935</v>
      </c>
      <c r="BQ52" s="2" t="s">
        <v>219</v>
      </c>
      <c r="BR52" s="2" t="s">
        <v>1939</v>
      </c>
      <c r="BY52" s="2" t="s">
        <v>1943</v>
      </c>
      <c r="BZ52" s="2" t="s">
        <v>174</v>
      </c>
      <c r="CA52" s="2" t="s">
        <v>1949</v>
      </c>
      <c r="CH52" s="2" t="s">
        <v>1943</v>
      </c>
      <c r="CI52" s="2" t="s">
        <v>174</v>
      </c>
      <c r="CJ52" s="2" t="s">
        <v>1949</v>
      </c>
      <c r="CQ52" s="2" t="s">
        <v>1959</v>
      </c>
      <c r="CR52" s="2" t="s">
        <v>218</v>
      </c>
      <c r="CS52" s="2" t="s">
        <v>1965</v>
      </c>
      <c r="CZ52" s="2" t="s">
        <v>1967</v>
      </c>
      <c r="DA52" s="2" t="s">
        <v>219</v>
      </c>
      <c r="DB52" s="2" t="s">
        <v>1971</v>
      </c>
    </row>
    <row r="53" spans="3:106" ht="14.4" customHeight="1" x14ac:dyDescent="0.3">
      <c r="AO53" s="2" t="s">
        <v>291</v>
      </c>
      <c r="AP53" s="2" t="s">
        <v>133</v>
      </c>
      <c r="AQ53" s="2" t="s">
        <v>1892</v>
      </c>
      <c r="AX53" s="2" t="s">
        <v>291</v>
      </c>
      <c r="AY53" s="2" t="s">
        <v>133</v>
      </c>
      <c r="AZ53" s="2" t="s">
        <v>1892</v>
      </c>
      <c r="BG53" s="2" t="s">
        <v>291</v>
      </c>
      <c r="BH53" s="2" t="s">
        <v>133</v>
      </c>
      <c r="BI53" s="2" t="s">
        <v>1892</v>
      </c>
      <c r="BP53" s="2" t="s">
        <v>291</v>
      </c>
      <c r="BQ53" s="2" t="s">
        <v>133</v>
      </c>
      <c r="BR53" s="2" t="s">
        <v>1892</v>
      </c>
      <c r="BY53" s="2" t="s">
        <v>291</v>
      </c>
      <c r="BZ53" s="2" t="s">
        <v>133</v>
      </c>
      <c r="CA53" s="2" t="s">
        <v>1892</v>
      </c>
      <c r="CH53" s="2" t="s">
        <v>291</v>
      </c>
      <c r="CI53" s="2" t="s">
        <v>133</v>
      </c>
      <c r="CJ53" s="2" t="s">
        <v>1892</v>
      </c>
      <c r="CQ53" s="2" t="s">
        <v>291</v>
      </c>
      <c r="CR53" s="2" t="s">
        <v>133</v>
      </c>
      <c r="CS53" s="2" t="s">
        <v>1892</v>
      </c>
      <c r="CZ53" s="2" t="s">
        <v>291</v>
      </c>
      <c r="DA53" s="2" t="s">
        <v>133</v>
      </c>
      <c r="DB53" s="2" t="s">
        <v>1892</v>
      </c>
    </row>
    <row r="54" spans="3:106" ht="14.4" customHeight="1" x14ac:dyDescent="0.3">
      <c r="AO54" s="2" t="s">
        <v>293</v>
      </c>
      <c r="AP54" s="2" t="s">
        <v>213</v>
      </c>
      <c r="AQ54" s="2" t="s">
        <v>1916</v>
      </c>
      <c r="AX54" s="2" t="s">
        <v>293</v>
      </c>
      <c r="AY54" s="2" t="s">
        <v>213</v>
      </c>
      <c r="AZ54" s="2" t="s">
        <v>1916</v>
      </c>
      <c r="BG54" s="2" t="s">
        <v>293</v>
      </c>
      <c r="BH54" s="2" t="s">
        <v>213</v>
      </c>
      <c r="BI54" s="2" t="s">
        <v>1916</v>
      </c>
      <c r="BP54" s="2" t="s">
        <v>293</v>
      </c>
      <c r="BQ54" s="2" t="s">
        <v>213</v>
      </c>
      <c r="BR54" s="2" t="s">
        <v>1916</v>
      </c>
      <c r="BY54" s="2" t="s">
        <v>293</v>
      </c>
      <c r="BZ54" s="2" t="s">
        <v>213</v>
      </c>
      <c r="CA54" s="2" t="s">
        <v>1916</v>
      </c>
      <c r="CH54" s="2" t="s">
        <v>293</v>
      </c>
      <c r="CI54" s="2" t="s">
        <v>213</v>
      </c>
      <c r="CJ54" s="2" t="s">
        <v>1916</v>
      </c>
      <c r="CQ54" s="2" t="s">
        <v>293</v>
      </c>
      <c r="CR54" s="2" t="s">
        <v>213</v>
      </c>
      <c r="CS54" s="2" t="s">
        <v>1916</v>
      </c>
      <c r="CZ54" s="2" t="s">
        <v>293</v>
      </c>
      <c r="DA54" s="2" t="s">
        <v>213</v>
      </c>
      <c r="DB54" s="2" t="s">
        <v>1916</v>
      </c>
    </row>
    <row r="77" spans="3:73" ht="14.4" customHeight="1" x14ac:dyDescent="0.3">
      <c r="C77" s="2" t="s">
        <v>1888</v>
      </c>
      <c r="D77" s="2" t="s">
        <v>1885</v>
      </c>
      <c r="E77" s="2" t="s">
        <v>1886</v>
      </c>
      <c r="F77" s="2" t="s">
        <v>291</v>
      </c>
      <c r="G77" s="2" t="s">
        <v>293</v>
      </c>
      <c r="H77" s="2" t="s">
        <v>1896</v>
      </c>
      <c r="I77" s="28" t="s">
        <v>1894</v>
      </c>
      <c r="J77" s="2" t="s">
        <v>1895</v>
      </c>
      <c r="K77" s="2" t="s">
        <v>291</v>
      </c>
      <c r="L77" s="2" t="s">
        <v>293</v>
      </c>
      <c r="M77" s="2" t="s">
        <v>1901</v>
      </c>
      <c r="N77" s="2" t="s">
        <v>290</v>
      </c>
      <c r="O77" s="2" t="s">
        <v>292</v>
      </c>
      <c r="P77" s="2" t="s">
        <v>291</v>
      </c>
      <c r="Q77" s="2" t="s">
        <v>293</v>
      </c>
      <c r="R77" s="2" t="s">
        <v>1910</v>
      </c>
      <c r="S77" s="2" t="s">
        <v>1906</v>
      </c>
      <c r="T77" s="2" t="s">
        <v>1908</v>
      </c>
      <c r="U77" s="2" t="s">
        <v>1907</v>
      </c>
      <c r="V77" s="2" t="s">
        <v>1909</v>
      </c>
      <c r="W77" s="2" t="s">
        <v>291</v>
      </c>
      <c r="X77" s="2" t="s">
        <v>293</v>
      </c>
      <c r="Y77" s="2" t="s">
        <v>1919</v>
      </c>
      <c r="Z77" s="2" t="s">
        <v>1917</v>
      </c>
      <c r="AA77" s="2" t="s">
        <v>1918</v>
      </c>
      <c r="AB77" s="2" t="s">
        <v>1907</v>
      </c>
      <c r="AC77" s="2" t="s">
        <v>1909</v>
      </c>
      <c r="AD77" s="2" t="s">
        <v>291</v>
      </c>
      <c r="AE77" s="2" t="s">
        <v>293</v>
      </c>
      <c r="AF77" s="2" t="s">
        <v>1928</v>
      </c>
      <c r="AG77" s="2" t="s">
        <v>1924</v>
      </c>
      <c r="AH77" s="2" t="s">
        <v>1926</v>
      </c>
      <c r="AI77" s="2" t="s">
        <v>1925</v>
      </c>
      <c r="AJ77" s="2" t="s">
        <v>1927</v>
      </c>
      <c r="AK77" s="2" t="s">
        <v>291</v>
      </c>
      <c r="AL77" s="2" t="s">
        <v>293</v>
      </c>
      <c r="AM77" s="2" t="s">
        <v>1936</v>
      </c>
      <c r="AN77" s="2" t="s">
        <v>1924</v>
      </c>
      <c r="AO77" s="2" t="s">
        <v>1926</v>
      </c>
      <c r="AP77" s="2" t="s">
        <v>1934</v>
      </c>
      <c r="AQ77" s="2" t="s">
        <v>1935</v>
      </c>
      <c r="AR77" s="2" t="s">
        <v>291</v>
      </c>
      <c r="AS77" s="2" t="s">
        <v>293</v>
      </c>
      <c r="AT77" s="2" t="s">
        <v>1944</v>
      </c>
      <c r="AU77" s="2" t="s">
        <v>1940</v>
      </c>
      <c r="AV77" s="2" t="s">
        <v>1942</v>
      </c>
      <c r="AW77" s="2" t="s">
        <v>1941</v>
      </c>
      <c r="AX77" s="2" t="s">
        <v>1943</v>
      </c>
      <c r="AY77" s="2" t="s">
        <v>291</v>
      </c>
      <c r="AZ77" s="2" t="s">
        <v>293</v>
      </c>
      <c r="BA77" s="2" t="s">
        <v>1952</v>
      </c>
      <c r="BB77" s="2" t="s">
        <v>1950</v>
      </c>
      <c r="BC77" s="2" t="s">
        <v>1951</v>
      </c>
      <c r="BD77" s="2" t="s">
        <v>1941</v>
      </c>
      <c r="BE77" s="2" t="s">
        <v>1943</v>
      </c>
      <c r="BF77" s="2" t="s">
        <v>291</v>
      </c>
      <c r="BG77" s="2" t="s">
        <v>293</v>
      </c>
      <c r="BH77" s="2" t="s">
        <v>1960</v>
      </c>
      <c r="BI77" s="2" t="s">
        <v>1956</v>
      </c>
      <c r="BJ77" s="2" t="s">
        <v>1958</v>
      </c>
      <c r="BK77" s="2" t="s">
        <v>1957</v>
      </c>
      <c r="BL77" s="2" t="s">
        <v>1959</v>
      </c>
      <c r="BM77" s="2" t="s">
        <v>291</v>
      </c>
      <c r="BN77" s="2" t="s">
        <v>293</v>
      </c>
      <c r="BO77" s="2" t="s">
        <v>1968</v>
      </c>
      <c r="BP77" s="2" t="s">
        <v>1956</v>
      </c>
      <c r="BQ77" s="2" t="s">
        <v>1958</v>
      </c>
      <c r="BR77" s="2" t="s">
        <v>1966</v>
      </c>
      <c r="BS77" s="2" t="s">
        <v>1967</v>
      </c>
      <c r="BT77" s="2" t="s">
        <v>291</v>
      </c>
      <c r="BU77" s="2" t="s">
        <v>293</v>
      </c>
    </row>
    <row r="78" spans="3:73" ht="14.4" customHeight="1" x14ac:dyDescent="0.3">
      <c r="C78" s="2" t="s">
        <v>158</v>
      </c>
      <c r="D78" s="2" t="s">
        <v>154</v>
      </c>
      <c r="E78" s="2" t="s">
        <v>148</v>
      </c>
      <c r="F78" s="2" t="s">
        <v>133</v>
      </c>
      <c r="G78" s="2" t="s">
        <v>155</v>
      </c>
      <c r="H78" s="2" t="s">
        <v>152</v>
      </c>
      <c r="I78" s="2" t="s">
        <v>149</v>
      </c>
      <c r="J78" s="2" t="s">
        <v>148</v>
      </c>
      <c r="K78" s="2" t="s">
        <v>133</v>
      </c>
      <c r="L78" s="2" t="s">
        <v>150</v>
      </c>
      <c r="M78" s="2" t="s">
        <v>162</v>
      </c>
      <c r="N78" s="2" t="s">
        <v>160</v>
      </c>
      <c r="O78" s="2" t="s">
        <v>134</v>
      </c>
      <c r="P78" s="2" t="s">
        <v>133</v>
      </c>
      <c r="Q78" s="2" t="s">
        <v>141</v>
      </c>
      <c r="R78" s="2" t="s">
        <v>217</v>
      </c>
      <c r="S78" s="2" t="s">
        <v>212</v>
      </c>
      <c r="T78" s="2" t="s">
        <v>208</v>
      </c>
      <c r="U78" s="2" t="s">
        <v>207</v>
      </c>
      <c r="V78" s="2" t="s">
        <v>174</v>
      </c>
      <c r="W78" s="2" t="s">
        <v>133</v>
      </c>
      <c r="X78" s="2" t="s">
        <v>213</v>
      </c>
      <c r="Y78" s="2" t="s">
        <v>242</v>
      </c>
      <c r="Z78" s="2" t="s">
        <v>212</v>
      </c>
      <c r="AA78" s="2" t="s">
        <v>210</v>
      </c>
      <c r="AB78" s="2" t="s">
        <v>239</v>
      </c>
      <c r="AC78" s="2" t="s">
        <v>174</v>
      </c>
      <c r="AD78" s="2" t="s">
        <v>133</v>
      </c>
      <c r="AE78" s="2" t="s">
        <v>213</v>
      </c>
      <c r="AF78" s="2" t="s">
        <v>238</v>
      </c>
      <c r="AG78" s="2" t="s">
        <v>212</v>
      </c>
      <c r="AH78" s="2" t="s">
        <v>231</v>
      </c>
      <c r="AI78" s="2" t="s">
        <v>207</v>
      </c>
      <c r="AJ78" s="2" t="s">
        <v>218</v>
      </c>
      <c r="AK78" s="2" t="s">
        <v>133</v>
      </c>
      <c r="AL78" s="2" t="s">
        <v>213</v>
      </c>
      <c r="AM78" s="2" t="s">
        <v>234</v>
      </c>
      <c r="AN78" s="2" t="s">
        <v>212</v>
      </c>
      <c r="AO78" s="2" t="s">
        <v>231</v>
      </c>
      <c r="AP78" s="2" t="s">
        <v>207</v>
      </c>
      <c r="AQ78" s="2" t="s">
        <v>219</v>
      </c>
      <c r="AR78" s="2" t="s">
        <v>133</v>
      </c>
      <c r="AS78" s="2" t="s">
        <v>213</v>
      </c>
      <c r="AT78" s="2" t="s">
        <v>262</v>
      </c>
      <c r="AU78" s="2" t="s">
        <v>243</v>
      </c>
      <c r="AV78" s="2" t="s">
        <v>256</v>
      </c>
      <c r="AW78" s="2" t="s">
        <v>244</v>
      </c>
      <c r="AX78" s="2" t="s">
        <v>174</v>
      </c>
      <c r="AY78" s="2" t="s">
        <v>133</v>
      </c>
      <c r="AZ78" s="2" t="s">
        <v>213</v>
      </c>
      <c r="BA78" s="2" t="s">
        <v>249</v>
      </c>
      <c r="BB78" s="2" t="s">
        <v>243</v>
      </c>
      <c r="BC78" s="2" t="s">
        <v>245</v>
      </c>
      <c r="BD78" s="2" t="s">
        <v>244</v>
      </c>
      <c r="BE78" s="2" t="s">
        <v>174</v>
      </c>
      <c r="BF78" s="2" t="s">
        <v>133</v>
      </c>
      <c r="BG78" s="2" t="s">
        <v>213</v>
      </c>
      <c r="BH78" s="2" t="s">
        <v>282</v>
      </c>
      <c r="BI78" s="2" t="s">
        <v>243</v>
      </c>
      <c r="BJ78" s="2" t="s">
        <v>271</v>
      </c>
      <c r="BK78" s="2" t="s">
        <v>244</v>
      </c>
      <c r="BL78" s="2" t="s">
        <v>218</v>
      </c>
      <c r="BM78" s="2" t="s">
        <v>133</v>
      </c>
      <c r="BN78" s="2" t="s">
        <v>213</v>
      </c>
      <c r="BO78" s="2" t="s">
        <v>276</v>
      </c>
      <c r="BP78" s="2" t="s">
        <v>243</v>
      </c>
      <c r="BQ78" s="2" t="s">
        <v>271</v>
      </c>
      <c r="BR78" s="2" t="s">
        <v>244</v>
      </c>
      <c r="BS78" s="2" t="s">
        <v>219</v>
      </c>
      <c r="BT78" s="2" t="s">
        <v>133</v>
      </c>
      <c r="BU78" s="2" t="s">
        <v>213</v>
      </c>
    </row>
    <row r="79" spans="3:73" ht="14.4" customHeight="1" x14ac:dyDescent="0.3">
      <c r="C79" s="2" t="s">
        <v>1889</v>
      </c>
      <c r="D79" s="2" t="s">
        <v>1890</v>
      </c>
      <c r="E79" s="2" t="s">
        <v>1891</v>
      </c>
      <c r="F79" s="2" t="s">
        <v>1892</v>
      </c>
      <c r="G79" s="2" t="s">
        <v>1893</v>
      </c>
      <c r="H79" s="2" t="s">
        <v>1897</v>
      </c>
      <c r="I79" s="2" t="s">
        <v>1898</v>
      </c>
      <c r="J79" s="2" t="s">
        <v>1899</v>
      </c>
      <c r="K79" s="2" t="s">
        <v>1892</v>
      </c>
      <c r="L79" s="2" t="s">
        <v>1900</v>
      </c>
      <c r="M79" s="2" t="s">
        <v>1902</v>
      </c>
      <c r="N79" s="2" t="s">
        <v>1903</v>
      </c>
      <c r="O79" s="2" t="s">
        <v>1904</v>
      </c>
      <c r="P79" s="2" t="s">
        <v>1892</v>
      </c>
      <c r="Q79" s="2" t="s">
        <v>1905</v>
      </c>
      <c r="R79" s="2" t="s">
        <v>1911</v>
      </c>
      <c r="S79" s="2" t="s">
        <v>1912</v>
      </c>
      <c r="T79" s="2" t="s">
        <v>1913</v>
      </c>
      <c r="U79" s="2" t="s">
        <v>1914</v>
      </c>
      <c r="V79" s="2" t="s">
        <v>1915</v>
      </c>
      <c r="W79" s="2" t="s">
        <v>1892</v>
      </c>
      <c r="X79" s="2" t="s">
        <v>1916</v>
      </c>
      <c r="Y79" s="2" t="s">
        <v>1920</v>
      </c>
      <c r="Z79" s="2" t="s">
        <v>1921</v>
      </c>
      <c r="AA79" s="2" t="s">
        <v>1922</v>
      </c>
      <c r="AB79" s="2" t="s">
        <v>1923</v>
      </c>
      <c r="AC79" s="2" t="s">
        <v>1915</v>
      </c>
      <c r="AD79" s="2" t="s">
        <v>1892</v>
      </c>
      <c r="AE79" s="2" t="s">
        <v>1916</v>
      </c>
      <c r="AF79" s="2" t="s">
        <v>1929</v>
      </c>
      <c r="AG79" s="2" t="s">
        <v>1930</v>
      </c>
      <c r="AH79" s="2" t="s">
        <v>1931</v>
      </c>
      <c r="AI79" s="2" t="s">
        <v>1932</v>
      </c>
      <c r="AJ79" s="2" t="s">
        <v>1933</v>
      </c>
      <c r="AK79" s="2" t="s">
        <v>1892</v>
      </c>
      <c r="AL79" s="2" t="s">
        <v>1916</v>
      </c>
      <c r="AM79" s="2" t="s">
        <v>1937</v>
      </c>
      <c r="AN79" s="2" t="s">
        <v>1930</v>
      </c>
      <c r="AO79" s="2" t="s">
        <v>1931</v>
      </c>
      <c r="AP79" s="2" t="s">
        <v>1938</v>
      </c>
      <c r="AQ79" s="2" t="s">
        <v>1939</v>
      </c>
      <c r="AR79" s="2" t="s">
        <v>1892</v>
      </c>
      <c r="AS79" s="2" t="s">
        <v>1916</v>
      </c>
      <c r="AT79" s="2" t="s">
        <v>1945</v>
      </c>
      <c r="AU79" s="2" t="s">
        <v>1946</v>
      </c>
      <c r="AV79" s="2" t="s">
        <v>1947</v>
      </c>
      <c r="AW79" s="2" t="s">
        <v>1948</v>
      </c>
      <c r="AX79" s="2" t="s">
        <v>1949</v>
      </c>
      <c r="AY79" s="2" t="s">
        <v>1892</v>
      </c>
      <c r="AZ79" s="2" t="s">
        <v>1916</v>
      </c>
      <c r="BA79" s="2" t="s">
        <v>1953</v>
      </c>
      <c r="BB79" s="2" t="s">
        <v>1954</v>
      </c>
      <c r="BC79" s="2" t="s">
        <v>1955</v>
      </c>
      <c r="BD79" s="2" t="s">
        <v>1948</v>
      </c>
      <c r="BE79" s="2" t="s">
        <v>1949</v>
      </c>
      <c r="BF79" s="2" t="s">
        <v>1892</v>
      </c>
      <c r="BG79" s="2" t="s">
        <v>1916</v>
      </c>
      <c r="BH79" s="2" t="s">
        <v>1961</v>
      </c>
      <c r="BI79" s="2" t="s">
        <v>1962</v>
      </c>
      <c r="BJ79" s="2" t="s">
        <v>1963</v>
      </c>
      <c r="BK79" s="2" t="s">
        <v>1964</v>
      </c>
      <c r="BL79" s="2" t="s">
        <v>1965</v>
      </c>
      <c r="BM79" s="2" t="s">
        <v>1892</v>
      </c>
      <c r="BN79" s="2" t="s">
        <v>1916</v>
      </c>
      <c r="BO79" s="2" t="s">
        <v>1969</v>
      </c>
      <c r="BP79" s="2" t="s">
        <v>1962</v>
      </c>
      <c r="BQ79" s="2" t="s">
        <v>1963</v>
      </c>
      <c r="BR79" s="2" t="s">
        <v>1970</v>
      </c>
      <c r="BS79" s="2" t="s">
        <v>1971</v>
      </c>
      <c r="BT79" s="2" t="s">
        <v>1892</v>
      </c>
      <c r="BU79" s="2" t="s">
        <v>1916</v>
      </c>
    </row>
    <row r="83" spans="3:60" ht="14.4" customHeight="1" x14ac:dyDescent="0.3">
      <c r="C83" s="2" t="s">
        <v>8</v>
      </c>
      <c r="D83" s="2" t="s">
        <v>8</v>
      </c>
      <c r="E83" s="2" t="s">
        <v>8</v>
      </c>
      <c r="M83" s="2">
        <v>536</v>
      </c>
    </row>
    <row r="84" spans="3:60" ht="14.4" customHeight="1" x14ac:dyDescent="0.3">
      <c r="C84" s="2" t="s">
        <v>1888</v>
      </c>
      <c r="D84" s="2" t="s">
        <v>158</v>
      </c>
      <c r="E84" s="2" t="s">
        <v>1889</v>
      </c>
      <c r="G84" s="2">
        <f t="shared" ref="G84:G115" si="0">IFERROR(MATCH(D84,PRIMTAB,0),0)</f>
        <v>0</v>
      </c>
      <c r="H84" s="2">
        <f>IFERROR(MATCH(D84,$D$83:D83,0),0)</f>
        <v>0</v>
      </c>
      <c r="I84" s="2" t="str">
        <f t="array" ref="I84:K84">IF(H84+G84=0,C84:E84,"")</f>
        <v>Assembly3</v>
      </c>
      <c r="J84" s="2" t="str">
        <v>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v>
      </c>
      <c r="K84" s="2" t="str">
        <v>&gt;Assembly3###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</v>
      </c>
      <c r="L84" s="2">
        <f>IF(AND(LEN(I84)&gt;5,NOT(LEFT(I84,3)="Ass")),1,0)</f>
        <v>0</v>
      </c>
      <c r="M84" s="2">
        <f>M83+L84</f>
        <v>536</v>
      </c>
      <c r="N84" s="2" t="str">
        <f>IF(L84=1,"JA"&amp;M84,"")</f>
        <v/>
      </c>
      <c r="O84" s="2" t="b">
        <f>NOT(LEFT(I84,3)="Ass")</f>
        <v>0</v>
      </c>
      <c r="P84" s="2" t="str">
        <f>IF(O84,IF(N84="",INDEX($N$84:$N$164,H84-1),N84),"")</f>
        <v/>
      </c>
      <c r="R84" s="2" t="str">
        <f>IF(O84,P84,"")</f>
        <v/>
      </c>
      <c r="S84" s="2" t="str">
        <f>IF(O84,I84,"")</f>
        <v/>
      </c>
      <c r="T84" s="2" t="str">
        <f>IF(O84,J84,"")</f>
        <v/>
      </c>
    </row>
    <row r="85" spans="3:60" ht="14.4" customHeight="1" x14ac:dyDescent="0.3">
      <c r="C85" s="2" t="s">
        <v>1885</v>
      </c>
      <c r="D85" s="2" t="s">
        <v>154</v>
      </c>
      <c r="E85" s="2" t="s">
        <v>1890</v>
      </c>
      <c r="G85" s="2">
        <f t="shared" si="0"/>
        <v>0</v>
      </c>
      <c r="H85" s="2">
        <f>IFERROR(MATCH(D85,$D$83:D84,0),0)</f>
        <v>0</v>
      </c>
      <c r="I85" s="2" t="str">
        <f t="array" ref="I85:K85">IF(H85+G85=0,C85:E85,"")</f>
        <v>His_Mpa5c_f</v>
      </c>
      <c r="J85" s="2" t="str">
        <v>CAAAGCAAACAGAAAGGAGGAGGTCGTACATGCACCATCATCACCATCACGGGAGTGGTGCAGCCCACGACGACG</v>
      </c>
      <c r="K85" s="2" t="str">
        <v>&gt;His_Mpa5c_f###CAAAGCAAACAGAAAGGAGGAGGTCGTACATGCACCATCATCACCATCACGGGAGTGGTGCAGCCCACGACGACG</v>
      </c>
      <c r="L85" s="2">
        <f t="shared" ref="L85:L148" si="1">IF(AND(LEN(I85)&gt;5,NOT(LEFT(I85,3)="Ass")),1,0)</f>
        <v>1</v>
      </c>
      <c r="M85" s="2">
        <f t="shared" ref="M85:M148" si="2">M84+L85</f>
        <v>537</v>
      </c>
      <c r="N85" s="2" t="str">
        <f t="shared" ref="N85:N148" si="3">IF(L85=1,"JA"&amp;M85,"")</f>
        <v>JA537</v>
      </c>
      <c r="O85" s="2" t="b">
        <f t="shared" ref="O85:O148" si="4">NOT(LEFT(I85,3)="Ass")</f>
        <v>1</v>
      </c>
      <c r="P85" s="2" t="str">
        <f t="shared" ref="P85:P148" si="5">IF(O85,IF(N85="",INDEX($N$84:$N$164,H85-1),N85),"")</f>
        <v>JA537</v>
      </c>
      <c r="R85" s="2" t="str">
        <f>IF(L85,P85,"")</f>
        <v>JA537</v>
      </c>
      <c r="S85" s="2" t="str">
        <f>IF(L85,I85,"")</f>
        <v>His_Mpa5c_f</v>
      </c>
      <c r="T85" s="2" t="str">
        <f>IF(L85,J85,"")</f>
        <v>CAAAGCAAACAGAAAGGAGGAGGTCGTACATGCACCATCATCACCATCACGGGAGTGGTGCAGCCCACGACGACG</v>
      </c>
      <c r="V85" s="2" t="s">
        <v>1878</v>
      </c>
      <c r="W85" s="2" t="s">
        <v>1885</v>
      </c>
      <c r="X85" s="2" t="s">
        <v>154</v>
      </c>
    </row>
    <row r="86" spans="3:60" ht="14.4" customHeight="1" x14ac:dyDescent="0.3">
      <c r="C86" s="2" t="s">
        <v>1886</v>
      </c>
      <c r="D86" s="2" t="s">
        <v>148</v>
      </c>
      <c r="E86" s="2" t="s">
        <v>1891</v>
      </c>
      <c r="G86" s="2">
        <f t="shared" si="0"/>
        <v>0</v>
      </c>
      <c r="H86" s="2">
        <f>IFERROR(MATCH(D86,$D$83:D85,0),0)</f>
        <v>0</v>
      </c>
      <c r="I86" s="2" t="str">
        <f t="array" ref="I86:K86">IF(H86+G86=0,C86:E86,"")</f>
        <v>His_Mpa5c_r</v>
      </c>
      <c r="J86" s="2" t="str">
        <v>GCCAACTCAGCTTCCTTTCGGGCTTTGTTAGCAGCCGGATCTCACAGGTACTGGCCGGTATTGG</v>
      </c>
      <c r="K86" s="2" t="str">
        <v>&gt;His_Mpa5c_r###GCCAACTCAGCTTCCTTTCGGGCTTTGTTAGCAGCCGGATCTCACAGGTACTGGCCGGTATTGG</v>
      </c>
      <c r="L86" s="2">
        <f t="shared" si="1"/>
        <v>1</v>
      </c>
      <c r="M86" s="2">
        <f t="shared" si="2"/>
        <v>538</v>
      </c>
      <c r="N86" s="2" t="str">
        <f t="shared" si="3"/>
        <v>JA538</v>
      </c>
      <c r="O86" s="2" t="b">
        <f t="shared" si="4"/>
        <v>1</v>
      </c>
      <c r="P86" s="2" t="str">
        <f t="shared" si="5"/>
        <v>JA538</v>
      </c>
      <c r="R86" s="2" t="str">
        <f t="shared" ref="R86:R149" si="6">IF(L86,P86,"")</f>
        <v>JA538</v>
      </c>
      <c r="S86" s="2" t="str">
        <f t="shared" ref="S86:S149" si="7">IF(L86,I86,"")</f>
        <v>His_Mpa5c_r</v>
      </c>
      <c r="T86" s="2" t="str">
        <f t="shared" ref="T86:T149" si="8">IF(L86,J86,"")</f>
        <v>GCCAACTCAGCTTCCTTTCGGGCTTTGTTAGCAGCCGGATCTCACAGGTACTGGCCGGTATTGG</v>
      </c>
      <c r="V86" s="2" t="s">
        <v>1879</v>
      </c>
      <c r="W86" s="2" t="s">
        <v>1886</v>
      </c>
      <c r="X86" s="2" t="s">
        <v>148</v>
      </c>
    </row>
    <row r="87" spans="3:60" ht="14.4" customHeight="1" x14ac:dyDescent="0.3">
      <c r="C87" s="2" t="s">
        <v>291</v>
      </c>
      <c r="D87" s="2" t="s">
        <v>133</v>
      </c>
      <c r="E87" s="2" t="s">
        <v>1892</v>
      </c>
      <c r="G87" s="2">
        <f t="shared" si="0"/>
        <v>0</v>
      </c>
      <c r="H87" s="2">
        <f>IFERROR(MATCH(D87,$D$83:D86,0),0)</f>
        <v>0</v>
      </c>
      <c r="I87" s="2" t="str">
        <f t="array" ref="I87:K87">IF(H87+G87=0,C87:E87,"")</f>
        <v>pET21a_f</v>
      </c>
      <c r="J87" s="2" t="str">
        <v>CGAAAGGAAGCTGAGTTGGCTG</v>
      </c>
      <c r="K87" s="2" t="str">
        <v>&gt;pET21a_f###CGAAAGGAAGCTGAGTTGGCTG</v>
      </c>
      <c r="L87" s="2">
        <f t="shared" si="1"/>
        <v>1</v>
      </c>
      <c r="M87" s="2">
        <f t="shared" si="2"/>
        <v>539</v>
      </c>
      <c r="N87" s="2" t="str">
        <f t="shared" si="3"/>
        <v>JA539</v>
      </c>
      <c r="O87" s="2" t="b">
        <f t="shared" si="4"/>
        <v>1</v>
      </c>
      <c r="P87" s="2" t="str">
        <f t="shared" si="5"/>
        <v>JA539</v>
      </c>
      <c r="R87" s="2" t="str">
        <f t="shared" si="6"/>
        <v>JA539</v>
      </c>
      <c r="S87" s="2" t="str">
        <f t="shared" si="7"/>
        <v>pET21a_f</v>
      </c>
      <c r="T87" s="2" t="str">
        <f t="shared" si="8"/>
        <v>CGAAAGGAAGCTGAGTTGGCTG</v>
      </c>
      <c r="V87" s="2" t="s">
        <v>1880</v>
      </c>
      <c r="W87" s="2" t="s">
        <v>291</v>
      </c>
      <c r="X87" s="2" t="s">
        <v>133</v>
      </c>
    </row>
    <row r="88" spans="3:60" ht="14.4" customHeight="1" x14ac:dyDescent="0.3">
      <c r="C88" s="2" t="s">
        <v>293</v>
      </c>
      <c r="D88" s="2" t="s">
        <v>155</v>
      </c>
      <c r="E88" s="2" t="s">
        <v>1893</v>
      </c>
      <c r="G88" s="2">
        <f t="shared" si="0"/>
        <v>0</v>
      </c>
      <c r="H88" s="2">
        <f>IFERROR(MATCH(D88,$D$83:D87,0),0)</f>
        <v>0</v>
      </c>
      <c r="I88" s="2" t="str">
        <f t="array" ref="I88:K88">IF(H88+G88=0,C88:E88,"")</f>
        <v>pET21a_r</v>
      </c>
      <c r="J88" s="2" t="str">
        <v>CCTCCTTTCTGTTTGCTTTGTATATCTCCTTCTTAAAGTTAAACAAAATTATTTCTAG</v>
      </c>
      <c r="K88" s="2" t="str">
        <v>&gt;pET21a_r###CCTCCTTTCTGTTTGCTTTGTATATCTCCTTCTTAAAGTTAAACAAAATTATTTCTAG</v>
      </c>
      <c r="L88" s="2">
        <f t="shared" si="1"/>
        <v>1</v>
      </c>
      <c r="M88" s="2">
        <f t="shared" si="2"/>
        <v>540</v>
      </c>
      <c r="N88" s="2" t="str">
        <f t="shared" si="3"/>
        <v>JA540</v>
      </c>
      <c r="O88" s="2" t="b">
        <f t="shared" si="4"/>
        <v>1</v>
      </c>
      <c r="P88" s="2" t="str">
        <f t="shared" si="5"/>
        <v>JA540</v>
      </c>
      <c r="R88" s="2" t="str">
        <f t="shared" si="6"/>
        <v>JA540</v>
      </c>
      <c r="S88" s="2" t="str">
        <f t="shared" si="7"/>
        <v>pET21a_r</v>
      </c>
      <c r="T88" s="2" t="str">
        <f t="shared" si="8"/>
        <v>CCTCCTTTCTGTTTGCTTTGTATATCTCCTTCTTAAAGTTAAACAAAATTATTTCTAG</v>
      </c>
      <c r="V88" s="2" t="s">
        <v>1881</v>
      </c>
      <c r="W88" s="2" t="s">
        <v>1993</v>
      </c>
      <c r="X88" s="2" t="s">
        <v>155</v>
      </c>
      <c r="AU88" s="2" t="s">
        <v>8</v>
      </c>
      <c r="AV88" s="2" t="s">
        <v>8</v>
      </c>
      <c r="AW88" s="2" t="s">
        <v>8</v>
      </c>
    </row>
    <row r="89" spans="3:60" ht="14.4" customHeight="1" x14ac:dyDescent="0.3">
      <c r="C89" s="28" t="s">
        <v>8</v>
      </c>
      <c r="D89" s="2" t="s">
        <v>8</v>
      </c>
      <c r="E89" s="2" t="s">
        <v>8</v>
      </c>
      <c r="G89" s="2">
        <f t="shared" si="0"/>
        <v>0</v>
      </c>
      <c r="H89" s="2">
        <f>IFERROR(MATCH(D89,$D$83:D88,0),0)</f>
        <v>1</v>
      </c>
      <c r="I89" s="2" t="str">
        <f t="array" ref="I89:K89">IF(H89+G89=0,C89:E89,"")</f>
        <v/>
      </c>
      <c r="J89" s="2" t="str">
        <v/>
      </c>
      <c r="K89" s="2" t="str">
        <v/>
      </c>
      <c r="L89" s="2">
        <f t="shared" si="1"/>
        <v>0</v>
      </c>
      <c r="M89" s="2">
        <f t="shared" si="2"/>
        <v>540</v>
      </c>
      <c r="N89" s="2" t="str">
        <f t="shared" si="3"/>
        <v/>
      </c>
      <c r="O89" s="2" t="b">
        <f t="shared" si="4"/>
        <v>1</v>
      </c>
      <c r="P89" s="2" t="str">
        <f t="shared" si="5"/>
        <v/>
      </c>
      <c r="R89" s="2" t="str">
        <f t="shared" si="6"/>
        <v/>
      </c>
      <c r="S89" s="2" t="str">
        <f t="shared" si="7"/>
        <v/>
      </c>
      <c r="T89" s="2" t="str">
        <f t="shared" si="8"/>
        <v/>
      </c>
      <c r="V89" s="2" t="s">
        <v>1972</v>
      </c>
      <c r="W89" s="2" t="s">
        <v>1972</v>
      </c>
      <c r="X89" s="2" t="s">
        <v>1972</v>
      </c>
      <c r="AU89" s="2" t="s">
        <v>1888</v>
      </c>
      <c r="AV89" s="2" t="s">
        <v>158</v>
      </c>
      <c r="BH89" s="2" t="s">
        <v>1972</v>
      </c>
    </row>
    <row r="90" spans="3:60" ht="14.4" customHeight="1" x14ac:dyDescent="0.3">
      <c r="C90" s="2" t="s">
        <v>1896</v>
      </c>
      <c r="D90" s="2" t="s">
        <v>152</v>
      </c>
      <c r="E90" s="2" t="s">
        <v>1897</v>
      </c>
      <c r="G90" s="2">
        <f t="shared" si="0"/>
        <v>0</v>
      </c>
      <c r="H90" s="2">
        <f>IFERROR(MATCH(D90,$D$83:D89,0),0)</f>
        <v>0</v>
      </c>
      <c r="I90" s="2" t="str">
        <f t="array" ref="I90:K90">IF(H90+G90=0,C90:E90,"")</f>
        <v>Assembly12</v>
      </c>
      <c r="J90" s="2" t="str">
        <v>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v>
      </c>
      <c r="K90" s="2" t="str">
        <v>&gt;Assembly12###CTAGAAAGTTAAGGAGATAAGACATGTGGTCACACCCGCAATTTGAGAAGGCATC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</v>
      </c>
      <c r="L90" s="2">
        <f t="shared" si="1"/>
        <v>0</v>
      </c>
      <c r="M90" s="2">
        <f t="shared" si="2"/>
        <v>540</v>
      </c>
      <c r="N90" s="2" t="str">
        <f t="shared" si="3"/>
        <v/>
      </c>
      <c r="O90" s="2" t="b">
        <f t="shared" si="4"/>
        <v>0</v>
      </c>
      <c r="P90" s="2" t="str">
        <f t="shared" si="5"/>
        <v/>
      </c>
      <c r="R90" s="2" t="str">
        <f t="shared" si="6"/>
        <v/>
      </c>
      <c r="S90" s="2" t="str">
        <f t="shared" si="7"/>
        <v/>
      </c>
      <c r="T90" s="2" t="str">
        <f t="shared" si="8"/>
        <v/>
      </c>
      <c r="V90" s="2" t="s">
        <v>1972</v>
      </c>
      <c r="W90" s="2" t="s">
        <v>1972</v>
      </c>
      <c r="X90" s="2" t="s">
        <v>1972</v>
      </c>
      <c r="AU90" s="2" t="s">
        <v>1885</v>
      </c>
      <c r="AV90" s="2" t="s">
        <v>154</v>
      </c>
      <c r="AW90" s="2" t="s">
        <v>1878</v>
      </c>
    </row>
    <row r="91" spans="3:60" ht="14.4" customHeight="1" x14ac:dyDescent="0.3">
      <c r="C91" s="2" t="s">
        <v>1894</v>
      </c>
      <c r="D91" s="2" t="s">
        <v>149</v>
      </c>
      <c r="E91" s="2" t="s">
        <v>1898</v>
      </c>
      <c r="G91" s="2">
        <f t="shared" si="0"/>
        <v>0</v>
      </c>
      <c r="H91" s="2">
        <f>IFERROR(MATCH(D91,$D$83:D90,0),0)</f>
        <v>0</v>
      </c>
      <c r="I91" s="2" t="str">
        <f t="array" ref="I91:K91">IF(H91+G91=0,C91:E91,"")</f>
        <v>Strep_Mpa5c_f</v>
      </c>
      <c r="J91" s="2" t="str">
        <v>CTAGAAAGTTAAGGAGATAAGACATGTGGTCACACCCGCAATTTGAGAAGGCATCGGCAGCCCACGACGACG</v>
      </c>
      <c r="K91" s="2" t="str">
        <v>&gt;Strep_Mpa5c_f###CTAGAAAGTTAAGGAGATAAGACATGTGGTCACACCCGCAATTTGAGAAGGCATCGGCAGCCCACGACGACG</v>
      </c>
      <c r="L91" s="2">
        <f t="shared" si="1"/>
        <v>1</v>
      </c>
      <c r="M91" s="2">
        <f t="shared" si="2"/>
        <v>541</v>
      </c>
      <c r="N91" s="2" t="str">
        <f t="shared" si="3"/>
        <v>JA541</v>
      </c>
      <c r="O91" s="2" t="b">
        <f t="shared" si="4"/>
        <v>1</v>
      </c>
      <c r="P91" s="2" t="str">
        <f t="shared" si="5"/>
        <v>JA541</v>
      </c>
      <c r="R91" s="2" t="str">
        <f t="shared" si="6"/>
        <v>JA541</v>
      </c>
      <c r="S91" s="2" t="str">
        <f t="shared" si="7"/>
        <v>Strep_Mpa5c_f</v>
      </c>
      <c r="T91" s="2" t="str">
        <f t="shared" si="8"/>
        <v>CTAGAAAGTTAAGGAGATAAGACATGTGGTCACACCCGCAATTTGAGAAGGCATCGGCAGCCCACGACGACG</v>
      </c>
      <c r="V91" s="2" t="s">
        <v>1973</v>
      </c>
      <c r="W91" s="2" t="s">
        <v>1894</v>
      </c>
      <c r="X91" s="2" t="s">
        <v>149</v>
      </c>
      <c r="AU91" s="2" t="s">
        <v>1886</v>
      </c>
      <c r="AV91" s="2" t="s">
        <v>148</v>
      </c>
      <c r="AW91" s="2" t="s">
        <v>1879</v>
      </c>
    </row>
    <row r="92" spans="3:60" ht="14.4" customHeight="1" x14ac:dyDescent="0.3">
      <c r="C92" s="2" t="s">
        <v>1895</v>
      </c>
      <c r="D92" s="2" t="s">
        <v>148</v>
      </c>
      <c r="E92" s="2" t="s">
        <v>1899</v>
      </c>
      <c r="G92" s="2">
        <f t="shared" si="0"/>
        <v>0</v>
      </c>
      <c r="H92" s="2">
        <f>IFERROR(MATCH(D92,$D$83:D91,0),0)</f>
        <v>4</v>
      </c>
      <c r="I92" s="2" t="str">
        <f t="array" ref="I92:K92">IF(H92+G92=0,C92:E92,"")</f>
        <v/>
      </c>
      <c r="J92" s="2" t="str">
        <v/>
      </c>
      <c r="K92" s="2" t="str">
        <v/>
      </c>
      <c r="L92" s="2">
        <f t="shared" si="1"/>
        <v>0</v>
      </c>
      <c r="M92" s="2">
        <f t="shared" si="2"/>
        <v>541</v>
      </c>
      <c r="N92" s="2" t="str">
        <f t="shared" si="3"/>
        <v/>
      </c>
      <c r="O92" s="2" t="b">
        <f t="shared" si="4"/>
        <v>1</v>
      </c>
      <c r="P92" s="2" t="str">
        <f t="shared" si="5"/>
        <v>JA538</v>
      </c>
      <c r="R92" s="2" t="str">
        <f t="shared" si="6"/>
        <v/>
      </c>
      <c r="S92" s="2" t="str">
        <f t="shared" si="7"/>
        <v/>
      </c>
      <c r="T92" s="2" t="str">
        <f t="shared" si="8"/>
        <v/>
      </c>
      <c r="V92" s="2" t="s">
        <v>1972</v>
      </c>
      <c r="W92" s="2" t="s">
        <v>1972</v>
      </c>
      <c r="X92" s="2" t="s">
        <v>1972</v>
      </c>
      <c r="AU92" s="2" t="s">
        <v>291</v>
      </c>
      <c r="AV92" s="2" t="s">
        <v>133</v>
      </c>
      <c r="AW92" s="2" t="s">
        <v>1880</v>
      </c>
    </row>
    <row r="93" spans="3:60" ht="14.4" customHeight="1" x14ac:dyDescent="0.3">
      <c r="C93" s="2" t="s">
        <v>291</v>
      </c>
      <c r="D93" s="2" t="s">
        <v>133</v>
      </c>
      <c r="E93" s="2" t="s">
        <v>1892</v>
      </c>
      <c r="G93" s="2">
        <f t="shared" si="0"/>
        <v>0</v>
      </c>
      <c r="H93" s="2">
        <f>IFERROR(MATCH(D93,$D$83:D92,0),0)</f>
        <v>5</v>
      </c>
      <c r="I93" s="2" t="str">
        <f t="array" ref="I93:K93">IF(H93+G93=0,C93:E93,"")</f>
        <v/>
      </c>
      <c r="J93" s="2" t="str">
        <v/>
      </c>
      <c r="K93" s="2" t="str">
        <v/>
      </c>
      <c r="L93" s="2">
        <f t="shared" si="1"/>
        <v>0</v>
      </c>
      <c r="M93" s="2">
        <f t="shared" si="2"/>
        <v>541</v>
      </c>
      <c r="N93" s="2" t="str">
        <f t="shared" si="3"/>
        <v/>
      </c>
      <c r="O93" s="2" t="b">
        <f t="shared" si="4"/>
        <v>1</v>
      </c>
      <c r="P93" s="2" t="str">
        <f t="shared" si="5"/>
        <v>JA539</v>
      </c>
      <c r="R93" s="2" t="str">
        <f t="shared" si="6"/>
        <v/>
      </c>
      <c r="S93" s="2" t="str">
        <f t="shared" si="7"/>
        <v/>
      </c>
      <c r="T93" s="2" t="str">
        <f t="shared" si="8"/>
        <v/>
      </c>
      <c r="V93" s="2" t="s">
        <v>1972</v>
      </c>
      <c r="W93" s="2" t="s">
        <v>1972</v>
      </c>
      <c r="X93" s="2" t="s">
        <v>1972</v>
      </c>
      <c r="AU93" s="2" t="s">
        <v>293</v>
      </c>
      <c r="AV93" s="2" t="s">
        <v>155</v>
      </c>
      <c r="AW93" s="2" t="s">
        <v>1881</v>
      </c>
    </row>
    <row r="94" spans="3:60" ht="14.4" customHeight="1" x14ac:dyDescent="0.3">
      <c r="C94" s="2" t="s">
        <v>293</v>
      </c>
      <c r="D94" s="2" t="s">
        <v>150</v>
      </c>
      <c r="E94" s="2" t="s">
        <v>1900</v>
      </c>
      <c r="G94" s="2">
        <f t="shared" si="0"/>
        <v>0</v>
      </c>
      <c r="H94" s="2">
        <f>IFERROR(MATCH(D94,$D$83:D93,0),0)</f>
        <v>0</v>
      </c>
      <c r="I94" s="2" t="str">
        <f t="array" ref="I94:K94">IF(H94+G94=0,C94:E94,"")</f>
        <v>pET21a_r</v>
      </c>
      <c r="J94" s="2" t="str">
        <v>TTATCTCCTTAACTTTCTAGAGGGGAATTGTTATCCGC</v>
      </c>
      <c r="K94" s="2" t="str">
        <v>&gt;pET21a_r###TTATCTCCTTAACTTTCTAGAGGGGAATTGTTATCCGC</v>
      </c>
      <c r="L94" s="2">
        <f t="shared" si="1"/>
        <v>1</v>
      </c>
      <c r="M94" s="2">
        <f t="shared" si="2"/>
        <v>542</v>
      </c>
      <c r="N94" s="2" t="str">
        <f t="shared" si="3"/>
        <v>JA542</v>
      </c>
      <c r="O94" s="2" t="b">
        <f t="shared" si="4"/>
        <v>1</v>
      </c>
      <c r="P94" s="2" t="str">
        <f t="shared" si="5"/>
        <v>JA542</v>
      </c>
      <c r="R94" s="2" t="str">
        <f t="shared" si="6"/>
        <v>JA542</v>
      </c>
      <c r="S94" s="2" t="str">
        <f t="shared" si="7"/>
        <v>pET21a_r</v>
      </c>
      <c r="T94" s="2" t="str">
        <f t="shared" si="8"/>
        <v>TTATCTCCTTAACTTTCTAGAGGGGAATTGTTATCCGC</v>
      </c>
      <c r="V94" s="2" t="s">
        <v>1974</v>
      </c>
      <c r="W94" s="2" t="s">
        <v>1994</v>
      </c>
      <c r="X94" s="2" t="s">
        <v>150</v>
      </c>
      <c r="AU94" s="2" t="s">
        <v>8</v>
      </c>
      <c r="AV94" s="2" t="s">
        <v>8</v>
      </c>
      <c r="AW94" s="2" t="s">
        <v>1972</v>
      </c>
    </row>
    <row r="95" spans="3:60" ht="14.4" customHeight="1" x14ac:dyDescent="0.3">
      <c r="C95" s="2" t="s">
        <v>8</v>
      </c>
      <c r="D95" s="2" t="s">
        <v>8</v>
      </c>
      <c r="E95" s="2" t="s">
        <v>8</v>
      </c>
      <c r="G95" s="2">
        <f t="shared" si="0"/>
        <v>0</v>
      </c>
      <c r="H95" s="2">
        <f>IFERROR(MATCH(D95,$D$83:D94,0),0)</f>
        <v>1</v>
      </c>
      <c r="I95" s="2" t="str">
        <f t="array" ref="I95:K95">IF(H95+G95=0,C95:E95,"")</f>
        <v/>
      </c>
      <c r="J95" s="2" t="str">
        <v/>
      </c>
      <c r="K95" s="2" t="str">
        <v/>
      </c>
      <c r="L95" s="2">
        <f t="shared" si="1"/>
        <v>0</v>
      </c>
      <c r="M95" s="2">
        <f t="shared" si="2"/>
        <v>542</v>
      </c>
      <c r="N95" s="2" t="str">
        <f t="shared" si="3"/>
        <v/>
      </c>
      <c r="O95" s="2" t="b">
        <f t="shared" si="4"/>
        <v>1</v>
      </c>
      <c r="P95" s="2" t="str">
        <f t="shared" si="5"/>
        <v/>
      </c>
      <c r="R95" s="2" t="str">
        <f t="shared" si="6"/>
        <v/>
      </c>
      <c r="S95" s="2" t="str">
        <f t="shared" si="7"/>
        <v/>
      </c>
      <c r="T95" s="2" t="str">
        <f t="shared" si="8"/>
        <v/>
      </c>
      <c r="V95" s="2" t="s">
        <v>1972</v>
      </c>
      <c r="W95" s="2" t="s">
        <v>1972</v>
      </c>
      <c r="X95" s="2" t="s">
        <v>1972</v>
      </c>
      <c r="AU95" s="2" t="s">
        <v>1896</v>
      </c>
      <c r="AV95" s="2" t="s">
        <v>152</v>
      </c>
      <c r="AW95" s="2" t="s">
        <v>1972</v>
      </c>
    </row>
    <row r="96" spans="3:60" ht="14.4" customHeight="1" x14ac:dyDescent="0.3">
      <c r="C96" s="2" t="s">
        <v>1901</v>
      </c>
      <c r="D96" s="2" t="s">
        <v>162</v>
      </c>
      <c r="E96" s="2" t="s">
        <v>1902</v>
      </c>
      <c r="G96" s="2">
        <f t="shared" si="0"/>
        <v>0</v>
      </c>
      <c r="H96" s="2">
        <f>IFERROR(MATCH(D96,$D$83:D95,0),0)</f>
        <v>0</v>
      </c>
      <c r="I96" s="2" t="str">
        <f t="array" ref="I96:K96">IF(H96+G96=0,C96:E96,"")</f>
        <v>Assembly21</v>
      </c>
      <c r="J96" s="2" t="str">
        <v>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v>
      </c>
      <c r="K96" s="2" t="str">
        <v>&gt;Assembly21###CTTTAAGAAGGAGATATACAT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</v>
      </c>
      <c r="L96" s="2">
        <f t="shared" si="1"/>
        <v>0</v>
      </c>
      <c r="M96" s="2">
        <f t="shared" si="2"/>
        <v>542</v>
      </c>
      <c r="N96" s="2" t="str">
        <f t="shared" si="3"/>
        <v/>
      </c>
      <c r="O96" s="2" t="b">
        <f t="shared" si="4"/>
        <v>0</v>
      </c>
      <c r="P96" s="2" t="str">
        <f t="shared" si="5"/>
        <v/>
      </c>
      <c r="R96" s="2" t="str">
        <f t="shared" si="6"/>
        <v/>
      </c>
      <c r="S96" s="2" t="str">
        <f t="shared" si="7"/>
        <v/>
      </c>
      <c r="T96" s="2" t="str">
        <f t="shared" si="8"/>
        <v/>
      </c>
      <c r="V96" s="2" t="s">
        <v>1972</v>
      </c>
      <c r="W96" s="2" t="s">
        <v>1972</v>
      </c>
      <c r="X96" s="2" t="s">
        <v>1972</v>
      </c>
      <c r="AU96" s="2" t="s">
        <v>1894</v>
      </c>
      <c r="AV96" s="2" t="s">
        <v>149</v>
      </c>
      <c r="AW96" s="2" t="s">
        <v>1973</v>
      </c>
    </row>
    <row r="97" spans="3:49" ht="14.4" customHeight="1" x14ac:dyDescent="0.3">
      <c r="C97" s="2" t="s">
        <v>290</v>
      </c>
      <c r="D97" s="2" t="s">
        <v>160</v>
      </c>
      <c r="E97" s="2" t="s">
        <v>1903</v>
      </c>
      <c r="G97" s="2">
        <f t="shared" si="0"/>
        <v>0</v>
      </c>
      <c r="H97" s="2">
        <f>IFERROR(MATCH(D97,$D$83:D96,0),0)</f>
        <v>0</v>
      </c>
      <c r="I97" s="2" t="str">
        <f t="array" ref="I97:K97">IF(H97+G97=0,C97:E97,"")</f>
        <v>Mpa5c_f</v>
      </c>
      <c r="J97" s="2" t="str">
        <v>CTTTAAGAAGGAGATATACATATGGCAGCCCACGACGACG</v>
      </c>
      <c r="K97" s="2" t="str">
        <v>&gt;Mpa5c_f###CTTTAAGAAGGAGATATACATATGGCAGCCCACGACGACG</v>
      </c>
      <c r="L97" s="2">
        <f t="shared" si="1"/>
        <v>1</v>
      </c>
      <c r="M97" s="2">
        <f t="shared" si="2"/>
        <v>543</v>
      </c>
      <c r="N97" s="2" t="str">
        <f t="shared" si="3"/>
        <v>JA543</v>
      </c>
      <c r="O97" s="2" t="b">
        <f t="shared" si="4"/>
        <v>1</v>
      </c>
      <c r="P97" s="2" t="str">
        <f t="shared" si="5"/>
        <v>JA543</v>
      </c>
      <c r="R97" s="2" t="str">
        <f t="shared" si="6"/>
        <v>JA543</v>
      </c>
      <c r="S97" s="2" t="str">
        <f t="shared" si="7"/>
        <v>Mpa5c_f</v>
      </c>
      <c r="T97" s="2" t="str">
        <f t="shared" si="8"/>
        <v>CTTTAAGAAGGAGATATACATATGGCAGCCCACGACGACG</v>
      </c>
      <c r="V97" s="2" t="s">
        <v>1975</v>
      </c>
      <c r="W97" s="2" t="s">
        <v>290</v>
      </c>
      <c r="X97" s="2" t="s">
        <v>160</v>
      </c>
      <c r="AU97" s="2" t="s">
        <v>1895</v>
      </c>
      <c r="AV97" s="2" t="s">
        <v>148</v>
      </c>
      <c r="AW97" s="2" t="s">
        <v>1879</v>
      </c>
    </row>
    <row r="98" spans="3:49" ht="14.4" customHeight="1" x14ac:dyDescent="0.3">
      <c r="C98" s="2" t="s">
        <v>292</v>
      </c>
      <c r="D98" s="2" t="s">
        <v>134</v>
      </c>
      <c r="E98" s="2" t="s">
        <v>1904</v>
      </c>
      <c r="G98" s="2">
        <f t="shared" si="0"/>
        <v>0</v>
      </c>
      <c r="H98" s="2">
        <f>IFERROR(MATCH(D98,$D$83:D97,0),0)</f>
        <v>0</v>
      </c>
      <c r="I98" s="2" t="str">
        <f t="array" ref="I98:K98">IF(H98+G98=0,C98:E98,"")</f>
        <v>Mpa5c_r</v>
      </c>
      <c r="J98" s="2" t="str">
        <v>GCCAACTCAGCTTCCTTTCGGGCTTTGTTAGCAGCCGGATCTCAGTGATGGTGATGATGGTGACCACTCCCCAGGTACTGGCCGGTATTGG</v>
      </c>
      <c r="K98" s="2" t="str">
        <v>&gt;Mpa5c_r###GCCAACTCAGCTTCCTTTCGGGCTTTGTTAGCAGCCGGATCTCAGTGATGGTGATGATGGTGACCACTCCCCAGGTACTGGCCGGTATTGG</v>
      </c>
      <c r="L98" s="2">
        <f t="shared" si="1"/>
        <v>1</v>
      </c>
      <c r="M98" s="2">
        <f t="shared" si="2"/>
        <v>544</v>
      </c>
      <c r="N98" s="2" t="str">
        <f t="shared" si="3"/>
        <v>JA544</v>
      </c>
      <c r="O98" s="2" t="b">
        <f t="shared" si="4"/>
        <v>1</v>
      </c>
      <c r="P98" s="2" t="str">
        <f t="shared" si="5"/>
        <v>JA544</v>
      </c>
      <c r="R98" s="2" t="str">
        <f t="shared" si="6"/>
        <v>JA544</v>
      </c>
      <c r="S98" s="2" t="str">
        <f t="shared" si="7"/>
        <v>Mpa5c_r</v>
      </c>
      <c r="T98" s="2" t="str">
        <f t="shared" si="8"/>
        <v>GCCAACTCAGCTTCCTTTCGGGCTTTGTTAGCAGCCGGATCTCAGTGATGGTGATGATGGTGACCACTCCCCAGGTACTGGCCGGTATTGG</v>
      </c>
      <c r="V98" s="2" t="s">
        <v>1976</v>
      </c>
      <c r="W98" s="2" t="s">
        <v>292</v>
      </c>
      <c r="X98" s="2" t="s">
        <v>134</v>
      </c>
      <c r="AU98" s="2" t="s">
        <v>291</v>
      </c>
      <c r="AV98" s="2" t="s">
        <v>133</v>
      </c>
      <c r="AW98" s="2" t="s">
        <v>1880</v>
      </c>
    </row>
    <row r="99" spans="3:49" ht="14.4" customHeight="1" x14ac:dyDescent="0.3">
      <c r="C99" s="2" t="s">
        <v>291</v>
      </c>
      <c r="D99" s="2" t="s">
        <v>133</v>
      </c>
      <c r="E99" s="2" t="s">
        <v>1892</v>
      </c>
      <c r="G99" s="2">
        <f t="shared" si="0"/>
        <v>0</v>
      </c>
      <c r="H99" s="2">
        <f>IFERROR(MATCH(D99,$D$83:D98,0),0)</f>
        <v>5</v>
      </c>
      <c r="I99" s="2" t="str">
        <f t="array" ref="I99:K99">IF(H99+G99=0,C99:E99,"")</f>
        <v/>
      </c>
      <c r="J99" s="2" t="str">
        <v/>
      </c>
      <c r="K99" s="2" t="str">
        <v/>
      </c>
      <c r="L99" s="2">
        <f t="shared" si="1"/>
        <v>0</v>
      </c>
      <c r="M99" s="2">
        <f t="shared" si="2"/>
        <v>544</v>
      </c>
      <c r="N99" s="2" t="str">
        <f t="shared" si="3"/>
        <v/>
      </c>
      <c r="O99" s="2" t="b">
        <f t="shared" si="4"/>
        <v>1</v>
      </c>
      <c r="P99" s="2" t="str">
        <f t="shared" si="5"/>
        <v>JA539</v>
      </c>
      <c r="R99" s="2" t="str">
        <f t="shared" si="6"/>
        <v/>
      </c>
      <c r="S99" s="2" t="str">
        <f t="shared" si="7"/>
        <v/>
      </c>
      <c r="T99" s="2" t="str">
        <f t="shared" si="8"/>
        <v/>
      </c>
      <c r="V99" s="2" t="s">
        <v>1972</v>
      </c>
      <c r="W99" s="2" t="s">
        <v>1972</v>
      </c>
      <c r="X99" s="2" t="s">
        <v>1972</v>
      </c>
      <c r="AU99" s="2" t="s">
        <v>293</v>
      </c>
      <c r="AV99" s="2" t="s">
        <v>150</v>
      </c>
      <c r="AW99" s="2" t="s">
        <v>1974</v>
      </c>
    </row>
    <row r="100" spans="3:49" ht="14.4" customHeight="1" x14ac:dyDescent="0.3">
      <c r="C100" s="2" t="s">
        <v>293</v>
      </c>
      <c r="D100" s="2" t="s">
        <v>141</v>
      </c>
      <c r="E100" s="2" t="s">
        <v>1905</v>
      </c>
      <c r="G100" s="2">
        <f t="shared" si="0"/>
        <v>0</v>
      </c>
      <c r="H100" s="2">
        <f>IFERROR(MATCH(D100,$D$83:D99,0),0)</f>
        <v>0</v>
      </c>
      <c r="I100" s="2" t="str">
        <f t="array" ref="I100:K100">IF(H100+G100=0,C100:E100,"")</f>
        <v>pET21a_r</v>
      </c>
      <c r="J100" s="2" t="str">
        <v>TGTATATCTCCTTCTTAAAGTTAAACAAAATTATTTCTAG</v>
      </c>
      <c r="K100" s="2" t="str">
        <v>&gt;pET21a_r###TGTATATCTCCTTCTTAAAGTTAAACAAAATTATTTCTAG</v>
      </c>
      <c r="L100" s="2">
        <f t="shared" si="1"/>
        <v>1</v>
      </c>
      <c r="M100" s="2">
        <f t="shared" si="2"/>
        <v>545</v>
      </c>
      <c r="N100" s="2" t="str">
        <f t="shared" si="3"/>
        <v>JA545</v>
      </c>
      <c r="O100" s="2" t="b">
        <f t="shared" si="4"/>
        <v>1</v>
      </c>
      <c r="P100" s="2" t="str">
        <f t="shared" si="5"/>
        <v>JA545</v>
      </c>
      <c r="R100" s="2" t="str">
        <f t="shared" si="6"/>
        <v>JA545</v>
      </c>
      <c r="S100" s="2" t="str">
        <f t="shared" si="7"/>
        <v>pET21a_r</v>
      </c>
      <c r="T100" s="2" t="str">
        <f t="shared" si="8"/>
        <v>TGTATATCTCCTTCTTAAAGTTAAACAAAATTATTTCTAG</v>
      </c>
      <c r="V100" s="2" t="s">
        <v>1977</v>
      </c>
      <c r="W100" s="2" t="s">
        <v>1995</v>
      </c>
      <c r="X100" s="2" t="s">
        <v>141</v>
      </c>
      <c r="AU100" s="2" t="s">
        <v>8</v>
      </c>
      <c r="AV100" s="2" t="s">
        <v>8</v>
      </c>
      <c r="AW100" s="2" t="s">
        <v>1972</v>
      </c>
    </row>
    <row r="101" spans="3:49" ht="14.4" customHeight="1" x14ac:dyDescent="0.3">
      <c r="C101" s="2" t="s">
        <v>8</v>
      </c>
      <c r="D101" s="2" t="s">
        <v>8</v>
      </c>
      <c r="E101" s="2" t="s">
        <v>8</v>
      </c>
      <c r="G101" s="2">
        <f t="shared" si="0"/>
        <v>0</v>
      </c>
      <c r="H101" s="2">
        <f>IFERROR(MATCH(D101,$D$83:D100,0),0)</f>
        <v>1</v>
      </c>
      <c r="I101" s="2" t="str">
        <f t="array" ref="I101:K101">IF(H101+G101=0,C101:E101,"")</f>
        <v/>
      </c>
      <c r="J101" s="2" t="str">
        <v/>
      </c>
      <c r="K101" s="2" t="str">
        <v/>
      </c>
      <c r="L101" s="2">
        <f t="shared" si="1"/>
        <v>0</v>
      </c>
      <c r="M101" s="2">
        <f t="shared" si="2"/>
        <v>545</v>
      </c>
      <c r="N101" s="2" t="str">
        <f t="shared" si="3"/>
        <v/>
      </c>
      <c r="O101" s="2" t="b">
        <f t="shared" si="4"/>
        <v>1</v>
      </c>
      <c r="P101" s="2" t="str">
        <f t="shared" si="5"/>
        <v/>
      </c>
      <c r="R101" s="2" t="str">
        <f t="shared" si="6"/>
        <v/>
      </c>
      <c r="S101" s="2" t="str">
        <f t="shared" si="7"/>
        <v/>
      </c>
      <c r="T101" s="2" t="str">
        <f t="shared" si="8"/>
        <v/>
      </c>
      <c r="V101" s="2" t="s">
        <v>1972</v>
      </c>
      <c r="W101" s="2" t="s">
        <v>1972</v>
      </c>
      <c r="X101" s="2" t="s">
        <v>1972</v>
      </c>
      <c r="AU101" s="2" t="s">
        <v>1901</v>
      </c>
      <c r="AV101" s="2" t="s">
        <v>162</v>
      </c>
      <c r="AW101" s="2" t="s">
        <v>1972</v>
      </c>
    </row>
    <row r="102" spans="3:49" ht="14.4" customHeight="1" x14ac:dyDescent="0.3">
      <c r="C102" s="2" t="s">
        <v>1910</v>
      </c>
      <c r="D102" s="2" t="s">
        <v>217</v>
      </c>
      <c r="E102" s="2" t="s">
        <v>1911</v>
      </c>
      <c r="G102" s="2">
        <f t="shared" si="0"/>
        <v>0</v>
      </c>
      <c r="H102" s="2">
        <f>IFERROR(MATCH(D102,$D$83:D101,0),0)</f>
        <v>0</v>
      </c>
      <c r="I102" s="2" t="str">
        <f t="array" ref="I102:K102">IF(H102+G102=0,C102:E102,"")</f>
        <v>Assembly41</v>
      </c>
      <c r="J102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02" s="2" t="str">
        <v>&gt;Assembly41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02" s="2">
        <f t="shared" si="1"/>
        <v>0</v>
      </c>
      <c r="M102" s="2">
        <f t="shared" si="2"/>
        <v>545</v>
      </c>
      <c r="N102" s="2" t="str">
        <f t="shared" si="3"/>
        <v/>
      </c>
      <c r="O102" s="2" t="b">
        <f t="shared" si="4"/>
        <v>0</v>
      </c>
      <c r="P102" s="2" t="str">
        <f t="shared" si="5"/>
        <v/>
      </c>
      <c r="R102" s="2" t="str">
        <f t="shared" si="6"/>
        <v/>
      </c>
      <c r="S102" s="2" t="str">
        <f t="shared" si="7"/>
        <v/>
      </c>
      <c r="T102" s="2" t="str">
        <f t="shared" si="8"/>
        <v/>
      </c>
      <c r="V102" s="2" t="s">
        <v>1972</v>
      </c>
      <c r="W102" s="2" t="s">
        <v>1972</v>
      </c>
      <c r="X102" s="2" t="s">
        <v>1972</v>
      </c>
      <c r="AU102" s="2" t="s">
        <v>290</v>
      </c>
      <c r="AV102" s="2" t="s">
        <v>160</v>
      </c>
      <c r="AW102" s="2" t="s">
        <v>1975</v>
      </c>
    </row>
    <row r="103" spans="3:49" ht="14.4" customHeight="1" x14ac:dyDescent="0.3">
      <c r="C103" s="2" t="s">
        <v>1906</v>
      </c>
      <c r="D103" s="2" t="s">
        <v>212</v>
      </c>
      <c r="E103" s="2" t="s">
        <v>1912</v>
      </c>
      <c r="G103" s="2">
        <f t="shared" si="0"/>
        <v>0</v>
      </c>
      <c r="H103" s="2">
        <f>IFERROR(MATCH(D103,$D$83:D102,0),0)</f>
        <v>0</v>
      </c>
      <c r="I103" s="2" t="str">
        <f t="array" ref="I103:K103">IF(H103+G103=0,C103:E103,"")</f>
        <v>wtSgPrcB_His_f</v>
      </c>
      <c r="J103" s="2" t="str">
        <v>GGGAATTGTGAGCGGATAACAATTCCCCTCTAGAGTCACCAACGACACCTTTAGGGAGGCCACCAATGGAAGCCAACACTCGTAGCACC</v>
      </c>
      <c r="K103" s="2" t="str">
        <v>&gt;wtSgPrcB_His_f###GGGAATTGTGAGCGGATAACAATTCCCCTCTAGAGTCACCAACGACACCTTTAGGGAGGCCACCAATGGAAGCCAACACTCGTAGCACC</v>
      </c>
      <c r="L103" s="2">
        <f t="shared" si="1"/>
        <v>1</v>
      </c>
      <c r="M103" s="2">
        <f t="shared" si="2"/>
        <v>546</v>
      </c>
      <c r="N103" s="2" t="str">
        <f t="shared" si="3"/>
        <v>JA546</v>
      </c>
      <c r="O103" s="2" t="b">
        <f t="shared" si="4"/>
        <v>1</v>
      </c>
      <c r="P103" s="2" t="str">
        <f t="shared" si="5"/>
        <v>JA546</v>
      </c>
      <c r="R103" s="2" t="str">
        <f t="shared" si="6"/>
        <v>JA546</v>
      </c>
      <c r="S103" s="2" t="str">
        <f t="shared" si="7"/>
        <v>wtSgPrcB_His_f</v>
      </c>
      <c r="T103" s="2" t="str">
        <f t="shared" si="8"/>
        <v>GGGAATTGTGAGCGGATAACAATTCCCCTCTAGAGTCACCAACGACACCTTTAGGGAGGCCACCAATGGAAGCCAACACTCGTAGCACC</v>
      </c>
      <c r="V103" s="2" t="s">
        <v>1978</v>
      </c>
      <c r="W103" s="2" t="s">
        <v>1906</v>
      </c>
      <c r="X103" s="2" t="s">
        <v>212</v>
      </c>
      <c r="AU103" s="2" t="s">
        <v>292</v>
      </c>
      <c r="AV103" s="2" t="s">
        <v>134</v>
      </c>
      <c r="AW103" s="2" t="s">
        <v>1976</v>
      </c>
    </row>
    <row r="104" spans="3:49" ht="14.4" customHeight="1" x14ac:dyDescent="0.3">
      <c r="C104" s="2" t="s">
        <v>1908</v>
      </c>
      <c r="D104" s="2" t="s">
        <v>208</v>
      </c>
      <c r="E104" s="2" t="s">
        <v>1913</v>
      </c>
      <c r="G104" s="2">
        <f t="shared" si="0"/>
        <v>0</v>
      </c>
      <c r="H104" s="2">
        <f>IFERROR(MATCH(D104,$D$83:D103,0),0)</f>
        <v>0</v>
      </c>
      <c r="I104" s="2" t="str">
        <f t="array" ref="I104:K104">IF(H104+G104=0,C104:E104,"")</f>
        <v>wtSgPrcB_His_r</v>
      </c>
      <c r="J104" s="2" t="str">
        <v>CTGTGGGGATTGTATGGGATCCGCGCCCGATGGTGGTCAGTGATGGTGATGATGGTGACCACTCCCGAGCAGCGCGGCGCGC</v>
      </c>
      <c r="K104" s="2" t="str">
        <v>&gt;wtSgPrcB_His_r###CTGTGGGGATTGTATGGGATCCGCGCCCGATGGTGGTCAGTGATGGTGATGATGGTGACCACTCCCGAGCAGCGCGGCGCGC</v>
      </c>
      <c r="L104" s="2">
        <f t="shared" si="1"/>
        <v>1</v>
      </c>
      <c r="M104" s="2">
        <f t="shared" si="2"/>
        <v>547</v>
      </c>
      <c r="N104" s="2" t="str">
        <f t="shared" si="3"/>
        <v>JA547</v>
      </c>
      <c r="O104" s="2" t="b">
        <f t="shared" si="4"/>
        <v>1</v>
      </c>
      <c r="P104" s="2" t="str">
        <f t="shared" si="5"/>
        <v>JA547</v>
      </c>
      <c r="R104" s="2" t="str">
        <f t="shared" si="6"/>
        <v>JA547</v>
      </c>
      <c r="S104" s="2" t="str">
        <f t="shared" si="7"/>
        <v>wtSgPrcB_His_r</v>
      </c>
      <c r="T104" s="2" t="str">
        <f t="shared" si="8"/>
        <v>CTGTGGGGATTGTATGGGATCCGCGCCCGATGGTGGTCAGTGATGGTGATGATGGTGACCACTCCCGAGCAGCGCGGCGCGC</v>
      </c>
      <c r="V104" s="2" t="s">
        <v>1979</v>
      </c>
      <c r="W104" s="2" t="s">
        <v>1908</v>
      </c>
      <c r="X104" s="2" t="s">
        <v>208</v>
      </c>
      <c r="AU104" s="2" t="s">
        <v>291</v>
      </c>
      <c r="AV104" s="2" t="s">
        <v>133</v>
      </c>
      <c r="AW104" s="2" t="s">
        <v>1880</v>
      </c>
    </row>
    <row r="105" spans="3:49" ht="14.4" customHeight="1" x14ac:dyDescent="0.3">
      <c r="C105" s="2" t="s">
        <v>1907</v>
      </c>
      <c r="D105" s="2" t="s">
        <v>207</v>
      </c>
      <c r="E105" s="2" t="s">
        <v>1914</v>
      </c>
      <c r="G105" s="2">
        <f t="shared" si="0"/>
        <v>0</v>
      </c>
      <c r="H105" s="2">
        <f>IFERROR(MATCH(D105,$D$83:D104,0),0)</f>
        <v>0</v>
      </c>
      <c r="I105" s="2" t="str">
        <f t="array" ref="I105:K105">IF(H105+G105=0,C105:E105,"")</f>
        <v>wtSgPrcA_f</v>
      </c>
      <c r="J105" s="2" t="str">
        <v>ATCCCATACAATCCCCACAGAAGAGGAGGAGTAAATGTCGACGCCGTTCTATGTCTCAC</v>
      </c>
      <c r="K105" s="2" t="str">
        <v>&gt;wtSgPrcA_f###ATCCCATACAATCCCCACAGAAGAGGAGGAGTAAATGTCGACGCCGTTCTATGTCTCAC</v>
      </c>
      <c r="L105" s="2">
        <f t="shared" si="1"/>
        <v>1</v>
      </c>
      <c r="M105" s="2">
        <f t="shared" si="2"/>
        <v>548</v>
      </c>
      <c r="N105" s="2" t="str">
        <f t="shared" si="3"/>
        <v>JA548</v>
      </c>
      <c r="O105" s="2" t="b">
        <f t="shared" si="4"/>
        <v>1</v>
      </c>
      <c r="P105" s="2" t="str">
        <f t="shared" si="5"/>
        <v>JA548</v>
      </c>
      <c r="R105" s="2" t="str">
        <f t="shared" si="6"/>
        <v>JA548</v>
      </c>
      <c r="S105" s="2" t="str">
        <f t="shared" si="7"/>
        <v>wtSgPrcA_f</v>
      </c>
      <c r="T105" s="2" t="str">
        <f t="shared" si="8"/>
        <v>ATCCCATACAATCCCCACAGAAGAGGAGGAGTAAATGTCGACGCCGTTCTATGTCTCAC</v>
      </c>
      <c r="V105" s="2" t="s">
        <v>1980</v>
      </c>
      <c r="W105" s="2" t="s">
        <v>1907</v>
      </c>
      <c r="X105" s="2" t="s">
        <v>207</v>
      </c>
      <c r="AU105" s="2" t="s">
        <v>293</v>
      </c>
      <c r="AV105" s="2" t="s">
        <v>141</v>
      </c>
      <c r="AW105" s="2" t="s">
        <v>1977</v>
      </c>
    </row>
    <row r="106" spans="3:49" ht="14.4" customHeight="1" x14ac:dyDescent="0.3">
      <c r="C106" s="2" t="s">
        <v>1909</v>
      </c>
      <c r="D106" s="2" t="s">
        <v>174</v>
      </c>
      <c r="E106" s="2" t="s">
        <v>1915</v>
      </c>
      <c r="G106" s="2">
        <f t="shared" si="0"/>
        <v>0</v>
      </c>
      <c r="H106" s="2">
        <f>IFERROR(MATCH(D106,$D$83:D105,0),0)</f>
        <v>0</v>
      </c>
      <c r="I106" s="2" t="str">
        <f t="array" ref="I106:K106">IF(H106+G106=0,C106:E106,"")</f>
        <v>wtSgPrcA_r</v>
      </c>
      <c r="J106" s="2" t="str">
        <v>GCCAACTCAGCTTCCTTTCGGGCTTTGTTAGCAGCCGGATCTCAGGCGGCCTCCGTGTCC</v>
      </c>
      <c r="K106" s="2" t="str">
        <v>&gt;wtSgPrcA_r###GCCAACTCAGCTTCCTTTCGGGCTTTGTTAGCAGCCGGATCTCAGGCGGCCTCCGTGTCC</v>
      </c>
      <c r="L106" s="2">
        <f t="shared" si="1"/>
        <v>1</v>
      </c>
      <c r="M106" s="2">
        <f t="shared" si="2"/>
        <v>549</v>
      </c>
      <c r="N106" s="2" t="str">
        <f t="shared" si="3"/>
        <v>JA549</v>
      </c>
      <c r="O106" s="2" t="b">
        <f t="shared" si="4"/>
        <v>1</v>
      </c>
      <c r="P106" s="2" t="str">
        <f t="shared" si="5"/>
        <v>JA549</v>
      </c>
      <c r="R106" s="2" t="str">
        <f t="shared" si="6"/>
        <v>JA549</v>
      </c>
      <c r="S106" s="2" t="str">
        <f t="shared" si="7"/>
        <v>wtSgPrcA_r</v>
      </c>
      <c r="T106" s="2" t="str">
        <f t="shared" si="8"/>
        <v>GCCAACTCAGCTTCCTTTCGGGCTTTGTTAGCAGCCGGATCTCAGGCGGCCTCCGTGTCC</v>
      </c>
      <c r="V106" s="2" t="s">
        <v>1981</v>
      </c>
      <c r="W106" s="2" t="s">
        <v>1909</v>
      </c>
      <c r="X106" s="2" t="s">
        <v>174</v>
      </c>
      <c r="AU106" s="2" t="s">
        <v>8</v>
      </c>
      <c r="AV106" s="2" t="s">
        <v>8</v>
      </c>
      <c r="AW106" s="2" t="s">
        <v>1972</v>
      </c>
    </row>
    <row r="107" spans="3:49" ht="14.4" customHeight="1" x14ac:dyDescent="0.3">
      <c r="C107" s="2" t="s">
        <v>291</v>
      </c>
      <c r="D107" s="2" t="s">
        <v>133</v>
      </c>
      <c r="E107" s="2" t="s">
        <v>1892</v>
      </c>
      <c r="G107" s="2">
        <f t="shared" si="0"/>
        <v>0</v>
      </c>
      <c r="H107" s="2">
        <f>IFERROR(MATCH(D107,$D$83:D106,0),0)</f>
        <v>5</v>
      </c>
      <c r="I107" s="2" t="str">
        <f t="array" ref="I107:K107">IF(H107+G107=0,C107:E107,"")</f>
        <v/>
      </c>
      <c r="J107" s="2" t="str">
        <v/>
      </c>
      <c r="K107" s="2" t="str">
        <v/>
      </c>
      <c r="L107" s="2">
        <f t="shared" si="1"/>
        <v>0</v>
      </c>
      <c r="M107" s="2">
        <f t="shared" si="2"/>
        <v>549</v>
      </c>
      <c r="N107" s="2" t="str">
        <f t="shared" si="3"/>
        <v/>
      </c>
      <c r="O107" s="2" t="b">
        <f t="shared" si="4"/>
        <v>1</v>
      </c>
      <c r="P107" s="2" t="str">
        <f t="shared" si="5"/>
        <v>JA539</v>
      </c>
      <c r="R107" s="2" t="str">
        <f t="shared" si="6"/>
        <v/>
      </c>
      <c r="S107" s="2" t="str">
        <f t="shared" si="7"/>
        <v/>
      </c>
      <c r="T107" s="2" t="str">
        <f t="shared" si="8"/>
        <v/>
      </c>
      <c r="V107" s="2" t="s">
        <v>1972</v>
      </c>
      <c r="W107" s="2" t="s">
        <v>1972</v>
      </c>
      <c r="X107" s="2" t="s">
        <v>1972</v>
      </c>
      <c r="AU107" s="2" t="s">
        <v>1910</v>
      </c>
      <c r="AV107" s="2" t="s">
        <v>217</v>
      </c>
      <c r="AW107" s="2" t="s">
        <v>1972</v>
      </c>
    </row>
    <row r="108" spans="3:49" ht="14.4" customHeight="1" x14ac:dyDescent="0.3">
      <c r="C108" s="2" t="s">
        <v>293</v>
      </c>
      <c r="D108" s="2" t="s">
        <v>213</v>
      </c>
      <c r="E108" s="2" t="s">
        <v>1916</v>
      </c>
      <c r="G108" s="2">
        <f t="shared" si="0"/>
        <v>0</v>
      </c>
      <c r="H108" s="2">
        <f>IFERROR(MATCH(D108,$D$83:D107,0),0)</f>
        <v>0</v>
      </c>
      <c r="I108" s="2" t="str">
        <f t="array" ref="I108:K108">IF(H108+G108=0,C108:E108,"")</f>
        <v>pET21a_r</v>
      </c>
      <c r="J108" s="2" t="str">
        <v>GTTATCCGCTCACAATTCCCCTATAG</v>
      </c>
      <c r="K108" s="2" t="str">
        <v>&gt;pET21a_r###GTTATCCGCTCACAATTCCCCTATAG</v>
      </c>
      <c r="L108" s="2">
        <f t="shared" si="1"/>
        <v>1</v>
      </c>
      <c r="M108" s="2">
        <f t="shared" si="2"/>
        <v>550</v>
      </c>
      <c r="N108" s="2" t="str">
        <f t="shared" si="3"/>
        <v>JA550</v>
      </c>
      <c r="O108" s="2" t="b">
        <f t="shared" si="4"/>
        <v>1</v>
      </c>
      <c r="P108" s="2" t="str">
        <f t="shared" si="5"/>
        <v>JA550</v>
      </c>
      <c r="R108" s="2" t="str">
        <f t="shared" si="6"/>
        <v>JA550</v>
      </c>
      <c r="S108" s="2" t="str">
        <f t="shared" si="7"/>
        <v>pET21a_r</v>
      </c>
      <c r="T108" s="2" t="str">
        <f t="shared" si="8"/>
        <v>GTTATCCGCTCACAATTCCCCTATAG</v>
      </c>
      <c r="V108" s="2" t="s">
        <v>1982</v>
      </c>
      <c r="W108" s="2" t="s">
        <v>293</v>
      </c>
      <c r="X108" s="2" t="s">
        <v>213</v>
      </c>
      <c r="AU108" s="2" t="s">
        <v>1906</v>
      </c>
      <c r="AV108" s="2" t="s">
        <v>212</v>
      </c>
      <c r="AW108" s="2" t="s">
        <v>1978</v>
      </c>
    </row>
    <row r="109" spans="3:49" ht="14.4" customHeight="1" x14ac:dyDescent="0.3">
      <c r="C109" s="2" t="s">
        <v>8</v>
      </c>
      <c r="D109" s="2" t="s">
        <v>8</v>
      </c>
      <c r="E109" s="2" t="s">
        <v>8</v>
      </c>
      <c r="G109" s="2">
        <f t="shared" si="0"/>
        <v>0</v>
      </c>
      <c r="H109" s="2">
        <f>IFERROR(MATCH(D109,$D$83:D108,0),0)</f>
        <v>1</v>
      </c>
      <c r="I109" s="2" t="str">
        <f t="array" ref="I109:K109">IF(H109+G109=0,C109:E109,"")</f>
        <v/>
      </c>
      <c r="J109" s="2" t="str">
        <v/>
      </c>
      <c r="K109" s="2" t="str">
        <v/>
      </c>
      <c r="L109" s="2">
        <f t="shared" si="1"/>
        <v>0</v>
      </c>
      <c r="M109" s="2">
        <f t="shared" si="2"/>
        <v>550</v>
      </c>
      <c r="N109" s="2" t="str">
        <f t="shared" si="3"/>
        <v/>
      </c>
      <c r="O109" s="2" t="b">
        <f t="shared" si="4"/>
        <v>1</v>
      </c>
      <c r="P109" s="2" t="str">
        <f t="shared" si="5"/>
        <v/>
      </c>
      <c r="R109" s="2" t="str">
        <f t="shared" si="6"/>
        <v/>
      </c>
      <c r="S109" s="2" t="str">
        <f t="shared" si="7"/>
        <v/>
      </c>
      <c r="T109" s="2" t="str">
        <f t="shared" si="8"/>
        <v/>
      </c>
      <c r="V109" s="2" t="s">
        <v>1972</v>
      </c>
      <c r="W109" s="2" t="s">
        <v>1972</v>
      </c>
      <c r="X109" s="2" t="s">
        <v>1972</v>
      </c>
      <c r="AU109" s="2" t="s">
        <v>1908</v>
      </c>
      <c r="AV109" s="2" t="s">
        <v>208</v>
      </c>
      <c r="AW109" s="2" t="s">
        <v>1979</v>
      </c>
    </row>
    <row r="110" spans="3:49" ht="14.4" customHeight="1" x14ac:dyDescent="0.3">
      <c r="C110" s="2" t="s">
        <v>1919</v>
      </c>
      <c r="D110" s="2" t="s">
        <v>242</v>
      </c>
      <c r="E110" s="2" t="s">
        <v>1920</v>
      </c>
      <c r="G110" s="2">
        <f t="shared" si="0"/>
        <v>0</v>
      </c>
      <c r="H110" s="2">
        <f>IFERROR(MATCH(D110,$D$83:D109,0),0)</f>
        <v>0</v>
      </c>
      <c r="I110" s="2" t="str">
        <f t="array" ref="I110:K110">IF(H110+G110=0,C110:E110,"")</f>
        <v>Assembly50</v>
      </c>
      <c r="J110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10" s="2" t="str">
        <v>&gt;Assembly50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10" s="2">
        <f t="shared" si="1"/>
        <v>0</v>
      </c>
      <c r="M110" s="2">
        <f t="shared" si="2"/>
        <v>550</v>
      </c>
      <c r="N110" s="2" t="str">
        <f t="shared" si="3"/>
        <v/>
      </c>
      <c r="O110" s="2" t="b">
        <f t="shared" si="4"/>
        <v>0</v>
      </c>
      <c r="P110" s="2" t="str">
        <f t="shared" si="5"/>
        <v/>
      </c>
      <c r="R110" s="2" t="str">
        <f t="shared" si="6"/>
        <v/>
      </c>
      <c r="S110" s="2" t="str">
        <f t="shared" si="7"/>
        <v/>
      </c>
      <c r="T110" s="2" t="str">
        <f t="shared" si="8"/>
        <v/>
      </c>
      <c r="V110" s="2" t="s">
        <v>1972</v>
      </c>
      <c r="W110" s="2" t="s">
        <v>1972</v>
      </c>
      <c r="X110" s="2" t="s">
        <v>1972</v>
      </c>
      <c r="AU110" s="2" t="s">
        <v>1907</v>
      </c>
      <c r="AV110" s="2" t="s">
        <v>207</v>
      </c>
      <c r="AW110" s="2" t="s">
        <v>1980</v>
      </c>
    </row>
    <row r="111" spans="3:49" ht="14.4" customHeight="1" x14ac:dyDescent="0.3">
      <c r="C111" s="2" t="s">
        <v>1917</v>
      </c>
      <c r="D111" s="2" t="s">
        <v>212</v>
      </c>
      <c r="E111" s="2" t="s">
        <v>1921</v>
      </c>
      <c r="F111" s="32"/>
      <c r="G111" s="2">
        <f t="shared" si="0"/>
        <v>0</v>
      </c>
      <c r="H111" s="2">
        <f>IFERROR(MATCH(D111,$D$83:D110,0),0)</f>
        <v>21</v>
      </c>
      <c r="I111" s="2" t="str">
        <f t="array" ref="I111:K111">IF(H111+G111=0,C111:E111,"")</f>
        <v/>
      </c>
      <c r="J111" s="2" t="str">
        <v/>
      </c>
      <c r="K111" s="2" t="str">
        <v/>
      </c>
      <c r="L111" s="2">
        <f t="shared" si="1"/>
        <v>0</v>
      </c>
      <c r="M111" s="2">
        <f t="shared" si="2"/>
        <v>550</v>
      </c>
      <c r="N111" s="2" t="str">
        <f t="shared" si="3"/>
        <v/>
      </c>
      <c r="O111" s="2" t="b">
        <f t="shared" si="4"/>
        <v>1</v>
      </c>
      <c r="P111" s="2" t="str">
        <f t="shared" si="5"/>
        <v>JA546</v>
      </c>
      <c r="R111" s="2" t="str">
        <f t="shared" si="6"/>
        <v/>
      </c>
      <c r="S111" s="2" t="str">
        <f t="shared" si="7"/>
        <v/>
      </c>
      <c r="T111" s="2" t="str">
        <f t="shared" si="8"/>
        <v/>
      </c>
      <c r="V111" s="2" t="s">
        <v>1972</v>
      </c>
      <c r="W111" s="2" t="s">
        <v>1972</v>
      </c>
      <c r="X111" s="2" t="s">
        <v>1972</v>
      </c>
      <c r="AU111" s="2" t="s">
        <v>1909</v>
      </c>
      <c r="AV111" s="2" t="s">
        <v>174</v>
      </c>
      <c r="AW111" s="2" t="s">
        <v>1981</v>
      </c>
    </row>
    <row r="112" spans="3:49" ht="14.4" customHeight="1" x14ac:dyDescent="0.3">
      <c r="C112" s="2" t="s">
        <v>1918</v>
      </c>
      <c r="D112" s="2" t="s">
        <v>210</v>
      </c>
      <c r="E112" s="2" t="s">
        <v>1922</v>
      </c>
      <c r="G112" s="2">
        <f t="shared" si="0"/>
        <v>0</v>
      </c>
      <c r="H112" s="2">
        <f>IFERROR(MATCH(D112,$D$83:D111,0),0)</f>
        <v>0</v>
      </c>
      <c r="I112" s="2" t="str">
        <f t="array" ref="I112:K112">IF(H112+G112=0,C112:E112,"")</f>
        <v>wtSgPrcB_Strep_r</v>
      </c>
      <c r="J112" s="2" t="str">
        <v>TCACTTCTCAAATTGCGGATGTGACCACGCACTGAGCAGCGCGGCGCGC</v>
      </c>
      <c r="K112" s="2" t="str">
        <v>&gt;wtSgPrcB_Strep_r###TCACTTCTCAAATTGCGGATGTGACCACGCACTGAGCAGCGCGGCGCGC</v>
      </c>
      <c r="L112" s="2">
        <f t="shared" si="1"/>
        <v>1</v>
      </c>
      <c r="M112" s="2">
        <f t="shared" si="2"/>
        <v>551</v>
      </c>
      <c r="N112" s="2" t="str">
        <f t="shared" si="3"/>
        <v>JA551</v>
      </c>
      <c r="O112" s="2" t="b">
        <f t="shared" si="4"/>
        <v>1</v>
      </c>
      <c r="P112" s="2" t="str">
        <f t="shared" si="5"/>
        <v>JA551</v>
      </c>
      <c r="R112" s="2" t="str">
        <f t="shared" si="6"/>
        <v>JA551</v>
      </c>
      <c r="S112" s="2" t="str">
        <f t="shared" si="7"/>
        <v>wtSgPrcB_Strep_r</v>
      </c>
      <c r="T112" s="2" t="str">
        <f t="shared" si="8"/>
        <v>TCACTTCTCAAATTGCGGATGTGACCACGCACTGAGCAGCGCGGCGCGC</v>
      </c>
      <c r="V112" s="2" t="s">
        <v>1983</v>
      </c>
      <c r="W112" s="2" t="s">
        <v>1918</v>
      </c>
      <c r="X112" s="2" t="s">
        <v>210</v>
      </c>
      <c r="AU112" s="2" t="s">
        <v>291</v>
      </c>
      <c r="AV112" s="2" t="s">
        <v>133</v>
      </c>
      <c r="AW112" s="2" t="s">
        <v>1880</v>
      </c>
    </row>
    <row r="113" spans="3:49" ht="14.4" customHeight="1" x14ac:dyDescent="0.3">
      <c r="C113" s="2" t="s">
        <v>1907</v>
      </c>
      <c r="D113" s="2" t="s">
        <v>239</v>
      </c>
      <c r="E113" s="2" t="s">
        <v>1923</v>
      </c>
      <c r="G113" s="2">
        <f t="shared" si="0"/>
        <v>0</v>
      </c>
      <c r="H113" s="2">
        <f>IFERROR(MATCH(D113,$D$83:D112,0),0)</f>
        <v>0</v>
      </c>
      <c r="I113" s="2" t="str">
        <f t="array" ref="I113:K113">IF(H113+G113=0,C113:E113,"")</f>
        <v>wtSgPrcA_f</v>
      </c>
      <c r="J113" s="2" t="str">
        <v>ATCCGCAATTTGAGAAGTGACCACCATCGGGCGCGGATCCCATACAATCCCCACAGAAGAGGAGGAGTAAATGTCGACGCCGTTCTATGTCTCAC</v>
      </c>
      <c r="K113" s="2" t="str">
        <v>&gt;wtSgPrcA_f###ATCCGCAATTTGAGAAGTGACCACCATCGGGCGCGGATCCCATACAATCCCCACAGAAGAGGAGGAGTAAATGTCGACGCCGTTCTATGTCTCAC</v>
      </c>
      <c r="L113" s="2">
        <f t="shared" si="1"/>
        <v>1</v>
      </c>
      <c r="M113" s="2">
        <f t="shared" si="2"/>
        <v>552</v>
      </c>
      <c r="N113" s="2" t="str">
        <f t="shared" si="3"/>
        <v>JA552</v>
      </c>
      <c r="O113" s="2" t="b">
        <f t="shared" si="4"/>
        <v>1</v>
      </c>
      <c r="P113" s="2" t="str">
        <f t="shared" si="5"/>
        <v>JA552</v>
      </c>
      <c r="R113" s="2" t="str">
        <f t="shared" si="6"/>
        <v>JA552</v>
      </c>
      <c r="S113" s="2" t="str">
        <f t="shared" si="7"/>
        <v>wtSgPrcA_f</v>
      </c>
      <c r="T113" s="2" t="str">
        <f t="shared" si="8"/>
        <v>ATCCGCAATTTGAGAAGTGACCACCATCGGGCGCGGATCCCATACAATCCCCACAGAAGAGGAGGAGTAAATGTCGACGCCGTTCTATGTCTCAC</v>
      </c>
      <c r="V113" s="2" t="s">
        <v>1984</v>
      </c>
      <c r="W113" s="2" t="s">
        <v>1907</v>
      </c>
      <c r="X113" s="2" t="s">
        <v>239</v>
      </c>
      <c r="AU113" s="2" t="s">
        <v>293</v>
      </c>
      <c r="AV113" s="2" t="s">
        <v>213</v>
      </c>
      <c r="AW113" s="2" t="s">
        <v>1982</v>
      </c>
    </row>
    <row r="114" spans="3:49" ht="14.4" customHeight="1" x14ac:dyDescent="0.3">
      <c r="C114" s="2" t="s">
        <v>1909</v>
      </c>
      <c r="D114" s="2" t="s">
        <v>174</v>
      </c>
      <c r="E114" s="2" t="s">
        <v>1915</v>
      </c>
      <c r="G114" s="2">
        <f t="shared" si="0"/>
        <v>0</v>
      </c>
      <c r="H114" s="2">
        <f>IFERROR(MATCH(D114,$D$83:D113,0),0)</f>
        <v>24</v>
      </c>
      <c r="I114" s="2" t="str">
        <f t="array" ref="I114:K114">IF(H114+G114=0,C114:E114,"")</f>
        <v/>
      </c>
      <c r="J114" s="2" t="str">
        <v/>
      </c>
      <c r="K114" s="2" t="str">
        <v/>
      </c>
      <c r="L114" s="2">
        <f t="shared" si="1"/>
        <v>0</v>
      </c>
      <c r="M114" s="2">
        <f t="shared" si="2"/>
        <v>552</v>
      </c>
      <c r="N114" s="2" t="str">
        <f t="shared" si="3"/>
        <v/>
      </c>
      <c r="O114" s="2" t="b">
        <f t="shared" si="4"/>
        <v>1</v>
      </c>
      <c r="P114" s="2" t="str">
        <f t="shared" si="5"/>
        <v>JA549</v>
      </c>
      <c r="R114" s="2" t="str">
        <f t="shared" si="6"/>
        <v/>
      </c>
      <c r="S114" s="2" t="str">
        <f t="shared" si="7"/>
        <v/>
      </c>
      <c r="T114" s="2" t="str">
        <f t="shared" si="8"/>
        <v/>
      </c>
      <c r="V114" s="2" t="s">
        <v>1972</v>
      </c>
      <c r="W114" s="2" t="s">
        <v>1972</v>
      </c>
      <c r="X114" s="2" t="s">
        <v>1972</v>
      </c>
      <c r="AU114" s="2" t="s">
        <v>8</v>
      </c>
      <c r="AV114" s="2" t="s">
        <v>8</v>
      </c>
      <c r="AW114" s="2" t="s">
        <v>1972</v>
      </c>
    </row>
    <row r="115" spans="3:49" ht="14.4" customHeight="1" x14ac:dyDescent="0.3">
      <c r="C115" s="2" t="s">
        <v>291</v>
      </c>
      <c r="D115" s="2" t="s">
        <v>133</v>
      </c>
      <c r="E115" s="2" t="s">
        <v>1892</v>
      </c>
      <c r="G115" s="2">
        <f t="shared" si="0"/>
        <v>0</v>
      </c>
      <c r="H115" s="2">
        <f>IFERROR(MATCH(D115,$D$83:D114,0),0)</f>
        <v>5</v>
      </c>
      <c r="I115" s="2" t="str">
        <f t="array" ref="I115:K115">IF(H115+G115=0,C115:E115,"")</f>
        <v/>
      </c>
      <c r="J115" s="2" t="str">
        <v/>
      </c>
      <c r="K115" s="2" t="str">
        <v/>
      </c>
      <c r="L115" s="2">
        <f t="shared" si="1"/>
        <v>0</v>
      </c>
      <c r="M115" s="2">
        <f t="shared" si="2"/>
        <v>552</v>
      </c>
      <c r="N115" s="2" t="str">
        <f t="shared" si="3"/>
        <v/>
      </c>
      <c r="O115" s="2" t="b">
        <f t="shared" si="4"/>
        <v>1</v>
      </c>
      <c r="P115" s="2" t="str">
        <f t="shared" si="5"/>
        <v>JA539</v>
      </c>
      <c r="R115" s="2" t="str">
        <f t="shared" si="6"/>
        <v/>
      </c>
      <c r="S115" s="2" t="str">
        <f t="shared" si="7"/>
        <v/>
      </c>
      <c r="T115" s="2" t="str">
        <f t="shared" si="8"/>
        <v/>
      </c>
      <c r="V115" s="2" t="s">
        <v>1972</v>
      </c>
      <c r="W115" s="2" t="s">
        <v>1972</v>
      </c>
      <c r="X115" s="2" t="s">
        <v>1972</v>
      </c>
      <c r="AU115" s="2" t="s">
        <v>1919</v>
      </c>
      <c r="AV115" s="2" t="s">
        <v>242</v>
      </c>
      <c r="AW115" s="2" t="s">
        <v>1972</v>
      </c>
    </row>
    <row r="116" spans="3:49" ht="14.4" customHeight="1" x14ac:dyDescent="0.3">
      <c r="C116" s="2" t="s">
        <v>293</v>
      </c>
      <c r="D116" s="2" t="s">
        <v>213</v>
      </c>
      <c r="E116" s="2" t="s">
        <v>1916</v>
      </c>
      <c r="G116" s="2">
        <f t="shared" ref="G116:G147" si="9">IFERROR(MATCH(D116,PRIMTAB,0),0)</f>
        <v>0</v>
      </c>
      <c r="H116" s="2">
        <f>IFERROR(MATCH(D116,$D$83:D115,0),0)</f>
        <v>26</v>
      </c>
      <c r="I116" s="2" t="str">
        <f t="array" ref="I116:K116">IF(H116+G116=0,C116:E116,"")</f>
        <v/>
      </c>
      <c r="J116" s="2" t="str">
        <v/>
      </c>
      <c r="K116" s="2" t="str">
        <v/>
      </c>
      <c r="L116" s="2">
        <f t="shared" si="1"/>
        <v>0</v>
      </c>
      <c r="M116" s="2">
        <f t="shared" si="2"/>
        <v>552</v>
      </c>
      <c r="N116" s="2" t="str">
        <f t="shared" si="3"/>
        <v/>
      </c>
      <c r="O116" s="2" t="b">
        <f t="shared" si="4"/>
        <v>1</v>
      </c>
      <c r="P116" s="2" t="str">
        <f t="shared" si="5"/>
        <v>JA550</v>
      </c>
      <c r="R116" s="2" t="str">
        <f t="shared" si="6"/>
        <v/>
      </c>
      <c r="S116" s="2" t="str">
        <f t="shared" si="7"/>
        <v/>
      </c>
      <c r="T116" s="2" t="str">
        <f t="shared" si="8"/>
        <v/>
      </c>
      <c r="V116" s="2" t="s">
        <v>1972</v>
      </c>
      <c r="W116" s="2" t="s">
        <v>1972</v>
      </c>
      <c r="X116" s="2" t="s">
        <v>1972</v>
      </c>
      <c r="AU116" s="2" t="s">
        <v>1917</v>
      </c>
      <c r="AV116" s="2" t="s">
        <v>212</v>
      </c>
      <c r="AW116" s="2" t="s">
        <v>1978</v>
      </c>
    </row>
    <row r="117" spans="3:49" ht="14.4" customHeight="1" x14ac:dyDescent="0.3">
      <c r="C117" s="2" t="s">
        <v>8</v>
      </c>
      <c r="D117" s="2" t="s">
        <v>8</v>
      </c>
      <c r="E117" s="2" t="s">
        <v>8</v>
      </c>
      <c r="G117" s="2">
        <f t="shared" si="9"/>
        <v>0</v>
      </c>
      <c r="H117" s="2">
        <f>IFERROR(MATCH(D117,$D$83:D116,0),0)</f>
        <v>1</v>
      </c>
      <c r="I117" s="2" t="str">
        <f t="array" ref="I117:K117">IF(H117+G117=0,C117:E117,"")</f>
        <v/>
      </c>
      <c r="J117" s="2" t="str">
        <v/>
      </c>
      <c r="K117" s="2" t="str">
        <v/>
      </c>
      <c r="L117" s="2">
        <f t="shared" si="1"/>
        <v>0</v>
      </c>
      <c r="M117" s="2">
        <f t="shared" si="2"/>
        <v>552</v>
      </c>
      <c r="N117" s="2" t="str">
        <f t="shared" si="3"/>
        <v/>
      </c>
      <c r="O117" s="2" t="b">
        <f t="shared" si="4"/>
        <v>1</v>
      </c>
      <c r="P117" s="2" t="str">
        <f t="shared" si="5"/>
        <v/>
      </c>
      <c r="R117" s="2" t="str">
        <f t="shared" si="6"/>
        <v/>
      </c>
      <c r="S117" s="2" t="str">
        <f t="shared" si="7"/>
        <v/>
      </c>
      <c r="T117" s="2" t="str">
        <f t="shared" si="8"/>
        <v/>
      </c>
      <c r="V117" s="2" t="s">
        <v>1972</v>
      </c>
      <c r="W117" s="2" t="s">
        <v>1972</v>
      </c>
      <c r="X117" s="2" t="s">
        <v>1972</v>
      </c>
      <c r="AU117" s="2" t="s">
        <v>1918</v>
      </c>
      <c r="AV117" s="2" t="s">
        <v>210</v>
      </c>
      <c r="AW117" s="2" t="s">
        <v>1983</v>
      </c>
    </row>
    <row r="118" spans="3:49" ht="14.4" customHeight="1" x14ac:dyDescent="0.3">
      <c r="C118" s="2" t="s">
        <v>1928</v>
      </c>
      <c r="D118" s="2" t="s">
        <v>238</v>
      </c>
      <c r="E118" s="2" t="s">
        <v>1929</v>
      </c>
      <c r="G118" s="2">
        <f t="shared" si="9"/>
        <v>0</v>
      </c>
      <c r="H118" s="2">
        <f>IFERROR(MATCH(D118,$D$83:D117,0),0)</f>
        <v>0</v>
      </c>
      <c r="I118" s="2" t="str">
        <f t="array" ref="I118:K118">IF(H118+G118=0,C118:E118,"")</f>
        <v>Assembly59</v>
      </c>
      <c r="J118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18" s="2" t="str">
        <v>&gt;Assembly59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18" s="2">
        <f t="shared" si="1"/>
        <v>0</v>
      </c>
      <c r="M118" s="2">
        <f t="shared" si="2"/>
        <v>552</v>
      </c>
      <c r="N118" s="2" t="str">
        <f t="shared" si="3"/>
        <v/>
      </c>
      <c r="O118" s="2" t="b">
        <f t="shared" si="4"/>
        <v>0</v>
      </c>
      <c r="P118" s="2" t="str">
        <f t="shared" si="5"/>
        <v/>
      </c>
      <c r="R118" s="2" t="str">
        <f t="shared" si="6"/>
        <v/>
      </c>
      <c r="S118" s="2" t="str">
        <f t="shared" si="7"/>
        <v/>
      </c>
      <c r="T118" s="2" t="str">
        <f t="shared" si="8"/>
        <v/>
      </c>
      <c r="V118" s="2" t="s">
        <v>1972</v>
      </c>
      <c r="W118" s="2" t="s">
        <v>1972</v>
      </c>
      <c r="X118" s="2" t="s">
        <v>1972</v>
      </c>
      <c r="AU118" s="2" t="s">
        <v>1907</v>
      </c>
      <c r="AV118" s="2" t="s">
        <v>239</v>
      </c>
      <c r="AW118" s="2" t="s">
        <v>1984</v>
      </c>
    </row>
    <row r="119" spans="3:49" ht="14.4" customHeight="1" x14ac:dyDescent="0.3">
      <c r="C119" s="2" t="s">
        <v>1924</v>
      </c>
      <c r="D119" s="2" t="s">
        <v>212</v>
      </c>
      <c r="E119" s="2" t="s">
        <v>1930</v>
      </c>
      <c r="G119" s="2">
        <f t="shared" si="9"/>
        <v>0</v>
      </c>
      <c r="H119" s="2">
        <f>IFERROR(MATCH(D119,$D$83:D118,0),0)</f>
        <v>21</v>
      </c>
      <c r="I119" s="2" t="str">
        <f t="array" ref="I119:K119">IF(H119+G119=0,C119:E119,"")</f>
        <v/>
      </c>
      <c r="J119" s="2" t="str">
        <v/>
      </c>
      <c r="K119" s="2" t="str">
        <v/>
      </c>
      <c r="L119" s="2">
        <f t="shared" si="1"/>
        <v>0</v>
      </c>
      <c r="M119" s="2">
        <f t="shared" si="2"/>
        <v>552</v>
      </c>
      <c r="N119" s="2" t="str">
        <f t="shared" si="3"/>
        <v/>
      </c>
      <c r="O119" s="2" t="b">
        <f t="shared" si="4"/>
        <v>1</v>
      </c>
      <c r="P119" s="2" t="str">
        <f t="shared" si="5"/>
        <v>JA546</v>
      </c>
      <c r="R119" s="2" t="str">
        <f t="shared" si="6"/>
        <v/>
      </c>
      <c r="S119" s="2" t="str">
        <f t="shared" si="7"/>
        <v/>
      </c>
      <c r="T119" s="2" t="str">
        <f t="shared" si="8"/>
        <v/>
      </c>
      <c r="V119" s="2" t="s">
        <v>1972</v>
      </c>
      <c r="W119" s="2" t="s">
        <v>1972</v>
      </c>
      <c r="X119" s="2" t="s">
        <v>1972</v>
      </c>
      <c r="AU119" s="2" t="s">
        <v>1909</v>
      </c>
      <c r="AV119" s="2" t="s">
        <v>174</v>
      </c>
      <c r="AW119" s="2" t="s">
        <v>1981</v>
      </c>
    </row>
    <row r="120" spans="3:49" ht="14.4" customHeight="1" x14ac:dyDescent="0.3">
      <c r="C120" s="2" t="s">
        <v>1926</v>
      </c>
      <c r="D120" s="2" t="s">
        <v>231</v>
      </c>
      <c r="E120" s="2" t="s">
        <v>1931</v>
      </c>
      <c r="G120" s="2">
        <f t="shared" si="9"/>
        <v>0</v>
      </c>
      <c r="H120" s="2">
        <f>IFERROR(MATCH(D120,$D$83:D119,0),0)</f>
        <v>0</v>
      </c>
      <c r="I120" s="2" t="str">
        <f t="array" ref="I120:K120">IF(H120+G120=0,C120:E120,"")</f>
        <v>wtSgPrcB_r</v>
      </c>
      <c r="J120" s="2" t="str">
        <v>CTGTGGGGATTGTATGGGATCCGCGCCCGATGGTGGTCAGAGCAGCGCGGCGCGC</v>
      </c>
      <c r="K120" s="2" t="str">
        <v>&gt;wtSgPrcB_r###CTGTGGGGATTGTATGGGATCCGCGCCCGATGGTGGTCAGAGCAGCGCGGCGCGC</v>
      </c>
      <c r="L120" s="2">
        <f t="shared" si="1"/>
        <v>1</v>
      </c>
      <c r="M120" s="2">
        <f t="shared" si="2"/>
        <v>553</v>
      </c>
      <c r="N120" s="2" t="str">
        <f t="shared" si="3"/>
        <v>JA553</v>
      </c>
      <c r="O120" s="2" t="b">
        <f t="shared" si="4"/>
        <v>1</v>
      </c>
      <c r="P120" s="2" t="str">
        <f t="shared" si="5"/>
        <v>JA553</v>
      </c>
      <c r="R120" s="2" t="str">
        <f t="shared" si="6"/>
        <v>JA553</v>
      </c>
      <c r="S120" s="2" t="str">
        <f t="shared" si="7"/>
        <v>wtSgPrcB_r</v>
      </c>
      <c r="T120" s="2" t="str">
        <f t="shared" si="8"/>
        <v>CTGTGGGGATTGTATGGGATCCGCGCCCGATGGTGGTCAGAGCAGCGCGGCGCGC</v>
      </c>
      <c r="V120" s="2" t="s">
        <v>1985</v>
      </c>
      <c r="W120" s="2" t="s">
        <v>1926</v>
      </c>
      <c r="X120" s="2" t="s">
        <v>231</v>
      </c>
      <c r="AU120" s="2" t="s">
        <v>291</v>
      </c>
      <c r="AV120" s="2" t="s">
        <v>133</v>
      </c>
      <c r="AW120" s="2" t="s">
        <v>1880</v>
      </c>
    </row>
    <row r="121" spans="3:49" ht="14.4" customHeight="1" x14ac:dyDescent="0.3">
      <c r="C121" s="2" t="s">
        <v>1925</v>
      </c>
      <c r="D121" s="2" t="s">
        <v>207</v>
      </c>
      <c r="E121" s="2" t="s">
        <v>1932</v>
      </c>
      <c r="G121" s="2">
        <f t="shared" si="9"/>
        <v>0</v>
      </c>
      <c r="H121" s="2">
        <f>IFERROR(MATCH(D121,$D$83:D120,0),0)</f>
        <v>23</v>
      </c>
      <c r="I121" s="2" t="str">
        <f t="array" ref="I121:K121">IF(H121+G121=0,C121:E121,"")</f>
        <v/>
      </c>
      <c r="J121" s="2" t="str">
        <v/>
      </c>
      <c r="K121" s="2" t="str">
        <v/>
      </c>
      <c r="L121" s="2">
        <f t="shared" si="1"/>
        <v>0</v>
      </c>
      <c r="M121" s="2">
        <f t="shared" si="2"/>
        <v>553</v>
      </c>
      <c r="N121" s="2" t="str">
        <f t="shared" si="3"/>
        <v/>
      </c>
      <c r="O121" s="2" t="b">
        <f t="shared" si="4"/>
        <v>1</v>
      </c>
      <c r="P121" s="2" t="str">
        <f t="shared" si="5"/>
        <v>JA548</v>
      </c>
      <c r="R121" s="2" t="str">
        <f t="shared" si="6"/>
        <v/>
      </c>
      <c r="S121" s="2" t="str">
        <f t="shared" si="7"/>
        <v/>
      </c>
      <c r="T121" s="2" t="str">
        <f t="shared" si="8"/>
        <v/>
      </c>
      <c r="V121" s="2" t="s">
        <v>1972</v>
      </c>
      <c r="W121" s="2" t="s">
        <v>1972</v>
      </c>
      <c r="X121" s="2" t="s">
        <v>1972</v>
      </c>
      <c r="AU121" s="2" t="s">
        <v>293</v>
      </c>
      <c r="AV121" s="2" t="s">
        <v>213</v>
      </c>
      <c r="AW121" s="2" t="s">
        <v>1982</v>
      </c>
    </row>
    <row r="122" spans="3:49" ht="14.4" customHeight="1" x14ac:dyDescent="0.3">
      <c r="C122" s="2" t="s">
        <v>1927</v>
      </c>
      <c r="D122" s="2" t="s">
        <v>218</v>
      </c>
      <c r="E122" s="2" t="s">
        <v>1933</v>
      </c>
      <c r="G122" s="2">
        <f t="shared" si="9"/>
        <v>0</v>
      </c>
      <c r="H122" s="2">
        <f>IFERROR(MATCH(D122,$D$83:D121,0),0)</f>
        <v>0</v>
      </c>
      <c r="I122" s="2" t="str">
        <f t="array" ref="I122:K122">IF(H122+G122=0,C122:E122,"")</f>
        <v>wtSgPrcA_His_r</v>
      </c>
      <c r="J122" s="2" t="str">
        <v>GCCAACTCAGCTTCCTTTCGGGCTTTGTTAGCAGCCGGATCTCAGTGATGGTGATGATGGTGACCACTCCCGGCGGCCTCCGTGTCC</v>
      </c>
      <c r="K122" s="2" t="str">
        <v>&gt;wtSgPrcA_His_r###GCCAACTCAGCTTCCTTTCGGGCTTTGTTAGCAGCCGGATCTCAGTGATGGTGATGATGGTGACCACTCCCGGCGGCCTCCGTGTCC</v>
      </c>
      <c r="L122" s="2">
        <f t="shared" si="1"/>
        <v>1</v>
      </c>
      <c r="M122" s="2">
        <f t="shared" si="2"/>
        <v>554</v>
      </c>
      <c r="N122" s="2" t="str">
        <f t="shared" si="3"/>
        <v>JA554</v>
      </c>
      <c r="O122" s="2" t="b">
        <f t="shared" si="4"/>
        <v>1</v>
      </c>
      <c r="P122" s="2" t="str">
        <f t="shared" si="5"/>
        <v>JA554</v>
      </c>
      <c r="R122" s="2" t="str">
        <f t="shared" si="6"/>
        <v>JA554</v>
      </c>
      <c r="S122" s="2" t="str">
        <f t="shared" si="7"/>
        <v>wtSgPrcA_His_r</v>
      </c>
      <c r="T122" s="2" t="str">
        <f t="shared" si="8"/>
        <v>GCCAACTCAGCTTCCTTTCGGGCTTTGTTAGCAGCCGGATCTCAGTGATGGTGATGATGGTGACCACTCCCGGCGGCCTCCGTGTCC</v>
      </c>
      <c r="V122" s="2" t="s">
        <v>1986</v>
      </c>
      <c r="W122" s="2" t="s">
        <v>1927</v>
      </c>
      <c r="X122" s="2" t="s">
        <v>218</v>
      </c>
      <c r="AU122" s="2" t="s">
        <v>8</v>
      </c>
      <c r="AV122" s="2" t="s">
        <v>8</v>
      </c>
      <c r="AW122" s="2" t="s">
        <v>1972</v>
      </c>
    </row>
    <row r="123" spans="3:49" ht="14.4" customHeight="1" x14ac:dyDescent="0.3">
      <c r="C123" s="2" t="s">
        <v>291</v>
      </c>
      <c r="D123" s="2" t="s">
        <v>133</v>
      </c>
      <c r="E123" s="2" t="s">
        <v>1892</v>
      </c>
      <c r="G123" s="2">
        <f t="shared" si="9"/>
        <v>0</v>
      </c>
      <c r="H123" s="2">
        <f>IFERROR(MATCH(D123,$D$83:D122,0),0)</f>
        <v>5</v>
      </c>
      <c r="I123" s="2" t="str">
        <f t="array" ref="I123:K123">IF(H123+G123=0,C123:E123,"")</f>
        <v/>
      </c>
      <c r="J123" s="2" t="str">
        <v/>
      </c>
      <c r="K123" s="2" t="str">
        <v/>
      </c>
      <c r="L123" s="2">
        <f t="shared" si="1"/>
        <v>0</v>
      </c>
      <c r="M123" s="2">
        <f t="shared" si="2"/>
        <v>554</v>
      </c>
      <c r="N123" s="2" t="str">
        <f t="shared" si="3"/>
        <v/>
      </c>
      <c r="O123" s="2" t="b">
        <f t="shared" si="4"/>
        <v>1</v>
      </c>
      <c r="P123" s="2" t="str">
        <f t="shared" si="5"/>
        <v>JA539</v>
      </c>
      <c r="R123" s="2" t="str">
        <f t="shared" si="6"/>
        <v/>
      </c>
      <c r="S123" s="2" t="str">
        <f t="shared" si="7"/>
        <v/>
      </c>
      <c r="T123" s="2" t="str">
        <f t="shared" si="8"/>
        <v/>
      </c>
      <c r="V123" s="2" t="s">
        <v>1972</v>
      </c>
      <c r="W123" s="2" t="s">
        <v>1972</v>
      </c>
      <c r="X123" s="2" t="s">
        <v>1972</v>
      </c>
      <c r="AU123" s="2" t="s">
        <v>1928</v>
      </c>
      <c r="AV123" s="2" t="s">
        <v>238</v>
      </c>
      <c r="AW123" s="2" t="s">
        <v>1972</v>
      </c>
    </row>
    <row r="124" spans="3:49" ht="14.4" customHeight="1" x14ac:dyDescent="0.3">
      <c r="C124" s="2" t="s">
        <v>293</v>
      </c>
      <c r="D124" s="2" t="s">
        <v>213</v>
      </c>
      <c r="E124" s="2" t="s">
        <v>1916</v>
      </c>
      <c r="G124" s="2">
        <f t="shared" si="9"/>
        <v>0</v>
      </c>
      <c r="H124" s="2">
        <f>IFERROR(MATCH(D124,$D$83:D123,0),0)</f>
        <v>26</v>
      </c>
      <c r="I124" s="2" t="str">
        <f t="array" ref="I124:K124">IF(H124+G124=0,C124:E124,"")</f>
        <v/>
      </c>
      <c r="J124" s="2" t="str">
        <v/>
      </c>
      <c r="K124" s="2" t="str">
        <v/>
      </c>
      <c r="L124" s="2">
        <f t="shared" si="1"/>
        <v>0</v>
      </c>
      <c r="M124" s="2">
        <f t="shared" si="2"/>
        <v>554</v>
      </c>
      <c r="N124" s="2" t="str">
        <f t="shared" si="3"/>
        <v/>
      </c>
      <c r="O124" s="2" t="b">
        <f t="shared" si="4"/>
        <v>1</v>
      </c>
      <c r="P124" s="2" t="str">
        <f t="shared" si="5"/>
        <v>JA550</v>
      </c>
      <c r="R124" s="2" t="str">
        <f t="shared" si="6"/>
        <v/>
      </c>
      <c r="S124" s="2" t="str">
        <f t="shared" si="7"/>
        <v/>
      </c>
      <c r="T124" s="2" t="str">
        <f t="shared" si="8"/>
        <v/>
      </c>
      <c r="V124" s="2" t="s">
        <v>1972</v>
      </c>
      <c r="W124" s="2" t="s">
        <v>1972</v>
      </c>
      <c r="X124" s="2" t="s">
        <v>1972</v>
      </c>
      <c r="AU124" s="2" t="s">
        <v>1924</v>
      </c>
      <c r="AV124" s="2" t="s">
        <v>212</v>
      </c>
      <c r="AW124" s="2" t="s">
        <v>1978</v>
      </c>
    </row>
    <row r="125" spans="3:49" ht="14.4" customHeight="1" x14ac:dyDescent="0.3">
      <c r="C125" s="2" t="s">
        <v>8</v>
      </c>
      <c r="D125" s="2" t="s">
        <v>8</v>
      </c>
      <c r="E125" s="2" t="s">
        <v>8</v>
      </c>
      <c r="G125" s="2">
        <f t="shared" si="9"/>
        <v>0</v>
      </c>
      <c r="H125" s="2">
        <f>IFERROR(MATCH(D125,$D$83:D124,0),0)</f>
        <v>1</v>
      </c>
      <c r="I125" s="2" t="str">
        <f t="array" ref="I125:K125">IF(H125+G125=0,C125:E125,"")</f>
        <v/>
      </c>
      <c r="J125" s="2" t="str">
        <v/>
      </c>
      <c r="K125" s="2" t="str">
        <v/>
      </c>
      <c r="L125" s="2">
        <f t="shared" si="1"/>
        <v>0</v>
      </c>
      <c r="M125" s="2">
        <f t="shared" si="2"/>
        <v>554</v>
      </c>
      <c r="N125" s="2" t="str">
        <f t="shared" si="3"/>
        <v/>
      </c>
      <c r="O125" s="2" t="b">
        <f t="shared" si="4"/>
        <v>1</v>
      </c>
      <c r="P125" s="2" t="str">
        <f t="shared" si="5"/>
        <v/>
      </c>
      <c r="R125" s="2" t="str">
        <f t="shared" si="6"/>
        <v/>
      </c>
      <c r="S125" s="2" t="str">
        <f t="shared" si="7"/>
        <v/>
      </c>
      <c r="T125" s="2" t="str">
        <f t="shared" si="8"/>
        <v/>
      </c>
      <c r="V125" s="2" t="s">
        <v>1972</v>
      </c>
      <c r="W125" s="2" t="s">
        <v>1972</v>
      </c>
      <c r="X125" s="2" t="s">
        <v>1972</v>
      </c>
      <c r="AU125" s="2" t="s">
        <v>1926</v>
      </c>
      <c r="AV125" s="2" t="s">
        <v>231</v>
      </c>
      <c r="AW125" s="2" t="s">
        <v>1985</v>
      </c>
    </row>
    <row r="126" spans="3:49" ht="14.4" customHeight="1" x14ac:dyDescent="0.3">
      <c r="C126" s="2" t="s">
        <v>1936</v>
      </c>
      <c r="D126" s="2" t="s">
        <v>234</v>
      </c>
      <c r="E126" s="2" t="s">
        <v>1937</v>
      </c>
      <c r="G126" s="2">
        <f t="shared" si="9"/>
        <v>0</v>
      </c>
      <c r="H126" s="2">
        <f>IFERROR(MATCH(D126,$D$83:D125,0),0)</f>
        <v>0</v>
      </c>
      <c r="I126" s="2" t="str">
        <f t="array" ref="I126:K126">IF(H126+G126=0,C126:E126,"")</f>
        <v>Assembly68</v>
      </c>
      <c r="J126" s="2" t="str">
        <v>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26" s="2" t="str">
        <v>&gt;Assembly68###GGGAATTGTGAGCGGATAACAATTCCCCTCTAGAGTCACCAACGACACCTTTAGGGAGGCCACCAATGGAAGCCAACACTCGTAGCACCGGGCGTCTACCAGCTGCCTTCCTGACGCCGGGCTCGTCCTCGTTCATGGACTTCCTGTCCGACCAGTCGCCCGAGATGCTCCCGGGCAACCGGAGCCTGCCGCCGCTCCAGGGGGCCGTCGAGGCGCCGCACGGGACGACCATC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CATACAATCCCCACAGAAGAGGAGGAGTAAATGTCGACGCCGTTCTATGTCTCACCC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26" s="2">
        <f t="shared" si="1"/>
        <v>0</v>
      </c>
      <c r="M126" s="2">
        <f t="shared" si="2"/>
        <v>554</v>
      </c>
      <c r="N126" s="2" t="str">
        <f t="shared" si="3"/>
        <v/>
      </c>
      <c r="O126" s="2" t="b">
        <f t="shared" si="4"/>
        <v>0</v>
      </c>
      <c r="P126" s="2" t="str">
        <f t="shared" si="5"/>
        <v/>
      </c>
      <c r="R126" s="2" t="str">
        <f t="shared" si="6"/>
        <v/>
      </c>
      <c r="S126" s="2" t="str">
        <f t="shared" si="7"/>
        <v/>
      </c>
      <c r="T126" s="2" t="str">
        <f t="shared" si="8"/>
        <v/>
      </c>
      <c r="V126" s="2" t="s">
        <v>1972</v>
      </c>
      <c r="W126" s="2" t="s">
        <v>1972</v>
      </c>
      <c r="X126" s="2" t="s">
        <v>1972</v>
      </c>
      <c r="AU126" s="2" t="s">
        <v>1925</v>
      </c>
      <c r="AV126" s="2" t="s">
        <v>207</v>
      </c>
      <c r="AW126" s="2" t="s">
        <v>1980</v>
      </c>
    </row>
    <row r="127" spans="3:49" ht="14.4" customHeight="1" x14ac:dyDescent="0.3">
      <c r="C127" s="2" t="s">
        <v>1924</v>
      </c>
      <c r="D127" s="2" t="s">
        <v>212</v>
      </c>
      <c r="E127" s="2" t="s">
        <v>1930</v>
      </c>
      <c r="G127" s="2">
        <f t="shared" si="9"/>
        <v>0</v>
      </c>
      <c r="H127" s="2">
        <f>IFERROR(MATCH(D127,$D$83:D126,0),0)</f>
        <v>21</v>
      </c>
      <c r="I127" s="2" t="str">
        <f t="array" ref="I127:K127">IF(H127+G127=0,C127:E127,"")</f>
        <v/>
      </c>
      <c r="J127" s="2" t="str">
        <v/>
      </c>
      <c r="K127" s="2" t="str">
        <v/>
      </c>
      <c r="L127" s="2">
        <f t="shared" si="1"/>
        <v>0</v>
      </c>
      <c r="M127" s="2">
        <f t="shared" si="2"/>
        <v>554</v>
      </c>
      <c r="N127" s="2" t="str">
        <f t="shared" si="3"/>
        <v/>
      </c>
      <c r="O127" s="2" t="b">
        <f t="shared" si="4"/>
        <v>1</v>
      </c>
      <c r="P127" s="2" t="str">
        <f t="shared" si="5"/>
        <v>JA546</v>
      </c>
      <c r="R127" s="2" t="str">
        <f t="shared" si="6"/>
        <v/>
      </c>
      <c r="S127" s="2" t="str">
        <f t="shared" si="7"/>
        <v/>
      </c>
      <c r="T127" s="2" t="str">
        <f t="shared" si="8"/>
        <v/>
      </c>
      <c r="V127" s="2" t="s">
        <v>1972</v>
      </c>
      <c r="W127" s="2" t="s">
        <v>1972</v>
      </c>
      <c r="X127" s="2" t="s">
        <v>1972</v>
      </c>
      <c r="AU127" s="2" t="s">
        <v>1927</v>
      </c>
      <c r="AV127" s="2" t="s">
        <v>218</v>
      </c>
      <c r="AW127" s="2" t="s">
        <v>1986</v>
      </c>
    </row>
    <row r="128" spans="3:49" ht="14.4" customHeight="1" x14ac:dyDescent="0.3">
      <c r="C128" s="2" t="s">
        <v>1926</v>
      </c>
      <c r="D128" s="2" t="s">
        <v>231</v>
      </c>
      <c r="E128" s="2" t="s">
        <v>1931</v>
      </c>
      <c r="G128" s="2">
        <f t="shared" si="9"/>
        <v>0</v>
      </c>
      <c r="H128" s="2">
        <f>IFERROR(MATCH(D128,$D$83:D127,0),0)</f>
        <v>38</v>
      </c>
      <c r="I128" s="2" t="str">
        <f t="array" ref="I128:K128">IF(H128+G128=0,C128:E128,"")</f>
        <v/>
      </c>
      <c r="J128" s="2" t="str">
        <v/>
      </c>
      <c r="K128" s="2" t="str">
        <v/>
      </c>
      <c r="L128" s="2">
        <f t="shared" si="1"/>
        <v>0</v>
      </c>
      <c r="M128" s="2">
        <f t="shared" si="2"/>
        <v>554</v>
      </c>
      <c r="N128" s="2" t="str">
        <f t="shared" si="3"/>
        <v/>
      </c>
      <c r="O128" s="2" t="b">
        <f t="shared" si="4"/>
        <v>1</v>
      </c>
      <c r="P128" s="2" t="str">
        <f t="shared" si="5"/>
        <v>JA553</v>
      </c>
      <c r="R128" s="2" t="str">
        <f t="shared" si="6"/>
        <v/>
      </c>
      <c r="S128" s="2" t="str">
        <f t="shared" si="7"/>
        <v/>
      </c>
      <c r="T128" s="2" t="str">
        <f t="shared" si="8"/>
        <v/>
      </c>
      <c r="V128" s="2" t="s">
        <v>1972</v>
      </c>
      <c r="W128" s="2" t="s">
        <v>1972</v>
      </c>
      <c r="X128" s="2" t="s">
        <v>1972</v>
      </c>
      <c r="AU128" s="2" t="s">
        <v>291</v>
      </c>
      <c r="AV128" s="2" t="s">
        <v>133</v>
      </c>
      <c r="AW128" s="2" t="s">
        <v>1880</v>
      </c>
    </row>
    <row r="129" spans="3:49" ht="14.4" customHeight="1" x14ac:dyDescent="0.3">
      <c r="C129" s="2" t="s">
        <v>1934</v>
      </c>
      <c r="D129" s="2" t="s">
        <v>207</v>
      </c>
      <c r="E129" s="2" t="s">
        <v>1938</v>
      </c>
      <c r="G129" s="2">
        <f t="shared" si="9"/>
        <v>0</v>
      </c>
      <c r="H129" s="2">
        <f>IFERROR(MATCH(D129,$D$83:D128,0),0)</f>
        <v>23</v>
      </c>
      <c r="I129" s="2" t="str">
        <f t="array" ref="I129:K129">IF(H129+G129=0,C129:E129,"")</f>
        <v/>
      </c>
      <c r="J129" s="2" t="str">
        <v/>
      </c>
      <c r="K129" s="2" t="str">
        <v/>
      </c>
      <c r="L129" s="2">
        <f t="shared" si="1"/>
        <v>0</v>
      </c>
      <c r="M129" s="2">
        <f t="shared" si="2"/>
        <v>554</v>
      </c>
      <c r="N129" s="2" t="str">
        <f t="shared" si="3"/>
        <v/>
      </c>
      <c r="O129" s="2" t="b">
        <f t="shared" si="4"/>
        <v>1</v>
      </c>
      <c r="P129" s="2" t="str">
        <f t="shared" si="5"/>
        <v>JA548</v>
      </c>
      <c r="R129" s="2" t="str">
        <f t="shared" si="6"/>
        <v/>
      </c>
      <c r="S129" s="2" t="str">
        <f t="shared" si="7"/>
        <v/>
      </c>
      <c r="T129" s="2" t="str">
        <f t="shared" si="8"/>
        <v/>
      </c>
      <c r="V129" s="2" t="s">
        <v>1972</v>
      </c>
      <c r="W129" s="2" t="s">
        <v>1972</v>
      </c>
      <c r="X129" s="2" t="s">
        <v>1972</v>
      </c>
      <c r="AU129" s="2" t="s">
        <v>293</v>
      </c>
      <c r="AV129" s="2" t="s">
        <v>213</v>
      </c>
      <c r="AW129" s="2" t="s">
        <v>1982</v>
      </c>
    </row>
    <row r="130" spans="3:49" ht="14.4" customHeight="1" x14ac:dyDescent="0.3">
      <c r="C130" s="2" t="s">
        <v>1935</v>
      </c>
      <c r="D130" s="2" t="s">
        <v>219</v>
      </c>
      <c r="E130" s="2" t="s">
        <v>1939</v>
      </c>
      <c r="G130" s="2">
        <f t="shared" si="9"/>
        <v>0</v>
      </c>
      <c r="H130" s="2">
        <f>IFERROR(MATCH(D130,$D$83:D129,0),0)</f>
        <v>0</v>
      </c>
      <c r="I130" s="2" t="str">
        <f t="array" ref="I130:K130">IF(H130+G130=0,C130:E130,"")</f>
        <v>wtSgPrcA_Strep_r</v>
      </c>
      <c r="J130" s="2" t="str">
        <v>GCCAACTCAGCTTCCTTTCGGGCTTTGTTAGCAGCCGGATCTCACTTCTCAAATTGCGGATGTGACCACGCACTGGCGGCCTCCGTGTCC</v>
      </c>
      <c r="K130" s="2" t="str">
        <v>&gt;wtSgPrcA_Strep_r###GCCAACTCAGCTTCCTTTCGGGCTTTGTTAGCAGCCGGATCTCACTTCTCAAATTGCGGATGTGACCACGCACTGGCGGCCTCCGTGTCC</v>
      </c>
      <c r="L130" s="2">
        <f t="shared" si="1"/>
        <v>1</v>
      </c>
      <c r="M130" s="2">
        <f t="shared" si="2"/>
        <v>555</v>
      </c>
      <c r="N130" s="2" t="str">
        <f t="shared" si="3"/>
        <v>JA555</v>
      </c>
      <c r="O130" s="2" t="b">
        <f t="shared" si="4"/>
        <v>1</v>
      </c>
      <c r="P130" s="2" t="str">
        <f t="shared" si="5"/>
        <v>JA555</v>
      </c>
      <c r="R130" s="2" t="str">
        <f t="shared" si="6"/>
        <v>JA555</v>
      </c>
      <c r="S130" s="2" t="str">
        <f t="shared" si="7"/>
        <v>wtSgPrcA_Strep_r</v>
      </c>
      <c r="T130" s="2" t="str">
        <f t="shared" si="8"/>
        <v>GCCAACTCAGCTTCCTTTCGGGCTTTGTTAGCAGCCGGATCTCACTTCTCAAATTGCGGATGTGACCACGCACTGGCGGCCTCCGTGTCC</v>
      </c>
      <c r="V130" s="2" t="s">
        <v>1987</v>
      </c>
      <c r="W130" s="2" t="s">
        <v>1935</v>
      </c>
      <c r="X130" s="2" t="s">
        <v>219</v>
      </c>
      <c r="AU130" s="2" t="s">
        <v>8</v>
      </c>
      <c r="AV130" s="2" t="s">
        <v>8</v>
      </c>
      <c r="AW130" s="2" t="s">
        <v>1972</v>
      </c>
    </row>
    <row r="131" spans="3:49" ht="14.4" customHeight="1" x14ac:dyDescent="0.3">
      <c r="C131" s="2" t="s">
        <v>291</v>
      </c>
      <c r="D131" s="2" t="s">
        <v>133</v>
      </c>
      <c r="E131" s="2" t="s">
        <v>1892</v>
      </c>
      <c r="G131" s="2">
        <f t="shared" si="9"/>
        <v>0</v>
      </c>
      <c r="H131" s="2">
        <f>IFERROR(MATCH(D131,$D$83:D130,0),0)</f>
        <v>5</v>
      </c>
      <c r="I131" s="2" t="str">
        <f t="array" ref="I131:K131">IF(H131+G131=0,C131:E131,"")</f>
        <v/>
      </c>
      <c r="J131" s="2" t="str">
        <v/>
      </c>
      <c r="K131" s="2" t="str">
        <v/>
      </c>
      <c r="L131" s="2">
        <f t="shared" si="1"/>
        <v>0</v>
      </c>
      <c r="M131" s="2">
        <f t="shared" si="2"/>
        <v>555</v>
      </c>
      <c r="N131" s="2" t="str">
        <f t="shared" si="3"/>
        <v/>
      </c>
      <c r="O131" s="2" t="b">
        <f t="shared" si="4"/>
        <v>1</v>
      </c>
      <c r="P131" s="2" t="str">
        <f t="shared" si="5"/>
        <v>JA539</v>
      </c>
      <c r="R131" s="2" t="str">
        <f t="shared" si="6"/>
        <v/>
      </c>
      <c r="S131" s="2" t="str">
        <f t="shared" si="7"/>
        <v/>
      </c>
      <c r="T131" s="2" t="str">
        <f t="shared" si="8"/>
        <v/>
      </c>
      <c r="V131" s="2" t="s">
        <v>1972</v>
      </c>
      <c r="W131" s="2" t="s">
        <v>1972</v>
      </c>
      <c r="X131" s="2" t="s">
        <v>1972</v>
      </c>
      <c r="AU131" s="2" t="s">
        <v>1936</v>
      </c>
      <c r="AV131" s="2" t="s">
        <v>234</v>
      </c>
      <c r="AW131" s="2" t="s">
        <v>1972</v>
      </c>
    </row>
    <row r="132" spans="3:49" ht="14.4" customHeight="1" x14ac:dyDescent="0.3">
      <c r="C132" s="2" t="s">
        <v>293</v>
      </c>
      <c r="D132" s="2" t="s">
        <v>213</v>
      </c>
      <c r="E132" s="2" t="s">
        <v>1916</v>
      </c>
      <c r="G132" s="2">
        <f t="shared" si="9"/>
        <v>0</v>
      </c>
      <c r="H132" s="2">
        <f>IFERROR(MATCH(D132,$D$83:D131,0),0)</f>
        <v>26</v>
      </c>
      <c r="I132" s="2" t="str">
        <f t="array" ref="I132:K132">IF(H132+G132=0,C132:E132,"")</f>
        <v/>
      </c>
      <c r="J132" s="2" t="str">
        <v/>
      </c>
      <c r="K132" s="2" t="str">
        <v/>
      </c>
      <c r="L132" s="2">
        <f t="shared" si="1"/>
        <v>0</v>
      </c>
      <c r="M132" s="2">
        <f t="shared" si="2"/>
        <v>555</v>
      </c>
      <c r="N132" s="2" t="str">
        <f t="shared" si="3"/>
        <v/>
      </c>
      <c r="O132" s="2" t="b">
        <f t="shared" si="4"/>
        <v>1</v>
      </c>
      <c r="P132" s="2" t="str">
        <f t="shared" si="5"/>
        <v>JA550</v>
      </c>
      <c r="R132" s="2" t="str">
        <f t="shared" si="6"/>
        <v/>
      </c>
      <c r="S132" s="2" t="str">
        <f t="shared" si="7"/>
        <v/>
      </c>
      <c r="T132" s="2" t="str">
        <f t="shared" si="8"/>
        <v/>
      </c>
      <c r="V132" s="2" t="s">
        <v>1972</v>
      </c>
      <c r="W132" s="2" t="s">
        <v>1972</v>
      </c>
      <c r="X132" s="2" t="s">
        <v>1972</v>
      </c>
      <c r="AU132" s="2" t="s">
        <v>1924</v>
      </c>
      <c r="AV132" s="2" t="s">
        <v>212</v>
      </c>
      <c r="AW132" s="2" t="s">
        <v>1978</v>
      </c>
    </row>
    <row r="133" spans="3:49" ht="14.4" customHeight="1" x14ac:dyDescent="0.3">
      <c r="C133" s="2" t="s">
        <v>8</v>
      </c>
      <c r="D133" s="2" t="s">
        <v>8</v>
      </c>
      <c r="E133" s="2" t="s">
        <v>8</v>
      </c>
      <c r="G133" s="2">
        <f t="shared" si="9"/>
        <v>0</v>
      </c>
      <c r="H133" s="2">
        <f>IFERROR(MATCH(D133,$D$83:D132,0),0)</f>
        <v>1</v>
      </c>
      <c r="I133" s="2" t="str">
        <f t="array" ref="I133:K133">IF(H133+G133=0,C133:E133,"")</f>
        <v/>
      </c>
      <c r="J133" s="2" t="str">
        <v/>
      </c>
      <c r="K133" s="2" t="str">
        <v/>
      </c>
      <c r="L133" s="2">
        <f t="shared" si="1"/>
        <v>0</v>
      </c>
      <c r="M133" s="2">
        <f t="shared" si="2"/>
        <v>555</v>
      </c>
      <c r="N133" s="2" t="str">
        <f t="shared" si="3"/>
        <v/>
      </c>
      <c r="O133" s="2" t="b">
        <f t="shared" si="4"/>
        <v>1</v>
      </c>
      <c r="P133" s="2" t="str">
        <f t="shared" si="5"/>
        <v/>
      </c>
      <c r="R133" s="2" t="str">
        <f t="shared" si="6"/>
        <v/>
      </c>
      <c r="S133" s="2" t="str">
        <f t="shared" si="7"/>
        <v/>
      </c>
      <c r="T133" s="2" t="str">
        <f t="shared" si="8"/>
        <v/>
      </c>
      <c r="V133" s="2" t="s">
        <v>1972</v>
      </c>
      <c r="W133" s="2" t="s">
        <v>1972</v>
      </c>
      <c r="X133" s="2" t="s">
        <v>1972</v>
      </c>
      <c r="AU133" s="2" t="s">
        <v>1926</v>
      </c>
      <c r="AV133" s="2" t="s">
        <v>231</v>
      </c>
      <c r="AW133" s="2" t="s">
        <v>1985</v>
      </c>
    </row>
    <row r="134" spans="3:49" ht="14.4" customHeight="1" x14ac:dyDescent="0.3">
      <c r="C134" s="2" t="s">
        <v>1944</v>
      </c>
      <c r="D134" s="2" t="s">
        <v>262</v>
      </c>
      <c r="E134" s="2" t="s">
        <v>1945</v>
      </c>
      <c r="G134" s="2">
        <f t="shared" si="9"/>
        <v>0</v>
      </c>
      <c r="H134" s="2">
        <f>IFERROR(MATCH(D134,$D$83:D133,0),0)</f>
        <v>0</v>
      </c>
      <c r="I134" s="2" t="str">
        <f t="array" ref="I134:K134">IF(H134+G134=0,C134:E134,"")</f>
        <v>Assembly77</v>
      </c>
      <c r="J134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34" s="2" t="str">
        <v>&gt;Assembly77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GGGAGTGGTCACCATCATCACCATCA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34" s="2">
        <f t="shared" si="1"/>
        <v>0</v>
      </c>
      <c r="M134" s="2">
        <f t="shared" si="2"/>
        <v>555</v>
      </c>
      <c r="N134" s="2" t="str">
        <f t="shared" si="3"/>
        <v/>
      </c>
      <c r="O134" s="2" t="b">
        <f t="shared" si="4"/>
        <v>0</v>
      </c>
      <c r="P134" s="2" t="str">
        <f t="shared" si="5"/>
        <v/>
      </c>
      <c r="R134" s="2" t="str">
        <f t="shared" si="6"/>
        <v/>
      </c>
      <c r="S134" s="2" t="str">
        <f t="shared" si="7"/>
        <v/>
      </c>
      <c r="T134" s="2" t="str">
        <f t="shared" si="8"/>
        <v/>
      </c>
      <c r="V134" s="2" t="s">
        <v>1972</v>
      </c>
      <c r="W134" s="2" t="s">
        <v>1972</v>
      </c>
      <c r="X134" s="2" t="s">
        <v>1972</v>
      </c>
      <c r="AU134" s="2" t="s">
        <v>1934</v>
      </c>
      <c r="AV134" s="2" t="s">
        <v>207</v>
      </c>
      <c r="AW134" s="2" t="s">
        <v>1980</v>
      </c>
    </row>
    <row r="135" spans="3:49" ht="14.4" customHeight="1" x14ac:dyDescent="0.3">
      <c r="C135" s="2" t="s">
        <v>1940</v>
      </c>
      <c r="D135" s="2" t="s">
        <v>243</v>
      </c>
      <c r="E135" s="2" t="s">
        <v>1946</v>
      </c>
      <c r="G135" s="2">
        <f t="shared" si="9"/>
        <v>0</v>
      </c>
      <c r="H135" s="2">
        <f>IFERROR(MATCH(D135,$D$83:D134,0),0)</f>
        <v>0</v>
      </c>
      <c r="I135" s="2" t="str">
        <f t="array" ref="I135:K135">IF(H135+G135=0,C135:E135,"")</f>
        <v>deltaSgPrcB_His_f</v>
      </c>
      <c r="J135" s="2" t="str">
        <v>GGGAATTGTGAGCGGATAACAATTCCCCTCTAGAACTTCGTTTTAAGGCAGATATAAATGACAACTATAGTCTCGGCGTCCTTCCCC</v>
      </c>
      <c r="K135" s="2" t="str">
        <v>&gt;deltaSgPrcB_His_f###GGGAATTGTGAGCGGATAACAATTCCCCTCTAGAACTTCGTTTTAAGGCAGATATAAATGACAACTATAGTCTCGGCGTCCTTCCCC</v>
      </c>
      <c r="L135" s="2">
        <f t="shared" si="1"/>
        <v>1</v>
      </c>
      <c r="M135" s="2">
        <f t="shared" si="2"/>
        <v>556</v>
      </c>
      <c r="N135" s="2" t="str">
        <f t="shared" si="3"/>
        <v>JA556</v>
      </c>
      <c r="O135" s="2" t="b">
        <f t="shared" si="4"/>
        <v>1</v>
      </c>
      <c r="P135" s="2" t="str">
        <f t="shared" si="5"/>
        <v>JA556</v>
      </c>
      <c r="R135" s="2" t="str">
        <f t="shared" si="6"/>
        <v>JA556</v>
      </c>
      <c r="S135" s="2" t="str">
        <f t="shared" si="7"/>
        <v>deltaSgPrcB_His_f</v>
      </c>
      <c r="T135" s="2" t="str">
        <f t="shared" si="8"/>
        <v>GGGAATTGTGAGCGGATAACAATTCCCCTCTAGAACTTCGTTTTAAGGCAGATATAAATGACAACTATAGTCTCGGCGTCCTTCCCC</v>
      </c>
      <c r="V135" s="2" t="s">
        <v>1988</v>
      </c>
      <c r="W135" s="2" t="s">
        <v>1940</v>
      </c>
      <c r="X135" s="2" t="s">
        <v>243</v>
      </c>
      <c r="AU135" s="2" t="s">
        <v>1935</v>
      </c>
      <c r="AV135" s="2" t="s">
        <v>219</v>
      </c>
      <c r="AW135" s="2" t="s">
        <v>1987</v>
      </c>
    </row>
    <row r="136" spans="3:49" ht="14.4" customHeight="1" x14ac:dyDescent="0.3">
      <c r="C136" s="2" t="s">
        <v>1942</v>
      </c>
      <c r="D136" s="2" t="s">
        <v>256</v>
      </c>
      <c r="E136" s="2" t="s">
        <v>1947</v>
      </c>
      <c r="G136" s="2">
        <f t="shared" si="9"/>
        <v>0</v>
      </c>
      <c r="H136" s="2">
        <f>IFERROR(MATCH(D136,$D$83:D135,0),0)</f>
        <v>0</v>
      </c>
      <c r="I136" s="2" t="str">
        <f t="array" ref="I136:K136">IF(H136+G136=0,C136:E136,"")</f>
        <v>deltaSgPrcB_His_r</v>
      </c>
      <c r="J136" s="2" t="str">
        <v>TTTACTTACTGGATCCGCGCCCGATGGTGGTCAGTGATGGTGATGATGGTGACCACTCCCGAGCAGCGCGGCGCGC</v>
      </c>
      <c r="K136" s="2" t="str">
        <v>&gt;deltaSgPrcB_His_r###TTTACTTACTGGATCCGCGCCCGATGGTGGTCAGTGATGGTGATGATGGTGACCACTCCCGAGCAGCGCGGCGCGC</v>
      </c>
      <c r="L136" s="2">
        <f t="shared" si="1"/>
        <v>1</v>
      </c>
      <c r="M136" s="2">
        <f t="shared" si="2"/>
        <v>557</v>
      </c>
      <c r="N136" s="2" t="str">
        <f t="shared" si="3"/>
        <v>JA557</v>
      </c>
      <c r="O136" s="2" t="b">
        <f t="shared" si="4"/>
        <v>1</v>
      </c>
      <c r="P136" s="2" t="str">
        <f t="shared" si="5"/>
        <v>JA557</v>
      </c>
      <c r="R136" s="2" t="str">
        <f t="shared" si="6"/>
        <v>JA557</v>
      </c>
      <c r="S136" s="2" t="str">
        <f t="shared" si="7"/>
        <v>deltaSgPrcB_His_r</v>
      </c>
      <c r="T136" s="2" t="str">
        <f t="shared" si="8"/>
        <v>TTTACTTACTGGATCCGCGCCCGATGGTGGTCAGTGATGGTGATGATGGTGACCACTCCCGAGCAGCGCGGCGCGC</v>
      </c>
      <c r="V136" s="2" t="s">
        <v>1989</v>
      </c>
      <c r="W136" s="2" t="s">
        <v>1942</v>
      </c>
      <c r="X136" s="2" t="s">
        <v>256</v>
      </c>
      <c r="AU136" s="2" t="s">
        <v>291</v>
      </c>
      <c r="AV136" s="2" t="s">
        <v>133</v>
      </c>
      <c r="AW136" s="2" t="s">
        <v>1880</v>
      </c>
    </row>
    <row r="137" spans="3:49" ht="14.4" customHeight="1" x14ac:dyDescent="0.3">
      <c r="C137" s="2" t="s">
        <v>1941</v>
      </c>
      <c r="D137" s="2" t="s">
        <v>244</v>
      </c>
      <c r="E137" s="2" t="s">
        <v>1948</v>
      </c>
      <c r="G137" s="2">
        <f t="shared" si="9"/>
        <v>0</v>
      </c>
      <c r="H137" s="2">
        <f>IFERROR(MATCH(D137,$D$83:D136,0),0)</f>
        <v>0</v>
      </c>
      <c r="I137" s="2" t="str">
        <f t="array" ref="I137:K137">IF(H137+G137=0,C137:E137,"")</f>
        <v>OGSgPrcA_f</v>
      </c>
      <c r="J137" s="2" t="str">
        <v>GCGCGGATCCAGTAAGTAAAAACATTACAATAAGGAGGCACACATGTCGCAGCAGGCCATGGCCG</v>
      </c>
      <c r="K137" s="2" t="str">
        <v>&gt;OGSgPrcA_f###GCGCGGATCCAGTAAGTAAAAACATTACAATAAGGAGGCACACATGTCGCAGCAGGCCATGGCCG</v>
      </c>
      <c r="L137" s="2">
        <f t="shared" si="1"/>
        <v>1</v>
      </c>
      <c r="M137" s="2">
        <f t="shared" si="2"/>
        <v>558</v>
      </c>
      <c r="N137" s="2" t="str">
        <f t="shared" si="3"/>
        <v>JA558</v>
      </c>
      <c r="O137" s="2" t="b">
        <f t="shared" si="4"/>
        <v>1</v>
      </c>
      <c r="P137" s="2" t="str">
        <f t="shared" si="5"/>
        <v>JA558</v>
      </c>
      <c r="R137" s="2" t="str">
        <f t="shared" si="6"/>
        <v>JA558</v>
      </c>
      <c r="S137" s="2" t="str">
        <f t="shared" si="7"/>
        <v>OGSgPrcA_f</v>
      </c>
      <c r="T137" s="2" t="str">
        <f t="shared" si="8"/>
        <v>GCGCGGATCCAGTAAGTAAAAACATTACAATAAGGAGGCACACATGTCGCAGCAGGCCATGGCCG</v>
      </c>
      <c r="V137" s="2" t="s">
        <v>1990</v>
      </c>
      <c r="W137" s="2" t="s">
        <v>1941</v>
      </c>
      <c r="X137" s="2" t="s">
        <v>244</v>
      </c>
      <c r="AU137" s="2" t="s">
        <v>293</v>
      </c>
      <c r="AV137" s="2" t="s">
        <v>213</v>
      </c>
      <c r="AW137" s="2" t="s">
        <v>1982</v>
      </c>
    </row>
    <row r="138" spans="3:49" ht="14.4" customHeight="1" x14ac:dyDescent="0.3">
      <c r="C138" s="2" t="s">
        <v>1943</v>
      </c>
      <c r="D138" s="2" t="s">
        <v>174</v>
      </c>
      <c r="E138" s="2" t="s">
        <v>1949</v>
      </c>
      <c r="G138" s="2">
        <f t="shared" si="9"/>
        <v>0</v>
      </c>
      <c r="H138" s="2">
        <f>IFERROR(MATCH(D138,$D$83:D137,0),0)</f>
        <v>24</v>
      </c>
      <c r="I138" s="2" t="str">
        <f t="array" ref="I138:K138">IF(H138+G138=0,C138:E138,"")</f>
        <v/>
      </c>
      <c r="J138" s="2" t="str">
        <v/>
      </c>
      <c r="K138" s="2" t="str">
        <v/>
      </c>
      <c r="L138" s="2">
        <f t="shared" si="1"/>
        <v>0</v>
      </c>
      <c r="M138" s="2">
        <f t="shared" si="2"/>
        <v>558</v>
      </c>
      <c r="N138" s="2" t="str">
        <f t="shared" si="3"/>
        <v/>
      </c>
      <c r="O138" s="2" t="b">
        <f t="shared" si="4"/>
        <v>1</v>
      </c>
      <c r="P138" s="2" t="str">
        <f t="shared" si="5"/>
        <v>JA549</v>
      </c>
      <c r="R138" s="2" t="str">
        <f t="shared" si="6"/>
        <v/>
      </c>
      <c r="S138" s="2" t="str">
        <f t="shared" si="7"/>
        <v/>
      </c>
      <c r="T138" s="2" t="str">
        <f t="shared" si="8"/>
        <v/>
      </c>
      <c r="V138" s="2" t="s">
        <v>1972</v>
      </c>
      <c r="W138" s="2" t="s">
        <v>1972</v>
      </c>
      <c r="X138" s="2" t="s">
        <v>1972</v>
      </c>
      <c r="AU138" s="2" t="s">
        <v>8</v>
      </c>
      <c r="AV138" s="2" t="s">
        <v>8</v>
      </c>
      <c r="AW138" s="2" t="s">
        <v>1972</v>
      </c>
    </row>
    <row r="139" spans="3:49" ht="14.4" customHeight="1" x14ac:dyDescent="0.3">
      <c r="C139" s="2" t="s">
        <v>291</v>
      </c>
      <c r="D139" s="2" t="s">
        <v>133</v>
      </c>
      <c r="E139" s="2" t="s">
        <v>1892</v>
      </c>
      <c r="G139" s="2">
        <f t="shared" si="9"/>
        <v>0</v>
      </c>
      <c r="H139" s="2">
        <f>IFERROR(MATCH(D139,$D$83:D138,0),0)</f>
        <v>5</v>
      </c>
      <c r="I139" s="2" t="str">
        <f t="array" ref="I139:K139">IF(H139+G139=0,C139:E139,"")</f>
        <v/>
      </c>
      <c r="J139" s="2" t="str">
        <v/>
      </c>
      <c r="K139" s="2" t="str">
        <v/>
      </c>
      <c r="L139" s="2">
        <f t="shared" si="1"/>
        <v>0</v>
      </c>
      <c r="M139" s="2">
        <f t="shared" si="2"/>
        <v>558</v>
      </c>
      <c r="N139" s="2" t="str">
        <f t="shared" si="3"/>
        <v/>
      </c>
      <c r="O139" s="2" t="b">
        <f t="shared" si="4"/>
        <v>1</v>
      </c>
      <c r="P139" s="2" t="str">
        <f t="shared" si="5"/>
        <v>JA539</v>
      </c>
      <c r="R139" s="2" t="str">
        <f t="shared" si="6"/>
        <v/>
      </c>
      <c r="S139" s="2" t="str">
        <f t="shared" si="7"/>
        <v/>
      </c>
      <c r="T139" s="2" t="str">
        <f t="shared" si="8"/>
        <v/>
      </c>
      <c r="V139" s="2" t="s">
        <v>1972</v>
      </c>
      <c r="W139" s="2" t="s">
        <v>1972</v>
      </c>
      <c r="X139" s="2" t="s">
        <v>1972</v>
      </c>
      <c r="AU139" s="2" t="s">
        <v>1944</v>
      </c>
      <c r="AV139" s="2" t="s">
        <v>262</v>
      </c>
      <c r="AW139" s="2" t="s">
        <v>1972</v>
      </c>
    </row>
    <row r="140" spans="3:49" ht="14.4" customHeight="1" x14ac:dyDescent="0.3">
      <c r="C140" s="2" t="s">
        <v>293</v>
      </c>
      <c r="D140" s="2" t="s">
        <v>213</v>
      </c>
      <c r="E140" s="2" t="s">
        <v>1916</v>
      </c>
      <c r="G140" s="2">
        <f t="shared" si="9"/>
        <v>0</v>
      </c>
      <c r="H140" s="2">
        <f>IFERROR(MATCH(D140,$D$83:D139,0),0)</f>
        <v>26</v>
      </c>
      <c r="I140" s="2" t="str">
        <f t="array" ref="I140:K140">IF(H140+G140=0,C140:E140,"")</f>
        <v/>
      </c>
      <c r="J140" s="2" t="str">
        <v/>
      </c>
      <c r="K140" s="2" t="str">
        <v/>
      </c>
      <c r="L140" s="2">
        <f t="shared" si="1"/>
        <v>0</v>
      </c>
      <c r="M140" s="2">
        <f t="shared" si="2"/>
        <v>558</v>
      </c>
      <c r="N140" s="2" t="str">
        <f t="shared" si="3"/>
        <v/>
      </c>
      <c r="O140" s="2" t="b">
        <f t="shared" si="4"/>
        <v>1</v>
      </c>
      <c r="P140" s="2" t="str">
        <f t="shared" si="5"/>
        <v>JA550</v>
      </c>
      <c r="R140" s="2" t="str">
        <f t="shared" si="6"/>
        <v/>
      </c>
      <c r="S140" s="2" t="str">
        <f t="shared" si="7"/>
        <v/>
      </c>
      <c r="T140" s="2" t="str">
        <f t="shared" si="8"/>
        <v/>
      </c>
      <c r="V140" s="2" t="s">
        <v>1972</v>
      </c>
      <c r="W140" s="2" t="s">
        <v>1972</v>
      </c>
      <c r="X140" s="2" t="s">
        <v>1972</v>
      </c>
      <c r="AU140" s="2" t="s">
        <v>1940</v>
      </c>
      <c r="AV140" s="2" t="s">
        <v>243</v>
      </c>
      <c r="AW140" s="2" t="s">
        <v>1988</v>
      </c>
    </row>
    <row r="141" spans="3:49" ht="14.4" customHeight="1" x14ac:dyDescent="0.3">
      <c r="C141" s="2" t="s">
        <v>8</v>
      </c>
      <c r="D141" s="2" t="s">
        <v>8</v>
      </c>
      <c r="E141" s="2" t="s">
        <v>8</v>
      </c>
      <c r="G141" s="2">
        <f t="shared" si="9"/>
        <v>0</v>
      </c>
      <c r="H141" s="2">
        <f>IFERROR(MATCH(D141,$D$83:D140,0),0)</f>
        <v>1</v>
      </c>
      <c r="I141" s="2" t="str">
        <f t="array" ref="I141:K141">IF(H141+G141=0,C141:E141,"")</f>
        <v/>
      </c>
      <c r="J141" s="2" t="str">
        <v/>
      </c>
      <c r="K141" s="2" t="str">
        <v/>
      </c>
      <c r="L141" s="2">
        <f t="shared" si="1"/>
        <v>0</v>
      </c>
      <c r="M141" s="2">
        <f t="shared" si="2"/>
        <v>558</v>
      </c>
      <c r="N141" s="2" t="str">
        <f t="shared" si="3"/>
        <v/>
      </c>
      <c r="O141" s="2" t="b">
        <f t="shared" si="4"/>
        <v>1</v>
      </c>
      <c r="P141" s="2" t="str">
        <f t="shared" si="5"/>
        <v/>
      </c>
      <c r="R141" s="2" t="str">
        <f t="shared" si="6"/>
        <v/>
      </c>
      <c r="S141" s="2" t="str">
        <f t="shared" si="7"/>
        <v/>
      </c>
      <c r="T141" s="2" t="str">
        <f t="shared" si="8"/>
        <v/>
      </c>
      <c r="V141" s="2" t="s">
        <v>1972</v>
      </c>
      <c r="W141" s="2" t="s">
        <v>1972</v>
      </c>
      <c r="X141" s="2" t="s">
        <v>1972</v>
      </c>
      <c r="AU141" s="2" t="s">
        <v>1942</v>
      </c>
      <c r="AV141" s="2" t="s">
        <v>256</v>
      </c>
      <c r="AW141" s="2" t="s">
        <v>1989</v>
      </c>
    </row>
    <row r="142" spans="3:49" ht="14.4" customHeight="1" x14ac:dyDescent="0.3">
      <c r="C142" s="2" t="s">
        <v>1952</v>
      </c>
      <c r="D142" s="2" t="s">
        <v>249</v>
      </c>
      <c r="E142" s="2" t="s">
        <v>1953</v>
      </c>
      <c r="G142" s="2">
        <f t="shared" si="9"/>
        <v>0</v>
      </c>
      <c r="H142" s="2">
        <f>IFERROR(MATCH(D142,$D$83:D141,0),0)</f>
        <v>0</v>
      </c>
      <c r="I142" s="2" t="str">
        <f t="array" ref="I142:K142">IF(H142+G142=0,C142:E142,"")</f>
        <v>Assembly86</v>
      </c>
      <c r="J142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42" s="2" t="str">
        <v>&gt;Assembly86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AGTGCGTGGTCACATCCGCAATTTGAGAAG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42" s="2">
        <f t="shared" si="1"/>
        <v>0</v>
      </c>
      <c r="M142" s="2">
        <f t="shared" si="2"/>
        <v>558</v>
      </c>
      <c r="N142" s="2" t="str">
        <f t="shared" si="3"/>
        <v/>
      </c>
      <c r="O142" s="2" t="b">
        <f t="shared" si="4"/>
        <v>0</v>
      </c>
      <c r="P142" s="2" t="str">
        <f t="shared" si="5"/>
        <v/>
      </c>
      <c r="R142" s="2" t="str">
        <f t="shared" si="6"/>
        <v/>
      </c>
      <c r="S142" s="2" t="str">
        <f t="shared" si="7"/>
        <v/>
      </c>
      <c r="T142" s="2" t="str">
        <f t="shared" si="8"/>
        <v/>
      </c>
      <c r="V142" s="2" t="s">
        <v>1972</v>
      </c>
      <c r="W142" s="2" t="s">
        <v>1972</v>
      </c>
      <c r="X142" s="2" t="s">
        <v>1972</v>
      </c>
      <c r="AU142" s="2" t="s">
        <v>1941</v>
      </c>
      <c r="AV142" s="2" t="s">
        <v>244</v>
      </c>
      <c r="AW142" s="2" t="s">
        <v>1990</v>
      </c>
    </row>
    <row r="143" spans="3:49" ht="14.4" customHeight="1" x14ac:dyDescent="0.3">
      <c r="C143" s="2" t="s">
        <v>1950</v>
      </c>
      <c r="D143" s="2" t="s">
        <v>243</v>
      </c>
      <c r="E143" s="2" t="s">
        <v>1954</v>
      </c>
      <c r="G143" s="2">
        <f t="shared" si="9"/>
        <v>0</v>
      </c>
      <c r="H143" s="2">
        <f>IFERROR(MATCH(D143,$D$83:D142,0),0)</f>
        <v>53</v>
      </c>
      <c r="I143" s="2" t="str">
        <f t="array" ref="I143:K143">IF(H143+G143=0,C143:E143,"")</f>
        <v/>
      </c>
      <c r="J143" s="2" t="str">
        <v/>
      </c>
      <c r="K143" s="2" t="str">
        <v/>
      </c>
      <c r="L143" s="2">
        <f t="shared" si="1"/>
        <v>0</v>
      </c>
      <c r="M143" s="2">
        <f t="shared" si="2"/>
        <v>558</v>
      </c>
      <c r="N143" s="2" t="str">
        <f t="shared" si="3"/>
        <v/>
      </c>
      <c r="O143" s="2" t="b">
        <f t="shared" si="4"/>
        <v>1</v>
      </c>
      <c r="P143" s="2" t="str">
        <f t="shared" si="5"/>
        <v>JA556</v>
      </c>
      <c r="R143" s="2" t="str">
        <f t="shared" si="6"/>
        <v/>
      </c>
      <c r="S143" s="2" t="str">
        <f t="shared" si="7"/>
        <v/>
      </c>
      <c r="T143" s="2" t="str">
        <f t="shared" si="8"/>
        <v/>
      </c>
      <c r="V143" s="2" t="s">
        <v>1972</v>
      </c>
      <c r="W143" s="2" t="s">
        <v>1972</v>
      </c>
      <c r="X143" s="2" t="s">
        <v>1972</v>
      </c>
      <c r="AU143" s="2" t="s">
        <v>1943</v>
      </c>
      <c r="AV143" s="2" t="s">
        <v>174</v>
      </c>
      <c r="AW143" s="2" t="s">
        <v>1981</v>
      </c>
    </row>
    <row r="144" spans="3:49" ht="14.4" customHeight="1" x14ac:dyDescent="0.3">
      <c r="C144" s="2" t="s">
        <v>1951</v>
      </c>
      <c r="D144" s="2" t="s">
        <v>245</v>
      </c>
      <c r="E144" s="2" t="s">
        <v>1955</v>
      </c>
      <c r="G144" s="2">
        <f t="shared" si="9"/>
        <v>0</v>
      </c>
      <c r="H144" s="2">
        <f>IFERROR(MATCH(D144,$D$83:D143,0),0)</f>
        <v>0</v>
      </c>
      <c r="I144" s="2" t="str">
        <f t="array" ref="I144:K144">IF(H144+G144=0,C144:E144,"")</f>
        <v>deltaSgPrcB_Strep_r</v>
      </c>
      <c r="J144" s="2" t="str">
        <v>TTTACTTACTGGATCCGCGCCCGATGGTGGTCACTTCTCAAATTGCGGATGTGACCACGCACTGAGCAGCGCGGCGCGC</v>
      </c>
      <c r="K144" s="2" t="str">
        <v>&gt;deltaSgPrcB_Strep_r###TTTACTTACTGGATCCGCGCCCGATGGTGGTCACTTCTCAAATTGCGGATGTGACCACGCACTGAGCAGCGCGGCGCGC</v>
      </c>
      <c r="L144" s="2">
        <f t="shared" si="1"/>
        <v>1</v>
      </c>
      <c r="M144" s="2">
        <f t="shared" si="2"/>
        <v>559</v>
      </c>
      <c r="N144" s="2" t="str">
        <f t="shared" si="3"/>
        <v>JA559</v>
      </c>
      <c r="O144" s="2" t="b">
        <f t="shared" si="4"/>
        <v>1</v>
      </c>
      <c r="P144" s="2" t="str">
        <f t="shared" si="5"/>
        <v>JA559</v>
      </c>
      <c r="R144" s="2" t="str">
        <f t="shared" si="6"/>
        <v>JA559</v>
      </c>
      <c r="S144" s="2" t="str">
        <f t="shared" si="7"/>
        <v>deltaSgPrcB_Strep_r</v>
      </c>
      <c r="T144" s="2" t="str">
        <f t="shared" si="8"/>
        <v>TTTACTTACTGGATCCGCGCCCGATGGTGGTCACTTCTCAAATTGCGGATGTGACCACGCACTGAGCAGCGCGGCGCGC</v>
      </c>
      <c r="V144" s="2" t="s">
        <v>1991</v>
      </c>
      <c r="W144" s="2" t="s">
        <v>1951</v>
      </c>
      <c r="X144" s="2" t="s">
        <v>245</v>
      </c>
      <c r="AU144" s="2" t="s">
        <v>291</v>
      </c>
      <c r="AV144" s="2" t="s">
        <v>133</v>
      </c>
      <c r="AW144" s="2" t="s">
        <v>1880</v>
      </c>
    </row>
    <row r="145" spans="3:49" ht="14.4" customHeight="1" x14ac:dyDescent="0.3">
      <c r="C145" s="2" t="s">
        <v>1941</v>
      </c>
      <c r="D145" s="2" t="s">
        <v>244</v>
      </c>
      <c r="E145" s="2" t="s">
        <v>1948</v>
      </c>
      <c r="G145" s="2">
        <f t="shared" si="9"/>
        <v>0</v>
      </c>
      <c r="H145" s="2">
        <f>IFERROR(MATCH(D145,$D$83:D144,0),0)</f>
        <v>55</v>
      </c>
      <c r="I145" s="2" t="str">
        <f t="array" ref="I145:K145">IF(H145+G145=0,C145:E145,"")</f>
        <v/>
      </c>
      <c r="J145" s="2" t="str">
        <v/>
      </c>
      <c r="K145" s="2" t="str">
        <v/>
      </c>
      <c r="L145" s="2">
        <f t="shared" si="1"/>
        <v>0</v>
      </c>
      <c r="M145" s="2">
        <f t="shared" si="2"/>
        <v>559</v>
      </c>
      <c r="N145" s="2" t="str">
        <f t="shared" si="3"/>
        <v/>
      </c>
      <c r="O145" s="2" t="b">
        <f t="shared" si="4"/>
        <v>1</v>
      </c>
      <c r="P145" s="2" t="str">
        <f t="shared" si="5"/>
        <v>JA558</v>
      </c>
      <c r="R145" s="2" t="str">
        <f t="shared" si="6"/>
        <v/>
      </c>
      <c r="S145" s="2" t="str">
        <f t="shared" si="7"/>
        <v/>
      </c>
      <c r="T145" s="2" t="str">
        <f t="shared" si="8"/>
        <v/>
      </c>
      <c r="V145" s="2" t="s">
        <v>1972</v>
      </c>
      <c r="W145" s="2" t="s">
        <v>1972</v>
      </c>
      <c r="X145" s="2" t="s">
        <v>1972</v>
      </c>
      <c r="AU145" s="2" t="s">
        <v>293</v>
      </c>
      <c r="AV145" s="2" t="s">
        <v>213</v>
      </c>
      <c r="AW145" s="2" t="s">
        <v>1982</v>
      </c>
    </row>
    <row r="146" spans="3:49" ht="14.4" customHeight="1" x14ac:dyDescent="0.3">
      <c r="C146" s="2" t="s">
        <v>1943</v>
      </c>
      <c r="D146" s="2" t="s">
        <v>174</v>
      </c>
      <c r="E146" s="2" t="s">
        <v>1949</v>
      </c>
      <c r="G146" s="2">
        <f t="shared" si="9"/>
        <v>0</v>
      </c>
      <c r="H146" s="2">
        <f>IFERROR(MATCH(D146,$D$83:D145,0),0)</f>
        <v>24</v>
      </c>
      <c r="I146" s="2" t="str">
        <f t="array" ref="I146:K146">IF(H146+G146=0,C146:E146,"")</f>
        <v/>
      </c>
      <c r="J146" s="2" t="str">
        <v/>
      </c>
      <c r="K146" s="2" t="str">
        <v/>
      </c>
      <c r="L146" s="2">
        <f t="shared" si="1"/>
        <v>0</v>
      </c>
      <c r="M146" s="2">
        <f t="shared" si="2"/>
        <v>559</v>
      </c>
      <c r="N146" s="2" t="str">
        <f t="shared" si="3"/>
        <v/>
      </c>
      <c r="O146" s="2" t="b">
        <f t="shared" si="4"/>
        <v>1</v>
      </c>
      <c r="P146" s="2" t="str">
        <f t="shared" si="5"/>
        <v>JA549</v>
      </c>
      <c r="R146" s="2" t="str">
        <f t="shared" si="6"/>
        <v/>
      </c>
      <c r="S146" s="2" t="str">
        <f t="shared" si="7"/>
        <v/>
      </c>
      <c r="T146" s="2" t="str">
        <f t="shared" si="8"/>
        <v/>
      </c>
      <c r="V146" s="2" t="s">
        <v>1972</v>
      </c>
      <c r="W146" s="2" t="s">
        <v>1972</v>
      </c>
      <c r="X146" s="2" t="s">
        <v>1972</v>
      </c>
      <c r="AU146" s="2" t="s">
        <v>8</v>
      </c>
      <c r="AV146" s="2" t="s">
        <v>8</v>
      </c>
      <c r="AW146" s="2" t="s">
        <v>1972</v>
      </c>
    </row>
    <row r="147" spans="3:49" ht="14.4" customHeight="1" x14ac:dyDescent="0.3">
      <c r="C147" s="2" t="s">
        <v>291</v>
      </c>
      <c r="D147" s="2" t="s">
        <v>133</v>
      </c>
      <c r="E147" s="2" t="s">
        <v>1892</v>
      </c>
      <c r="G147" s="2">
        <f t="shared" si="9"/>
        <v>0</v>
      </c>
      <c r="H147" s="2">
        <f>IFERROR(MATCH(D147,$D$83:D146,0),0)</f>
        <v>5</v>
      </c>
      <c r="I147" s="2" t="str">
        <f t="array" ref="I147:K147">IF(H147+G147=0,C147:E147,"")</f>
        <v/>
      </c>
      <c r="J147" s="2" t="str">
        <v/>
      </c>
      <c r="K147" s="2" t="str">
        <v/>
      </c>
      <c r="L147" s="2">
        <f t="shared" si="1"/>
        <v>0</v>
      </c>
      <c r="M147" s="2">
        <f t="shared" si="2"/>
        <v>559</v>
      </c>
      <c r="N147" s="2" t="str">
        <f t="shared" si="3"/>
        <v/>
      </c>
      <c r="O147" s="2" t="b">
        <f t="shared" si="4"/>
        <v>1</v>
      </c>
      <c r="P147" s="2" t="str">
        <f t="shared" si="5"/>
        <v>JA539</v>
      </c>
      <c r="R147" s="2" t="str">
        <f t="shared" si="6"/>
        <v/>
      </c>
      <c r="S147" s="2" t="str">
        <f t="shared" si="7"/>
        <v/>
      </c>
      <c r="T147" s="2" t="str">
        <f t="shared" si="8"/>
        <v/>
      </c>
      <c r="V147" s="2" t="s">
        <v>1972</v>
      </c>
      <c r="W147" s="2" t="s">
        <v>1972</v>
      </c>
      <c r="X147" s="2" t="s">
        <v>1972</v>
      </c>
      <c r="AU147" s="2" t="s">
        <v>1952</v>
      </c>
      <c r="AV147" s="2" t="s">
        <v>249</v>
      </c>
      <c r="AW147" s="2" t="s">
        <v>1972</v>
      </c>
    </row>
    <row r="148" spans="3:49" ht="14.4" customHeight="1" x14ac:dyDescent="0.3">
      <c r="C148" s="2" t="s">
        <v>293</v>
      </c>
      <c r="D148" s="2" t="s">
        <v>213</v>
      </c>
      <c r="E148" s="2" t="s">
        <v>1916</v>
      </c>
      <c r="G148" s="2">
        <f t="shared" ref="G148:G164" si="10">IFERROR(MATCH(D148,PRIMTAB,0),0)</f>
        <v>0</v>
      </c>
      <c r="H148" s="2">
        <f>IFERROR(MATCH(D148,$D$83:D147,0),0)</f>
        <v>26</v>
      </c>
      <c r="I148" s="2" t="str">
        <f t="array" ref="I148:K148">IF(H148+G148=0,C148:E148,"")</f>
        <v/>
      </c>
      <c r="J148" s="2" t="str">
        <v/>
      </c>
      <c r="K148" s="2" t="str">
        <v/>
      </c>
      <c r="L148" s="2">
        <f t="shared" si="1"/>
        <v>0</v>
      </c>
      <c r="M148" s="2">
        <f t="shared" si="2"/>
        <v>559</v>
      </c>
      <c r="N148" s="2" t="str">
        <f t="shared" si="3"/>
        <v/>
      </c>
      <c r="O148" s="2" t="b">
        <f t="shared" si="4"/>
        <v>1</v>
      </c>
      <c r="P148" s="2" t="str">
        <f t="shared" si="5"/>
        <v>JA550</v>
      </c>
      <c r="R148" s="2" t="str">
        <f t="shared" si="6"/>
        <v/>
      </c>
      <c r="S148" s="2" t="str">
        <f t="shared" si="7"/>
        <v/>
      </c>
      <c r="T148" s="2" t="str">
        <f t="shared" si="8"/>
        <v/>
      </c>
      <c r="V148" s="2" t="s">
        <v>1972</v>
      </c>
      <c r="W148" s="2" t="s">
        <v>1972</v>
      </c>
      <c r="X148" s="2" t="s">
        <v>1972</v>
      </c>
      <c r="AU148" s="2" t="s">
        <v>1950</v>
      </c>
      <c r="AV148" s="2" t="s">
        <v>243</v>
      </c>
      <c r="AW148" s="2" t="s">
        <v>1988</v>
      </c>
    </row>
    <row r="149" spans="3:49" ht="14.4" customHeight="1" x14ac:dyDescent="0.3">
      <c r="C149" s="2" t="s">
        <v>8</v>
      </c>
      <c r="D149" s="2" t="s">
        <v>8</v>
      </c>
      <c r="E149" s="2" t="s">
        <v>8</v>
      </c>
      <c r="G149" s="2">
        <f t="shared" si="10"/>
        <v>0</v>
      </c>
      <c r="H149" s="2">
        <f>IFERROR(MATCH(D149,$D$83:D148,0),0)</f>
        <v>1</v>
      </c>
      <c r="I149" s="2" t="str">
        <f t="array" ref="I149:K149">IF(H149+G149=0,C149:E149,"")</f>
        <v/>
      </c>
      <c r="J149" s="2" t="str">
        <v/>
      </c>
      <c r="K149" s="2" t="str">
        <v/>
      </c>
      <c r="L149" s="2">
        <f t="shared" ref="L149:L164" si="11">IF(AND(LEN(I149)&gt;5,NOT(LEFT(I149,3)="Ass")),1,0)</f>
        <v>0</v>
      </c>
      <c r="M149" s="2">
        <f t="shared" ref="M149:M164" si="12">M148+L149</f>
        <v>559</v>
      </c>
      <c r="N149" s="2" t="str">
        <f t="shared" ref="N149:N164" si="13">IF(L149=1,"JA"&amp;M149,"")</f>
        <v/>
      </c>
      <c r="O149" s="2" t="b">
        <f t="shared" ref="O149:O164" si="14">NOT(LEFT(I149,3)="Ass")</f>
        <v>1</v>
      </c>
      <c r="P149" s="2" t="str">
        <f t="shared" ref="P149:P164" si="15">IF(O149,IF(N149="",INDEX($N$84:$N$164,H149-1),N149),"")</f>
        <v/>
      </c>
      <c r="R149" s="2" t="str">
        <f t="shared" si="6"/>
        <v/>
      </c>
      <c r="S149" s="2" t="str">
        <f t="shared" si="7"/>
        <v/>
      </c>
      <c r="T149" s="2" t="str">
        <f t="shared" si="8"/>
        <v/>
      </c>
      <c r="V149" s="2" t="s">
        <v>1972</v>
      </c>
      <c r="W149" s="2" t="s">
        <v>1972</v>
      </c>
      <c r="X149" s="2" t="s">
        <v>1972</v>
      </c>
      <c r="AU149" s="2" t="s">
        <v>1951</v>
      </c>
      <c r="AV149" s="2" t="s">
        <v>245</v>
      </c>
      <c r="AW149" s="2" t="s">
        <v>1991</v>
      </c>
    </row>
    <row r="150" spans="3:49" ht="14.4" customHeight="1" x14ac:dyDescent="0.3">
      <c r="C150" s="2" t="s">
        <v>1960</v>
      </c>
      <c r="D150" s="2" t="s">
        <v>282</v>
      </c>
      <c r="E150" s="2" t="s">
        <v>1961</v>
      </c>
      <c r="G150" s="2">
        <f t="shared" si="10"/>
        <v>0</v>
      </c>
      <c r="H150" s="2">
        <f>IFERROR(MATCH(D150,$D$83:D149,0),0)</f>
        <v>0</v>
      </c>
      <c r="I150" s="2" t="str">
        <f t="array" ref="I150:K150">IF(H150+G150=0,C150:E150,"")</f>
        <v>Assembly95</v>
      </c>
      <c r="J150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50" s="2" t="str">
        <v>&gt;Assembly95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GGGAGTGGTCACCATCATCACCATC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50" s="2">
        <f t="shared" si="11"/>
        <v>0</v>
      </c>
      <c r="M150" s="2">
        <f t="shared" si="12"/>
        <v>559</v>
      </c>
      <c r="N150" s="2" t="str">
        <f t="shared" si="13"/>
        <v/>
      </c>
      <c r="O150" s="2" t="b">
        <f t="shared" si="14"/>
        <v>0</v>
      </c>
      <c r="P150" s="2" t="str">
        <f t="shared" si="15"/>
        <v/>
      </c>
      <c r="R150" s="2" t="str">
        <f t="shared" ref="R150:R164" si="16">IF(L150,P150,"")</f>
        <v/>
      </c>
      <c r="S150" s="2" t="str">
        <f t="shared" ref="S150:S164" si="17">IF(L150,I150,"")</f>
        <v/>
      </c>
      <c r="T150" s="2" t="str">
        <f t="shared" ref="T150:T164" si="18">IF(L150,J150,"")</f>
        <v/>
      </c>
      <c r="V150" s="2" t="s">
        <v>1972</v>
      </c>
      <c r="W150" s="2" t="s">
        <v>1972</v>
      </c>
      <c r="X150" s="2" t="s">
        <v>1972</v>
      </c>
      <c r="AU150" s="2" t="s">
        <v>1941</v>
      </c>
      <c r="AV150" s="2" t="s">
        <v>244</v>
      </c>
      <c r="AW150" s="2" t="s">
        <v>1990</v>
      </c>
    </row>
    <row r="151" spans="3:49" ht="14.4" customHeight="1" x14ac:dyDescent="0.3">
      <c r="C151" s="2" t="s">
        <v>1956</v>
      </c>
      <c r="D151" s="2" t="s">
        <v>243</v>
      </c>
      <c r="E151" s="2" t="s">
        <v>1962</v>
      </c>
      <c r="G151" s="2">
        <f t="shared" si="10"/>
        <v>0</v>
      </c>
      <c r="H151" s="2">
        <f>IFERROR(MATCH(D151,$D$83:D150,0),0)</f>
        <v>53</v>
      </c>
      <c r="I151" s="2" t="str">
        <f t="array" ref="I151:K151">IF(H151+G151=0,C151:E151,"")</f>
        <v/>
      </c>
      <c r="J151" s="2" t="str">
        <v/>
      </c>
      <c r="K151" s="2" t="str">
        <v/>
      </c>
      <c r="L151" s="2">
        <f t="shared" si="11"/>
        <v>0</v>
      </c>
      <c r="M151" s="2">
        <f t="shared" si="12"/>
        <v>559</v>
      </c>
      <c r="N151" s="2" t="str">
        <f t="shared" si="13"/>
        <v/>
      </c>
      <c r="O151" s="2" t="b">
        <f t="shared" si="14"/>
        <v>1</v>
      </c>
      <c r="P151" s="2" t="str">
        <f t="shared" si="15"/>
        <v>JA556</v>
      </c>
      <c r="R151" s="2" t="str">
        <f t="shared" si="16"/>
        <v/>
      </c>
      <c r="S151" s="2" t="str">
        <f t="shared" si="17"/>
        <v/>
      </c>
      <c r="T151" s="2" t="str">
        <f t="shared" si="18"/>
        <v/>
      </c>
      <c r="V151" s="2" t="s">
        <v>1972</v>
      </c>
      <c r="W151" s="2" t="s">
        <v>1972</v>
      </c>
      <c r="X151" s="2" t="s">
        <v>1972</v>
      </c>
      <c r="AU151" s="2" t="s">
        <v>1943</v>
      </c>
      <c r="AV151" s="2" t="s">
        <v>174</v>
      </c>
      <c r="AW151" s="2" t="s">
        <v>1981</v>
      </c>
    </row>
    <row r="152" spans="3:49" ht="14.4" customHeight="1" x14ac:dyDescent="0.3">
      <c r="C152" s="2" t="s">
        <v>1958</v>
      </c>
      <c r="D152" s="2" t="s">
        <v>271</v>
      </c>
      <c r="E152" s="2" t="s">
        <v>1963</v>
      </c>
      <c r="G152" s="2">
        <f t="shared" si="10"/>
        <v>0</v>
      </c>
      <c r="H152" s="2">
        <f>IFERROR(MATCH(D152,$D$83:D151,0),0)</f>
        <v>0</v>
      </c>
      <c r="I152" s="2" t="str">
        <f t="array" ref="I152:K152">IF(H152+G152=0,C152:E152,"")</f>
        <v>deltaSgPrcB_r</v>
      </c>
      <c r="J152" s="2" t="str">
        <v>TTTACTTACTGGATCCGCGCCCGATGGTGGTCAGAGCAGCGCGGCGCGC</v>
      </c>
      <c r="K152" s="2" t="str">
        <v>&gt;deltaSgPrcB_r###TTTACTTACTGGATCCGCGCCCGATGGTGGTCAGAGCAGCGCGGCGCGC</v>
      </c>
      <c r="L152" s="2">
        <f t="shared" si="11"/>
        <v>1</v>
      </c>
      <c r="M152" s="2">
        <f t="shared" si="12"/>
        <v>560</v>
      </c>
      <c r="N152" s="2" t="str">
        <f t="shared" si="13"/>
        <v>JA560</v>
      </c>
      <c r="O152" s="2" t="b">
        <f t="shared" si="14"/>
        <v>1</v>
      </c>
      <c r="P152" s="2" t="str">
        <f t="shared" si="15"/>
        <v>JA560</v>
      </c>
      <c r="R152" s="2" t="str">
        <f t="shared" si="16"/>
        <v>JA560</v>
      </c>
      <c r="S152" s="2" t="str">
        <f t="shared" si="17"/>
        <v>deltaSgPrcB_r</v>
      </c>
      <c r="T152" s="2" t="str">
        <f t="shared" si="18"/>
        <v>TTTACTTACTGGATCCGCGCCCGATGGTGGTCAGAGCAGCGCGGCGCGC</v>
      </c>
      <c r="V152" s="2" t="s">
        <v>1992</v>
      </c>
      <c r="W152" s="2" t="s">
        <v>1958</v>
      </c>
      <c r="X152" s="2" t="s">
        <v>271</v>
      </c>
      <c r="AU152" s="2" t="s">
        <v>291</v>
      </c>
      <c r="AV152" s="2" t="s">
        <v>133</v>
      </c>
      <c r="AW152" s="2" t="s">
        <v>1880</v>
      </c>
    </row>
    <row r="153" spans="3:49" ht="14.4" customHeight="1" x14ac:dyDescent="0.3">
      <c r="C153" s="2" t="s">
        <v>1957</v>
      </c>
      <c r="D153" s="2" t="s">
        <v>244</v>
      </c>
      <c r="E153" s="2" t="s">
        <v>1964</v>
      </c>
      <c r="G153" s="2">
        <f t="shared" si="10"/>
        <v>0</v>
      </c>
      <c r="H153" s="2">
        <f>IFERROR(MATCH(D153,$D$83:D152,0),0)</f>
        <v>55</v>
      </c>
      <c r="I153" s="2" t="str">
        <f t="array" ref="I153:K153">IF(H153+G153=0,C153:E153,"")</f>
        <v/>
      </c>
      <c r="J153" s="2" t="str">
        <v/>
      </c>
      <c r="K153" s="2" t="str">
        <v/>
      </c>
      <c r="L153" s="2">
        <f t="shared" si="11"/>
        <v>0</v>
      </c>
      <c r="M153" s="2">
        <f t="shared" si="12"/>
        <v>560</v>
      </c>
      <c r="N153" s="2" t="str">
        <f t="shared" si="13"/>
        <v/>
      </c>
      <c r="O153" s="2" t="b">
        <f t="shared" si="14"/>
        <v>1</v>
      </c>
      <c r="P153" s="2" t="str">
        <f t="shared" si="15"/>
        <v>JA558</v>
      </c>
      <c r="R153" s="2" t="str">
        <f t="shared" si="16"/>
        <v/>
      </c>
      <c r="S153" s="2" t="str">
        <f t="shared" si="17"/>
        <v/>
      </c>
      <c r="T153" s="2" t="str">
        <f t="shared" si="18"/>
        <v/>
      </c>
      <c r="V153" s="2" t="s">
        <v>1972</v>
      </c>
      <c r="W153" s="2" t="s">
        <v>1972</v>
      </c>
      <c r="X153" s="2" t="s">
        <v>1972</v>
      </c>
      <c r="AU153" s="2" t="s">
        <v>293</v>
      </c>
      <c r="AV153" s="2" t="s">
        <v>213</v>
      </c>
      <c r="AW153" s="2" t="s">
        <v>1982</v>
      </c>
    </row>
    <row r="154" spans="3:49" ht="14.4" customHeight="1" x14ac:dyDescent="0.3">
      <c r="C154" s="2" t="s">
        <v>1959</v>
      </c>
      <c r="D154" s="2" t="s">
        <v>218</v>
      </c>
      <c r="E154" s="2" t="s">
        <v>1965</v>
      </c>
      <c r="G154" s="2">
        <f t="shared" si="10"/>
        <v>0</v>
      </c>
      <c r="H154" s="2">
        <f>IFERROR(MATCH(D154,$D$83:D153,0),0)</f>
        <v>40</v>
      </c>
      <c r="I154" s="2" t="str">
        <f t="array" ref="I154:K154">IF(H154+G154=0,C154:E154,"")</f>
        <v/>
      </c>
      <c r="J154" s="2" t="str">
        <v/>
      </c>
      <c r="K154" s="2" t="str">
        <v/>
      </c>
      <c r="L154" s="2">
        <f t="shared" si="11"/>
        <v>0</v>
      </c>
      <c r="M154" s="2">
        <f t="shared" si="12"/>
        <v>560</v>
      </c>
      <c r="N154" s="2" t="str">
        <f t="shared" si="13"/>
        <v/>
      </c>
      <c r="O154" s="2" t="b">
        <f t="shared" si="14"/>
        <v>1</v>
      </c>
      <c r="P154" s="2" t="str">
        <f t="shared" si="15"/>
        <v>JA554</v>
      </c>
      <c r="R154" s="2" t="str">
        <f t="shared" si="16"/>
        <v/>
      </c>
      <c r="S154" s="2" t="str">
        <f t="shared" si="17"/>
        <v/>
      </c>
      <c r="T154" s="2" t="str">
        <f t="shared" si="18"/>
        <v/>
      </c>
      <c r="V154" s="2" t="s">
        <v>1972</v>
      </c>
      <c r="W154" s="2" t="s">
        <v>1972</v>
      </c>
      <c r="X154" s="2" t="s">
        <v>1972</v>
      </c>
      <c r="AU154" s="2" t="s">
        <v>8</v>
      </c>
      <c r="AV154" s="2" t="s">
        <v>8</v>
      </c>
      <c r="AW154" s="2" t="s">
        <v>1972</v>
      </c>
    </row>
    <row r="155" spans="3:49" ht="14.4" customHeight="1" x14ac:dyDescent="0.3">
      <c r="C155" s="2" t="s">
        <v>291</v>
      </c>
      <c r="D155" s="2" t="s">
        <v>133</v>
      </c>
      <c r="E155" s="2" t="s">
        <v>1892</v>
      </c>
      <c r="G155" s="2">
        <f t="shared" si="10"/>
        <v>0</v>
      </c>
      <c r="H155" s="2">
        <f>IFERROR(MATCH(D155,$D$83:D154,0),0)</f>
        <v>5</v>
      </c>
      <c r="I155" s="2" t="str">
        <f t="array" ref="I155:K155">IF(H155+G155=0,C155:E155,"")</f>
        <v/>
      </c>
      <c r="J155" s="2" t="str">
        <v/>
      </c>
      <c r="K155" s="2" t="str">
        <v/>
      </c>
      <c r="L155" s="2">
        <f t="shared" si="11"/>
        <v>0</v>
      </c>
      <c r="M155" s="2">
        <f t="shared" si="12"/>
        <v>560</v>
      </c>
      <c r="N155" s="2" t="str">
        <f t="shared" si="13"/>
        <v/>
      </c>
      <c r="O155" s="2" t="b">
        <f t="shared" si="14"/>
        <v>1</v>
      </c>
      <c r="P155" s="2" t="str">
        <f t="shared" si="15"/>
        <v>JA539</v>
      </c>
      <c r="R155" s="2" t="str">
        <f t="shared" si="16"/>
        <v/>
      </c>
      <c r="S155" s="2" t="str">
        <f t="shared" si="17"/>
        <v/>
      </c>
      <c r="T155" s="2" t="str">
        <f t="shared" si="18"/>
        <v/>
      </c>
      <c r="V155" s="2" t="s">
        <v>1972</v>
      </c>
      <c r="W155" s="2" t="s">
        <v>1972</v>
      </c>
      <c r="X155" s="2" t="s">
        <v>1972</v>
      </c>
      <c r="AU155" s="2" t="s">
        <v>1960</v>
      </c>
      <c r="AV155" s="2" t="s">
        <v>282</v>
      </c>
      <c r="AW155" s="2" t="s">
        <v>1972</v>
      </c>
    </row>
    <row r="156" spans="3:49" ht="14.4" customHeight="1" x14ac:dyDescent="0.3">
      <c r="C156" s="2" t="s">
        <v>293</v>
      </c>
      <c r="D156" s="2" t="s">
        <v>213</v>
      </c>
      <c r="E156" s="2" t="s">
        <v>1916</v>
      </c>
      <c r="G156" s="2">
        <f t="shared" si="10"/>
        <v>0</v>
      </c>
      <c r="H156" s="2">
        <f>IFERROR(MATCH(D156,$D$83:D155,0),0)</f>
        <v>26</v>
      </c>
      <c r="I156" s="2" t="str">
        <f t="array" ref="I156:K156">IF(H156+G156=0,C156:E156,"")</f>
        <v/>
      </c>
      <c r="J156" s="2" t="str">
        <v/>
      </c>
      <c r="K156" s="2" t="str">
        <v/>
      </c>
      <c r="L156" s="2">
        <f t="shared" si="11"/>
        <v>0</v>
      </c>
      <c r="M156" s="2">
        <f t="shared" si="12"/>
        <v>560</v>
      </c>
      <c r="N156" s="2" t="str">
        <f t="shared" si="13"/>
        <v/>
      </c>
      <c r="O156" s="2" t="b">
        <f t="shared" si="14"/>
        <v>1</v>
      </c>
      <c r="P156" s="2" t="str">
        <f t="shared" si="15"/>
        <v>JA550</v>
      </c>
      <c r="R156" s="2" t="str">
        <f t="shared" si="16"/>
        <v/>
      </c>
      <c r="S156" s="2" t="str">
        <f t="shared" si="17"/>
        <v/>
      </c>
      <c r="T156" s="2" t="str">
        <f t="shared" si="18"/>
        <v/>
      </c>
      <c r="V156" s="2" t="s">
        <v>1972</v>
      </c>
      <c r="W156" s="2" t="s">
        <v>1972</v>
      </c>
      <c r="X156" s="2" t="s">
        <v>1972</v>
      </c>
      <c r="AU156" s="2" t="s">
        <v>1956</v>
      </c>
      <c r="AV156" s="2" t="s">
        <v>243</v>
      </c>
      <c r="AW156" s="2" t="s">
        <v>1988</v>
      </c>
    </row>
    <row r="157" spans="3:49" ht="14.4" customHeight="1" x14ac:dyDescent="0.3">
      <c r="C157" s="2" t="s">
        <v>8</v>
      </c>
      <c r="D157" s="2" t="s">
        <v>8</v>
      </c>
      <c r="E157" s="2" t="s">
        <v>8</v>
      </c>
      <c r="G157" s="2">
        <f t="shared" si="10"/>
        <v>0</v>
      </c>
      <c r="H157" s="2">
        <f>IFERROR(MATCH(D157,$D$83:D156,0),0)</f>
        <v>1</v>
      </c>
      <c r="I157" s="2" t="str">
        <f t="array" ref="I157:K157">IF(H157+G157=0,C157:E157,"")</f>
        <v/>
      </c>
      <c r="J157" s="2" t="str">
        <v/>
      </c>
      <c r="K157" s="2" t="str">
        <v/>
      </c>
      <c r="L157" s="2">
        <f t="shared" si="11"/>
        <v>0</v>
      </c>
      <c r="M157" s="2">
        <f t="shared" si="12"/>
        <v>560</v>
      </c>
      <c r="N157" s="2" t="str">
        <f t="shared" si="13"/>
        <v/>
      </c>
      <c r="O157" s="2" t="b">
        <f t="shared" si="14"/>
        <v>1</v>
      </c>
      <c r="P157" s="2" t="str">
        <f t="shared" si="15"/>
        <v/>
      </c>
      <c r="R157" s="2" t="str">
        <f t="shared" si="16"/>
        <v/>
      </c>
      <c r="S157" s="2" t="str">
        <f t="shared" si="17"/>
        <v/>
      </c>
      <c r="T157" s="2" t="str">
        <f t="shared" si="18"/>
        <v/>
      </c>
      <c r="V157" s="2" t="s">
        <v>1972</v>
      </c>
      <c r="W157" s="2" t="s">
        <v>1972</v>
      </c>
      <c r="X157" s="2" t="s">
        <v>1972</v>
      </c>
      <c r="AU157" s="2" t="s">
        <v>1958</v>
      </c>
      <c r="AV157" s="2" t="s">
        <v>271</v>
      </c>
      <c r="AW157" s="2" t="s">
        <v>1992</v>
      </c>
    </row>
    <row r="158" spans="3:49" ht="14.4" customHeight="1" x14ac:dyDescent="0.3">
      <c r="C158" s="2" t="s">
        <v>1968</v>
      </c>
      <c r="D158" s="2" t="s">
        <v>276</v>
      </c>
      <c r="E158" s="2" t="s">
        <v>1969</v>
      </c>
      <c r="G158" s="2">
        <f t="shared" si="10"/>
        <v>0</v>
      </c>
      <c r="H158" s="2">
        <f>IFERROR(MATCH(D158,$D$83:D157,0),0)</f>
        <v>0</v>
      </c>
      <c r="I158" s="2" t="str">
        <f t="array" ref="I158:K158">IF(H158+G158=0,C158:E158,"")</f>
        <v>Assembly104</v>
      </c>
      <c r="J158" s="2" t="str">
        <v>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K158" s="2" t="str">
        <v>&gt;Assembly104###GGGAATTGTGAGCGGATAACAATTCCCCTCTAGAACTTCGTTTTAAGGCAGATATAAATGACAACTATAGTCTCGGCGTCCTTCCCCGGTGGCGTGGTCCTGGCCGGCGACCGGCGCGCGACCATGGGCAACATGATCGCCTCGCGCGACATGCAGAAGGTCTTCCCGGCCGACGAGTACTCCGCGGTGGGCATCGCCGGCACCGCCGGGCTGGCCGTGGAGATGGTCAAGCTGTTCCAGCTGGAGCTGGAGCACTTCGAGAAGGTCGAGGGCGCCCAGCTCTCCCTGGAGGGCAAGGCCAACCGCCTCTCCACCATGATCCGCAGCAACCTCGCGATGGCCATGCAGGGCCTCGCCGTGGTGCCCCTCTTCGCCGGCTACGACGTCGACCGCGAGAAGGGCCGCATCTTCTCCTACGACGTCACCGGCGGCCGTACCGAGGAGAGCGGCTACGCGGCCACCGGCTCCGGGTCGATCTTCGCCCGCAACGCGATGAAGAAGCTCTACCGCGAGGACCTGACGGAGGAGCAGGCACTCACCCTCGTCGTGCAGGCGCTGTACGACGCAGCGGACGACGACTCGGCGACCGGCGGCCCGGACGTGGCCCGCCGCATCTTCCCGATCGTCACCGTCATCACCGACGAAGGCTTCCGGAGGCTGACCGACCAGGAGTCCTCCGAGATCGCGCGCTCCATCCTGGAGCGCCGACTCGAGCAGCCCGACGGCCCGCGCGCCGCGCTGCTCTGACCACCATCGGGCGCGGATCCAGTAAGTAAAAACATTACAATAAGGAGGCACACATGTCGCAGCAGGCCATGGCCGACCGGGCGGAATACGCCCGCAAGGGCATCGCCCGTGGTCGCAGCCTCGTTGTGCTGCAGTACGCCGACGGCATTGTGTTCGTCGGCGAGAACCCGTCCCGCGCACTGCACAAGTTCAGCGAGATCTATGACCGGATCGGCTTCGCGGCCGCCGGCAAGTACAACGAGTACGAGAACCTCCGCATCGGCGGCGTGCGCTACGCCGATCTGCGGGGATACACCTACGACCGGGACGATGTGACGGCCCGTGGGCTGGCCAACGTCTACGCCCAGACGCTCGGCACCATCTTCTCCAGCGCGGCCGAGAAGCCGTACGAGGTGGAGCTGGTGGTCGCCGAGGTCGGCAGCGAACCCGAGGGCGACCAGATCTACCGGCTGCCGCACGACGGTTCGATCGTGGACGAGCACGGCTCGGTCGCGGTCGGCGGCAACTCCGAGCAGATCAGCACCTTCCTCGACCAGCGCCACCGCGACGGCATGACGCTGGCCGAGGCGCTCAAGCTGGCCGTCCAGGCGCTCTCGCGGGAGCCGGGCGGCGGCGAGCGGGAGATCCCCGCGGAACGCCTGGAGGTCGCGGTCCTGGACCGCACCCGCCCCCAGCAGCGAAAGTTCAAGCGGATCGTCGGCCGTCAGCTGGCCCGGCTGCTGGACACGGAGGCCGCCAGTGCGTGGTCACATCCGCAATTTGAGAA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</v>
      </c>
      <c r="L158" s="2">
        <f t="shared" si="11"/>
        <v>0</v>
      </c>
      <c r="M158" s="2">
        <f t="shared" si="12"/>
        <v>560</v>
      </c>
      <c r="N158" s="2" t="str">
        <f t="shared" si="13"/>
        <v/>
      </c>
      <c r="O158" s="2" t="b">
        <f t="shared" si="14"/>
        <v>0</v>
      </c>
      <c r="P158" s="2" t="str">
        <f t="shared" si="15"/>
        <v/>
      </c>
      <c r="R158" s="2" t="str">
        <f t="shared" si="16"/>
        <v/>
      </c>
      <c r="S158" s="2" t="str">
        <f t="shared" si="17"/>
        <v/>
      </c>
      <c r="T158" s="2" t="str">
        <f t="shared" si="18"/>
        <v/>
      </c>
      <c r="V158" s="2" t="s">
        <v>1972</v>
      </c>
      <c r="W158" s="2" t="s">
        <v>1972</v>
      </c>
      <c r="X158" s="2" t="s">
        <v>1972</v>
      </c>
      <c r="AU158" s="2" t="s">
        <v>1957</v>
      </c>
      <c r="AV158" s="2" t="s">
        <v>244</v>
      </c>
      <c r="AW158" s="2" t="s">
        <v>1990</v>
      </c>
    </row>
    <row r="159" spans="3:49" ht="14.4" customHeight="1" x14ac:dyDescent="0.3">
      <c r="C159" s="2" t="s">
        <v>1956</v>
      </c>
      <c r="D159" s="2" t="s">
        <v>243</v>
      </c>
      <c r="E159" s="2" t="s">
        <v>1962</v>
      </c>
      <c r="G159" s="2">
        <f t="shared" si="10"/>
        <v>0</v>
      </c>
      <c r="H159" s="2">
        <f>IFERROR(MATCH(D159,$D$83:D158,0),0)</f>
        <v>53</v>
      </c>
      <c r="I159" s="2" t="str">
        <f t="array" ref="I159:K159">IF(H159+G159=0,C159:E159,"")</f>
        <v/>
      </c>
      <c r="J159" s="2" t="str">
        <v/>
      </c>
      <c r="K159" s="2" t="str">
        <v/>
      </c>
      <c r="L159" s="2">
        <f t="shared" si="11"/>
        <v>0</v>
      </c>
      <c r="M159" s="2">
        <f t="shared" si="12"/>
        <v>560</v>
      </c>
      <c r="N159" s="2" t="str">
        <f t="shared" si="13"/>
        <v/>
      </c>
      <c r="O159" s="2" t="b">
        <f t="shared" si="14"/>
        <v>1</v>
      </c>
      <c r="P159" s="2" t="str">
        <f t="shared" si="15"/>
        <v>JA556</v>
      </c>
      <c r="R159" s="2" t="str">
        <f t="shared" si="16"/>
        <v/>
      </c>
      <c r="S159" s="2" t="str">
        <f t="shared" si="17"/>
        <v/>
      </c>
      <c r="T159" s="2" t="str">
        <f t="shared" si="18"/>
        <v/>
      </c>
      <c r="V159" s="2" t="s">
        <v>1972</v>
      </c>
      <c r="W159" s="2" t="s">
        <v>1972</v>
      </c>
      <c r="X159" s="2" t="s">
        <v>1972</v>
      </c>
      <c r="AU159" s="2" t="s">
        <v>1959</v>
      </c>
      <c r="AV159" s="2" t="s">
        <v>218</v>
      </c>
      <c r="AW159" s="2" t="s">
        <v>1986</v>
      </c>
    </row>
    <row r="160" spans="3:49" ht="14.4" customHeight="1" x14ac:dyDescent="0.3">
      <c r="C160" s="2" t="s">
        <v>1958</v>
      </c>
      <c r="D160" s="2" t="s">
        <v>271</v>
      </c>
      <c r="E160" s="2" t="s">
        <v>1963</v>
      </c>
      <c r="G160" s="2">
        <f t="shared" si="10"/>
        <v>0</v>
      </c>
      <c r="H160" s="2">
        <f>IFERROR(MATCH(D160,$D$83:D159,0),0)</f>
        <v>70</v>
      </c>
      <c r="I160" s="2" t="str">
        <f t="array" ref="I160:K160">IF(H160+G160=0,C160:E160,"")</f>
        <v/>
      </c>
      <c r="J160" s="2" t="str">
        <v/>
      </c>
      <c r="K160" s="2" t="str">
        <v/>
      </c>
      <c r="L160" s="2">
        <f t="shared" si="11"/>
        <v>0</v>
      </c>
      <c r="M160" s="2">
        <f t="shared" si="12"/>
        <v>560</v>
      </c>
      <c r="N160" s="2" t="str">
        <f t="shared" si="13"/>
        <v/>
      </c>
      <c r="O160" s="2" t="b">
        <f t="shared" si="14"/>
        <v>1</v>
      </c>
      <c r="P160" s="2" t="str">
        <f t="shared" si="15"/>
        <v>JA560</v>
      </c>
      <c r="R160" s="2" t="str">
        <f t="shared" si="16"/>
        <v/>
      </c>
      <c r="S160" s="2" t="str">
        <f t="shared" si="17"/>
        <v/>
      </c>
      <c r="T160" s="2" t="str">
        <f t="shared" si="18"/>
        <v/>
      </c>
      <c r="V160" s="2" t="s">
        <v>1972</v>
      </c>
      <c r="W160" s="2" t="s">
        <v>1972</v>
      </c>
      <c r="X160" s="2" t="s">
        <v>1972</v>
      </c>
      <c r="AU160" s="2" t="s">
        <v>291</v>
      </c>
      <c r="AV160" s="2" t="s">
        <v>133</v>
      </c>
      <c r="AW160" s="2" t="s">
        <v>1880</v>
      </c>
    </row>
    <row r="161" spans="3:49" ht="14.4" customHeight="1" x14ac:dyDescent="0.3">
      <c r="C161" s="2" t="s">
        <v>1966</v>
      </c>
      <c r="D161" s="2" t="s">
        <v>244</v>
      </c>
      <c r="E161" s="2" t="s">
        <v>1970</v>
      </c>
      <c r="G161" s="2">
        <f t="shared" si="10"/>
        <v>0</v>
      </c>
      <c r="H161" s="2">
        <f>IFERROR(MATCH(D161,$D$83:D160,0),0)</f>
        <v>55</v>
      </c>
      <c r="I161" s="2" t="str">
        <f t="array" ref="I161:K161">IF(H161+G161=0,C161:E161,"")</f>
        <v/>
      </c>
      <c r="J161" s="2" t="str">
        <v/>
      </c>
      <c r="K161" s="2" t="str">
        <v/>
      </c>
      <c r="L161" s="2">
        <f t="shared" si="11"/>
        <v>0</v>
      </c>
      <c r="M161" s="2">
        <f t="shared" si="12"/>
        <v>560</v>
      </c>
      <c r="N161" s="2" t="str">
        <f t="shared" si="13"/>
        <v/>
      </c>
      <c r="O161" s="2" t="b">
        <f t="shared" si="14"/>
        <v>1</v>
      </c>
      <c r="P161" s="2" t="str">
        <f t="shared" si="15"/>
        <v>JA558</v>
      </c>
      <c r="R161" s="2" t="str">
        <f t="shared" si="16"/>
        <v/>
      </c>
      <c r="S161" s="2" t="str">
        <f t="shared" si="17"/>
        <v/>
      </c>
      <c r="T161" s="2" t="str">
        <f t="shared" si="18"/>
        <v/>
      </c>
      <c r="V161" s="2" t="s">
        <v>1972</v>
      </c>
      <c r="W161" s="2" t="s">
        <v>1972</v>
      </c>
      <c r="X161" s="2" t="s">
        <v>1972</v>
      </c>
      <c r="AU161" s="2" t="s">
        <v>293</v>
      </c>
      <c r="AV161" s="2" t="s">
        <v>213</v>
      </c>
      <c r="AW161" s="2" t="s">
        <v>1982</v>
      </c>
    </row>
    <row r="162" spans="3:49" ht="14.4" customHeight="1" x14ac:dyDescent="0.3">
      <c r="C162" s="2" t="s">
        <v>1967</v>
      </c>
      <c r="D162" s="2" t="s">
        <v>219</v>
      </c>
      <c r="E162" s="2" t="s">
        <v>1971</v>
      </c>
      <c r="G162" s="2">
        <f t="shared" si="10"/>
        <v>0</v>
      </c>
      <c r="H162" s="2">
        <f>IFERROR(MATCH(D162,$D$83:D161,0),0)</f>
        <v>48</v>
      </c>
      <c r="I162" s="2" t="str">
        <f t="array" ref="I162:K162">IF(H162+G162=0,C162:E162,"")</f>
        <v/>
      </c>
      <c r="J162" s="2" t="str">
        <v/>
      </c>
      <c r="K162" s="2" t="str">
        <v/>
      </c>
      <c r="L162" s="2">
        <f t="shared" si="11"/>
        <v>0</v>
      </c>
      <c r="M162" s="2">
        <f t="shared" si="12"/>
        <v>560</v>
      </c>
      <c r="N162" s="2" t="str">
        <f t="shared" si="13"/>
        <v/>
      </c>
      <c r="O162" s="2" t="b">
        <f t="shared" si="14"/>
        <v>1</v>
      </c>
      <c r="P162" s="2" t="str">
        <f t="shared" si="15"/>
        <v>JA555</v>
      </c>
      <c r="R162" s="2" t="str">
        <f t="shared" si="16"/>
        <v/>
      </c>
      <c r="S162" s="2" t="str">
        <f t="shared" si="17"/>
        <v/>
      </c>
      <c r="T162" s="2" t="str">
        <f t="shared" si="18"/>
        <v/>
      </c>
      <c r="V162" s="2" t="s">
        <v>1972</v>
      </c>
      <c r="W162" s="2" t="s">
        <v>1972</v>
      </c>
      <c r="X162" s="2" t="s">
        <v>1972</v>
      </c>
      <c r="AU162" s="2" t="s">
        <v>8</v>
      </c>
      <c r="AV162" s="2" t="s">
        <v>8</v>
      </c>
      <c r="AW162" s="2" t="s">
        <v>1972</v>
      </c>
    </row>
    <row r="163" spans="3:49" ht="14.4" customHeight="1" x14ac:dyDescent="0.3">
      <c r="C163" s="2" t="s">
        <v>291</v>
      </c>
      <c r="D163" s="2" t="s">
        <v>133</v>
      </c>
      <c r="E163" s="2" t="s">
        <v>1892</v>
      </c>
      <c r="G163" s="2">
        <f t="shared" si="10"/>
        <v>0</v>
      </c>
      <c r="H163" s="2">
        <f>IFERROR(MATCH(D163,$D$83:D162,0),0)</f>
        <v>5</v>
      </c>
      <c r="I163" s="2" t="str">
        <f t="array" ref="I163:K163">IF(H163+G163=0,C163:E163,"")</f>
        <v/>
      </c>
      <c r="J163" s="2" t="str">
        <v/>
      </c>
      <c r="K163" s="2" t="str">
        <v/>
      </c>
      <c r="L163" s="2">
        <f t="shared" si="11"/>
        <v>0</v>
      </c>
      <c r="M163" s="2">
        <f t="shared" si="12"/>
        <v>560</v>
      </c>
      <c r="N163" s="2" t="str">
        <f t="shared" si="13"/>
        <v/>
      </c>
      <c r="O163" s="2" t="b">
        <f t="shared" si="14"/>
        <v>1</v>
      </c>
      <c r="P163" s="2" t="str">
        <f t="shared" si="15"/>
        <v>JA539</v>
      </c>
      <c r="R163" s="2" t="str">
        <f t="shared" si="16"/>
        <v/>
      </c>
      <c r="S163" s="2" t="str">
        <f t="shared" si="17"/>
        <v/>
      </c>
      <c r="T163" s="2" t="str">
        <f t="shared" si="18"/>
        <v/>
      </c>
      <c r="V163" s="2" t="s">
        <v>1972</v>
      </c>
      <c r="W163" s="2" t="s">
        <v>1972</v>
      </c>
      <c r="X163" s="2" t="s">
        <v>1972</v>
      </c>
      <c r="AU163" s="2" t="s">
        <v>1968</v>
      </c>
      <c r="AV163" s="2" t="s">
        <v>276</v>
      </c>
      <c r="AW163" s="2" t="s">
        <v>1972</v>
      </c>
    </row>
    <row r="164" spans="3:49" ht="14.4" customHeight="1" x14ac:dyDescent="0.3">
      <c r="C164" s="2" t="s">
        <v>293</v>
      </c>
      <c r="D164" s="2" t="s">
        <v>213</v>
      </c>
      <c r="E164" s="2" t="s">
        <v>1916</v>
      </c>
      <c r="G164" s="2">
        <f t="shared" si="10"/>
        <v>0</v>
      </c>
      <c r="H164" s="2">
        <f>IFERROR(MATCH(D164,$D$83:D163,0),0)</f>
        <v>26</v>
      </c>
      <c r="I164" s="2" t="str">
        <f t="array" ref="I164:K164">IF(H164+G164=0,C164:E164,"")</f>
        <v/>
      </c>
      <c r="J164" s="2" t="str">
        <v/>
      </c>
      <c r="K164" s="2" t="str">
        <v/>
      </c>
      <c r="L164" s="2">
        <f t="shared" si="11"/>
        <v>0</v>
      </c>
      <c r="M164" s="2">
        <f t="shared" si="12"/>
        <v>560</v>
      </c>
      <c r="N164" s="2" t="str">
        <f t="shared" si="13"/>
        <v/>
      </c>
      <c r="O164" s="2" t="b">
        <f t="shared" si="14"/>
        <v>1</v>
      </c>
      <c r="P164" s="2" t="str">
        <f t="shared" si="15"/>
        <v>JA550</v>
      </c>
      <c r="Q164" s="2" t="s">
        <v>224</v>
      </c>
      <c r="R164" s="2" t="str">
        <f t="shared" si="16"/>
        <v/>
      </c>
      <c r="S164" s="2" t="str">
        <f t="shared" si="17"/>
        <v/>
      </c>
      <c r="T164" s="2" t="str">
        <f t="shared" si="18"/>
        <v/>
      </c>
      <c r="U164" s="2" t="s">
        <v>224</v>
      </c>
      <c r="V164" s="2" t="s">
        <v>1972</v>
      </c>
      <c r="W164" s="2" t="s">
        <v>1972</v>
      </c>
      <c r="X164" s="2" t="s">
        <v>1972</v>
      </c>
      <c r="AU164" s="2" t="s">
        <v>1956</v>
      </c>
      <c r="AV164" s="2" t="s">
        <v>243</v>
      </c>
      <c r="AW164" s="2" t="s">
        <v>1988</v>
      </c>
    </row>
    <row r="165" spans="3:49" ht="14.4" customHeight="1" x14ac:dyDescent="0.3">
      <c r="AU165" s="2" t="s">
        <v>1958</v>
      </c>
      <c r="AV165" s="2" t="s">
        <v>271</v>
      </c>
      <c r="AW165" s="2" t="s">
        <v>1992</v>
      </c>
    </row>
    <row r="166" spans="3:49" ht="14.4" customHeight="1" x14ac:dyDescent="0.3">
      <c r="AU166" s="2" t="s">
        <v>1966</v>
      </c>
      <c r="AV166" s="2" t="s">
        <v>244</v>
      </c>
      <c r="AW166" s="2" t="s">
        <v>1990</v>
      </c>
    </row>
    <row r="167" spans="3:49" ht="14.4" customHeight="1" x14ac:dyDescent="0.3">
      <c r="AU167" s="2" t="s">
        <v>1967</v>
      </c>
      <c r="AV167" s="2" t="s">
        <v>219</v>
      </c>
      <c r="AW167" s="2" t="s">
        <v>1987</v>
      </c>
    </row>
    <row r="168" spans="3:49" ht="14.4" customHeight="1" x14ac:dyDescent="0.3">
      <c r="AU168" s="2" t="s">
        <v>291</v>
      </c>
      <c r="AV168" s="2" t="s">
        <v>133</v>
      </c>
      <c r="AW168" s="2" t="s">
        <v>1880</v>
      </c>
    </row>
    <row r="169" spans="3:49" ht="14.4" customHeight="1" x14ac:dyDescent="0.3">
      <c r="AU169" s="2" t="s">
        <v>293</v>
      </c>
      <c r="AV169" s="2" t="s">
        <v>213</v>
      </c>
      <c r="AW169" s="2" t="s">
        <v>1982</v>
      </c>
    </row>
    <row r="185" spans="3:5" ht="14.4" customHeight="1" x14ac:dyDescent="0.3">
      <c r="C185" s="2" t="s">
        <v>1888</v>
      </c>
      <c r="D185" s="2" t="s">
        <v>158</v>
      </c>
      <c r="E185" s="2" t="s">
        <v>1889</v>
      </c>
    </row>
    <row r="186" spans="3:5" ht="14.4" customHeight="1" x14ac:dyDescent="0.3">
      <c r="C186" s="2" t="s">
        <v>1896</v>
      </c>
      <c r="D186" s="2" t="s">
        <v>152</v>
      </c>
      <c r="E186" s="2" t="s">
        <v>1897</v>
      </c>
    </row>
    <row r="187" spans="3:5" ht="14.4" customHeight="1" x14ac:dyDescent="0.3">
      <c r="C187" s="2" t="s">
        <v>1901</v>
      </c>
      <c r="D187" s="2" t="s">
        <v>162</v>
      </c>
      <c r="E187" s="2" t="s">
        <v>1902</v>
      </c>
    </row>
    <row r="188" spans="3:5" ht="14.4" customHeight="1" x14ac:dyDescent="0.3">
      <c r="C188" s="2" t="s">
        <v>1910</v>
      </c>
      <c r="D188" s="2" t="s">
        <v>217</v>
      </c>
      <c r="E188" s="2" t="s">
        <v>1911</v>
      </c>
    </row>
    <row r="189" spans="3:5" ht="14.4" customHeight="1" x14ac:dyDescent="0.3">
      <c r="C189" s="2" t="s">
        <v>1919</v>
      </c>
      <c r="D189" s="2" t="s">
        <v>242</v>
      </c>
      <c r="E189" s="2" t="s">
        <v>1920</v>
      </c>
    </row>
    <row r="190" spans="3:5" ht="14.4" customHeight="1" x14ac:dyDescent="0.3">
      <c r="C190" s="2" t="s">
        <v>1928</v>
      </c>
      <c r="D190" s="2" t="s">
        <v>238</v>
      </c>
      <c r="E190" s="2" t="s">
        <v>1929</v>
      </c>
    </row>
    <row r="191" spans="3:5" ht="14.4" customHeight="1" x14ac:dyDescent="0.3">
      <c r="C191" s="2" t="s">
        <v>1936</v>
      </c>
      <c r="D191" s="2" t="s">
        <v>234</v>
      </c>
      <c r="E191" s="2" t="s">
        <v>1937</v>
      </c>
    </row>
    <row r="192" spans="3:5" ht="14.4" customHeight="1" x14ac:dyDescent="0.3">
      <c r="C192" s="2" t="s">
        <v>1944</v>
      </c>
      <c r="D192" s="2" t="s">
        <v>262</v>
      </c>
      <c r="E192" s="2" t="s">
        <v>1945</v>
      </c>
    </row>
    <row r="193" spans="3:5" ht="14.4" customHeight="1" x14ac:dyDescent="0.3">
      <c r="C193" s="2" t="s">
        <v>1952</v>
      </c>
      <c r="D193" s="2" t="s">
        <v>249</v>
      </c>
      <c r="E193" s="2" t="s">
        <v>1953</v>
      </c>
    </row>
    <row r="194" spans="3:5" ht="14.4" customHeight="1" x14ac:dyDescent="0.3">
      <c r="C194" s="2" t="s">
        <v>1960</v>
      </c>
      <c r="D194" s="2" t="s">
        <v>282</v>
      </c>
      <c r="E194" s="2" t="s">
        <v>1961</v>
      </c>
    </row>
    <row r="195" spans="3:5" ht="14.4" customHeight="1" x14ac:dyDescent="0.3">
      <c r="C195" s="2" t="s">
        <v>1968</v>
      </c>
      <c r="D195" s="2" t="s">
        <v>276</v>
      </c>
      <c r="E195" s="2" t="s">
        <v>1969</v>
      </c>
    </row>
    <row r="247" spans="40:55" ht="14.4" customHeight="1" x14ac:dyDescent="0.3">
      <c r="AN247" s="88" t="s">
        <v>183</v>
      </c>
      <c r="AO247" s="88"/>
      <c r="AP247" s="88"/>
      <c r="AQ247" s="88"/>
      <c r="AR247" s="88"/>
      <c r="AS247" s="88"/>
      <c r="AT247" s="88"/>
      <c r="AU247" s="88"/>
    </row>
    <row r="249" spans="40:55" ht="14.4" customHeight="1" x14ac:dyDescent="0.3">
      <c r="AN249" s="2" t="s">
        <v>143</v>
      </c>
      <c r="AO249" s="2" t="s">
        <v>172</v>
      </c>
      <c r="AP249" s="2" t="s">
        <v>173</v>
      </c>
    </row>
    <row r="250" spans="40:55" ht="14.4" customHeight="1" x14ac:dyDescent="0.3">
      <c r="AN250" s="2" t="s">
        <v>144</v>
      </c>
      <c r="AO250" s="2">
        <v>46000</v>
      </c>
      <c r="AP250" s="2">
        <v>50000</v>
      </c>
    </row>
    <row r="253" spans="40:55" ht="14.4" customHeight="1" x14ac:dyDescent="0.3">
      <c r="AN253" s="28" t="s">
        <v>126</v>
      </c>
      <c r="AO253" s="28"/>
      <c r="AP253" s="28"/>
      <c r="AQ253" s="28"/>
    </row>
    <row r="254" spans="40:55" ht="14.4" customHeight="1" x14ac:dyDescent="0.3">
      <c r="AN254" s="28" t="s">
        <v>83</v>
      </c>
      <c r="AO254" s="2" t="s">
        <v>2001</v>
      </c>
      <c r="AP254" s="2" t="s">
        <v>2003</v>
      </c>
      <c r="AQ254" s="28"/>
    </row>
    <row r="255" spans="40:55" ht="14.4" customHeight="1" x14ac:dyDescent="0.3">
      <c r="AN255" s="28" t="s">
        <v>124</v>
      </c>
      <c r="AO255" s="28"/>
      <c r="AP255" s="28" t="s">
        <v>1999</v>
      </c>
      <c r="AQ255" s="28"/>
      <c r="AY255" s="2" t="s">
        <v>2001</v>
      </c>
      <c r="AZ255" s="2" t="s">
        <v>1998</v>
      </c>
      <c r="BB255" s="2" t="str">
        <f>DNALongestORF(AZ255)</f>
        <v>ATGGACAGCCGACGGCAGTTGGGATTCGTGAATTGCTGCCCTCTGGTTATGTGTGGGAGGGCATGGCCAAGCCTTTGTCTCAAGAAGAATCCACCCTCATTGAAAGAGCAACGGCTACAATCAACAGCATCCCCATCTCTGAAGACTACAGCGTCGCCAGCGCAGCTCTCTCTAGCGACGGCCGCATCTTCACTGGTGTCAATGTATATCATTTTACTGGGGGACCTTGCGCAGAACTCGTGGTGCTGGGCACTGCTGCTGCTGCGGCAGCTGGCAACCTGA</v>
      </c>
      <c r="BC255" s="2" t="s">
        <v>2014</v>
      </c>
    </row>
    <row r="256" spans="40:55" ht="14.4" customHeight="1" x14ac:dyDescent="0.3">
      <c r="AN256" s="28" t="s">
        <v>14</v>
      </c>
      <c r="AO256" s="28"/>
      <c r="AP256" s="28"/>
      <c r="AQ256" s="28"/>
      <c r="AY256" s="2" t="s">
        <v>2002</v>
      </c>
      <c r="AZ256" s="2" t="s">
        <v>1999</v>
      </c>
    </row>
    <row r="257" spans="40:55" ht="14.4" customHeight="1" x14ac:dyDescent="0.3">
      <c r="AN257" s="28" t="s">
        <v>16</v>
      </c>
      <c r="AO257" s="28"/>
      <c r="AP257" s="28"/>
      <c r="AQ257" s="28"/>
      <c r="AY257" s="2" t="s">
        <v>2003</v>
      </c>
      <c r="AZ257" s="2" t="s">
        <v>2000</v>
      </c>
      <c r="BB257" s="2" t="str">
        <f>DNALongestORF(AZ257)</f>
        <v>ATGGTGTCTAAGGGCGAAGAGCTGATTAAGGAGAACATGCACATGAAGCTGTACATGGAGGGCACCGTGGACAACCATCACTTCAAGTGCACATCCGAGGGCGAAGGCAAGCCCTACGAGGGCACCCAGACCATGAGAATCAAGGTGGTCGAGGGCGGCCCTCTCCCCTTCGCCTTCGACATCCTGGCTACTAGCTTCCTCTACGGCAGCAAGACCTTCATCAACCACACCCAGGGCATCCCCGACTTCTTCAAGCAGTCCTTCCCTGAGGGCTTCACATGGGAGAGAGTCACCACATACGAAGACGGGGGCGTGCTGACCGCTACCCAGGACACCAGCCTCCAGGACGGCTGCCTCATCTACAACGTCAAGATCAGAGGGGTGAACTTCACATCCAACGGCCCTGTGATGCAGAAGAAAACACTCGGCTGGGAGGCCTTCACCGAGACGCTGTACCCCGCTGACGGCGGCCTGGAAGGCAGAAACGACATGGCCCTGAAGCTCGTGGGCGGGAGCCATCTGATCGCAAACGCCAAGACCACATATAGATCCAAGAAACCCGCTAAGAACCTCAAGATGCCTGGCGTCTACTATGTGGACTACAGACTGGAAAGAATCAAGGAGGCCAACAACGAGACCTACGTCGAGCAGCACGAGGTGGCAGTGGCCAGATACTGCGACCTCCCTAGCAAACTGGGGCACAAGCTTAATTAA</v>
      </c>
      <c r="BC257" s="2" t="s">
        <v>2015</v>
      </c>
    </row>
    <row r="258" spans="40:55" ht="14.4" customHeight="1" x14ac:dyDescent="0.3">
      <c r="AN258" s="28" t="s">
        <v>13</v>
      </c>
      <c r="AO258" s="28"/>
      <c r="AP258" s="28"/>
      <c r="AQ258" s="28"/>
    </row>
    <row r="259" spans="40:55" ht="14.4" customHeight="1" x14ac:dyDescent="0.3">
      <c r="AN259" s="28" t="s">
        <v>16</v>
      </c>
      <c r="AO259" s="28"/>
      <c r="AP259" s="28"/>
      <c r="AQ259" s="28"/>
    </row>
    <row r="260" spans="40:55" ht="14.4" customHeight="1" x14ac:dyDescent="0.3">
      <c r="AN260" s="28" t="s">
        <v>88</v>
      </c>
      <c r="AO260" s="28" t="s">
        <v>1998</v>
      </c>
      <c r="AP260" s="28" t="s">
        <v>2000</v>
      </c>
      <c r="AQ260" s="28"/>
    </row>
    <row r="261" spans="40:55" ht="14.4" customHeight="1" x14ac:dyDescent="0.3">
      <c r="AN261" s="28" t="s">
        <v>16</v>
      </c>
      <c r="AO261" s="28"/>
      <c r="AP261" s="28"/>
      <c r="AQ261" s="28"/>
    </row>
    <row r="262" spans="40:55" ht="14.4" customHeight="1" x14ac:dyDescent="0.3">
      <c r="AN262" s="28" t="s">
        <v>13</v>
      </c>
      <c r="AO262" s="28"/>
      <c r="AP262" s="28"/>
      <c r="AQ262" s="28"/>
      <c r="AZ262" s="2" t="s">
        <v>1999</v>
      </c>
      <c r="BA262" s="2" t="b">
        <f>EXACT(AZ262,AZ256)</f>
        <v>1</v>
      </c>
    </row>
    <row r="263" spans="40:55" ht="14.4" customHeight="1" x14ac:dyDescent="0.3">
      <c r="AN263" s="28" t="s">
        <v>16</v>
      </c>
      <c r="AO263" s="28"/>
      <c r="AP263" s="28"/>
      <c r="AQ263" s="28"/>
    </row>
    <row r="264" spans="40:55" ht="14.4" customHeight="1" x14ac:dyDescent="0.3">
      <c r="AN264" s="28" t="s">
        <v>15</v>
      </c>
      <c r="AO264" s="28"/>
      <c r="AP264" s="28"/>
      <c r="AQ264" s="28"/>
    </row>
    <row r="265" spans="40:55" ht="14.4" customHeight="1" x14ac:dyDescent="0.3">
      <c r="AN265" s="28" t="s">
        <v>125</v>
      </c>
      <c r="AO265" s="28"/>
      <c r="AP265" s="28"/>
      <c r="AQ265" s="28"/>
      <c r="AT265" s="17"/>
    </row>
    <row r="266" spans="40:55" ht="14.4" customHeight="1" x14ac:dyDescent="0.3">
      <c r="AN266" s="28" t="s">
        <v>92</v>
      </c>
      <c r="AO266" s="28">
        <v>2</v>
      </c>
      <c r="AP266" s="28">
        <v>123</v>
      </c>
      <c r="AQ266" s="28"/>
    </row>
    <row r="268" spans="40:55" ht="14.4" customHeight="1" x14ac:dyDescent="0.3">
      <c r="AN268" s="2" t="s">
        <v>127</v>
      </c>
    </row>
    <row r="269" spans="40:55" ht="14.4" customHeight="1" x14ac:dyDescent="0.3">
      <c r="AN269" s="28" t="s">
        <v>89</v>
      </c>
      <c r="AO269" s="28" t="s">
        <v>1998</v>
      </c>
      <c r="AP269" s="28" t="s">
        <v>2000</v>
      </c>
      <c r="AQ269" s="28"/>
    </row>
    <row r="270" spans="40:55" ht="14.4" customHeight="1" x14ac:dyDescent="0.3">
      <c r="AN270" s="28" t="s">
        <v>75</v>
      </c>
      <c r="AO270" s="28" t="s">
        <v>2016</v>
      </c>
      <c r="AP270" s="28" t="s">
        <v>2017</v>
      </c>
      <c r="AQ270" s="28"/>
    </row>
    <row r="271" spans="40:55" ht="14.4" customHeight="1" x14ac:dyDescent="0.3">
      <c r="AN271" s="28" t="s">
        <v>76</v>
      </c>
      <c r="AO271" s="28" t="s">
        <v>2040</v>
      </c>
      <c r="AP271" s="28" t="s">
        <v>2041</v>
      </c>
      <c r="AQ271" s="28" t="s">
        <v>2004</v>
      </c>
    </row>
    <row r="272" spans="40:55" ht="14.4" customHeight="1" x14ac:dyDescent="0.3">
      <c r="AN272" s="28" t="s">
        <v>84</v>
      </c>
      <c r="AO272" s="28" t="s">
        <v>2018</v>
      </c>
      <c r="AP272" s="28" t="s">
        <v>2019</v>
      </c>
      <c r="AQ272" s="28" t="s">
        <v>2005</v>
      </c>
    </row>
    <row r="273" spans="40:47" ht="14.4" customHeight="1" x14ac:dyDescent="0.3">
      <c r="AN273" s="28" t="s">
        <v>85</v>
      </c>
      <c r="AO273" s="28" t="s">
        <v>2020</v>
      </c>
      <c r="AP273" s="28" t="s">
        <v>2021</v>
      </c>
      <c r="AQ273" s="28" t="s">
        <v>2006</v>
      </c>
    </row>
    <row r="274" spans="40:47" ht="14.4" customHeight="1" x14ac:dyDescent="0.3">
      <c r="AN274" s="28" t="s">
        <v>90</v>
      </c>
      <c r="AO274" s="28">
        <v>63.7</v>
      </c>
      <c r="AP274" s="28">
        <v>64.599999999999994</v>
      </c>
      <c r="AQ274" s="28">
        <v>-273</v>
      </c>
    </row>
    <row r="275" spans="40:47" ht="14.4" customHeight="1" x14ac:dyDescent="0.3">
      <c r="AN275" s="28" t="s">
        <v>91</v>
      </c>
      <c r="AO275" s="28">
        <v>62.9</v>
      </c>
      <c r="AP275" s="28">
        <v>62.9</v>
      </c>
      <c r="AQ275" s="28">
        <v>62.3</v>
      </c>
    </row>
    <row r="276" spans="40:47" ht="14.4" customHeight="1" x14ac:dyDescent="0.3">
      <c r="AN276" s="28" t="s">
        <v>122</v>
      </c>
      <c r="AO276" s="28">
        <v>36</v>
      </c>
      <c r="AP276" s="28">
        <v>85</v>
      </c>
      <c r="AQ276" s="28">
        <v>0</v>
      </c>
    </row>
    <row r="277" spans="40:47" ht="14.4" customHeight="1" x14ac:dyDescent="0.3">
      <c r="AN277" s="28" t="s">
        <v>123</v>
      </c>
      <c r="AO277" s="28">
        <v>20</v>
      </c>
      <c r="AP277" s="28">
        <v>25</v>
      </c>
      <c r="AQ277" s="28">
        <v>21</v>
      </c>
    </row>
    <row r="278" spans="40:47" ht="14.4" customHeight="1" x14ac:dyDescent="0.3">
      <c r="AN278" s="28" t="s">
        <v>81</v>
      </c>
      <c r="AO278" s="28" t="s">
        <v>2022</v>
      </c>
      <c r="AP278" s="28" t="s">
        <v>2023</v>
      </c>
      <c r="AQ278" s="28" t="s">
        <v>2008</v>
      </c>
    </row>
    <row r="279" spans="40:47" ht="14.4" customHeight="1" x14ac:dyDescent="0.3">
      <c r="AN279" s="28" t="s">
        <v>82</v>
      </c>
      <c r="AO279" s="28" t="s">
        <v>2023</v>
      </c>
      <c r="AP279" s="28" t="s">
        <v>2022</v>
      </c>
      <c r="AQ279" s="28" t="s">
        <v>2007</v>
      </c>
    </row>
    <row r="281" spans="40:47" ht="14.4" customHeight="1" x14ac:dyDescent="0.3">
      <c r="AN281" s="28" t="s">
        <v>128</v>
      </c>
      <c r="AO281" s="28"/>
      <c r="AP281" s="28"/>
      <c r="AQ281" s="28"/>
    </row>
    <row r="282" spans="40:47" ht="14.4" customHeight="1" x14ac:dyDescent="0.3">
      <c r="AN282" s="28" t="s">
        <v>77</v>
      </c>
      <c r="AO282" s="28" t="s">
        <v>2042</v>
      </c>
      <c r="AP282" s="28" t="s">
        <v>2043</v>
      </c>
      <c r="AQ282" s="28" t="s">
        <v>2009</v>
      </c>
    </row>
    <row r="283" spans="40:47" ht="14.4" customHeight="1" x14ac:dyDescent="0.3">
      <c r="AN283" s="28" t="s">
        <v>96</v>
      </c>
      <c r="AO283" s="28">
        <v>410</v>
      </c>
      <c r="AP283" s="28">
        <v>777</v>
      </c>
      <c r="AQ283" s="28">
        <v>70</v>
      </c>
    </row>
    <row r="284" spans="40:47" ht="14.4" customHeight="1" x14ac:dyDescent="0.3">
      <c r="AN284" s="28" t="s">
        <v>130</v>
      </c>
      <c r="AO284" s="28"/>
      <c r="AP284" s="28"/>
      <c r="AQ284" s="28"/>
    </row>
    <row r="285" spans="40:47" ht="14.4" customHeight="1" x14ac:dyDescent="0.3">
      <c r="AN285" s="28" t="s">
        <v>78</v>
      </c>
      <c r="AO285" s="28" t="s">
        <v>2010</v>
      </c>
    </row>
    <row r="287" spans="40:47" ht="14.4" customHeight="1" x14ac:dyDescent="0.3">
      <c r="AN287" s="28" t="s">
        <v>129</v>
      </c>
      <c r="AO287" s="28"/>
      <c r="AP287" s="28"/>
      <c r="AQ287" s="28"/>
      <c r="AR287" s="28"/>
      <c r="AS287" s="28"/>
      <c r="AT287" s="28"/>
      <c r="AU287" s="28"/>
    </row>
    <row r="288" spans="40:47" ht="14.4" customHeight="1" x14ac:dyDescent="0.3">
      <c r="AN288" s="28" t="s">
        <v>79</v>
      </c>
      <c r="AO288" s="28" t="s">
        <v>2024</v>
      </c>
      <c r="AP288" s="28" t="s">
        <v>2025</v>
      </c>
      <c r="AQ288" s="28" t="s">
        <v>2026</v>
      </c>
      <c r="AR288" s="28" t="s">
        <v>2027</v>
      </c>
      <c r="AS288" s="28" t="s">
        <v>2028</v>
      </c>
      <c r="AT288" s="28" t="s">
        <v>2029</v>
      </c>
      <c r="AU288" s="28" t="s">
        <v>2030</v>
      </c>
    </row>
    <row r="289" spans="40:47" ht="14.4" customHeight="1" x14ac:dyDescent="0.3">
      <c r="AN289" s="28" t="s">
        <v>80</v>
      </c>
      <c r="AO289" s="28" t="s">
        <v>2031</v>
      </c>
      <c r="AP289" s="28" t="s">
        <v>2032</v>
      </c>
      <c r="AQ289" s="28" t="s">
        <v>2033</v>
      </c>
      <c r="AR289" s="28" t="s">
        <v>2034</v>
      </c>
      <c r="AS289" s="28" t="s">
        <v>2035</v>
      </c>
      <c r="AT289" s="28" t="s">
        <v>2036</v>
      </c>
      <c r="AU289" s="28" t="s">
        <v>2037</v>
      </c>
    </row>
    <row r="290" spans="40:47" ht="14.4" customHeight="1" x14ac:dyDescent="0.3">
      <c r="AN290" s="28" t="s">
        <v>96</v>
      </c>
      <c r="AO290" s="28">
        <v>392</v>
      </c>
      <c r="AP290" s="28">
        <v>58</v>
      </c>
      <c r="AQ290" s="28">
        <v>53</v>
      </c>
      <c r="AR290" s="28">
        <v>46</v>
      </c>
      <c r="AS290" s="28">
        <v>44</v>
      </c>
      <c r="AT290" s="28">
        <v>23</v>
      </c>
      <c r="AU290" s="28">
        <v>19</v>
      </c>
    </row>
    <row r="292" spans="40:47" ht="14.4" customHeight="1" x14ac:dyDescent="0.3">
      <c r="AN292" s="2" t="s">
        <v>1887</v>
      </c>
    </row>
    <row r="293" spans="40:47" ht="14.4" customHeight="1" x14ac:dyDescent="0.3">
      <c r="AO293" s="2" t="s">
        <v>1910</v>
      </c>
      <c r="AP293" s="2" t="s">
        <v>2010</v>
      </c>
      <c r="AQ293" s="2" t="s">
        <v>2011</v>
      </c>
    </row>
    <row r="294" spans="40:47" ht="14.4" customHeight="1" x14ac:dyDescent="0.3">
      <c r="AO294" s="2" t="s">
        <v>2018</v>
      </c>
      <c r="AP294" s="2" t="s">
        <v>2016</v>
      </c>
      <c r="AQ294" s="2" t="s">
        <v>2038</v>
      </c>
    </row>
    <row r="295" spans="40:47" ht="14.4" customHeight="1" x14ac:dyDescent="0.3">
      <c r="AO295" s="2" t="s">
        <v>2020</v>
      </c>
      <c r="AP295" s="2" t="s">
        <v>2040</v>
      </c>
      <c r="AQ295" s="2" t="s">
        <v>2044</v>
      </c>
    </row>
    <row r="296" spans="40:47" ht="14.4" customHeight="1" x14ac:dyDescent="0.3">
      <c r="AO296" s="2" t="s">
        <v>2019</v>
      </c>
      <c r="AP296" s="2" t="s">
        <v>2017</v>
      </c>
      <c r="AQ296" s="2" t="s">
        <v>2039</v>
      </c>
    </row>
    <row r="297" spans="40:47" ht="14.4" customHeight="1" x14ac:dyDescent="0.3">
      <c r="AO297" s="2" t="s">
        <v>2021</v>
      </c>
      <c r="AP297" s="2" t="s">
        <v>2041</v>
      </c>
      <c r="AQ297" s="2" t="s">
        <v>2045</v>
      </c>
    </row>
    <row r="298" spans="40:47" ht="14.4" customHeight="1" x14ac:dyDescent="0.3">
      <c r="AO298" s="2" t="s">
        <v>2005</v>
      </c>
      <c r="AQ298" s="2" t="s">
        <v>2012</v>
      </c>
    </row>
    <row r="299" spans="40:47" ht="14.4" customHeight="1" x14ac:dyDescent="0.3">
      <c r="AO299" s="2" t="s">
        <v>2006</v>
      </c>
      <c r="AP299" s="2" t="s">
        <v>2004</v>
      </c>
      <c r="AQ299" s="2" t="s">
        <v>2013</v>
      </c>
    </row>
    <row r="302" spans="40:47" ht="14.4" customHeight="1" x14ac:dyDescent="0.3">
      <c r="AQ302" s="2">
        <f>LEN(AQ310)</f>
        <v>9</v>
      </c>
    </row>
    <row r="304" spans="40:47" ht="14.4" customHeight="1" x14ac:dyDescent="0.3">
      <c r="AO304" s="2">
        <f>LEN(AO315)</f>
        <v>2630</v>
      </c>
      <c r="AP304" s="2">
        <f>LEN(AP315)</f>
        <v>286</v>
      </c>
      <c r="AQ304" s="2">
        <f>LEN(AQ315)</f>
        <v>3459</v>
      </c>
      <c r="AS304" s="2">
        <f>SUM(AO302:AQ306)</f>
        <v>6398</v>
      </c>
    </row>
    <row r="306" spans="40:52" ht="14.4" customHeight="1" x14ac:dyDescent="0.3">
      <c r="AQ306" s="2">
        <f>LEN(AQ320)</f>
        <v>14</v>
      </c>
    </row>
    <row r="308" spans="40:52" ht="14.4" customHeight="1" x14ac:dyDescent="0.3">
      <c r="AN308" s="28" t="s">
        <v>126</v>
      </c>
      <c r="AO308" s="28"/>
      <c r="AP308" s="28"/>
      <c r="AQ308" s="28"/>
    </row>
    <row r="309" spans="40:52" ht="14.4" customHeight="1" x14ac:dyDescent="0.3">
      <c r="AN309" s="28" t="s">
        <v>83</v>
      </c>
      <c r="AO309" s="2" t="s">
        <v>2046</v>
      </c>
      <c r="AP309" s="2" t="s">
        <v>2047</v>
      </c>
      <c r="AQ309" s="28" t="s">
        <v>2048</v>
      </c>
      <c r="AS309" s="2">
        <f>LEN(AO309)</f>
        <v>12</v>
      </c>
      <c r="AT309" s="2">
        <f t="shared" ref="AT309:AU321" si="19">LEN(AP309)</f>
        <v>10</v>
      </c>
      <c r="AU309" s="2">
        <f t="shared" si="19"/>
        <v>15</v>
      </c>
      <c r="AV309" s="2">
        <f>StringCharCount(AO310," ")</f>
        <v>0</v>
      </c>
      <c r="AW309" s="2">
        <f t="shared" ref="AW309:AZ321" si="20">StringCharCount(AP310," ")</f>
        <v>0</v>
      </c>
      <c r="AX309" s="2">
        <f t="shared" si="20"/>
        <v>0</v>
      </c>
      <c r="AY309" s="2">
        <f t="shared" si="20"/>
        <v>0</v>
      </c>
      <c r="AZ309" s="2">
        <f t="shared" si="20"/>
        <v>0</v>
      </c>
    </row>
    <row r="310" spans="40:52" ht="14.4" customHeight="1" x14ac:dyDescent="0.3">
      <c r="AN310" s="28" t="s">
        <v>124</v>
      </c>
      <c r="AO310" s="28"/>
      <c r="AP310" s="28"/>
      <c r="AQ310" s="28" t="s">
        <v>2049</v>
      </c>
      <c r="AS310" s="2">
        <f t="shared" ref="AS310:AS321" si="21">LEN(AO310)</f>
        <v>0</v>
      </c>
      <c r="AT310" s="2">
        <f t="shared" si="19"/>
        <v>0</v>
      </c>
      <c r="AU310" s="2">
        <f t="shared" si="19"/>
        <v>9</v>
      </c>
      <c r="AV310" s="2">
        <f t="shared" ref="AV310:AV321" si="22">StringCharCount(AO311," ")</f>
        <v>0</v>
      </c>
      <c r="AW310" s="2">
        <f t="shared" si="20"/>
        <v>0</v>
      </c>
      <c r="AX310" s="2">
        <f t="shared" si="20"/>
        <v>0</v>
      </c>
      <c r="AY310" s="2">
        <f t="shared" si="20"/>
        <v>0</v>
      </c>
      <c r="AZ310" s="2">
        <f t="shared" si="20"/>
        <v>0</v>
      </c>
    </row>
    <row r="311" spans="40:52" ht="14.4" customHeight="1" x14ac:dyDescent="0.3">
      <c r="AN311" s="28" t="s">
        <v>14</v>
      </c>
      <c r="AO311" s="28"/>
      <c r="AP311" s="28"/>
      <c r="AQ311" s="28"/>
      <c r="AS311" s="2">
        <f t="shared" si="21"/>
        <v>0</v>
      </c>
      <c r="AT311" s="2">
        <f t="shared" si="19"/>
        <v>0</v>
      </c>
      <c r="AU311" s="2">
        <f t="shared" si="19"/>
        <v>0</v>
      </c>
      <c r="AV311" s="2">
        <f t="shared" si="22"/>
        <v>0</v>
      </c>
      <c r="AW311" s="2">
        <f t="shared" si="20"/>
        <v>0</v>
      </c>
      <c r="AX311" s="2">
        <f t="shared" si="20"/>
        <v>0</v>
      </c>
      <c r="AY311" s="2">
        <f t="shared" si="20"/>
        <v>0</v>
      </c>
      <c r="AZ311" s="2">
        <f t="shared" si="20"/>
        <v>0</v>
      </c>
    </row>
    <row r="312" spans="40:52" ht="14.4" customHeight="1" x14ac:dyDescent="0.3">
      <c r="AN312" s="28" t="s">
        <v>16</v>
      </c>
      <c r="AO312" s="28"/>
      <c r="AP312" s="28"/>
      <c r="AQ312" s="28"/>
      <c r="AS312" s="2">
        <f t="shared" si="21"/>
        <v>0</v>
      </c>
      <c r="AT312" s="2">
        <f t="shared" si="19"/>
        <v>0</v>
      </c>
      <c r="AU312" s="2">
        <f t="shared" si="19"/>
        <v>0</v>
      </c>
      <c r="AV312" s="2">
        <f t="shared" si="22"/>
        <v>0</v>
      </c>
      <c r="AW312" s="2">
        <f t="shared" si="20"/>
        <v>0</v>
      </c>
      <c r="AX312" s="2">
        <f t="shared" si="20"/>
        <v>0</v>
      </c>
      <c r="AY312" s="2">
        <f t="shared" si="20"/>
        <v>0</v>
      </c>
      <c r="AZ312" s="2">
        <f t="shared" si="20"/>
        <v>0</v>
      </c>
    </row>
    <row r="313" spans="40:52" ht="14.4" customHeight="1" x14ac:dyDescent="0.3">
      <c r="AN313" s="28" t="s">
        <v>13</v>
      </c>
      <c r="AO313" s="28"/>
      <c r="AP313" s="28"/>
      <c r="AQ313" s="28"/>
      <c r="AS313" s="2">
        <f t="shared" si="21"/>
        <v>0</v>
      </c>
      <c r="AT313" s="2">
        <f t="shared" si="19"/>
        <v>0</v>
      </c>
      <c r="AU313" s="2">
        <f t="shared" si="19"/>
        <v>0</v>
      </c>
      <c r="AV313" s="2">
        <f t="shared" si="22"/>
        <v>0</v>
      </c>
      <c r="AW313" s="2">
        <f t="shared" si="20"/>
        <v>0</v>
      </c>
      <c r="AX313" s="2">
        <f t="shared" si="20"/>
        <v>0</v>
      </c>
      <c r="AY313" s="2">
        <f t="shared" si="20"/>
        <v>0</v>
      </c>
      <c r="AZ313" s="2">
        <f t="shared" si="20"/>
        <v>0</v>
      </c>
    </row>
    <row r="314" spans="40:52" ht="14.4" customHeight="1" x14ac:dyDescent="0.3">
      <c r="AN314" s="28" t="s">
        <v>16</v>
      </c>
      <c r="AO314" s="28"/>
      <c r="AP314" s="28"/>
      <c r="AQ314" s="28"/>
      <c r="AS314" s="2">
        <f t="shared" si="21"/>
        <v>0</v>
      </c>
      <c r="AT314" s="2">
        <f t="shared" si="19"/>
        <v>0</v>
      </c>
      <c r="AU314" s="2">
        <f t="shared" si="19"/>
        <v>0</v>
      </c>
      <c r="AV314" s="2">
        <f t="shared" si="22"/>
        <v>0</v>
      </c>
      <c r="AW314" s="2">
        <f t="shared" si="20"/>
        <v>0</v>
      </c>
      <c r="AX314" s="2">
        <f t="shared" si="20"/>
        <v>0</v>
      </c>
      <c r="AY314" s="2">
        <f t="shared" si="20"/>
        <v>0</v>
      </c>
      <c r="AZ314" s="2">
        <f t="shared" si="20"/>
        <v>0</v>
      </c>
    </row>
    <row r="315" spans="40:52" ht="14.4" customHeight="1" x14ac:dyDescent="0.3">
      <c r="AN315" s="28" t="s">
        <v>88</v>
      </c>
      <c r="AO315" s="72" t="s">
        <v>2073</v>
      </c>
      <c r="AP315" s="72" t="s">
        <v>2050</v>
      </c>
      <c r="AQ315" s="73" t="s">
        <v>2054</v>
      </c>
      <c r="AS315" s="2">
        <f t="shared" si="21"/>
        <v>2630</v>
      </c>
      <c r="AT315" s="2">
        <f t="shared" si="19"/>
        <v>286</v>
      </c>
      <c r="AU315" s="2">
        <f t="shared" si="19"/>
        <v>3459</v>
      </c>
      <c r="AV315" s="2">
        <f t="shared" si="22"/>
        <v>0</v>
      </c>
      <c r="AW315" s="2">
        <f t="shared" si="20"/>
        <v>0</v>
      </c>
      <c r="AX315" s="2">
        <f t="shared" si="20"/>
        <v>0</v>
      </c>
      <c r="AY315" s="2">
        <f t="shared" si="20"/>
        <v>0</v>
      </c>
      <c r="AZ315" s="2">
        <f t="shared" si="20"/>
        <v>0</v>
      </c>
    </row>
    <row r="316" spans="40:52" ht="14.4" customHeight="1" x14ac:dyDescent="0.3">
      <c r="AN316" s="28" t="s">
        <v>16</v>
      </c>
      <c r="AO316" s="28"/>
      <c r="AP316" s="28"/>
      <c r="AQ316" s="28"/>
      <c r="AS316" s="2">
        <f t="shared" si="21"/>
        <v>0</v>
      </c>
      <c r="AT316" s="2">
        <f t="shared" si="19"/>
        <v>0</v>
      </c>
      <c r="AU316" s="2">
        <f t="shared" si="19"/>
        <v>0</v>
      </c>
      <c r="AV316" s="2">
        <f t="shared" si="22"/>
        <v>0</v>
      </c>
      <c r="AW316" s="2">
        <f t="shared" si="20"/>
        <v>0</v>
      </c>
      <c r="AX316" s="2">
        <f t="shared" si="20"/>
        <v>0</v>
      </c>
      <c r="AY316" s="2">
        <f t="shared" si="20"/>
        <v>0</v>
      </c>
      <c r="AZ316" s="2">
        <f t="shared" si="20"/>
        <v>0</v>
      </c>
    </row>
    <row r="317" spans="40:52" ht="14.4" customHeight="1" x14ac:dyDescent="0.3">
      <c r="AN317" s="28" t="s">
        <v>13</v>
      </c>
      <c r="AO317" s="28"/>
      <c r="AP317" s="28"/>
      <c r="AQ317" s="28"/>
      <c r="AS317" s="2">
        <f t="shared" si="21"/>
        <v>0</v>
      </c>
      <c r="AT317" s="2">
        <f t="shared" si="19"/>
        <v>0</v>
      </c>
      <c r="AU317" s="2">
        <f t="shared" si="19"/>
        <v>0</v>
      </c>
      <c r="AV317" s="2">
        <f t="shared" si="22"/>
        <v>0</v>
      </c>
      <c r="AW317" s="2">
        <f t="shared" si="20"/>
        <v>0</v>
      </c>
      <c r="AX317" s="2">
        <f t="shared" si="20"/>
        <v>0</v>
      </c>
      <c r="AY317" s="2">
        <f t="shared" si="20"/>
        <v>0</v>
      </c>
      <c r="AZ317" s="2">
        <f t="shared" si="20"/>
        <v>0</v>
      </c>
    </row>
    <row r="318" spans="40:52" ht="14.4" customHeight="1" x14ac:dyDescent="0.3">
      <c r="AN318" s="28" t="s">
        <v>16</v>
      </c>
      <c r="AO318" s="28"/>
      <c r="AP318" s="28"/>
      <c r="AQ318" s="28"/>
      <c r="AS318" s="2">
        <f t="shared" si="21"/>
        <v>0</v>
      </c>
      <c r="AT318" s="2">
        <f t="shared" si="19"/>
        <v>0</v>
      </c>
      <c r="AU318" s="2">
        <f t="shared" si="19"/>
        <v>0</v>
      </c>
      <c r="AV318" s="2">
        <f t="shared" si="22"/>
        <v>0</v>
      </c>
      <c r="AW318" s="2">
        <f t="shared" si="20"/>
        <v>0</v>
      </c>
      <c r="AX318" s="2">
        <f t="shared" si="20"/>
        <v>0</v>
      </c>
      <c r="AY318" s="2">
        <f t="shared" si="20"/>
        <v>0</v>
      </c>
      <c r="AZ318" s="2">
        <f t="shared" si="20"/>
        <v>0</v>
      </c>
    </row>
    <row r="319" spans="40:52" ht="14.4" customHeight="1" x14ac:dyDescent="0.3">
      <c r="AN319" s="28" t="s">
        <v>15</v>
      </c>
      <c r="AO319" s="28"/>
      <c r="AP319" s="28"/>
      <c r="AQ319" s="28"/>
      <c r="AS319" s="2">
        <f t="shared" si="21"/>
        <v>0</v>
      </c>
      <c r="AT319" s="2">
        <f t="shared" si="19"/>
        <v>0</v>
      </c>
      <c r="AU319" s="2">
        <f t="shared" si="19"/>
        <v>0</v>
      </c>
      <c r="AV319" s="2">
        <f t="shared" si="22"/>
        <v>0</v>
      </c>
      <c r="AW319" s="2">
        <f t="shared" si="20"/>
        <v>0</v>
      </c>
      <c r="AX319" s="2">
        <f t="shared" si="20"/>
        <v>0</v>
      </c>
      <c r="AY319" s="2">
        <f t="shared" si="20"/>
        <v>0</v>
      </c>
      <c r="AZ319" s="2">
        <f t="shared" si="20"/>
        <v>0</v>
      </c>
    </row>
    <row r="320" spans="40:52" ht="14.4" customHeight="1" x14ac:dyDescent="0.3">
      <c r="AN320" s="28" t="s">
        <v>125</v>
      </c>
      <c r="AO320" s="28"/>
      <c r="AP320" s="28"/>
      <c r="AQ320" s="28" t="s">
        <v>2052</v>
      </c>
      <c r="AS320" s="2">
        <f t="shared" si="21"/>
        <v>0</v>
      </c>
      <c r="AT320" s="2">
        <f t="shared" si="19"/>
        <v>0</v>
      </c>
      <c r="AU320" s="2">
        <f t="shared" si="19"/>
        <v>14</v>
      </c>
      <c r="AV320" s="2">
        <f t="shared" si="22"/>
        <v>0</v>
      </c>
      <c r="AW320" s="2">
        <f t="shared" si="20"/>
        <v>0</v>
      </c>
      <c r="AX320" s="2">
        <f t="shared" si="20"/>
        <v>0</v>
      </c>
      <c r="AY320" s="2">
        <f t="shared" si="20"/>
        <v>0</v>
      </c>
      <c r="AZ320" s="2">
        <f t="shared" si="20"/>
        <v>0</v>
      </c>
    </row>
    <row r="321" spans="40:52" ht="14.4" customHeight="1" x14ac:dyDescent="0.3">
      <c r="AN321" s="28" t="s">
        <v>92</v>
      </c>
      <c r="AO321" s="28"/>
      <c r="AP321" s="28"/>
      <c r="AQ321" s="28"/>
      <c r="AS321" s="2">
        <f t="shared" si="21"/>
        <v>0</v>
      </c>
      <c r="AT321" s="2">
        <f t="shared" si="19"/>
        <v>0</v>
      </c>
      <c r="AU321" s="2">
        <f t="shared" si="19"/>
        <v>0</v>
      </c>
      <c r="AV321" s="2">
        <f t="shared" si="22"/>
        <v>0</v>
      </c>
      <c r="AW321" s="2">
        <f t="shared" si="20"/>
        <v>0</v>
      </c>
      <c r="AX321" s="2">
        <f t="shared" si="20"/>
        <v>0</v>
      </c>
      <c r="AY321" s="2">
        <f t="shared" si="20"/>
        <v>0</v>
      </c>
      <c r="AZ321" s="2">
        <f t="shared" si="20"/>
        <v>0</v>
      </c>
    </row>
    <row r="323" spans="40:52" ht="14.4" customHeight="1" x14ac:dyDescent="0.3">
      <c r="AN323" s="2" t="s">
        <v>127</v>
      </c>
      <c r="AU323" s="2" t="str">
        <f>MID(AO315,4,34)</f>
        <v>CTCGAGGGATCCAGACATGATAAGATACATTGAT</v>
      </c>
    </row>
    <row r="324" spans="40:52" ht="14.4" customHeight="1" x14ac:dyDescent="0.3">
      <c r="AN324" s="28" t="s">
        <v>89</v>
      </c>
      <c r="AO324" s="28" t="s">
        <v>2073</v>
      </c>
      <c r="AP324" s="28" t="s">
        <v>2053</v>
      </c>
      <c r="AQ324" s="28" t="s">
        <v>2054</v>
      </c>
    </row>
    <row r="325" spans="40:52" ht="14.4" customHeight="1" x14ac:dyDescent="0.3">
      <c r="AN325" s="28" t="s">
        <v>75</v>
      </c>
      <c r="AO325" s="28" t="s">
        <v>2074</v>
      </c>
      <c r="AP325" s="28" t="s">
        <v>2055</v>
      </c>
      <c r="AQ325" s="28" t="s">
        <v>2056</v>
      </c>
    </row>
    <row r="326" spans="40:52" ht="14.4" customHeight="1" x14ac:dyDescent="0.3">
      <c r="AN326" s="28" t="s">
        <v>76</v>
      </c>
      <c r="AO326" s="28" t="s">
        <v>2057</v>
      </c>
      <c r="AP326" s="28" t="s">
        <v>2058</v>
      </c>
      <c r="AQ326" s="28" t="s">
        <v>2075</v>
      </c>
    </row>
    <row r="327" spans="40:52" ht="14.4" customHeight="1" x14ac:dyDescent="0.3">
      <c r="AN327" s="28" t="s">
        <v>84</v>
      </c>
      <c r="AO327" s="28" t="s">
        <v>2059</v>
      </c>
      <c r="AP327" s="28" t="s">
        <v>2060</v>
      </c>
      <c r="AQ327" s="28" t="s">
        <v>2061</v>
      </c>
      <c r="AT327" s="2" t="str">
        <f>AO315&amp;AP315&amp;AQ310&amp;AQ315&amp;AQ320</f>
        <v>TGACTCGAGGGATCCAGACATGATAAGATACATTGATGAGTTTGGACAAACCACAACTAGAATGCAGTGAAAAAAATGCTTTATTTGTGAAATTTGTGATGCTATTGCTTTATTTGTAACCATTATAAGCTGCAATAAACAAGTTAACAACAACAATTGCATTCATTTTATGTTTCAGGTTCAGGGGGAGGTGTGGGAGGTTTTTTAAAGCAAGTAAAACCTCTACAAATGTGGTATGGCTGATTATGATCAGTCGACCGATGCCCTTGAGAGCCTTCAACCCAGTCAGCTCCTTCCGGTGGGCGCGGGGCATGACTATCGTCGCCGCACTTATGACTGTCTTCTTTATCATGCAACTCGTAGGACAGGTGCCGGCAGCGCTCTGGGTCATTTTCGGCGAGGACCGCTTTCGCTGGAGCGCGACGATGATCGGCCTGTCGCTTGCGGTATTCGGAATCTTGCACGCCCTCGCTCAAGCCTTCGTCACTGGTCCCGCCACCAAACGTTTCGGCGAGAAGCAGGCCATTATCGCCGGCATGGCGGCCGACGCGCTGGGCTACGTCTTGCTGGCGTTCGCGACGCGAGGCTGGATGGCCTTCCCCATTATGATTCTTCTCGCTTCCGGCGGCATCGGGATGCCCGCGTTGCAGGCCATGCTGTCCAGGCAGGTAGATGACGACCATCAGGGACAGCTTCAAGGATCGCTCGCGGCTCTTACCAGCCAGCAAAAGGCCAGGAACCGTAAAAAGGCCGCGTTGCTGGCGTTTTTCCATAGGCTCCGCCCCCCTGACGAGCATCACAAAAATCGACGCTCAAGTCAGAGGTGGCGAAACCCGACAGGACTATAAAGATACCAGGCGTTTCCCCCTGGAAGCTCCCTCGTGCGCTCTCCTGTTCCGACCCTGCCGCTTACCGGATACCTGTCCGCCTTTCTCCCTTCGGGAAGCGTGGCGCTTTCTCAATGCTCACGCTGTAGGTATCTCAGTTCGGTGTAGGTCGTTCGCTCCAAGCTGGGCTGTGTGCACGAACCCCCCGTTCAGCCCGACCGCTGCGCCTTATCCGGTAACTATCGTCTTGAGTCCAACCCGGTAAGACACGACTTATCGCCACTGGCAGCAGCCACTGGTAACAGGATTAGCAGAGCGAGGTATGTAGGCGGTGCTACAGAGTTCTTGAAGTGGTGGCCTAACTACGGCTACACTAGAAGGACAGTATTTGGTATCTGCGCTCTGCTGAAGCCAGTTACCTTCGGAAAAAGAGTTGGTAGCTCTTGATCCGGCAAACAAACCACCGCTGGTAGCGGTGGTTTTTTTGTTTGCAAGCAGCAGATTACGCGCAGAAAAAAAGGATCTCAAGAAGATCCTTTGATCTTTTCTACGGGGTCTGACGCTCAGTGGAACGAAAACTCACGTTAAGGGATTTTGGTCATGAGATTATCAAAAAGGATCTTCACCTAGATCCTTTTAAATTAAAAATGAAGTTTTAAATCAATCTAAAGTATATATGAGTAAACTTGGTCTGACAGTTACCAATGCTTAATCAGTGAGGCACCTATCTCAGCGATCTGTCTATTTCGTTCATCCATAGTTGCCTGACTCCCCGTCGTGTAGATAACTACGATACGGGAGGGCTTACCATCTGGCCCCAGTGCTGCAATGATACCGCGAGACCCACGCTCACCGGCTCCAGATTTATCAGCAATAAACCAGCCAGCCGGAAGGGCCGAGCGCAGAAGTGGTCCTGCAACTTTATCCGCCTCCATCCAGTCTATTAATTGTTGCCGGGAAGCTAGAGTAAGTAGTTCGCCAGTTAATAGTTTGCGCAACGTTGTTGCCATTGCTGCAGGCATCGTGGTGTCACGCTCGTCGTTTGGTATGGCTTCATTCAGCTCCGGTTCCCAACGATCAAGGCGAGTTACATGATCCCCCATGTTGTGCAAAAAAGCGGTTAGCTCCTTCGGTCCTCCGATCGTTGTCAGAAGTAAGTTGGCCGCAGTGTTATCACTCATGGTTATGGCAGCACTGCATAATTCTCTTACTGTCATGCCATCCGTAAGATGCTTTTCTGTGACTGGTGAGTACTCAACCAAGTCATTCTGAGAATAGTGTATGCGGCGACCGAGTTGCTCTTGCCCGGCGTCAACACGGGATAATACCGCGCCACATAGCAGAACTTTAAAAGTGCTCATCATTGGAAAACGTTCTTCGGGGCGAAAACTCTCAAGGATCTTACCGCTGTTGAGATCCAGTTCGATGTAACCCACTCGTGCACCCAACTGATCTTCAGCATCTTTTACTTTCACCAGCGTTTCTGGGTGAGCAAAAACAGGAAGGCAAAATGCCGCAAAAAAGGGAATAAGGGCGACACGGAAATGTTGAATACTCATACTCTTCCTTTTTCAATATTATTGAAGCATTTATCAGGGTTATTGTCTCATGAGCGGATACATATTTGAATGTATTTAGAAAAATAAACAAATAGGGGTTCCGCGCACATTTCCCCGAAAAGTGCCACCTGACGTCTAAGAAACCATTATTATCATGACATTAACCTATAAAAATAGGCGTATCACGAGGCCCTTTCGTCTTCAAGGAATTAATTCTATATTCTAAAAACACAAATGATACTTCTGTTGGAATATACTATTCAACCTACAAAAATAACGTTAAACAACACTACTTTATATTTGATATGAATGGCCACACCTTTTATGCCATAAAACATATTGTAAGAGAATACCACTCTTTTTATTCCTTCTTTCCTTCTTGTACGTTTTTTGCTGTGAGTAGGTCGTGGTGCTGGTGTTGCAGTTGAAATAACTTAAAATATAAATCATAAAACTCAAACATAAACTTGACTATTTATTTATTTATTAAGAAAGGAAATATAAATTATAAATTACAACAGGTTCCCTTTGCCGCCACCATGTCTAAAGGTGAAGAATTATTCACTGGTGTTGTCCCAATTTTGGTTGAATTAGATGGTGATGTTAATGGTCACAAATTTTCTGTCTCCGGTGAAGGTGAAGGTGATGCTACTTACGGTAAATTGACCTTAAAATTTATTTGTACTACTGGTAAATTGCCAGTTCCATGGCCAACCTTAGTCACTACTTTCGGTTATGGTGTTCAATGTTTTGCGAGATACCCAGATCATATGAAACAACATGACTTTTTCAAGTCTGCCATGCCAGAAGGTTATGTTCAAGAAAGAACTATTTTTTTCAAAGATGACGGTAACTACAAGACCAGAGCTGAAGTCAAGTTTGAAGGTGATACCTTAGTTAATAGAATCGAATTAAAAGGTATTGATTTTAAAGAAGATGGTAACATTTTAGGTCACAAATTGGAATACAACTATAACTCTCACAATGTTTACATCATGGCTGACAAACAAAAGAATGGTATCAAAGTTAACTTCAAAATTAGACACAACATTGAAGATGGTTCTGTTCAATTAGCTGACCATTATCAACAAAATACTCCAATTGGTGATGGTCCAGTCTTGTTACCAGACAACCATTACTTATCCACTCAATCTGCCTTATCCAAAGATCCAAACGAAAAGAGAGACCACATGGTCTTGTTAGAATTTGTTACTGCTGCTGGTATTACCCATGGTATGGATGAATTGTACAAAGGCGGCGGCAGCGGCGGCGGCAGCACGCGCATGCCGAAGCCAGTCGCAAATCAGGAGGATGAGGATCCCACCCCATACCTGTTCGTGTCTTTGGAGCAAAGGCGTATCGATCAATCGAAACCCTATGACTCGAAGAAGTCTTGCTGGATCCCCGACGAGAAGGAGGGTTATCTCCTTGGTGAGATCAAGGCCACCAAGGGCGATATCGTCTCCGTTGGTCTGCAGGGTGGAGAGACACGAGACTTAAAGAAAGATCTGCTCCAGCAAGTGAACCCCCCGAAATACGAAAAGGCCGAGGATATGTCCAACTTGACATACCTTAACGATGCCTCTGTGCTCCATAACTTGAGACAGAGATACTACAACAAGCTGATCTACACCTACTCCGGTCTTTTCTGCGTTGCCATCAATCCTTACAAGCGTTACCCCGTGTATACCAACCGTTGCGCTAAGATGTACCGTGGCAAGCGCCGTAATGAGGTGCCACCCCATATTTTCGCCATCTCTGACGGTGCCTACGTCGACATGTTGACCAACCACGTGAATCAATCTATGTTGATCACCGGTGAGTCTGGTGCCGGAAAGACTGAGAACACCAAGAAGGTCATTGCGTACTTCGCCACTGTTGGTGCCTCCAAGAAGACCGATGAGGCCGCCAAGAGCAAGGGCTCCCTGGAAGATCAGGTTGTGCAGACCAACCCTGTGCTTGAGGCCTTCGGTAACGCCAAGACCGTGCGTAACGATAACTCCTCTCGTTTCGGTAAATTCATCCGTATCCACTTCGGACCCACTGGTAAACTGGCTGGTGCTGATATTGAGACCTATCTGCTGGAGAAGGCTCGTGTCATCTCCCAGCAGTCCCTGGAGCGTTCCTACCACATCTTCTACCAGATCATGTCTGGCTCCGTTCCCGGTGTTAAAGACATTTGTCTGTTGACCGATAACATCTACGATTACCACATTGTCTCCCAGGGCAAGGTCACTGTAGCCAGTATCGATGATGCTGAGGAGTTCTCCCTCACCGATCAAGCCTTCGACATCTTGGGCTTCACCAAGCAGGAGAAGGAGGACGTGTACAGGATCACCGCCGCTGTCATGCACATGGGTGGCATGAAGTTCAAGCAACGTGGTCGCGAGGAGCAGGCTGAGCAGGACGGCGAGGAGGAGGGTGGCCGTGTGTCGAAGCTGTTCGGTTGCGATACCGCCGAGCTGTACAAGAACTTGCTGAAGCCCCGCATCAAGGTCGGCAACGAGTTCGTCACCCAGGGCCGTAACGTCCAGCAGGTCACCAACTCGATCGGTGCCCTCTGCAAGGGTGTGTTCGATCGTCTGTTCAAGTGGCTGGTGAAGAAGTGTAACGAGACTCTGGATACCCAGCAGAAGCGTCAGCACTTCATTGGTGTACTGGATATTGCTGGTTTTGAGATCTTCGAGTACAACGGTTTCGAGCAACTGTGTATTAACTTCACCAACGAGAAGTTGCAACAATTCTTCAACCATCACATGTTCGTTTTGGAGCAAGAAGAATACAAGAGGGAAGGCATTGACTGGGCCTTCATCGATTTCGGTATGGACTTGTTGGCCTGTATCGATCTGATTGAAAAGCCCATGGGTATCTTGTCCATCCTGGAGGAAGAGTCTATGTTCCCCAAGGCCACCGATCAGACCTTCTCGGAGAAGCTGACCAACACCCATTTGGGCAAGTCGGCTCCATTCCAGAAGCCCAAGCCTCCAAAGCCCGGTCAGCAGGCTGCCCACTTCGCCATTGCCCATTATGCTGGTTGTGTGTCCTACAACATCACCGGTTGGTTGGAGAAGAACAAGGATCCTCTGAACGACACCGTTGTCGACCAGTTCAAGAAGTCGCAGAACAAGCTGCTGATCGAAATCTTCGCCGATCACGCCGGTCAGTCGGGTGGCGGTGAACAGGCCAAGGGAGGTCGTGGCAAGAAGGGCGGTGGCTTCGCTACCGTCTCGTCGGCCTACAAGGAGCAGTTGAACAGCTTGATGACCACTCTGCGTTCGACCCAGCCTCACTTCGTCCGTTGCATCATTCCCAACGAAATGAAGCAGCCTGGCGTGGTTGATGCCCACTTGGTCATGCACCAGCTGACCTGTAACGGTGTGCTTGAAGGTATCCGTATTTGCCGTAAGGGCTTCCCCAACAGGATGATGTACCCTGACTTCAAGATGCGGTACCAGATCCTGAACCCCCGTGGCATTAAGGACCTCGATTGTCCCAAGAAAGCCTCCAAGGTTCTGATTGAGTCCACCGAGCTGAACGAAGACCTTTACCGTCTGGGTCACACCAAGGTGTTCTTCCGCGCCGGTGTCCTGGGTCAGATGGAGGAGTTCCGTGATGAGCGTCTGGGCAAGATCATGTCCTGGATGCAGGCCTGGGCCCGTGGTTACCTGTCCCGTAAGGGCTTCAAGAAGCTCCAGGAACAGCGCGTCGCCGGCGGCGGCAGCGGCGGCGGCAGCTCTAGAGGCGCCCTGAAGGGCGAGATCAAGCAGAGGCTGAAGCTGAAGGACGGCGGCCACTACGACGCTGAGGTCAAGACCACCTACAAGGCCAAGAAGCCCGTGCAGCTGCCCGGCGCCTACAACGTCAACATCAAGTTGGACATCACCTCCCACAACGAGGACTACACCATCGTGGAACAGTACGAACGCGCCGAGGGCCGCCACTCCACCGGCGGCATGGACGAGCTGTACAAGGGCAGCCACCATCACCACCATCACTAGTAATAAGCGGCCGC</v>
      </c>
      <c r="AU327" s="2">
        <f>LEN(AT327)</f>
        <v>6398</v>
      </c>
      <c r="AV327" s="2" t="str">
        <f>MID(AT327,2595,34)</f>
        <v>ATTAATTCTATATTCTAAAAACACAAATGATACT</v>
      </c>
      <c r="AW327" s="2" t="str">
        <f>MID(AT327,2735,34)</f>
        <v>AATACCACTCTTTTTATTCCTTCTTTCCTTCTTG</v>
      </c>
      <c r="AX327" s="2" t="b">
        <f>EXACT(AV327,AW327)</f>
        <v>0</v>
      </c>
    </row>
    <row r="328" spans="40:52" ht="14.4" customHeight="1" x14ac:dyDescent="0.3">
      <c r="AN328" s="28" t="s">
        <v>85</v>
      </c>
      <c r="AO328" s="28" t="s">
        <v>2062</v>
      </c>
      <c r="AP328" s="28" t="s">
        <v>2063</v>
      </c>
      <c r="AQ328" s="28" t="s">
        <v>2064</v>
      </c>
    </row>
    <row r="329" spans="40:52" ht="14.4" customHeight="1" x14ac:dyDescent="0.3">
      <c r="AN329" s="28" t="s">
        <v>90</v>
      </c>
      <c r="AO329" s="28">
        <v>63.6</v>
      </c>
      <c r="AP329" s="28">
        <v>62.1</v>
      </c>
      <c r="AQ329" s="28">
        <v>62.3</v>
      </c>
    </row>
    <row r="330" spans="40:52" ht="14.4" customHeight="1" x14ac:dyDescent="0.3">
      <c r="AN330" s="28" t="s">
        <v>91</v>
      </c>
      <c r="AO330" s="28">
        <v>58.3</v>
      </c>
      <c r="AP330" s="28">
        <v>60.4</v>
      </c>
      <c r="AQ330" s="28">
        <v>63.8</v>
      </c>
    </row>
    <row r="331" spans="40:52" ht="14.4" customHeight="1" x14ac:dyDescent="0.3">
      <c r="AN331" s="28" t="s">
        <v>122</v>
      </c>
      <c r="AO331" s="28">
        <v>59</v>
      </c>
      <c r="AP331" s="28">
        <v>58</v>
      </c>
      <c r="AQ331" s="28">
        <v>62</v>
      </c>
      <c r="AU331" s="2" t="str">
        <f>StringFindOverlap(AO325,AO315)</f>
        <v>TGACTCGAGGGATCCAGACATG</v>
      </c>
      <c r="AV331" s="2">
        <f>LEN(AU331)</f>
        <v>22</v>
      </c>
      <c r="AW331" s="2">
        <f>OligoTm(AU331)</f>
        <v>65.400000000000006</v>
      </c>
    </row>
    <row r="332" spans="40:52" ht="14.4" customHeight="1" x14ac:dyDescent="0.3">
      <c r="AN332" s="28" t="s">
        <v>123</v>
      </c>
      <c r="AO332" s="28">
        <v>34</v>
      </c>
      <c r="AP332" s="28">
        <v>33</v>
      </c>
      <c r="AQ332" s="28">
        <v>20</v>
      </c>
      <c r="AU332" s="2" t="str">
        <f>StringFindOverlap(DNAReverseComplement(AO326),AO315)</f>
        <v>AATTAATTCTATATTCTAAAAACACAAATGATAC</v>
      </c>
    </row>
    <row r="333" spans="40:52" ht="14.4" customHeight="1" x14ac:dyDescent="0.3">
      <c r="AN333" s="28" t="s">
        <v>81</v>
      </c>
      <c r="AO333" s="28" t="s">
        <v>2076</v>
      </c>
      <c r="AP333" s="28" t="s">
        <v>2065</v>
      </c>
      <c r="AQ333" s="28" t="s">
        <v>2066</v>
      </c>
      <c r="AS333" s="2">
        <f>LEN(AO333)</f>
        <v>20</v>
      </c>
      <c r="AW333" s="2" t="str">
        <f>MID(AO315,2595,30)</f>
        <v>ATTAATTCTATATTCTAAAAACACAAATGA</v>
      </c>
    </row>
    <row r="334" spans="40:52" ht="14.4" customHeight="1" x14ac:dyDescent="0.3">
      <c r="AN334" s="28" t="s">
        <v>82</v>
      </c>
      <c r="AO334" s="28" t="s">
        <v>2065</v>
      </c>
      <c r="AP334" s="28" t="s">
        <v>2066</v>
      </c>
      <c r="AQ334" s="28" t="s">
        <v>2076</v>
      </c>
    </row>
    <row r="335" spans="40:52" ht="14.4" customHeight="1" x14ac:dyDescent="0.3">
      <c r="AU335" s="28" t="s">
        <v>2057</v>
      </c>
    </row>
    <row r="336" spans="40:52" ht="14.4" customHeight="1" x14ac:dyDescent="0.3">
      <c r="AN336" s="28" t="s">
        <v>128</v>
      </c>
      <c r="AO336" s="28"/>
      <c r="AP336" s="28"/>
      <c r="AQ336" s="28"/>
      <c r="AU336" s="2" t="s">
        <v>2072</v>
      </c>
    </row>
    <row r="337" spans="32:47" ht="14.4" customHeight="1" x14ac:dyDescent="0.3">
      <c r="AF337" s="2" t="s">
        <v>2072</v>
      </c>
      <c r="AN337" s="28" t="s">
        <v>77</v>
      </c>
      <c r="AO337" s="28" t="s">
        <v>2077</v>
      </c>
      <c r="AP337" s="28" t="s">
        <v>2067</v>
      </c>
      <c r="AQ337" s="28" t="s">
        <v>2078</v>
      </c>
    </row>
    <row r="338" spans="32:47" ht="14.4" customHeight="1" x14ac:dyDescent="0.3">
      <c r="AN338" s="28" t="s">
        <v>96</v>
      </c>
      <c r="AO338" s="28">
        <v>2664</v>
      </c>
      <c r="AP338" s="28">
        <v>306</v>
      </c>
      <c r="AQ338" s="28">
        <v>3489</v>
      </c>
    </row>
    <row r="339" spans="32:47" ht="14.4" customHeight="1" x14ac:dyDescent="0.3">
      <c r="AN339" s="28" t="s">
        <v>130</v>
      </c>
      <c r="AO339" s="28"/>
      <c r="AP339" s="28"/>
      <c r="AQ339" s="28"/>
    </row>
    <row r="340" spans="32:47" ht="14.4" customHeight="1" x14ac:dyDescent="0.3">
      <c r="AN340" s="28" t="s">
        <v>78</v>
      </c>
      <c r="AO340" s="28" t="s">
        <v>2079</v>
      </c>
      <c r="AP340" s="2">
        <v>6398</v>
      </c>
      <c r="AQ340" s="2">
        <v>6398</v>
      </c>
    </row>
    <row r="342" spans="32:47" ht="14.4" customHeight="1" x14ac:dyDescent="0.3">
      <c r="AN342" s="28" t="s">
        <v>129</v>
      </c>
      <c r="AO342" s="28"/>
      <c r="AP342" s="28"/>
      <c r="AQ342" s="28"/>
      <c r="AR342" s="28"/>
      <c r="AS342" s="28"/>
      <c r="AT342" s="28"/>
      <c r="AU342" s="28"/>
    </row>
    <row r="343" spans="32:47" ht="14.4" customHeight="1" x14ac:dyDescent="0.3">
      <c r="AN343" s="28" t="s">
        <v>79</v>
      </c>
      <c r="AO343" s="28" t="s">
        <v>2054</v>
      </c>
      <c r="AP343" s="28" t="s">
        <v>2080</v>
      </c>
      <c r="AQ343" s="28"/>
      <c r="AR343" s="28"/>
      <c r="AS343" s="28"/>
      <c r="AT343" s="28"/>
      <c r="AU343" s="28"/>
    </row>
    <row r="344" spans="32:47" ht="14.4" customHeight="1" x14ac:dyDescent="0.3">
      <c r="AN344" s="28" t="s">
        <v>80</v>
      </c>
      <c r="AO344" s="28" t="s">
        <v>2081</v>
      </c>
      <c r="AP344" s="28" t="s">
        <v>2082</v>
      </c>
      <c r="AQ344" s="28"/>
      <c r="AR344" s="28"/>
      <c r="AS344" s="28"/>
      <c r="AT344" s="28"/>
      <c r="AU344" s="28"/>
    </row>
    <row r="345" spans="32:47" ht="14.4" customHeight="1" x14ac:dyDescent="0.3">
      <c r="AN345" s="28" t="s">
        <v>96</v>
      </c>
      <c r="AO345" s="28">
        <v>1153</v>
      </c>
      <c r="AP345" s="28">
        <v>832</v>
      </c>
      <c r="AQ345" s="28"/>
      <c r="AR345" s="28"/>
      <c r="AS345" s="28"/>
      <c r="AT345" s="28"/>
      <c r="AU345" s="28"/>
    </row>
    <row r="347" spans="32:47" ht="14.4" customHeight="1" x14ac:dyDescent="0.3">
      <c r="AN347" s="2" t="s">
        <v>1887</v>
      </c>
      <c r="AS347" s="2">
        <f>LEN(AP343)</f>
        <v>2496</v>
      </c>
    </row>
    <row r="348" spans="32:47" ht="14.4" customHeight="1" x14ac:dyDescent="0.3">
      <c r="AO348" s="2" t="s">
        <v>1910</v>
      </c>
      <c r="AP348" s="2" t="s">
        <v>2079</v>
      </c>
      <c r="AQ348" s="2" t="s">
        <v>2083</v>
      </c>
      <c r="AS348" s="2">
        <f>LEN(AP344)</f>
        <v>832</v>
      </c>
    </row>
    <row r="349" spans="32:47" ht="14.4" customHeight="1" x14ac:dyDescent="0.3">
      <c r="AO349" s="2" t="s">
        <v>2059</v>
      </c>
      <c r="AP349" s="2" t="s">
        <v>2074</v>
      </c>
      <c r="AQ349" s="2" t="s">
        <v>2084</v>
      </c>
    </row>
    <row r="350" spans="32:47" ht="14.4" customHeight="1" x14ac:dyDescent="0.3">
      <c r="AO350" s="2" t="s">
        <v>2062</v>
      </c>
      <c r="AP350" s="2" t="s">
        <v>2057</v>
      </c>
      <c r="AQ350" s="2" t="s">
        <v>2068</v>
      </c>
    </row>
    <row r="351" spans="32:47" ht="14.4" customHeight="1" x14ac:dyDescent="0.3">
      <c r="AO351" s="2" t="s">
        <v>2060</v>
      </c>
      <c r="AP351" s="2" t="s">
        <v>2055</v>
      </c>
      <c r="AQ351" s="2" t="s">
        <v>2069</v>
      </c>
    </row>
    <row r="352" spans="32:47" ht="14.4" customHeight="1" x14ac:dyDescent="0.3">
      <c r="AO352" s="2" t="s">
        <v>2063</v>
      </c>
      <c r="AP352" s="2" t="s">
        <v>2058</v>
      </c>
      <c r="AQ352" s="2" t="s">
        <v>2070</v>
      </c>
    </row>
    <row r="353" spans="41:43" ht="14.4" customHeight="1" x14ac:dyDescent="0.3">
      <c r="AO353" s="2" t="s">
        <v>2061</v>
      </c>
      <c r="AP353" s="2" t="s">
        <v>2056</v>
      </c>
      <c r="AQ353" s="2" t="s">
        <v>2071</v>
      </c>
    </row>
    <row r="354" spans="41:43" ht="14.4" customHeight="1" x14ac:dyDescent="0.3">
      <c r="AO354" s="2" t="s">
        <v>2064</v>
      </c>
      <c r="AP354" s="2" t="s">
        <v>2075</v>
      </c>
      <c r="AQ354" s="2" t="s">
        <v>2085</v>
      </c>
    </row>
  </sheetData>
  <sortState ref="AY113:AZ221296">
    <sortCondition ref="AZ113:AZ221296"/>
  </sortState>
  <mergeCells count="12">
    <mergeCell ref="K2:R2"/>
    <mergeCell ref="B2:I2"/>
    <mergeCell ref="T2:AA2"/>
    <mergeCell ref="AN247:AU247"/>
    <mergeCell ref="BX2:CE2"/>
    <mergeCell ref="CG2:CN2"/>
    <mergeCell ref="CP2:CW2"/>
    <mergeCell ref="CY2:DF2"/>
    <mergeCell ref="AN2:AU2"/>
    <mergeCell ref="AW2:BD2"/>
    <mergeCell ref="BF2:BM2"/>
    <mergeCell ref="BO2:BV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5:AC119"/>
  <sheetViews>
    <sheetView zoomScale="55" zoomScaleNormal="55" workbookViewId="0">
      <selection activeCell="N73" sqref="N73"/>
    </sheetView>
  </sheetViews>
  <sheetFormatPr defaultColWidth="8.77734375" defaultRowHeight="14.4" customHeight="1" x14ac:dyDescent="0.3"/>
  <cols>
    <col min="1" max="3" width="8.77734375" style="2"/>
    <col min="4" max="4" width="21.88671875" style="2" bestFit="1" customWidth="1"/>
    <col min="5" max="12" width="8.77734375" style="2"/>
    <col min="13" max="13" width="21.88671875" style="2" bestFit="1" customWidth="1"/>
    <col min="14" max="21" width="8.77734375" style="2"/>
    <col min="22" max="22" width="21.88671875" style="2" bestFit="1" customWidth="1"/>
    <col min="23" max="16384" width="8.77734375" style="2"/>
  </cols>
  <sheetData>
    <row r="5" spans="4:25" ht="14.4" customHeight="1" x14ac:dyDescent="0.3">
      <c r="W5" s="2">
        <f>LEN(W13)</f>
        <v>212</v>
      </c>
      <c r="X5" s="2">
        <f>LEN(X13)</f>
        <v>2868</v>
      </c>
      <c r="Y5" s="2">
        <f>LEN(Y13)</f>
        <v>512</v>
      </c>
    </row>
    <row r="6" spans="4:25" ht="14.4" customHeight="1" x14ac:dyDescent="0.3">
      <c r="D6" s="28" t="s">
        <v>126</v>
      </c>
      <c r="E6" s="28"/>
      <c r="F6" s="28"/>
      <c r="G6" s="28"/>
      <c r="M6" s="2" t="s">
        <v>126</v>
      </c>
      <c r="V6" s="2" t="s">
        <v>126</v>
      </c>
    </row>
    <row r="7" spans="4:25" ht="14.4" customHeight="1" x14ac:dyDescent="0.3">
      <c r="D7" s="28" t="s">
        <v>83</v>
      </c>
      <c r="E7" s="2" t="s">
        <v>2086</v>
      </c>
      <c r="F7" s="2" t="s">
        <v>2087</v>
      </c>
      <c r="G7" s="28" t="s">
        <v>2088</v>
      </c>
      <c r="H7" s="2" t="s">
        <v>2089</v>
      </c>
      <c r="M7" s="2" t="s">
        <v>83</v>
      </c>
      <c r="N7" s="2" t="s">
        <v>2046</v>
      </c>
      <c r="O7" s="2" t="s">
        <v>2047</v>
      </c>
      <c r="P7" s="2" t="s">
        <v>2048</v>
      </c>
      <c r="V7" s="2" t="s">
        <v>83</v>
      </c>
      <c r="W7" s="2" t="s">
        <v>2090</v>
      </c>
      <c r="X7" s="2" t="s">
        <v>2091</v>
      </c>
      <c r="Y7" s="2" t="s">
        <v>2092</v>
      </c>
    </row>
    <row r="8" spans="4:25" ht="14.4" customHeight="1" x14ac:dyDescent="0.3">
      <c r="D8" s="28" t="s">
        <v>124</v>
      </c>
      <c r="E8" s="28"/>
      <c r="F8" s="28"/>
      <c r="G8" s="28"/>
      <c r="M8" s="2" t="s">
        <v>124</v>
      </c>
      <c r="P8" s="2" t="s">
        <v>2049</v>
      </c>
      <c r="V8" s="2" t="s">
        <v>124</v>
      </c>
    </row>
    <row r="9" spans="4:25" ht="14.4" customHeight="1" x14ac:dyDescent="0.3">
      <c r="D9" s="28" t="s">
        <v>14</v>
      </c>
      <c r="E9" s="28"/>
      <c r="F9" s="28"/>
      <c r="G9" s="28"/>
      <c r="M9" s="2" t="s">
        <v>14</v>
      </c>
      <c r="V9" s="2" t="s">
        <v>14</v>
      </c>
    </row>
    <row r="10" spans="4:25" ht="14.4" customHeight="1" x14ac:dyDescent="0.3">
      <c r="D10" s="28" t="s">
        <v>16</v>
      </c>
      <c r="E10" s="28"/>
      <c r="F10" s="28"/>
      <c r="G10" s="28"/>
      <c r="M10" s="2" t="s">
        <v>16</v>
      </c>
      <c r="V10" s="2" t="s">
        <v>16</v>
      </c>
    </row>
    <row r="11" spans="4:25" ht="14.4" customHeight="1" x14ac:dyDescent="0.3">
      <c r="D11" s="28" t="s">
        <v>13</v>
      </c>
      <c r="E11" s="28"/>
      <c r="F11" s="28"/>
      <c r="G11" s="28"/>
      <c r="M11" s="2" t="s">
        <v>13</v>
      </c>
      <c r="V11" s="2" t="s">
        <v>13</v>
      </c>
    </row>
    <row r="12" spans="4:25" ht="14.4" customHeight="1" x14ac:dyDescent="0.3">
      <c r="D12" s="28" t="s">
        <v>16</v>
      </c>
      <c r="E12" s="28"/>
      <c r="F12" s="28"/>
      <c r="G12" s="28"/>
      <c r="M12" s="2" t="s">
        <v>16</v>
      </c>
      <c r="V12" s="2" t="s">
        <v>16</v>
      </c>
    </row>
    <row r="13" spans="4:25" ht="14.4" customHeight="1" x14ac:dyDescent="0.3">
      <c r="D13" s="28" t="s">
        <v>88</v>
      </c>
      <c r="E13" s="28" t="s">
        <v>2093</v>
      </c>
      <c r="F13" s="74" t="s">
        <v>1998</v>
      </c>
      <c r="G13" s="74" t="s">
        <v>2094</v>
      </c>
      <c r="H13" s="74" t="s">
        <v>2095</v>
      </c>
      <c r="M13" s="2" t="s">
        <v>88</v>
      </c>
      <c r="N13" s="72" t="s">
        <v>2073</v>
      </c>
      <c r="O13" s="2" t="s">
        <v>2053</v>
      </c>
      <c r="P13" s="2" t="s">
        <v>2051</v>
      </c>
      <c r="V13" s="2" t="s">
        <v>88</v>
      </c>
      <c r="W13" s="2" t="s">
        <v>2096</v>
      </c>
      <c r="X13" s="2" t="s">
        <v>2097</v>
      </c>
      <c r="Y13" s="2" t="s">
        <v>2098</v>
      </c>
    </row>
    <row r="14" spans="4:25" ht="14.4" customHeight="1" x14ac:dyDescent="0.3">
      <c r="D14" s="28" t="s">
        <v>16</v>
      </c>
      <c r="E14" s="28"/>
      <c r="F14" s="28"/>
      <c r="G14" s="28"/>
      <c r="M14" s="2" t="s">
        <v>16</v>
      </c>
      <c r="V14" s="2" t="s">
        <v>16</v>
      </c>
    </row>
    <row r="15" spans="4:25" ht="14.4" customHeight="1" x14ac:dyDescent="0.3">
      <c r="D15" s="28" t="s">
        <v>13</v>
      </c>
      <c r="E15" s="28"/>
      <c r="F15" s="28"/>
      <c r="G15" s="28"/>
      <c r="M15" s="2" t="s">
        <v>13</v>
      </c>
      <c r="V15" s="2" t="s">
        <v>13</v>
      </c>
    </row>
    <row r="16" spans="4:25" ht="14.4" customHeight="1" x14ac:dyDescent="0.3">
      <c r="D16" s="28" t="s">
        <v>16</v>
      </c>
      <c r="E16" s="28"/>
      <c r="F16" s="28"/>
      <c r="G16" s="28"/>
      <c r="M16" s="2" t="s">
        <v>16</v>
      </c>
      <c r="V16" s="2" t="s">
        <v>16</v>
      </c>
    </row>
    <row r="17" spans="4:25" ht="14.4" customHeight="1" x14ac:dyDescent="0.3">
      <c r="D17" s="28" t="s">
        <v>15</v>
      </c>
      <c r="E17" s="28"/>
      <c r="F17" s="28"/>
      <c r="G17" s="28"/>
      <c r="M17" s="2" t="s">
        <v>15</v>
      </c>
      <c r="V17" s="2" t="s">
        <v>15</v>
      </c>
    </row>
    <row r="18" spans="4:25" ht="14.4" customHeight="1" x14ac:dyDescent="0.3">
      <c r="D18" s="28" t="s">
        <v>125</v>
      </c>
      <c r="E18" s="75" t="s">
        <v>2049</v>
      </c>
      <c r="F18" s="74" t="s">
        <v>1999</v>
      </c>
      <c r="G18" s="2" t="s">
        <v>2099</v>
      </c>
      <c r="H18" s="76" t="s">
        <v>2052</v>
      </c>
      <c r="J18" s="17"/>
      <c r="M18" s="2" t="s">
        <v>125</v>
      </c>
      <c r="P18" s="2" t="s">
        <v>2052</v>
      </c>
      <c r="V18" s="2" t="s">
        <v>125</v>
      </c>
      <c r="X18" s="2" t="s">
        <v>2100</v>
      </c>
      <c r="Y18" s="2" t="s">
        <v>2101</v>
      </c>
    </row>
    <row r="19" spans="4:25" ht="14.4" customHeight="1" x14ac:dyDescent="0.3">
      <c r="D19" s="28" t="s">
        <v>92</v>
      </c>
      <c r="E19" s="28"/>
      <c r="F19" s="28"/>
      <c r="G19" s="28"/>
      <c r="M19" s="2" t="s">
        <v>92</v>
      </c>
      <c r="V19" s="2" t="s">
        <v>92</v>
      </c>
    </row>
    <row r="21" spans="4:25" ht="14.4" customHeight="1" x14ac:dyDescent="0.3">
      <c r="D21" s="2" t="s">
        <v>127</v>
      </c>
      <c r="M21" s="2" t="s">
        <v>127</v>
      </c>
      <c r="V21" s="2" t="s">
        <v>127</v>
      </c>
    </row>
    <row r="22" spans="4:25" ht="14.4" customHeight="1" x14ac:dyDescent="0.3">
      <c r="D22" s="28" t="s">
        <v>89</v>
      </c>
      <c r="E22" s="28" t="s">
        <v>2093</v>
      </c>
      <c r="F22" s="28" t="s">
        <v>1998</v>
      </c>
      <c r="G22" s="28" t="s">
        <v>2094</v>
      </c>
      <c r="H22" s="2" t="s">
        <v>2153</v>
      </c>
      <c r="M22" s="2" t="s">
        <v>89</v>
      </c>
      <c r="N22" s="2" t="s">
        <v>2073</v>
      </c>
      <c r="O22" s="2" t="s">
        <v>2053</v>
      </c>
      <c r="P22" s="2" t="s">
        <v>2054</v>
      </c>
      <c r="V22" s="2" t="s">
        <v>89</v>
      </c>
      <c r="W22" s="2" t="s">
        <v>2096</v>
      </c>
      <c r="X22" s="2" t="s">
        <v>2097</v>
      </c>
      <c r="Y22" s="2" t="s">
        <v>2098</v>
      </c>
    </row>
    <row r="23" spans="4:25" ht="14.4" customHeight="1" x14ac:dyDescent="0.3">
      <c r="D23" s="28" t="s">
        <v>75</v>
      </c>
      <c r="E23" s="28" t="s">
        <v>2213</v>
      </c>
      <c r="F23" s="28" t="s">
        <v>2166</v>
      </c>
      <c r="G23" s="28" t="s">
        <v>2167</v>
      </c>
      <c r="H23" s="2" t="s">
        <v>2214</v>
      </c>
      <c r="M23" s="2" t="s">
        <v>75</v>
      </c>
      <c r="N23" s="2" t="s">
        <v>2181</v>
      </c>
      <c r="O23" s="2" t="s">
        <v>2182</v>
      </c>
      <c r="P23" s="2" t="s">
        <v>2183</v>
      </c>
      <c r="V23" s="2" t="s">
        <v>75</v>
      </c>
      <c r="W23" s="2" t="s">
        <v>2199</v>
      </c>
      <c r="X23" s="2" t="s">
        <v>2102</v>
      </c>
      <c r="Y23" s="2" t="s">
        <v>2103</v>
      </c>
    </row>
    <row r="24" spans="4:25" ht="14.4" customHeight="1" x14ac:dyDescent="0.3">
      <c r="D24" s="28" t="s">
        <v>76</v>
      </c>
      <c r="E24" s="28" t="s">
        <v>2168</v>
      </c>
      <c r="F24" s="28" t="s">
        <v>2169</v>
      </c>
      <c r="G24" s="28" t="s">
        <v>2170</v>
      </c>
      <c r="H24" s="2" t="s">
        <v>2215</v>
      </c>
      <c r="M24" s="2" t="s">
        <v>76</v>
      </c>
      <c r="N24" s="2" t="s">
        <v>2184</v>
      </c>
      <c r="O24" s="2" t="s">
        <v>2185</v>
      </c>
      <c r="P24" s="2" t="s">
        <v>2186</v>
      </c>
      <c r="V24" s="2" t="s">
        <v>76</v>
      </c>
      <c r="W24" s="2" t="s">
        <v>2200</v>
      </c>
      <c r="X24" s="2" t="s">
        <v>2201</v>
      </c>
      <c r="Y24" s="2" t="s">
        <v>2202</v>
      </c>
    </row>
    <row r="25" spans="4:25" ht="14.4" customHeight="1" x14ac:dyDescent="0.3">
      <c r="D25" s="28" t="s">
        <v>84</v>
      </c>
      <c r="E25" s="28" t="s">
        <v>2104</v>
      </c>
      <c r="F25" s="28" t="s">
        <v>2105</v>
      </c>
      <c r="G25" s="28" t="s">
        <v>2106</v>
      </c>
      <c r="H25" s="2" t="s">
        <v>2154</v>
      </c>
      <c r="M25" s="2" t="s">
        <v>84</v>
      </c>
      <c r="N25" s="2" t="s">
        <v>2059</v>
      </c>
      <c r="O25" s="2" t="s">
        <v>2060</v>
      </c>
      <c r="P25" s="2" t="s">
        <v>2061</v>
      </c>
      <c r="V25" s="2" t="s">
        <v>84</v>
      </c>
      <c r="W25" s="2" t="s">
        <v>2107</v>
      </c>
      <c r="X25" s="2" t="s">
        <v>2108</v>
      </c>
      <c r="Y25" s="2" t="s">
        <v>2109</v>
      </c>
    </row>
    <row r="26" spans="4:25" ht="14.4" customHeight="1" x14ac:dyDescent="0.3">
      <c r="D26" s="28" t="s">
        <v>85</v>
      </c>
      <c r="E26" s="28" t="s">
        <v>2110</v>
      </c>
      <c r="F26" s="28" t="s">
        <v>2111</v>
      </c>
      <c r="G26" s="28" t="s">
        <v>2112</v>
      </c>
      <c r="H26" s="2" t="s">
        <v>2155</v>
      </c>
      <c r="M26" s="2" t="s">
        <v>85</v>
      </c>
      <c r="N26" s="2" t="s">
        <v>2062</v>
      </c>
      <c r="O26" s="2" t="s">
        <v>2063</v>
      </c>
      <c r="P26" s="2" t="s">
        <v>2064</v>
      </c>
      <c r="V26" s="2" t="s">
        <v>85</v>
      </c>
      <c r="W26" s="2" t="s">
        <v>2113</v>
      </c>
      <c r="X26" s="2" t="s">
        <v>2114</v>
      </c>
      <c r="Y26" s="2" t="s">
        <v>2115</v>
      </c>
    </row>
    <row r="27" spans="4:25" ht="14.4" customHeight="1" x14ac:dyDescent="0.3">
      <c r="D27" s="28" t="s">
        <v>90</v>
      </c>
      <c r="E27" s="28">
        <v>60.7</v>
      </c>
      <c r="F27" s="28">
        <v>60.3</v>
      </c>
      <c r="G27" s="28">
        <v>61.8</v>
      </c>
      <c r="H27" s="2">
        <v>61.4</v>
      </c>
      <c r="M27" s="2" t="s">
        <v>90</v>
      </c>
      <c r="N27" s="2">
        <v>60.1</v>
      </c>
      <c r="O27" s="2">
        <v>60.8</v>
      </c>
      <c r="P27" s="2">
        <v>60.5</v>
      </c>
      <c r="V27" s="2" t="s">
        <v>90</v>
      </c>
      <c r="W27" s="2">
        <v>60.4</v>
      </c>
      <c r="X27" s="2">
        <v>62.3</v>
      </c>
      <c r="Y27" s="2">
        <v>62.9</v>
      </c>
    </row>
    <row r="28" spans="4:25" ht="14.4" customHeight="1" x14ac:dyDescent="0.3">
      <c r="D28" s="28" t="s">
        <v>91</v>
      </c>
      <c r="E28" s="28">
        <v>61.1</v>
      </c>
      <c r="F28" s="28">
        <v>62.9</v>
      </c>
      <c r="G28" s="28">
        <v>62</v>
      </c>
      <c r="H28" s="2">
        <v>61.3</v>
      </c>
      <c r="M28" s="2" t="s">
        <v>91</v>
      </c>
      <c r="N28" s="2">
        <v>54.3</v>
      </c>
      <c r="O28" s="2">
        <v>52.8</v>
      </c>
      <c r="P28" s="2">
        <v>61.8</v>
      </c>
      <c r="V28" s="2" t="s">
        <v>91</v>
      </c>
      <c r="W28" s="2">
        <v>61.6</v>
      </c>
      <c r="X28" s="2">
        <v>61.4</v>
      </c>
      <c r="Y28" s="2">
        <v>55.2</v>
      </c>
    </row>
    <row r="29" spans="4:25" ht="14.4" customHeight="1" x14ac:dyDescent="0.3">
      <c r="D29" s="28" t="s">
        <v>122</v>
      </c>
      <c r="E29" s="28">
        <v>54</v>
      </c>
      <c r="F29" s="28">
        <v>36</v>
      </c>
      <c r="G29" s="28">
        <v>59</v>
      </c>
      <c r="H29" s="2">
        <v>71</v>
      </c>
      <c r="M29" s="2" t="s">
        <v>122</v>
      </c>
      <c r="N29" s="2">
        <v>59</v>
      </c>
      <c r="O29" s="2">
        <v>55</v>
      </c>
      <c r="P29" s="2">
        <v>61</v>
      </c>
      <c r="V29" s="2" t="s">
        <v>122</v>
      </c>
      <c r="W29" s="2">
        <v>65</v>
      </c>
      <c r="X29" s="2">
        <v>40</v>
      </c>
      <c r="Y29" s="2">
        <v>40</v>
      </c>
    </row>
    <row r="30" spans="4:25" ht="14.4" customHeight="1" x14ac:dyDescent="0.3">
      <c r="D30" s="28" t="s">
        <v>123</v>
      </c>
      <c r="E30" s="28">
        <v>29</v>
      </c>
      <c r="F30" s="28">
        <v>67</v>
      </c>
      <c r="G30" s="28">
        <v>56</v>
      </c>
      <c r="H30" s="2">
        <v>25</v>
      </c>
      <c r="M30" s="2" t="s">
        <v>123</v>
      </c>
      <c r="N30" s="2">
        <v>27</v>
      </c>
      <c r="O30" s="2">
        <v>26</v>
      </c>
      <c r="P30" s="2">
        <v>18</v>
      </c>
      <c r="V30" s="2" t="s">
        <v>123</v>
      </c>
      <c r="W30" s="2">
        <v>29</v>
      </c>
      <c r="X30" s="2">
        <v>34</v>
      </c>
      <c r="Y30" s="2">
        <v>20</v>
      </c>
    </row>
    <row r="31" spans="4:25" ht="14.4" customHeight="1" x14ac:dyDescent="0.3">
      <c r="D31" s="28" t="s">
        <v>81</v>
      </c>
      <c r="E31" s="28" t="s">
        <v>2216</v>
      </c>
      <c r="F31" s="28" t="s">
        <v>2172</v>
      </c>
      <c r="G31" s="28" t="s">
        <v>2173</v>
      </c>
      <c r="H31" s="2" t="s">
        <v>2171</v>
      </c>
      <c r="M31" s="2" t="s">
        <v>81</v>
      </c>
      <c r="N31" s="2" t="s">
        <v>2187</v>
      </c>
      <c r="O31" s="2" t="s">
        <v>2065</v>
      </c>
      <c r="P31" s="2" t="s">
        <v>2066</v>
      </c>
      <c r="V31" s="2" t="s">
        <v>81</v>
      </c>
      <c r="W31" s="2" t="s">
        <v>2203</v>
      </c>
      <c r="X31" s="2" t="s">
        <v>2116</v>
      </c>
      <c r="Y31" s="2" t="s">
        <v>2117</v>
      </c>
    </row>
    <row r="32" spans="4:25" ht="14.4" customHeight="1" x14ac:dyDescent="0.3">
      <c r="D32" s="28" t="s">
        <v>82</v>
      </c>
      <c r="E32" s="28" t="s">
        <v>2172</v>
      </c>
      <c r="F32" s="28" t="s">
        <v>2173</v>
      </c>
      <c r="G32" s="28" t="s">
        <v>2171</v>
      </c>
      <c r="H32" s="2" t="s">
        <v>2216</v>
      </c>
      <c r="M32" s="2" t="s">
        <v>82</v>
      </c>
      <c r="N32" s="2" t="s">
        <v>2065</v>
      </c>
      <c r="O32" s="2" t="s">
        <v>2066</v>
      </c>
      <c r="P32" s="2" t="s">
        <v>2187</v>
      </c>
      <c r="V32" s="2" t="s">
        <v>82</v>
      </c>
      <c r="W32" s="2" t="s">
        <v>2116</v>
      </c>
      <c r="X32" s="2" t="s">
        <v>2117</v>
      </c>
      <c r="Y32" s="2" t="s">
        <v>2203</v>
      </c>
    </row>
    <row r="33" spans="4:29" ht="14.4" customHeight="1" x14ac:dyDescent="0.3">
      <c r="D33" s="2" t="s">
        <v>2163</v>
      </c>
      <c r="E33" s="2">
        <v>-5.68</v>
      </c>
      <c r="F33" s="2">
        <v>-2.94</v>
      </c>
      <c r="G33" s="2">
        <v>-0.25</v>
      </c>
      <c r="H33" s="2">
        <v>-2.6</v>
      </c>
      <c r="M33" s="2" t="s">
        <v>2163</v>
      </c>
      <c r="N33" s="2">
        <v>0</v>
      </c>
      <c r="O33" s="2">
        <v>0</v>
      </c>
      <c r="P33" s="2">
        <v>0</v>
      </c>
      <c r="V33" s="2" t="s">
        <v>2163</v>
      </c>
      <c r="W33" s="2">
        <v>0</v>
      </c>
      <c r="X33" s="2">
        <v>0</v>
      </c>
      <c r="Y33" s="2">
        <v>-0.28000000000000003</v>
      </c>
    </row>
    <row r="34" spans="4:29" ht="14.4" customHeight="1" x14ac:dyDescent="0.3">
      <c r="D34" s="28" t="s">
        <v>128</v>
      </c>
      <c r="E34" s="28"/>
      <c r="F34" s="28"/>
      <c r="G34" s="28"/>
      <c r="M34" s="2" t="s">
        <v>128</v>
      </c>
      <c r="V34" s="2" t="s">
        <v>128</v>
      </c>
    </row>
    <row r="35" spans="4:29" ht="14.4" customHeight="1" x14ac:dyDescent="0.3">
      <c r="D35" s="28" t="s">
        <v>128</v>
      </c>
      <c r="E35" s="28" t="s">
        <v>2156</v>
      </c>
      <c r="F35" s="28" t="s">
        <v>2118</v>
      </c>
      <c r="G35" s="28" t="s">
        <v>2119</v>
      </c>
      <c r="H35" s="2" t="s">
        <v>2157</v>
      </c>
      <c r="M35" s="2" t="s">
        <v>128</v>
      </c>
      <c r="N35" s="2" t="s">
        <v>2077</v>
      </c>
      <c r="O35" s="2" t="s">
        <v>2067</v>
      </c>
      <c r="P35" s="2" t="s">
        <v>2078</v>
      </c>
      <c r="V35" s="2" t="s">
        <v>128</v>
      </c>
      <c r="W35" s="2" t="s">
        <v>2120</v>
      </c>
      <c r="X35" s="2" t="s">
        <v>2121</v>
      </c>
      <c r="Y35" s="2" t="s">
        <v>2122</v>
      </c>
    </row>
    <row r="36" spans="4:29" ht="14.4" customHeight="1" x14ac:dyDescent="0.3">
      <c r="D36" s="28" t="s">
        <v>77</v>
      </c>
      <c r="E36" s="28" t="s">
        <v>2217</v>
      </c>
      <c r="F36" s="28" t="s">
        <v>2174</v>
      </c>
      <c r="G36" s="28" t="s">
        <v>2175</v>
      </c>
      <c r="H36" s="2" t="s">
        <v>2218</v>
      </c>
      <c r="M36" s="2" t="s">
        <v>77</v>
      </c>
      <c r="N36" s="2" t="s">
        <v>2188</v>
      </c>
      <c r="O36" s="2" t="s">
        <v>2189</v>
      </c>
      <c r="P36" s="2" t="s">
        <v>2190</v>
      </c>
      <c r="V36" s="2" t="s">
        <v>77</v>
      </c>
      <c r="W36" s="2" t="s">
        <v>2204</v>
      </c>
      <c r="X36" s="2" t="s">
        <v>2205</v>
      </c>
      <c r="Y36" s="2" t="s">
        <v>2206</v>
      </c>
    </row>
    <row r="37" spans="4:29" ht="14.4" customHeight="1" x14ac:dyDescent="0.3">
      <c r="D37" s="28" t="s">
        <v>96</v>
      </c>
      <c r="E37" s="28">
        <v>2606</v>
      </c>
      <c r="F37" s="28">
        <v>460</v>
      </c>
      <c r="G37" s="28">
        <v>783</v>
      </c>
      <c r="H37" s="2">
        <v>1030</v>
      </c>
      <c r="M37" s="2" t="s">
        <v>96</v>
      </c>
      <c r="N37" s="2">
        <v>2666</v>
      </c>
      <c r="O37" s="2">
        <v>305</v>
      </c>
      <c r="P37" s="2">
        <v>3485</v>
      </c>
      <c r="V37" s="2" t="s">
        <v>96</v>
      </c>
      <c r="W37" s="2">
        <v>251</v>
      </c>
      <c r="X37" s="2">
        <v>2895</v>
      </c>
      <c r="Y37" s="2">
        <v>517</v>
      </c>
    </row>
    <row r="38" spans="4:29" ht="14.4" customHeight="1" x14ac:dyDescent="0.3">
      <c r="D38" s="28" t="s">
        <v>130</v>
      </c>
      <c r="E38" s="28"/>
      <c r="M38" s="2" t="s">
        <v>130</v>
      </c>
      <c r="V38" s="2" t="s">
        <v>130</v>
      </c>
    </row>
    <row r="39" spans="4:29" ht="14.4" customHeight="1" x14ac:dyDescent="0.3">
      <c r="D39" s="2" t="s">
        <v>78</v>
      </c>
      <c r="E39" s="2" t="s">
        <v>2219</v>
      </c>
      <c r="F39" s="2" t="s">
        <v>2162</v>
      </c>
      <c r="M39" s="2" t="s">
        <v>78</v>
      </c>
      <c r="N39" s="2" t="s">
        <v>2191</v>
      </c>
      <c r="O39" s="2" t="s">
        <v>2162</v>
      </c>
      <c r="V39" s="2" t="s">
        <v>78</v>
      </c>
      <c r="W39" s="2" t="s">
        <v>2207</v>
      </c>
      <c r="X39" s="2" t="s">
        <v>2162</v>
      </c>
    </row>
    <row r="40" spans="4:29" ht="14.4" customHeight="1" x14ac:dyDescent="0.3">
      <c r="D40" s="28" t="s">
        <v>129</v>
      </c>
      <c r="E40" s="28"/>
      <c r="F40" s="28"/>
      <c r="G40" s="28"/>
      <c r="H40" s="28"/>
      <c r="I40" s="28"/>
      <c r="J40" s="28"/>
      <c r="K40" s="28"/>
      <c r="M40" s="2" t="s">
        <v>129</v>
      </c>
      <c r="V40" s="2" t="s">
        <v>129</v>
      </c>
    </row>
    <row r="41" spans="4:29" ht="14.4" customHeight="1" x14ac:dyDescent="0.3">
      <c r="D41" s="28" t="s">
        <v>129</v>
      </c>
      <c r="E41" s="28" t="s">
        <v>2124</v>
      </c>
      <c r="F41" s="28" t="s">
        <v>2125</v>
      </c>
      <c r="G41" s="28" t="s">
        <v>2126</v>
      </c>
      <c r="H41" s="28" t="s">
        <v>2127</v>
      </c>
      <c r="I41" s="28" t="s">
        <v>2128</v>
      </c>
      <c r="J41" s="28" t="s">
        <v>2129</v>
      </c>
      <c r="K41" s="28" t="s">
        <v>2130</v>
      </c>
      <c r="M41" s="2" t="s">
        <v>129</v>
      </c>
      <c r="N41" s="2" t="s">
        <v>2054</v>
      </c>
      <c r="O41" s="2" t="s">
        <v>2080</v>
      </c>
      <c r="V41" s="2" t="s">
        <v>129</v>
      </c>
      <c r="W41" s="2" t="s">
        <v>2097</v>
      </c>
      <c r="X41" s="2" t="s">
        <v>2131</v>
      </c>
      <c r="Y41" s="2" t="s">
        <v>2132</v>
      </c>
      <c r="Z41" s="2" t="s">
        <v>2133</v>
      </c>
      <c r="AA41" s="2" t="s">
        <v>2134</v>
      </c>
      <c r="AB41" s="2" t="s">
        <v>2135</v>
      </c>
      <c r="AC41" s="2" t="s">
        <v>2136</v>
      </c>
    </row>
    <row r="42" spans="4:29" ht="14.4" customHeight="1" x14ac:dyDescent="0.3">
      <c r="D42" s="28" t="s">
        <v>79</v>
      </c>
      <c r="E42" s="28" t="s">
        <v>2220</v>
      </c>
      <c r="F42" s="28" t="s">
        <v>2125</v>
      </c>
      <c r="G42" s="28" t="s">
        <v>2221</v>
      </c>
      <c r="H42" s="28" t="s">
        <v>2126</v>
      </c>
      <c r="I42" s="28" t="s">
        <v>2222</v>
      </c>
      <c r="J42" s="28" t="s">
        <v>2127</v>
      </c>
      <c r="K42" s="28" t="s">
        <v>2128</v>
      </c>
      <c r="M42" s="2" t="s">
        <v>79</v>
      </c>
      <c r="N42" s="2" t="s">
        <v>2054</v>
      </c>
      <c r="O42" s="2" t="s">
        <v>2080</v>
      </c>
      <c r="V42" s="2" t="s">
        <v>79</v>
      </c>
      <c r="W42" s="2" t="s">
        <v>2097</v>
      </c>
      <c r="X42" s="2" t="s">
        <v>2131</v>
      </c>
      <c r="Y42" s="2" t="s">
        <v>2132</v>
      </c>
      <c r="Z42" s="2" t="s">
        <v>2133</v>
      </c>
      <c r="AA42" s="2" t="s">
        <v>2134</v>
      </c>
      <c r="AB42" s="2" t="s">
        <v>2135</v>
      </c>
      <c r="AC42" s="2" t="s">
        <v>2136</v>
      </c>
    </row>
    <row r="43" spans="4:29" ht="14.4" customHeight="1" x14ac:dyDescent="0.3">
      <c r="D43" s="28" t="s">
        <v>80</v>
      </c>
      <c r="E43" s="28" t="s">
        <v>2223</v>
      </c>
      <c r="F43" s="28" t="s">
        <v>2137</v>
      </c>
      <c r="G43" s="28" t="s">
        <v>2224</v>
      </c>
      <c r="H43" s="28" t="s">
        <v>2138</v>
      </c>
      <c r="I43" s="28" t="s">
        <v>2225</v>
      </c>
      <c r="J43" s="28" t="s">
        <v>2139</v>
      </c>
      <c r="K43" s="28" t="s">
        <v>2140</v>
      </c>
      <c r="M43" s="2" t="s">
        <v>80</v>
      </c>
      <c r="N43" s="2" t="s">
        <v>2081</v>
      </c>
      <c r="O43" s="2" t="s">
        <v>2082</v>
      </c>
      <c r="V43" s="2" t="s">
        <v>80</v>
      </c>
      <c r="W43" s="2" t="s">
        <v>2141</v>
      </c>
      <c r="X43" s="2" t="s">
        <v>2142</v>
      </c>
      <c r="Y43" s="2" t="s">
        <v>2143</v>
      </c>
      <c r="Z43" s="2" t="s">
        <v>2144</v>
      </c>
      <c r="AA43" s="2" t="s">
        <v>2145</v>
      </c>
      <c r="AB43" s="2" t="s">
        <v>2146</v>
      </c>
      <c r="AC43" s="2" t="s">
        <v>2147</v>
      </c>
    </row>
    <row r="44" spans="4:29" ht="14.4" customHeight="1" x14ac:dyDescent="0.3">
      <c r="D44" s="2" t="s">
        <v>2164</v>
      </c>
      <c r="E44" s="2">
        <v>737</v>
      </c>
      <c r="F44" s="2">
        <v>375</v>
      </c>
      <c r="G44" s="2">
        <v>265</v>
      </c>
      <c r="H44" s="2">
        <v>158</v>
      </c>
      <c r="I44" s="2">
        <v>114</v>
      </c>
      <c r="J44" s="2">
        <v>56</v>
      </c>
      <c r="K44" s="2">
        <v>54</v>
      </c>
      <c r="M44" s="2" t="s">
        <v>2164</v>
      </c>
      <c r="N44" s="2">
        <v>1152</v>
      </c>
      <c r="O44" s="2">
        <v>831</v>
      </c>
      <c r="V44" s="2" t="s">
        <v>2164</v>
      </c>
      <c r="W44" s="2">
        <v>955</v>
      </c>
      <c r="X44" s="2">
        <v>120</v>
      </c>
      <c r="Y44" s="2">
        <v>100</v>
      </c>
      <c r="Z44" s="2">
        <v>77</v>
      </c>
      <c r="AA44" s="2">
        <v>65</v>
      </c>
      <c r="AB44" s="2">
        <v>57</v>
      </c>
      <c r="AC44" s="2">
        <v>50</v>
      </c>
    </row>
    <row r="45" spans="4:29" ht="14.4" customHeight="1" x14ac:dyDescent="0.3">
      <c r="D45" s="2" t="s">
        <v>1887</v>
      </c>
      <c r="M45" s="2" t="s">
        <v>1887</v>
      </c>
      <c r="V45" s="2" t="s">
        <v>1887</v>
      </c>
    </row>
    <row r="46" spans="4:29" ht="14.4" customHeight="1" x14ac:dyDescent="0.3">
      <c r="D46" s="2" t="s">
        <v>1887</v>
      </c>
      <c r="E46" s="2" t="s">
        <v>2150</v>
      </c>
      <c r="F46" s="2" t="s">
        <v>2158</v>
      </c>
      <c r="G46" s="2" t="s">
        <v>2159</v>
      </c>
      <c r="M46" s="2" t="s">
        <v>1887</v>
      </c>
      <c r="N46" s="2" t="s">
        <v>2151</v>
      </c>
      <c r="O46" s="2" t="s">
        <v>2079</v>
      </c>
      <c r="P46" s="2" t="s">
        <v>2152</v>
      </c>
      <c r="V46" s="2" t="s">
        <v>1887</v>
      </c>
      <c r="W46" s="2" t="s">
        <v>2160</v>
      </c>
      <c r="X46" s="2" t="s">
        <v>2123</v>
      </c>
      <c r="Y46" s="2" t="s">
        <v>2161</v>
      </c>
    </row>
    <row r="47" spans="4:29" ht="14.4" customHeight="1" x14ac:dyDescent="0.3">
      <c r="E47" s="2" t="s">
        <v>2150</v>
      </c>
      <c r="F47" s="2" t="s">
        <v>2219</v>
      </c>
      <c r="G47" s="2" t="s">
        <v>2226</v>
      </c>
      <c r="N47" s="2" t="s">
        <v>2151</v>
      </c>
      <c r="O47" s="2" t="s">
        <v>2191</v>
      </c>
      <c r="P47" s="2" t="s">
        <v>2192</v>
      </c>
      <c r="W47" s="2" t="s">
        <v>2160</v>
      </c>
      <c r="X47" s="2" t="s">
        <v>2207</v>
      </c>
      <c r="Y47" s="2" t="s">
        <v>2208</v>
      </c>
    </row>
    <row r="48" spans="4:29" ht="14.4" customHeight="1" x14ac:dyDescent="0.3">
      <c r="E48" s="2" t="s">
        <v>2104</v>
      </c>
      <c r="F48" s="2" t="s">
        <v>2213</v>
      </c>
      <c r="G48" s="2" t="s">
        <v>2227</v>
      </c>
      <c r="N48" s="2" t="s">
        <v>2059</v>
      </c>
      <c r="O48" s="2" t="s">
        <v>2181</v>
      </c>
      <c r="P48" s="2" t="s">
        <v>2193</v>
      </c>
      <c r="W48" s="2" t="s">
        <v>2107</v>
      </c>
      <c r="X48" s="2" t="s">
        <v>2199</v>
      </c>
      <c r="Y48" s="2" t="s">
        <v>2209</v>
      </c>
    </row>
    <row r="49" spans="4:25" ht="14.4" customHeight="1" x14ac:dyDescent="0.3">
      <c r="E49" s="2" t="s">
        <v>2110</v>
      </c>
      <c r="F49" s="2" t="s">
        <v>2168</v>
      </c>
      <c r="G49" s="2" t="s">
        <v>2176</v>
      </c>
      <c r="N49" s="2" t="s">
        <v>2062</v>
      </c>
      <c r="O49" s="2" t="s">
        <v>2184</v>
      </c>
      <c r="P49" s="2" t="s">
        <v>2194</v>
      </c>
      <c r="W49" s="2" t="s">
        <v>2113</v>
      </c>
      <c r="X49" s="2" t="s">
        <v>2200</v>
      </c>
      <c r="Y49" s="2" t="s">
        <v>2210</v>
      </c>
    </row>
    <row r="50" spans="4:25" ht="14.4" customHeight="1" x14ac:dyDescent="0.3">
      <c r="E50" s="2" t="s">
        <v>2105</v>
      </c>
      <c r="F50" s="2" t="s">
        <v>2166</v>
      </c>
      <c r="G50" s="2" t="s">
        <v>2177</v>
      </c>
      <c r="N50" s="2" t="s">
        <v>2060</v>
      </c>
      <c r="O50" s="2" t="s">
        <v>2182</v>
      </c>
      <c r="P50" s="2" t="s">
        <v>2195</v>
      </c>
      <c r="W50" s="2" t="s">
        <v>2108</v>
      </c>
      <c r="X50" s="2" t="s">
        <v>2102</v>
      </c>
      <c r="Y50" s="2" t="s">
        <v>2148</v>
      </c>
    </row>
    <row r="51" spans="4:25" ht="14.4" customHeight="1" x14ac:dyDescent="0.3">
      <c r="E51" s="2" t="s">
        <v>2111</v>
      </c>
      <c r="F51" s="2" t="s">
        <v>2169</v>
      </c>
      <c r="G51" s="2" t="s">
        <v>2178</v>
      </c>
      <c r="N51" s="2" t="s">
        <v>2063</v>
      </c>
      <c r="O51" s="2" t="s">
        <v>2185</v>
      </c>
      <c r="P51" s="2" t="s">
        <v>2196</v>
      </c>
      <c r="W51" s="2" t="s">
        <v>2114</v>
      </c>
      <c r="X51" s="2" t="s">
        <v>2201</v>
      </c>
      <c r="Y51" s="2" t="s">
        <v>2211</v>
      </c>
    </row>
    <row r="52" spans="4:25" ht="14.4" customHeight="1" x14ac:dyDescent="0.3">
      <c r="E52" s="2" t="s">
        <v>2106</v>
      </c>
      <c r="F52" s="2" t="s">
        <v>2167</v>
      </c>
      <c r="G52" s="2" t="s">
        <v>2179</v>
      </c>
      <c r="N52" s="2" t="s">
        <v>2061</v>
      </c>
      <c r="O52" s="2" t="s">
        <v>2183</v>
      </c>
      <c r="P52" s="2" t="s">
        <v>2197</v>
      </c>
      <c r="W52" s="2" t="s">
        <v>2109</v>
      </c>
      <c r="X52" s="2" t="s">
        <v>2103</v>
      </c>
      <c r="Y52" s="2" t="s">
        <v>2149</v>
      </c>
    </row>
    <row r="53" spans="4:25" ht="14.4" customHeight="1" x14ac:dyDescent="0.3">
      <c r="E53" s="2" t="s">
        <v>2112</v>
      </c>
      <c r="F53" s="2" t="s">
        <v>2170</v>
      </c>
      <c r="G53" s="2" t="s">
        <v>2180</v>
      </c>
      <c r="N53" s="2" t="s">
        <v>2064</v>
      </c>
      <c r="O53" s="2" t="s">
        <v>2186</v>
      </c>
      <c r="P53" s="2" t="s">
        <v>2198</v>
      </c>
      <c r="W53" s="2" t="s">
        <v>2115</v>
      </c>
      <c r="X53" s="2" t="s">
        <v>2202</v>
      </c>
      <c r="Y53" s="2" t="s">
        <v>2212</v>
      </c>
    </row>
    <row r="54" spans="4:25" ht="14.4" customHeight="1" x14ac:dyDescent="0.3">
      <c r="E54" s="2" t="s">
        <v>2154</v>
      </c>
      <c r="F54" s="2" t="s">
        <v>2214</v>
      </c>
      <c r="G54" s="2" t="s">
        <v>2228</v>
      </c>
    </row>
    <row r="55" spans="4:25" ht="14.4" customHeight="1" x14ac:dyDescent="0.3">
      <c r="E55" s="2" t="s">
        <v>2155</v>
      </c>
      <c r="F55" s="2" t="s">
        <v>2215</v>
      </c>
      <c r="G55" s="2" t="s">
        <v>2229</v>
      </c>
    </row>
    <row r="63" spans="4:25" ht="14.4" customHeight="1" x14ac:dyDescent="0.3">
      <c r="D63" s="88"/>
      <c r="E63" s="88"/>
      <c r="F63" s="88"/>
      <c r="G63" s="88"/>
      <c r="H63" s="88"/>
      <c r="I63" s="88"/>
      <c r="J63" s="88"/>
      <c r="K63" s="88"/>
    </row>
    <row r="67" spans="4:8" ht="14.4" customHeight="1" x14ac:dyDescent="0.3">
      <c r="D67" s="2">
        <v>20161003</v>
      </c>
    </row>
    <row r="69" spans="4:8" ht="14.4" customHeight="1" x14ac:dyDescent="0.3">
      <c r="D69" s="2" t="s">
        <v>126</v>
      </c>
    </row>
    <row r="70" spans="4:8" ht="14.4" customHeight="1" x14ac:dyDescent="0.3">
      <c r="D70" s="2" t="s">
        <v>83</v>
      </c>
      <c r="E70" s="2" t="s">
        <v>2086</v>
      </c>
      <c r="F70" s="2" t="s">
        <v>2234</v>
      </c>
      <c r="G70" s="2" t="s">
        <v>2088</v>
      </c>
      <c r="H70" s="2" t="s">
        <v>2089</v>
      </c>
    </row>
    <row r="71" spans="4:8" ht="14.4" customHeight="1" x14ac:dyDescent="0.3">
      <c r="D71" s="2" t="s">
        <v>124</v>
      </c>
    </row>
    <row r="72" spans="4:8" ht="14.4" customHeight="1" x14ac:dyDescent="0.3">
      <c r="D72" s="2" t="s">
        <v>14</v>
      </c>
    </row>
    <row r="73" spans="4:8" ht="14.4" customHeight="1" x14ac:dyDescent="0.3">
      <c r="D73" s="2" t="s">
        <v>16</v>
      </c>
    </row>
    <row r="74" spans="4:8" ht="14.4" customHeight="1" x14ac:dyDescent="0.3">
      <c r="D74" s="2" t="s">
        <v>13</v>
      </c>
    </row>
    <row r="75" spans="4:8" ht="14.4" customHeight="1" x14ac:dyDescent="0.3">
      <c r="D75" s="2" t="s">
        <v>16</v>
      </c>
    </row>
    <row r="76" spans="4:8" ht="14.4" customHeight="1" x14ac:dyDescent="0.3">
      <c r="D76" s="2" t="s">
        <v>88</v>
      </c>
      <c r="E76" s="2" t="s">
        <v>2093</v>
      </c>
      <c r="F76" s="2" t="s">
        <v>2235</v>
      </c>
      <c r="G76" s="2" t="s">
        <v>2094</v>
      </c>
      <c r="H76" s="2" t="s">
        <v>2095</v>
      </c>
    </row>
    <row r="77" spans="4:8" ht="14.4" customHeight="1" x14ac:dyDescent="0.3">
      <c r="D77" s="2" t="s">
        <v>16</v>
      </c>
    </row>
    <row r="78" spans="4:8" ht="14.4" customHeight="1" x14ac:dyDescent="0.3">
      <c r="D78" s="2" t="s">
        <v>13</v>
      </c>
    </row>
    <row r="79" spans="4:8" ht="14.4" customHeight="1" x14ac:dyDescent="0.3">
      <c r="D79" s="2" t="s">
        <v>16</v>
      </c>
    </row>
    <row r="80" spans="4:8" ht="14.4" customHeight="1" x14ac:dyDescent="0.3">
      <c r="D80" s="2" t="s">
        <v>15</v>
      </c>
    </row>
    <row r="81" spans="4:8" ht="14.4" customHeight="1" x14ac:dyDescent="0.3">
      <c r="D81" s="2" t="s">
        <v>125</v>
      </c>
      <c r="E81" s="2" t="s">
        <v>2049</v>
      </c>
      <c r="F81" s="2" t="s">
        <v>1999</v>
      </c>
      <c r="G81" s="2" t="s">
        <v>2099</v>
      </c>
      <c r="H81" s="2" t="s">
        <v>2052</v>
      </c>
    </row>
    <row r="82" spans="4:8" ht="14.4" customHeight="1" x14ac:dyDescent="0.3">
      <c r="D82" s="2" t="s">
        <v>92</v>
      </c>
    </row>
    <row r="84" spans="4:8" ht="14.4" customHeight="1" x14ac:dyDescent="0.3">
      <c r="D84" s="2" t="s">
        <v>127</v>
      </c>
    </row>
    <row r="85" spans="4:8" ht="14.4" customHeight="1" x14ac:dyDescent="0.3">
      <c r="D85" s="2" t="s">
        <v>89</v>
      </c>
      <c r="E85" s="2" t="s">
        <v>2093</v>
      </c>
      <c r="F85" s="2" t="s">
        <v>2235</v>
      </c>
      <c r="G85" s="2" t="s">
        <v>2094</v>
      </c>
      <c r="H85" s="2" t="s">
        <v>2153</v>
      </c>
    </row>
    <row r="86" spans="4:8" ht="14.4" customHeight="1" x14ac:dyDescent="0.3">
      <c r="D86" s="2" t="s">
        <v>75</v>
      </c>
      <c r="E86" s="2" t="s">
        <v>2213</v>
      </c>
      <c r="F86" s="2" t="s">
        <v>2236</v>
      </c>
      <c r="G86" s="2" t="s">
        <v>2167</v>
      </c>
      <c r="H86" s="2" t="s">
        <v>2214</v>
      </c>
    </row>
    <row r="87" spans="4:8" ht="14.4" customHeight="1" x14ac:dyDescent="0.3">
      <c r="D87" s="2" t="s">
        <v>76</v>
      </c>
      <c r="E87" s="2" t="s">
        <v>2168</v>
      </c>
      <c r="F87" s="2" t="s">
        <v>2237</v>
      </c>
      <c r="G87" s="2" t="s">
        <v>2170</v>
      </c>
      <c r="H87" s="2" t="s">
        <v>2215</v>
      </c>
    </row>
    <row r="88" spans="4:8" ht="14.4" customHeight="1" x14ac:dyDescent="0.3">
      <c r="D88" s="2" t="s">
        <v>84</v>
      </c>
      <c r="E88" s="2" t="s">
        <v>2104</v>
      </c>
      <c r="F88" s="2" t="s">
        <v>2238</v>
      </c>
      <c r="G88" s="2" t="s">
        <v>2106</v>
      </c>
      <c r="H88" s="2" t="s">
        <v>2154</v>
      </c>
    </row>
    <row r="89" spans="4:8" ht="14.4" customHeight="1" x14ac:dyDescent="0.3">
      <c r="D89" s="2" t="s">
        <v>85</v>
      </c>
      <c r="E89" s="2" t="s">
        <v>2110</v>
      </c>
      <c r="F89" s="2" t="s">
        <v>2239</v>
      </c>
      <c r="G89" s="2" t="s">
        <v>2112</v>
      </c>
      <c r="H89" s="2" t="s">
        <v>2155</v>
      </c>
    </row>
    <row r="90" spans="4:8" ht="14.4" customHeight="1" x14ac:dyDescent="0.3">
      <c r="D90" s="2" t="s">
        <v>90</v>
      </c>
      <c r="E90" s="2">
        <v>60.7</v>
      </c>
      <c r="F90" s="2">
        <v>60.1</v>
      </c>
      <c r="G90" s="2">
        <v>61.8</v>
      </c>
      <c r="H90" s="2">
        <v>61.4</v>
      </c>
    </row>
    <row r="91" spans="4:8" ht="14.4" customHeight="1" x14ac:dyDescent="0.3">
      <c r="D91" s="2" t="s">
        <v>91</v>
      </c>
      <c r="E91" s="2">
        <v>61.1</v>
      </c>
      <c r="F91" s="2">
        <v>61.7</v>
      </c>
      <c r="G91" s="2">
        <v>62</v>
      </c>
      <c r="H91" s="2">
        <v>61.3</v>
      </c>
    </row>
    <row r="92" spans="4:8" ht="14.4" customHeight="1" x14ac:dyDescent="0.3">
      <c r="D92" s="2" t="s">
        <v>122</v>
      </c>
      <c r="E92" s="2">
        <v>54</v>
      </c>
      <c r="F92" s="2">
        <v>36</v>
      </c>
      <c r="G92" s="2">
        <v>59</v>
      </c>
      <c r="H92" s="2">
        <v>71</v>
      </c>
    </row>
    <row r="93" spans="4:8" ht="14.4" customHeight="1" x14ac:dyDescent="0.3">
      <c r="D93" s="2" t="s">
        <v>123</v>
      </c>
      <c r="E93" s="2">
        <v>29</v>
      </c>
      <c r="F93" s="2">
        <v>68</v>
      </c>
      <c r="G93" s="2">
        <v>56</v>
      </c>
      <c r="H93" s="2">
        <v>25</v>
      </c>
    </row>
    <row r="94" spans="4:8" ht="14.4" customHeight="1" x14ac:dyDescent="0.3">
      <c r="D94" s="2" t="s">
        <v>81</v>
      </c>
      <c r="E94" s="2" t="s">
        <v>2216</v>
      </c>
      <c r="F94" s="2" t="s">
        <v>2172</v>
      </c>
      <c r="G94" s="2" t="s">
        <v>2173</v>
      </c>
      <c r="H94" s="2" t="s">
        <v>2171</v>
      </c>
    </row>
    <row r="95" spans="4:8" ht="14.4" customHeight="1" x14ac:dyDescent="0.3">
      <c r="D95" s="2" t="s">
        <v>82</v>
      </c>
      <c r="E95" s="2" t="s">
        <v>2172</v>
      </c>
      <c r="F95" s="2" t="s">
        <v>2173</v>
      </c>
      <c r="G95" s="2" t="s">
        <v>2171</v>
      </c>
      <c r="H95" s="2" t="s">
        <v>2216</v>
      </c>
    </row>
    <row r="96" spans="4:8" ht="14.4" customHeight="1" x14ac:dyDescent="0.3">
      <c r="D96" s="2" t="s">
        <v>2163</v>
      </c>
      <c r="E96" s="2">
        <v>-5.68</v>
      </c>
      <c r="F96" s="2">
        <v>-2.94</v>
      </c>
      <c r="G96" s="2">
        <v>-0.25</v>
      </c>
      <c r="H96" s="2">
        <v>-2.6</v>
      </c>
    </row>
    <row r="97" spans="4:11" ht="14.4" customHeight="1" x14ac:dyDescent="0.3">
      <c r="D97" s="2" t="s">
        <v>128</v>
      </c>
    </row>
    <row r="98" spans="4:11" ht="14.4" customHeight="1" x14ac:dyDescent="0.3">
      <c r="D98" s="2" t="s">
        <v>128</v>
      </c>
    </row>
    <row r="99" spans="4:11" ht="14.4" customHeight="1" x14ac:dyDescent="0.3">
      <c r="D99" s="2" t="s">
        <v>77</v>
      </c>
      <c r="E99" s="2" t="s">
        <v>2217</v>
      </c>
      <c r="F99" s="2" t="s">
        <v>2240</v>
      </c>
      <c r="G99" s="2" t="s">
        <v>2175</v>
      </c>
      <c r="H99" s="2" t="s">
        <v>2218</v>
      </c>
    </row>
    <row r="100" spans="4:11" ht="14.4" customHeight="1" x14ac:dyDescent="0.3">
      <c r="D100" s="2" t="s">
        <v>96</v>
      </c>
      <c r="E100" s="2">
        <v>2606</v>
      </c>
      <c r="F100" s="2">
        <v>865</v>
      </c>
      <c r="G100" s="2">
        <v>783</v>
      </c>
      <c r="H100" s="2">
        <v>1030</v>
      </c>
    </row>
    <row r="101" spans="4:11" ht="14.4" customHeight="1" x14ac:dyDescent="0.3">
      <c r="D101" s="2" t="s">
        <v>130</v>
      </c>
    </row>
    <row r="102" spans="4:11" ht="14.4" customHeight="1" x14ac:dyDescent="0.3">
      <c r="D102" s="2" t="s">
        <v>78</v>
      </c>
      <c r="E102" s="2" t="s">
        <v>2241</v>
      </c>
    </row>
    <row r="103" spans="4:11" ht="14.4" customHeight="1" x14ac:dyDescent="0.3">
      <c r="D103" s="2" t="s">
        <v>2230</v>
      </c>
      <c r="E103" s="2" t="s">
        <v>2162</v>
      </c>
    </row>
    <row r="104" spans="4:11" ht="14.4" customHeight="1" x14ac:dyDescent="0.3">
      <c r="D104" s="2" t="s">
        <v>79</v>
      </c>
    </row>
    <row r="105" spans="4:11" ht="14.4" customHeight="1" x14ac:dyDescent="0.3">
      <c r="D105" s="2" t="s">
        <v>129</v>
      </c>
    </row>
    <row r="106" spans="4:11" ht="14.4" customHeight="1" x14ac:dyDescent="0.3">
      <c r="D106" s="2" t="s">
        <v>79</v>
      </c>
      <c r="E106" s="2" t="s">
        <v>2242</v>
      </c>
      <c r="F106" s="2" t="s">
        <v>2243</v>
      </c>
      <c r="G106" s="2" t="s">
        <v>2221</v>
      </c>
      <c r="H106" s="2" t="s">
        <v>2126</v>
      </c>
      <c r="I106" s="2" t="s">
        <v>2222</v>
      </c>
      <c r="J106" s="2" t="s">
        <v>2127</v>
      </c>
      <c r="K106" s="2" t="s">
        <v>2128</v>
      </c>
    </row>
    <row r="107" spans="4:11" ht="14.4" customHeight="1" x14ac:dyDescent="0.3">
      <c r="D107" s="2" t="s">
        <v>80</v>
      </c>
      <c r="E107" s="2" t="s">
        <v>2244</v>
      </c>
      <c r="F107" s="2" t="s">
        <v>2245</v>
      </c>
      <c r="G107" s="2" t="s">
        <v>2224</v>
      </c>
      <c r="H107" s="2" t="s">
        <v>2138</v>
      </c>
      <c r="I107" s="2" t="s">
        <v>2225</v>
      </c>
      <c r="J107" s="2" t="s">
        <v>2139</v>
      </c>
      <c r="K107" s="2" t="s">
        <v>2140</v>
      </c>
    </row>
    <row r="108" spans="4:11" ht="14.4" customHeight="1" x14ac:dyDescent="0.3">
      <c r="D108" s="2" t="s">
        <v>2164</v>
      </c>
      <c r="E108" s="2">
        <v>872</v>
      </c>
      <c r="F108" s="2">
        <v>355</v>
      </c>
      <c r="G108" s="2">
        <v>265</v>
      </c>
      <c r="H108" s="2">
        <v>158</v>
      </c>
      <c r="I108" s="2">
        <v>114</v>
      </c>
      <c r="J108" s="2">
        <v>56</v>
      </c>
      <c r="K108" s="2">
        <v>54</v>
      </c>
    </row>
    <row r="110" spans="4:11" ht="14.4" customHeight="1" x14ac:dyDescent="0.3">
      <c r="D110" s="2" t="s">
        <v>1887</v>
      </c>
    </row>
    <row r="111" spans="4:11" ht="14.4" customHeight="1" x14ac:dyDescent="0.3">
      <c r="E111" s="2" t="s">
        <v>2150</v>
      </c>
      <c r="F111" s="2" t="s">
        <v>2241</v>
      </c>
      <c r="G111" s="2" t="s">
        <v>2246</v>
      </c>
    </row>
    <row r="112" spans="4:11" ht="14.4" customHeight="1" x14ac:dyDescent="0.3">
      <c r="E112" s="2" t="s">
        <v>2104</v>
      </c>
      <c r="F112" s="2" t="s">
        <v>2213</v>
      </c>
      <c r="G112" s="2" t="s">
        <v>2227</v>
      </c>
    </row>
    <row r="113" spans="5:7" ht="14.4" customHeight="1" x14ac:dyDescent="0.3">
      <c r="E113" s="2" t="s">
        <v>2110</v>
      </c>
      <c r="F113" s="2" t="s">
        <v>2168</v>
      </c>
      <c r="G113" s="2" t="s">
        <v>2176</v>
      </c>
    </row>
    <row r="114" spans="5:7" ht="14.4" customHeight="1" x14ac:dyDescent="0.3">
      <c r="E114" s="2" t="s">
        <v>2238</v>
      </c>
      <c r="F114" s="2" t="s">
        <v>2236</v>
      </c>
      <c r="G114" s="2" t="s">
        <v>2247</v>
      </c>
    </row>
    <row r="115" spans="5:7" ht="14.4" customHeight="1" x14ac:dyDescent="0.3">
      <c r="E115" s="2" t="s">
        <v>2239</v>
      </c>
      <c r="F115" s="2" t="s">
        <v>2237</v>
      </c>
      <c r="G115" s="2" t="s">
        <v>2248</v>
      </c>
    </row>
    <row r="116" spans="5:7" ht="14.4" customHeight="1" x14ac:dyDescent="0.3">
      <c r="E116" s="2" t="s">
        <v>2106</v>
      </c>
      <c r="F116" s="2" t="s">
        <v>2167</v>
      </c>
      <c r="G116" s="2" t="s">
        <v>2179</v>
      </c>
    </row>
    <row r="117" spans="5:7" ht="14.4" customHeight="1" x14ac:dyDescent="0.3">
      <c r="E117" s="2" t="s">
        <v>2112</v>
      </c>
      <c r="F117" s="2" t="s">
        <v>2170</v>
      </c>
      <c r="G117" s="2" t="s">
        <v>2180</v>
      </c>
    </row>
    <row r="118" spans="5:7" ht="14.4" customHeight="1" x14ac:dyDescent="0.3">
      <c r="E118" s="2" t="s">
        <v>2154</v>
      </c>
      <c r="F118" s="2" t="s">
        <v>2214</v>
      </c>
      <c r="G118" s="2" t="s">
        <v>2228</v>
      </c>
    </row>
    <row r="119" spans="5:7" ht="14.4" customHeight="1" x14ac:dyDescent="0.3">
      <c r="E119" s="2" t="s">
        <v>2155</v>
      </c>
      <c r="F119" s="2" t="s">
        <v>2215</v>
      </c>
      <c r="G119" s="2" t="s">
        <v>2229</v>
      </c>
    </row>
  </sheetData>
  <mergeCells count="1">
    <mergeCell ref="D63:K6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B69"/>
  <sheetViews>
    <sheetView workbookViewId="0">
      <selection activeCell="E29" sqref="E29"/>
    </sheetView>
  </sheetViews>
  <sheetFormatPr defaultRowHeight="14.4" x14ac:dyDescent="0.3"/>
  <sheetData>
    <row r="1" spans="2:25" s="1" customFormat="1" x14ac:dyDescent="0.3">
      <c r="G1" s="1">
        <f t="shared" ref="G1:L1" si="0">LEN(G2)</f>
        <v>1641</v>
      </c>
      <c r="H1" s="1">
        <f t="shared" si="0"/>
        <v>36</v>
      </c>
      <c r="I1" s="1">
        <f t="shared" si="0"/>
        <v>33</v>
      </c>
      <c r="J1" s="1">
        <f t="shared" si="0"/>
        <v>39</v>
      </c>
      <c r="K1" s="1">
        <f t="shared" si="0"/>
        <v>30</v>
      </c>
      <c r="L1" s="1">
        <f t="shared" si="0"/>
        <v>12</v>
      </c>
    </row>
    <row r="2" spans="2:25" s="1" customFormat="1" x14ac:dyDescent="0.3">
      <c r="G2" s="1" t="str">
        <f t="shared" ref="G2:L2" si="1">SubSequenceSelect($B$3,3*G3-2,3*G4)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H2" s="1" t="str">
        <f t="shared" si="1"/>
        <v>CTGCCGAACACGACCAACCCGGACGACTGGGCCAGG</v>
      </c>
      <c r="I2" s="1" t="str">
        <f t="shared" si="1"/>
        <v>ATTTCCGGCAAGAAGGGTGAGCGGATCGTCTTC</v>
      </c>
      <c r="J2" s="1" t="str">
        <f t="shared" si="1"/>
        <v>ATCCGCACACTCGTCACCGGAAAGCAGGGTGCGGACACC</v>
      </c>
      <c r="K2" s="1" t="str">
        <f t="shared" si="1"/>
        <v>GGCCGTTCCATCGATACGGTGGCCAATACC</v>
      </c>
      <c r="L2" s="1" t="str">
        <f t="shared" si="1"/>
        <v>GGCCAGTACCTG</v>
      </c>
    </row>
    <row r="3" spans="2:25" x14ac:dyDescent="0.3">
      <c r="B3" t="s">
        <v>2249</v>
      </c>
      <c r="C3">
        <f>LEN(B3)</f>
        <v>1791</v>
      </c>
      <c r="G3">
        <v>1</v>
      </c>
      <c r="H3" s="1">
        <f t="shared" ref="H3:L4" si="2">H6+9</f>
        <v>548</v>
      </c>
      <c r="I3" s="1">
        <f t="shared" si="2"/>
        <v>560</v>
      </c>
      <c r="J3" s="1">
        <f t="shared" si="2"/>
        <v>571</v>
      </c>
      <c r="K3" s="1">
        <f t="shared" si="2"/>
        <v>584</v>
      </c>
      <c r="L3" s="1">
        <f t="shared" si="2"/>
        <v>594</v>
      </c>
    </row>
    <row r="4" spans="2:25" x14ac:dyDescent="0.3">
      <c r="B4" t="s">
        <v>2250</v>
      </c>
      <c r="C4" s="1">
        <f>LEN(B4)</f>
        <v>1764</v>
      </c>
      <c r="G4" s="1">
        <f>G7+9</f>
        <v>547</v>
      </c>
      <c r="H4" s="1">
        <f t="shared" si="2"/>
        <v>559</v>
      </c>
      <c r="I4" s="1">
        <f t="shared" si="2"/>
        <v>570</v>
      </c>
      <c r="J4" s="1">
        <f t="shared" si="2"/>
        <v>583</v>
      </c>
      <c r="K4" s="1">
        <f t="shared" si="2"/>
        <v>593</v>
      </c>
      <c r="L4" s="1">
        <f t="shared" si="2"/>
        <v>597</v>
      </c>
    </row>
    <row r="5" spans="2:25" x14ac:dyDescent="0.3">
      <c r="C5">
        <f>C4-C3</f>
        <v>-27</v>
      </c>
    </row>
    <row r="6" spans="2:25" x14ac:dyDescent="0.3">
      <c r="G6">
        <v>1</v>
      </c>
      <c r="H6">
        <f>G7+1</f>
        <v>539</v>
      </c>
      <c r="I6" s="1">
        <f>H7+1</f>
        <v>551</v>
      </c>
      <c r="J6" s="1">
        <f>I7+1</f>
        <v>562</v>
      </c>
      <c r="K6" s="1">
        <f>J7+1</f>
        <v>575</v>
      </c>
      <c r="L6" s="1">
        <f>K7+1</f>
        <v>585</v>
      </c>
    </row>
    <row r="7" spans="2:25" x14ac:dyDescent="0.3">
      <c r="G7">
        <v>538</v>
      </c>
      <c r="H7">
        <v>550</v>
      </c>
      <c r="I7">
        <v>561</v>
      </c>
      <c r="J7">
        <v>574</v>
      </c>
      <c r="K7">
        <v>584</v>
      </c>
      <c r="L7">
        <v>588</v>
      </c>
    </row>
    <row r="8" spans="2:25" x14ac:dyDescent="0.3">
      <c r="G8">
        <v>1</v>
      </c>
      <c r="H8">
        <v>2</v>
      </c>
      <c r="I8">
        <v>3</v>
      </c>
      <c r="J8">
        <v>4</v>
      </c>
      <c r="K8">
        <v>5</v>
      </c>
      <c r="L8">
        <v>6</v>
      </c>
      <c r="P8" s="1">
        <v>1</v>
      </c>
      <c r="Q8" s="1">
        <v>2</v>
      </c>
      <c r="R8" s="1">
        <v>3</v>
      </c>
      <c r="S8" s="1">
        <v>4</v>
      </c>
      <c r="T8" s="1">
        <v>5</v>
      </c>
      <c r="U8" s="1">
        <v>6</v>
      </c>
      <c r="V8" s="1"/>
    </row>
    <row r="9" spans="2:25" x14ac:dyDescent="0.3">
      <c r="F9">
        <v>1</v>
      </c>
      <c r="G9">
        <v>1</v>
      </c>
      <c r="O9" s="1">
        <v>1</v>
      </c>
      <c r="P9" t="str">
        <f t="shared" ref="P9:U9" si="3">IF(G9=1,G$2,"")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9" s="1" t="str">
        <f t="shared" si="3"/>
        <v/>
      </c>
      <c r="R9" s="1" t="str">
        <f t="shared" si="3"/>
        <v/>
      </c>
      <c r="S9" s="1" t="str">
        <f t="shared" si="3"/>
        <v/>
      </c>
      <c r="T9" s="1" t="str">
        <f t="shared" si="3"/>
        <v/>
      </c>
      <c r="U9" s="1" t="str">
        <f t="shared" si="3"/>
        <v/>
      </c>
      <c r="W9" t="str">
        <f>StringJoin(P9:U9)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X9" t="s">
        <v>8</v>
      </c>
      <c r="Y9" t="str">
        <f t="shared" ref="Y9:Y16" si="4">DNATranslate(W9)</f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10" spans="2:25" x14ac:dyDescent="0.3">
      <c r="F10">
        <v>2</v>
      </c>
      <c r="G10">
        <v>1</v>
      </c>
      <c r="H10">
        <v>1</v>
      </c>
      <c r="O10" s="1">
        <v>2</v>
      </c>
      <c r="P10" s="1" t="str">
        <f t="shared" ref="P10:P18" si="5">IF(G10=1,G$2,"")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0" s="1" t="str">
        <f t="shared" ref="Q10:Q18" si="6">IF(H10=1,H$2,"")</f>
        <v>CTGCCGAACACGACCAACCCGGACGACTGGGCCAGG</v>
      </c>
      <c r="R10" s="1" t="str">
        <f t="shared" ref="R10:R18" si="7">IF(I10=1,I$2,"")</f>
        <v/>
      </c>
      <c r="S10" s="1" t="str">
        <f t="shared" ref="S10:S18" si="8">IF(J10=1,J$2,"")</f>
        <v/>
      </c>
      <c r="T10" s="1" t="str">
        <f t="shared" ref="T10:T18" si="9">IF(K10=1,K$2,"")</f>
        <v/>
      </c>
      <c r="U10" s="1" t="str">
        <f t="shared" ref="U10:U18" si="10">IF(L10=1,L$2,"")</f>
        <v/>
      </c>
      <c r="W10" s="1" t="str">
        <f t="shared" ref="W10:W16" si="11">StringJoin(P10:U10)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  <c r="X10" t="s">
        <v>8</v>
      </c>
      <c r="Y10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</v>
      </c>
    </row>
    <row r="11" spans="2:25" x14ac:dyDescent="0.3">
      <c r="F11">
        <v>3</v>
      </c>
      <c r="G11">
        <v>1</v>
      </c>
      <c r="H11">
        <v>1</v>
      </c>
      <c r="I11">
        <v>1</v>
      </c>
      <c r="O11" s="1">
        <v>3</v>
      </c>
      <c r="P11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1" s="1" t="str">
        <f t="shared" si="6"/>
        <v>CTGCCGAACACGACCAACCCGGACGACTGGGCCAGG</v>
      </c>
      <c r="R11" s="1" t="str">
        <f t="shared" si="7"/>
        <v>ATTTCCGGCAAGAAGGGTGAGCGGATCGTCTTC</v>
      </c>
      <c r="S11" s="1" t="str">
        <f t="shared" si="8"/>
        <v/>
      </c>
      <c r="T11" s="1" t="str">
        <f t="shared" si="9"/>
        <v/>
      </c>
      <c r="U11" s="1" t="str">
        <f t="shared" si="10"/>
        <v/>
      </c>
      <c r="W11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  <c r="X11" t="s">
        <v>8</v>
      </c>
      <c r="Y11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</v>
      </c>
    </row>
    <row r="12" spans="2:25" x14ac:dyDescent="0.3">
      <c r="F12">
        <v>4</v>
      </c>
      <c r="G12">
        <v>1</v>
      </c>
      <c r="H12">
        <v>1</v>
      </c>
      <c r="I12">
        <v>1</v>
      </c>
      <c r="J12">
        <v>1</v>
      </c>
      <c r="O12" s="1">
        <v>4</v>
      </c>
      <c r="P12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2" s="1" t="str">
        <f t="shared" si="6"/>
        <v>CTGCCGAACACGACCAACCCGGACGACTGGGCCAGG</v>
      </c>
      <c r="R12" s="1" t="str">
        <f t="shared" si="7"/>
        <v>ATTTCCGGCAAGAAGGGTGAGCGGATCGTCTTC</v>
      </c>
      <c r="S12" s="1" t="str">
        <f t="shared" si="8"/>
        <v>ATCCGCACACTCGTCACCGGAAAGCAGGGTGCGGACACC</v>
      </c>
      <c r="T12" s="1" t="str">
        <f t="shared" si="9"/>
        <v/>
      </c>
      <c r="U12" s="1" t="str">
        <f t="shared" si="10"/>
        <v/>
      </c>
      <c r="W12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  <c r="X12" t="s">
        <v>8</v>
      </c>
      <c r="Y12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</v>
      </c>
    </row>
    <row r="13" spans="2:25" x14ac:dyDescent="0.3">
      <c r="F13">
        <v>5</v>
      </c>
      <c r="G13">
        <v>1</v>
      </c>
      <c r="H13">
        <v>1</v>
      </c>
      <c r="I13">
        <v>1</v>
      </c>
      <c r="J13">
        <v>1</v>
      </c>
      <c r="K13">
        <v>1</v>
      </c>
      <c r="O13" s="1">
        <v>5</v>
      </c>
      <c r="P13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3" s="1" t="str">
        <f t="shared" si="6"/>
        <v>CTGCCGAACACGACCAACCCGGACGACTGGGCCAGG</v>
      </c>
      <c r="R13" s="1" t="str">
        <f t="shared" si="7"/>
        <v>ATTTCCGGCAAGAAGGGTGAGCGGATCGTCTTC</v>
      </c>
      <c r="S13" s="1" t="str">
        <f t="shared" si="8"/>
        <v>ATCCGCACACTCGTCACCGGAAAGCAGGGTGCGGACACC</v>
      </c>
      <c r="T13" s="1" t="str">
        <f t="shared" si="9"/>
        <v>GGCCGTTCCATCGATACGGTGGCCAATACC</v>
      </c>
      <c r="U13" s="1" t="str">
        <f t="shared" si="10"/>
        <v/>
      </c>
      <c r="W13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  <c r="X13" t="s">
        <v>8</v>
      </c>
      <c r="Y13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</v>
      </c>
    </row>
    <row r="14" spans="2:25" x14ac:dyDescent="0.3">
      <c r="F14">
        <v>6</v>
      </c>
      <c r="G14">
        <v>1</v>
      </c>
      <c r="J14">
        <v>1</v>
      </c>
      <c r="K14">
        <v>1</v>
      </c>
      <c r="L14">
        <v>1</v>
      </c>
      <c r="O14" s="1">
        <v>6</v>
      </c>
      <c r="P14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4" s="1" t="str">
        <f t="shared" si="6"/>
        <v/>
      </c>
      <c r="R14" s="1" t="str">
        <f t="shared" si="7"/>
        <v/>
      </c>
      <c r="S14" s="1" t="str">
        <f t="shared" si="8"/>
        <v>ATCCGCACACTCGTCACCGGAAAGCAGGGTGCGGACACC</v>
      </c>
      <c r="T14" s="1" t="str">
        <f t="shared" si="9"/>
        <v>GGCCGTTCCATCGATACGGTGGCCAATACC</v>
      </c>
      <c r="U14" s="1" t="str">
        <f t="shared" si="10"/>
        <v>GGCCAGTACCTG</v>
      </c>
      <c r="W14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</v>
      </c>
      <c r="X14" t="s">
        <v>8</v>
      </c>
      <c r="Y14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RSIDTVANTGQYL</v>
      </c>
    </row>
    <row r="15" spans="2:25" x14ac:dyDescent="0.3">
      <c r="F15">
        <v>7</v>
      </c>
      <c r="G15">
        <v>1</v>
      </c>
      <c r="J15">
        <v>1</v>
      </c>
      <c r="L15">
        <v>1</v>
      </c>
      <c r="O15" s="1">
        <v>7</v>
      </c>
      <c r="P15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5" s="1" t="str">
        <f t="shared" si="6"/>
        <v/>
      </c>
      <c r="R15" s="1" t="str">
        <f t="shared" si="7"/>
        <v/>
      </c>
      <c r="S15" s="1" t="str">
        <f t="shared" si="8"/>
        <v>ATCCGCACACTCGTCACCGGAAAGCAGGGTGCGGACACC</v>
      </c>
      <c r="T15" s="1" t="str">
        <f t="shared" si="9"/>
        <v/>
      </c>
      <c r="U15" s="1" t="str">
        <f t="shared" si="10"/>
        <v>GGCCAGTACCTG</v>
      </c>
      <c r="W15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</v>
      </c>
      <c r="X15" t="s">
        <v>8</v>
      </c>
      <c r="Y15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QYL</v>
      </c>
    </row>
    <row r="16" spans="2:25" x14ac:dyDescent="0.3">
      <c r="F16">
        <v>8</v>
      </c>
      <c r="G16">
        <v>1</v>
      </c>
      <c r="H16">
        <v>1</v>
      </c>
      <c r="I16">
        <v>1</v>
      </c>
      <c r="L16">
        <v>1</v>
      </c>
      <c r="O16" s="1">
        <v>8</v>
      </c>
      <c r="P16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6" s="1" t="str">
        <f t="shared" si="6"/>
        <v>CTGCCGAACACGACCAACCCGGACGACTGGGCCAGG</v>
      </c>
      <c r="R16" s="1" t="str">
        <f t="shared" si="7"/>
        <v>ATTTCCGGCAAGAAGGGTGAGCGGATCGTCTTC</v>
      </c>
      <c r="S16" s="1" t="str">
        <f t="shared" si="8"/>
        <v/>
      </c>
      <c r="T16" s="1" t="str">
        <f t="shared" si="9"/>
        <v/>
      </c>
      <c r="U16" s="1" t="str">
        <f t="shared" si="10"/>
        <v>GGCCAGTACCTG</v>
      </c>
      <c r="W16" s="1" t="str">
        <f t="shared" si="11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</v>
      </c>
      <c r="X16" t="s">
        <v>8</v>
      </c>
      <c r="Y16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GQYL</v>
      </c>
    </row>
    <row r="17" spans="6:23" s="1" customFormat="1" x14ac:dyDescent="0.3">
      <c r="F17" s="1">
        <v>9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O17" s="1">
        <v>9</v>
      </c>
      <c r="P17" s="1" t="str">
        <f t="shared" ref="P17:U17" si="12">IF(G17=1,G$2,"")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7" s="1" t="str">
        <f t="shared" si="12"/>
        <v>CTGCCGAACACGACCAACCCGGACGACTGGGCCAGG</v>
      </c>
      <c r="R17" s="1" t="str">
        <f t="shared" si="12"/>
        <v>ATTTCCGGCAAGAAGGGTGAGCGGATCGTCTTC</v>
      </c>
      <c r="S17" s="1" t="str">
        <f t="shared" si="12"/>
        <v>ATCCGCACACTCGTCACCGGAAAGCAGGGTGCGGACACC</v>
      </c>
      <c r="T17" s="1" t="str">
        <f t="shared" si="12"/>
        <v>GGCCGTTCCATCGATACGGTGGCCAATACC</v>
      </c>
      <c r="U17" s="1" t="str">
        <f t="shared" si="12"/>
        <v>GGCCAGTACCTG</v>
      </c>
    </row>
    <row r="18" spans="6:23" x14ac:dyDescent="0.3">
      <c r="O18" s="1"/>
      <c r="P18" s="1" t="str">
        <f t="shared" si="5"/>
        <v/>
      </c>
      <c r="Q18" s="1" t="str">
        <f t="shared" si="6"/>
        <v/>
      </c>
      <c r="R18" s="1" t="str">
        <f t="shared" si="7"/>
        <v/>
      </c>
      <c r="S18" s="1" t="str">
        <f t="shared" si="8"/>
        <v/>
      </c>
      <c r="T18" s="1" t="str">
        <f t="shared" si="9"/>
        <v/>
      </c>
      <c r="U18" s="1" t="str">
        <f t="shared" si="10"/>
        <v/>
      </c>
    </row>
    <row r="20" spans="6:23" x14ac:dyDescent="0.3">
      <c r="O20" s="1"/>
      <c r="P20" s="1">
        <v>1</v>
      </c>
      <c r="Q20" s="1">
        <v>2</v>
      </c>
      <c r="R20" s="1">
        <v>3</v>
      </c>
      <c r="S20" s="1">
        <v>4</v>
      </c>
      <c r="T20" s="1">
        <v>5</v>
      </c>
      <c r="U20" s="1">
        <v>6</v>
      </c>
    </row>
    <row r="21" spans="6:23" x14ac:dyDescent="0.3">
      <c r="O21" s="1">
        <v>1</v>
      </c>
      <c r="P21" s="1" t="s">
        <v>2253</v>
      </c>
      <c r="Q21" s="1"/>
      <c r="R21" s="1"/>
      <c r="S21" s="1"/>
      <c r="T21" s="1"/>
      <c r="U21" s="1"/>
      <c r="V21" s="1"/>
    </row>
    <row r="22" spans="6:23" x14ac:dyDescent="0.3">
      <c r="O22" s="1">
        <v>2</v>
      </c>
      <c r="P22" s="1" t="s">
        <v>2253</v>
      </c>
      <c r="Q22" s="1" t="s">
        <v>2253</v>
      </c>
      <c r="R22" s="1"/>
      <c r="S22" s="1"/>
      <c r="T22" s="1"/>
      <c r="U22" s="1"/>
      <c r="V22" s="1"/>
    </row>
    <row r="23" spans="6:23" x14ac:dyDescent="0.3">
      <c r="G23">
        <v>1</v>
      </c>
      <c r="H23">
        <v>547</v>
      </c>
      <c r="O23" s="1">
        <v>3</v>
      </c>
      <c r="P23" s="1" t="s">
        <v>2253</v>
      </c>
      <c r="Q23" s="1" t="s">
        <v>2253</v>
      </c>
      <c r="R23" s="1" t="s">
        <v>2253</v>
      </c>
      <c r="S23" s="1"/>
      <c r="T23" s="1"/>
      <c r="U23" s="1"/>
      <c r="V23" s="1"/>
    </row>
    <row r="24" spans="6:23" x14ac:dyDescent="0.3">
      <c r="G24">
        <v>548</v>
      </c>
      <c r="H24">
        <v>559</v>
      </c>
      <c r="O24" s="1">
        <v>4</v>
      </c>
      <c r="P24" s="1" t="s">
        <v>2253</v>
      </c>
      <c r="Q24" s="1" t="s">
        <v>2253</v>
      </c>
      <c r="R24" s="1" t="s">
        <v>2253</v>
      </c>
      <c r="S24" s="1" t="s">
        <v>2253</v>
      </c>
      <c r="T24" s="1"/>
      <c r="U24" s="1"/>
      <c r="V24" s="1"/>
    </row>
    <row r="25" spans="6:23" x14ac:dyDescent="0.3">
      <c r="G25">
        <v>560</v>
      </c>
      <c r="H25">
        <v>570</v>
      </c>
      <c r="O25" s="1">
        <v>5</v>
      </c>
      <c r="P25" s="1" t="s">
        <v>2253</v>
      </c>
      <c r="Q25" s="1" t="s">
        <v>2253</v>
      </c>
      <c r="R25" s="1" t="s">
        <v>2253</v>
      </c>
      <c r="S25" s="1" t="s">
        <v>2253</v>
      </c>
      <c r="T25" s="1" t="s">
        <v>2253</v>
      </c>
      <c r="U25" s="1"/>
      <c r="V25" s="1"/>
    </row>
    <row r="26" spans="6:23" x14ac:dyDescent="0.3">
      <c r="G26">
        <v>571</v>
      </c>
      <c r="H26">
        <v>583</v>
      </c>
      <c r="O26" s="1">
        <v>6</v>
      </c>
      <c r="P26" s="1" t="s">
        <v>2253</v>
      </c>
      <c r="Q26" s="1"/>
      <c r="R26" s="1"/>
      <c r="S26" s="1" t="s">
        <v>2254</v>
      </c>
      <c r="T26" s="1" t="s">
        <v>2254</v>
      </c>
      <c r="U26" s="1" t="s">
        <v>2254</v>
      </c>
      <c r="V26" s="1"/>
    </row>
    <row r="27" spans="6:23" x14ac:dyDescent="0.3">
      <c r="G27">
        <v>584</v>
      </c>
      <c r="H27">
        <v>593</v>
      </c>
      <c r="O27" s="1">
        <v>7</v>
      </c>
      <c r="P27" s="1" t="s">
        <v>2253</v>
      </c>
      <c r="Q27" s="1"/>
      <c r="R27" s="1"/>
      <c r="S27" s="1" t="s">
        <v>2255</v>
      </c>
      <c r="T27" s="1"/>
      <c r="U27" s="1" t="s">
        <v>2254</v>
      </c>
      <c r="V27" s="1"/>
    </row>
    <row r="28" spans="6:23" x14ac:dyDescent="0.3">
      <c r="G28">
        <v>594</v>
      </c>
      <c r="H28">
        <v>597</v>
      </c>
      <c r="O28" s="1">
        <v>8</v>
      </c>
      <c r="P28" s="1" t="s">
        <v>2253</v>
      </c>
      <c r="Q28" s="1" t="s">
        <v>2253</v>
      </c>
      <c r="R28" s="1" t="s">
        <v>2253</v>
      </c>
      <c r="S28" s="1"/>
      <c r="T28" s="1"/>
      <c r="U28" s="1" t="s">
        <v>2254</v>
      </c>
      <c r="V28" s="1"/>
    </row>
    <row r="29" spans="6:23" s="1" customFormat="1" x14ac:dyDescent="0.3">
      <c r="O29" s="1">
        <v>9</v>
      </c>
      <c r="P29" s="1" t="s">
        <v>2253</v>
      </c>
      <c r="Q29" s="1" t="s">
        <v>2253</v>
      </c>
      <c r="R29" s="1" t="s">
        <v>2254</v>
      </c>
      <c r="S29" s="1" t="s">
        <v>2254</v>
      </c>
      <c r="T29" s="1" t="s">
        <v>2254</v>
      </c>
      <c r="U29" s="1" t="s">
        <v>2254</v>
      </c>
    </row>
    <row r="30" spans="6:23" x14ac:dyDescent="0.3">
      <c r="P30" s="1"/>
      <c r="Q30" s="1"/>
      <c r="R30" s="1"/>
      <c r="S30" s="1"/>
      <c r="T30" s="1"/>
      <c r="U30" s="1"/>
      <c r="V30" s="1"/>
    </row>
    <row r="31" spans="6:23" x14ac:dyDescent="0.3">
      <c r="O31" s="1"/>
      <c r="P31" s="1">
        <v>1</v>
      </c>
      <c r="Q31" s="1">
        <v>2</v>
      </c>
      <c r="R31" s="1">
        <v>3</v>
      </c>
      <c r="S31" s="1">
        <v>4</v>
      </c>
      <c r="T31" s="1">
        <v>5</v>
      </c>
      <c r="U31" s="1">
        <v>6</v>
      </c>
      <c r="W31" t="s">
        <v>2256</v>
      </c>
    </row>
    <row r="32" spans="6:23" x14ac:dyDescent="0.3">
      <c r="O32" s="1">
        <v>1</v>
      </c>
      <c r="P32" s="1" t="str">
        <f t="shared" ref="P32:P40" si="13">IF(P21="M",P9,"")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2" s="1" t="str">
        <f>IF(Q21="M",Q9,"")</f>
        <v/>
      </c>
      <c r="R32" s="1" t="str">
        <f>IF(R21="M",R9,"")</f>
        <v/>
      </c>
      <c r="S32" s="1" t="str">
        <f>IF(S21="M",S9,"")</f>
        <v/>
      </c>
      <c r="T32" s="1" t="str">
        <f>IF(T21="M",T9,"")</f>
        <v/>
      </c>
      <c r="U32" s="1" t="str">
        <f>IF(U21="M",U9,"")</f>
        <v/>
      </c>
      <c r="W32" t="str">
        <f t="shared" ref="W32:W40" si="14">$X$57 &amp; StringJoin(P32:U32)</f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3" spans="15:25" x14ac:dyDescent="0.3">
      <c r="O33" s="1">
        <v>2</v>
      </c>
      <c r="P33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3" s="1" t="str">
        <f t="shared" ref="Q33:U40" si="15">IF(Q22="M",Q10,"")</f>
        <v>CTGCCGAACACGACCAACCCGGACGACTGGGCCAGG</v>
      </c>
      <c r="R33" s="1" t="str">
        <f t="shared" si="15"/>
        <v/>
      </c>
      <c r="S33" s="1" t="str">
        <f t="shared" si="15"/>
        <v/>
      </c>
      <c r="T33" s="1" t="str">
        <f t="shared" si="15"/>
        <v/>
      </c>
      <c r="U33" s="1" t="str">
        <f t="shared" si="15"/>
        <v/>
      </c>
      <c r="W33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34" spans="15:25" x14ac:dyDescent="0.3">
      <c r="O34" s="1">
        <v>3</v>
      </c>
      <c r="P34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4" s="1" t="str">
        <f t="shared" si="15"/>
        <v>CTGCCGAACACGACCAACCCGGACGACTGGGCCAGG</v>
      </c>
      <c r="R34" s="1" t="str">
        <f t="shared" si="15"/>
        <v>ATTTCCGGCAAGAAGGGTGAGCGGATCGTCTTC</v>
      </c>
      <c r="S34" s="1" t="str">
        <f t="shared" si="15"/>
        <v/>
      </c>
      <c r="T34" s="1" t="str">
        <f t="shared" si="15"/>
        <v/>
      </c>
      <c r="U34" s="1" t="str">
        <f t="shared" si="15"/>
        <v/>
      </c>
      <c r="W34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35" spans="15:25" x14ac:dyDescent="0.3">
      <c r="O35" s="1">
        <v>4</v>
      </c>
      <c r="P35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5" s="1" t="str">
        <f t="shared" si="15"/>
        <v>CTGCCGAACACGACCAACCCGGACGACTGGGCCAGG</v>
      </c>
      <c r="R35" s="1" t="str">
        <f t="shared" si="15"/>
        <v>ATTTCCGGCAAGAAGGGTGAGCGGATCGTCTTC</v>
      </c>
      <c r="S35" s="1" t="str">
        <f t="shared" si="15"/>
        <v>ATCCGCACACTCGTCACCGGAAAGCAGGGTGCGGACACC</v>
      </c>
      <c r="T35" s="1" t="str">
        <f t="shared" si="15"/>
        <v/>
      </c>
      <c r="U35" s="1" t="str">
        <f t="shared" si="15"/>
        <v/>
      </c>
      <c r="W35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</row>
    <row r="36" spans="15:25" x14ac:dyDescent="0.3">
      <c r="O36" s="1">
        <v>5</v>
      </c>
      <c r="P36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6" s="1" t="str">
        <f t="shared" si="15"/>
        <v>CTGCCGAACACGACCAACCCGGACGACTGGGCCAGG</v>
      </c>
      <c r="R36" s="1" t="str">
        <f t="shared" si="15"/>
        <v>ATTTCCGGCAAGAAGGGTGAGCGGATCGTCTTC</v>
      </c>
      <c r="S36" s="1" t="str">
        <f t="shared" si="15"/>
        <v>ATCCGCACACTCGTCACCGGAAAGCAGGGTGCGGACACC</v>
      </c>
      <c r="T36" s="1" t="str">
        <f t="shared" si="15"/>
        <v>GGCCGTTCCATCGATACGGTGGCCAATACC</v>
      </c>
      <c r="U36" s="1" t="str">
        <f t="shared" si="15"/>
        <v/>
      </c>
      <c r="W36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</row>
    <row r="37" spans="15:25" x14ac:dyDescent="0.3">
      <c r="O37" s="1">
        <v>6</v>
      </c>
      <c r="P37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7" s="1" t="str">
        <f t="shared" si="15"/>
        <v/>
      </c>
      <c r="R37" s="1" t="str">
        <f t="shared" si="15"/>
        <v/>
      </c>
      <c r="S37" s="1" t="str">
        <f t="shared" si="15"/>
        <v/>
      </c>
      <c r="T37" s="1" t="str">
        <f t="shared" si="15"/>
        <v/>
      </c>
      <c r="U37" s="1" t="str">
        <f t="shared" si="15"/>
        <v/>
      </c>
      <c r="W37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8" spans="15:25" x14ac:dyDescent="0.3">
      <c r="O38" s="1">
        <v>7</v>
      </c>
      <c r="P38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8" s="1" t="str">
        <f t="shared" si="15"/>
        <v/>
      </c>
      <c r="R38" s="1" t="str">
        <f t="shared" si="15"/>
        <v/>
      </c>
      <c r="S38" s="1" t="str">
        <f t="shared" si="15"/>
        <v/>
      </c>
      <c r="T38" s="1" t="str">
        <f t="shared" si="15"/>
        <v/>
      </c>
      <c r="U38" s="1" t="str">
        <f t="shared" si="15"/>
        <v/>
      </c>
      <c r="W38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9" spans="15:25" x14ac:dyDescent="0.3">
      <c r="O39" s="1">
        <v>8</v>
      </c>
      <c r="P39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9" s="1" t="str">
        <f t="shared" si="15"/>
        <v>CTGCCGAACACGACCAACCCGGACGACTGGGCCAGG</v>
      </c>
      <c r="R39" s="1" t="str">
        <f t="shared" si="15"/>
        <v>ATTTCCGGCAAGAAGGGTGAGCGGATCGTCTTC</v>
      </c>
      <c r="S39" s="1" t="str">
        <f t="shared" si="15"/>
        <v/>
      </c>
      <c r="T39" s="1" t="str">
        <f t="shared" si="15"/>
        <v/>
      </c>
      <c r="U39" s="1" t="str">
        <f t="shared" si="15"/>
        <v/>
      </c>
      <c r="W39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40" spans="15:25" s="1" customFormat="1" x14ac:dyDescent="0.3">
      <c r="O40" s="1">
        <v>9</v>
      </c>
      <c r="P40" s="1" t="str">
        <f t="shared" si="13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40" s="1" t="str">
        <f t="shared" si="15"/>
        <v>CTGCCGAACACGACCAACCCGGACGACTGGGCCAGG</v>
      </c>
      <c r="R40" s="1" t="str">
        <f t="shared" si="15"/>
        <v/>
      </c>
      <c r="S40" s="1" t="str">
        <f t="shared" si="15"/>
        <v/>
      </c>
      <c r="T40" s="1" t="str">
        <f t="shared" si="15"/>
        <v/>
      </c>
      <c r="U40" s="1" t="str">
        <f t="shared" si="15"/>
        <v/>
      </c>
      <c r="W40" s="1" t="str">
        <f t="shared" si="14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42" spans="15:25" x14ac:dyDescent="0.3">
      <c r="O42" s="1"/>
      <c r="P42" s="1">
        <v>1</v>
      </c>
      <c r="Q42" s="1">
        <v>2</v>
      </c>
      <c r="R42" s="1">
        <v>3</v>
      </c>
      <c r="S42" s="1">
        <v>4</v>
      </c>
      <c r="T42" s="1">
        <v>5</v>
      </c>
      <c r="U42" s="1">
        <v>6</v>
      </c>
      <c r="W42" t="s">
        <v>2257</v>
      </c>
      <c r="Y42" t="s">
        <v>2262</v>
      </c>
    </row>
    <row r="43" spans="15:25" x14ac:dyDescent="0.3">
      <c r="O43" s="1">
        <v>1</v>
      </c>
      <c r="P43" s="1" t="str">
        <f t="shared" ref="P43:P51" si="16">IF(P21="V",P9,"")</f>
        <v/>
      </c>
      <c r="Q43" s="1" t="str">
        <f>IF(Q21="V",Q9,"")</f>
        <v/>
      </c>
      <c r="R43" s="1" t="str">
        <f>IF(R21="V",R9,"")</f>
        <v/>
      </c>
      <c r="S43" s="1" t="str">
        <f>IF(S21="V",S9,"")</f>
        <v/>
      </c>
      <c r="T43" s="1" t="str">
        <f>IF(T21="V",T9,"")</f>
        <v/>
      </c>
      <c r="U43" s="1" t="str">
        <f>IF(U21="V",U9,"")</f>
        <v/>
      </c>
      <c r="V43">
        <f>LEN(StringJoin(P43:U43))</f>
        <v>0</v>
      </c>
      <c r="W43" t="str">
        <f>StringJoin(P43:U43)&amp;$X$56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4" spans="15:25" x14ac:dyDescent="0.3">
      <c r="O44" s="1">
        <v>2</v>
      </c>
      <c r="P44" s="1" t="str">
        <f t="shared" si="16"/>
        <v/>
      </c>
      <c r="Q44" s="1" t="str">
        <f t="shared" ref="Q44:U51" si="17">IF(Q22="V",Q10,"")</f>
        <v/>
      </c>
      <c r="R44" s="1" t="str">
        <f t="shared" si="17"/>
        <v/>
      </c>
      <c r="S44" s="1" t="str">
        <f t="shared" si="17"/>
        <v/>
      </c>
      <c r="T44" s="1" t="str">
        <f t="shared" si="17"/>
        <v/>
      </c>
      <c r="U44" s="1" t="str">
        <f t="shared" si="17"/>
        <v/>
      </c>
      <c r="V44" s="1">
        <f t="shared" ref="V44:V51" si="18">LEN(StringJoin(P44:U44))</f>
        <v>0</v>
      </c>
      <c r="W44" s="1" t="str">
        <f t="shared" ref="W44:W51" si="19">StringJoin(P44:U44)&amp;$X$56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5" spans="15:25" x14ac:dyDescent="0.3">
      <c r="O45" s="1">
        <v>3</v>
      </c>
      <c r="P45" s="1" t="str">
        <f t="shared" si="16"/>
        <v/>
      </c>
      <c r="Q45" s="1" t="str">
        <f t="shared" si="17"/>
        <v/>
      </c>
      <c r="R45" s="1" t="str">
        <f t="shared" si="17"/>
        <v/>
      </c>
      <c r="S45" s="1" t="str">
        <f t="shared" si="17"/>
        <v/>
      </c>
      <c r="T45" s="1" t="str">
        <f t="shared" si="17"/>
        <v/>
      </c>
      <c r="U45" s="1" t="str">
        <f t="shared" si="17"/>
        <v/>
      </c>
      <c r="V45" s="1">
        <f t="shared" si="18"/>
        <v>0</v>
      </c>
      <c r="W45" s="1" t="str">
        <f t="shared" si="19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6" spans="15:25" x14ac:dyDescent="0.3">
      <c r="O46" s="1">
        <v>4</v>
      </c>
      <c r="P46" s="1" t="str">
        <f t="shared" si="16"/>
        <v/>
      </c>
      <c r="Q46" s="1" t="str">
        <f t="shared" si="17"/>
        <v/>
      </c>
      <c r="R46" s="1" t="str">
        <f t="shared" si="17"/>
        <v/>
      </c>
      <c r="S46" s="1" t="str">
        <f t="shared" si="17"/>
        <v/>
      </c>
      <c r="T46" s="1" t="str">
        <f t="shared" si="17"/>
        <v/>
      </c>
      <c r="U46" s="1" t="str">
        <f t="shared" si="17"/>
        <v/>
      </c>
      <c r="V46" s="1">
        <f t="shared" si="18"/>
        <v>0</v>
      </c>
      <c r="W46" s="1" t="str">
        <f t="shared" si="19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7" spans="15:25" x14ac:dyDescent="0.3">
      <c r="O47" s="1">
        <v>5</v>
      </c>
      <c r="P47" s="1" t="str">
        <f t="shared" si="16"/>
        <v/>
      </c>
      <c r="Q47" s="1" t="str">
        <f t="shared" si="17"/>
        <v/>
      </c>
      <c r="R47" s="1" t="str">
        <f t="shared" si="17"/>
        <v/>
      </c>
      <c r="S47" s="1" t="str">
        <f t="shared" si="17"/>
        <v/>
      </c>
      <c r="T47" s="1" t="str">
        <f t="shared" si="17"/>
        <v/>
      </c>
      <c r="U47" s="1" t="str">
        <f t="shared" si="17"/>
        <v/>
      </c>
      <c r="V47" s="1">
        <f t="shared" si="18"/>
        <v>0</v>
      </c>
      <c r="W47" s="1" t="str">
        <f t="shared" si="19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8" spans="15:25" x14ac:dyDescent="0.3">
      <c r="O48" s="1">
        <v>6</v>
      </c>
      <c r="P48" s="1" t="str">
        <f t="shared" si="16"/>
        <v/>
      </c>
      <c r="Q48" s="1" t="str">
        <f t="shared" si="17"/>
        <v/>
      </c>
      <c r="R48" s="1" t="str">
        <f t="shared" si="17"/>
        <v/>
      </c>
      <c r="S48" s="1" t="str">
        <f t="shared" si="17"/>
        <v>ATCCGCACACTCGTCACCGGAAAGCAGGGTGCGGACACC</v>
      </c>
      <c r="T48" s="1" t="str">
        <f t="shared" si="17"/>
        <v>GGCCGTTCCATCGATACGGTGGCCAATACC</v>
      </c>
      <c r="U48" s="1" t="str">
        <f t="shared" si="17"/>
        <v>GGCCAGTACCTG</v>
      </c>
      <c r="V48" s="1">
        <f t="shared" si="18"/>
        <v>81</v>
      </c>
      <c r="W48" s="1" t="str">
        <f t="shared" si="19"/>
        <v>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9" spans="15:28" x14ac:dyDescent="0.3">
      <c r="O49" s="1">
        <v>7</v>
      </c>
      <c r="P49" s="1" t="str">
        <f t="shared" si="16"/>
        <v/>
      </c>
      <c r="Q49" s="1" t="str">
        <f t="shared" si="17"/>
        <v/>
      </c>
      <c r="R49" s="1" t="str">
        <f t="shared" si="17"/>
        <v/>
      </c>
      <c r="S49" s="1" t="str">
        <f t="shared" si="17"/>
        <v/>
      </c>
      <c r="T49" s="1" t="str">
        <f t="shared" si="17"/>
        <v/>
      </c>
      <c r="U49" s="1" t="str">
        <f t="shared" si="17"/>
        <v>GGCCAGTACCTG</v>
      </c>
      <c r="V49" s="1">
        <f t="shared" si="18"/>
        <v>12</v>
      </c>
      <c r="W49" s="1" t="str">
        <f t="shared" si="19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0" spans="15:28" x14ac:dyDescent="0.3">
      <c r="O50" s="1">
        <v>8</v>
      </c>
      <c r="P50" s="1" t="str">
        <f t="shared" si="16"/>
        <v/>
      </c>
      <c r="Q50" s="1" t="str">
        <f t="shared" si="17"/>
        <v/>
      </c>
      <c r="R50" s="1" t="str">
        <f t="shared" si="17"/>
        <v/>
      </c>
      <c r="S50" s="1" t="str">
        <f t="shared" si="17"/>
        <v/>
      </c>
      <c r="T50" s="1" t="str">
        <f t="shared" si="17"/>
        <v/>
      </c>
      <c r="U50" s="1" t="str">
        <f t="shared" si="17"/>
        <v>GGCCAGTACCTG</v>
      </c>
      <c r="V50" s="1">
        <f t="shared" si="18"/>
        <v>12</v>
      </c>
      <c r="W50" s="1" t="str">
        <f t="shared" si="19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1" spans="15:28" s="1" customFormat="1" x14ac:dyDescent="0.3">
      <c r="O51" s="1">
        <v>9</v>
      </c>
      <c r="P51" s="1" t="str">
        <f t="shared" si="16"/>
        <v/>
      </c>
      <c r="Q51" s="1" t="str">
        <f t="shared" si="17"/>
        <v/>
      </c>
      <c r="R51" s="1" t="str">
        <f t="shared" si="17"/>
        <v>ATTTCCGGCAAGAAGGGTGAGCGGATCGTCTTC</v>
      </c>
      <c r="S51" s="1" t="str">
        <f t="shared" si="17"/>
        <v>ATCCGCACACTCGTCACCGGAAAGCAGGGTGCGGACACC</v>
      </c>
      <c r="T51" s="1" t="str">
        <f t="shared" si="17"/>
        <v>GGCCGTTCCATCGATACGGTGGCCAATACC</v>
      </c>
      <c r="U51" s="1" t="str">
        <f t="shared" si="17"/>
        <v>GGCCAGTACCTG</v>
      </c>
      <c r="V51" s="1">
        <f t="shared" si="18"/>
        <v>114</v>
      </c>
      <c r="W51" s="1" t="str">
        <f t="shared" si="19"/>
        <v>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6" spans="15:28" x14ac:dyDescent="0.3">
      <c r="W56" t="s">
        <v>2252</v>
      </c>
      <c r="X56" t="s">
        <v>2260</v>
      </c>
      <c r="Y56">
        <f>LEN(X56)</f>
        <v>3717</v>
      </c>
      <c r="AA56" t="str">
        <f>LEFT(X56,100)</f>
        <v>TGAGATCCGGCTGCTAACAAAGCCCGAAAGGAAGCTGAGTTGGCTGCTGCCACCGCTGAGCAATAACTAGCATAACCCCTTGGGGCCTCTAAACGGGTCT</v>
      </c>
      <c r="AB56" t="str">
        <f>RIGHT(X56,100)</f>
        <v>CGGCACCTGTCCTACGAGTTGCATGATAAAGAAGACAGTCATAAGTGCGGCGACGATAGTCATGCCCCGCGCCCACCGGAAGGAGCTGACTGGGTTGAAG</v>
      </c>
    </row>
    <row r="57" spans="15:28" x14ac:dyDescent="0.3">
      <c r="W57" t="s">
        <v>2251</v>
      </c>
      <c r="X57" t="s">
        <v>2261</v>
      </c>
      <c r="Y57" s="1">
        <f>LEN(X57)</f>
        <v>1652</v>
      </c>
    </row>
    <row r="59" spans="15:28" x14ac:dyDescent="0.3">
      <c r="W59" s="1"/>
    </row>
    <row r="61" spans="15:28" x14ac:dyDescent="0.3">
      <c r="W61" t="s">
        <v>2263</v>
      </c>
      <c r="X61" s="1" t="s">
        <v>2260</v>
      </c>
    </row>
    <row r="62" spans="15:28" x14ac:dyDescent="0.3">
      <c r="W62" s="1" t="s">
        <v>2264</v>
      </c>
      <c r="X62" s="1" t="s">
        <v>2260</v>
      </c>
    </row>
    <row r="63" spans="15:28" x14ac:dyDescent="0.3">
      <c r="V63" s="1"/>
      <c r="W63" s="1" t="s">
        <v>2265</v>
      </c>
      <c r="X63" s="1" t="s">
        <v>2260</v>
      </c>
    </row>
    <row r="64" spans="15:28" x14ac:dyDescent="0.3">
      <c r="V64" s="1"/>
      <c r="W64" s="1" t="s">
        <v>2266</v>
      </c>
      <c r="X64" s="1" t="s">
        <v>2260</v>
      </c>
    </row>
    <row r="65" spans="22:24" x14ac:dyDescent="0.3">
      <c r="V65" s="1"/>
      <c r="W65" s="1" t="s">
        <v>2267</v>
      </c>
      <c r="X65" s="1" t="s">
        <v>2260</v>
      </c>
    </row>
    <row r="66" spans="22:24" x14ac:dyDescent="0.3">
      <c r="V66" s="1"/>
      <c r="W66" s="1" t="s">
        <v>2263</v>
      </c>
      <c r="X66" s="1" t="s">
        <v>2268</v>
      </c>
    </row>
    <row r="67" spans="22:24" x14ac:dyDescent="0.3">
      <c r="V67" s="1"/>
      <c r="W67" s="1" t="s">
        <v>2263</v>
      </c>
      <c r="X67" s="1" t="s">
        <v>2269</v>
      </c>
    </row>
    <row r="68" spans="22:24" x14ac:dyDescent="0.3">
      <c r="V68" s="1"/>
      <c r="W68" s="1" t="s">
        <v>2265</v>
      </c>
      <c r="X68" s="1" t="s">
        <v>2269</v>
      </c>
    </row>
    <row r="69" spans="22:24" x14ac:dyDescent="0.3">
      <c r="W69" t="s">
        <v>2270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C492"/>
  <sheetViews>
    <sheetView workbookViewId="0">
      <selection activeCell="K16" sqref="K16"/>
    </sheetView>
  </sheetViews>
  <sheetFormatPr defaultRowHeight="14.4" x14ac:dyDescent="0.3"/>
  <sheetData>
    <row r="1" spans="1:3" x14ac:dyDescent="0.3">
      <c r="A1" t="s">
        <v>295</v>
      </c>
      <c r="B1" t="s">
        <v>296</v>
      </c>
      <c r="C1" t="s">
        <v>297</v>
      </c>
    </row>
    <row r="2" spans="1:3" x14ac:dyDescent="0.3">
      <c r="A2" t="s">
        <v>834</v>
      </c>
      <c r="B2" t="s">
        <v>834</v>
      </c>
      <c r="C2" t="s">
        <v>835</v>
      </c>
    </row>
    <row r="3" spans="1:3" x14ac:dyDescent="0.3">
      <c r="A3" t="s">
        <v>312</v>
      </c>
      <c r="B3" t="s">
        <v>313</v>
      </c>
      <c r="C3" t="s">
        <v>314</v>
      </c>
    </row>
    <row r="4" spans="1:3" x14ac:dyDescent="0.3">
      <c r="A4" t="s">
        <v>321</v>
      </c>
      <c r="B4" t="s">
        <v>322</v>
      </c>
      <c r="C4" t="s">
        <v>323</v>
      </c>
    </row>
    <row r="5" spans="1:3" x14ac:dyDescent="0.3">
      <c r="A5" t="s">
        <v>325</v>
      </c>
      <c r="B5" t="s">
        <v>326</v>
      </c>
      <c r="C5" t="s">
        <v>327</v>
      </c>
    </row>
    <row r="6" spans="1:3" x14ac:dyDescent="0.3">
      <c r="A6" t="s">
        <v>329</v>
      </c>
      <c r="B6" t="s">
        <v>330</v>
      </c>
      <c r="C6" t="s">
        <v>331</v>
      </c>
    </row>
    <row r="7" spans="1:3" x14ac:dyDescent="0.3">
      <c r="A7" t="s">
        <v>333</v>
      </c>
      <c r="B7" t="s">
        <v>334</v>
      </c>
      <c r="C7" t="s">
        <v>335</v>
      </c>
    </row>
    <row r="8" spans="1:3" x14ac:dyDescent="0.3">
      <c r="A8" t="s">
        <v>337</v>
      </c>
      <c r="B8" t="s">
        <v>338</v>
      </c>
      <c r="C8" t="s">
        <v>339</v>
      </c>
    </row>
    <row r="9" spans="1:3" x14ac:dyDescent="0.3">
      <c r="A9" t="s">
        <v>341</v>
      </c>
      <c r="B9" t="s">
        <v>342</v>
      </c>
      <c r="C9" t="s">
        <v>343</v>
      </c>
    </row>
    <row r="10" spans="1:3" x14ac:dyDescent="0.3">
      <c r="A10" t="s">
        <v>345</v>
      </c>
      <c r="B10" t="s">
        <v>346</v>
      </c>
      <c r="C10" t="s">
        <v>347</v>
      </c>
    </row>
    <row r="11" spans="1:3" x14ac:dyDescent="0.3">
      <c r="A11" t="s">
        <v>349</v>
      </c>
      <c r="B11" t="s">
        <v>350</v>
      </c>
      <c r="C11" t="s">
        <v>351</v>
      </c>
    </row>
    <row r="12" spans="1:3" x14ac:dyDescent="0.3">
      <c r="A12" t="s">
        <v>353</v>
      </c>
      <c r="B12" t="s">
        <v>354</v>
      </c>
      <c r="C12" t="s">
        <v>355</v>
      </c>
    </row>
    <row r="13" spans="1:3" x14ac:dyDescent="0.3">
      <c r="A13" t="s">
        <v>357</v>
      </c>
      <c r="B13" t="s">
        <v>358</v>
      </c>
      <c r="C13" t="s">
        <v>359</v>
      </c>
    </row>
    <row r="14" spans="1:3" x14ac:dyDescent="0.3">
      <c r="A14" t="s">
        <v>361</v>
      </c>
      <c r="B14" t="s">
        <v>362</v>
      </c>
      <c r="C14" t="s">
        <v>363</v>
      </c>
    </row>
    <row r="15" spans="1:3" x14ac:dyDescent="0.3">
      <c r="A15" t="s">
        <v>365</v>
      </c>
      <c r="B15" t="s">
        <v>366</v>
      </c>
      <c r="C15" t="s">
        <v>367</v>
      </c>
    </row>
    <row r="16" spans="1:3" x14ac:dyDescent="0.3">
      <c r="A16" t="s">
        <v>369</v>
      </c>
      <c r="B16" t="s">
        <v>370</v>
      </c>
      <c r="C16" t="s">
        <v>371</v>
      </c>
    </row>
    <row r="17" spans="1:3" x14ac:dyDescent="0.3">
      <c r="A17" t="s">
        <v>373</v>
      </c>
      <c r="B17" t="s">
        <v>374</v>
      </c>
      <c r="C17" t="s">
        <v>375</v>
      </c>
    </row>
    <row r="18" spans="1:3" x14ac:dyDescent="0.3">
      <c r="A18" t="s">
        <v>377</v>
      </c>
      <c r="B18" t="s">
        <v>378</v>
      </c>
      <c r="C18" t="s">
        <v>379</v>
      </c>
    </row>
    <row r="19" spans="1:3" x14ac:dyDescent="0.3">
      <c r="A19" t="s">
        <v>381</v>
      </c>
      <c r="B19" t="s">
        <v>382</v>
      </c>
      <c r="C19" t="s">
        <v>383</v>
      </c>
    </row>
    <row r="20" spans="1:3" x14ac:dyDescent="0.3">
      <c r="A20" t="s">
        <v>385</v>
      </c>
      <c r="B20" t="s">
        <v>386</v>
      </c>
      <c r="C20" t="s">
        <v>387</v>
      </c>
    </row>
    <row r="21" spans="1:3" x14ac:dyDescent="0.3">
      <c r="A21" t="s">
        <v>389</v>
      </c>
      <c r="B21" t="s">
        <v>390</v>
      </c>
      <c r="C21" t="s">
        <v>391</v>
      </c>
    </row>
    <row r="22" spans="1:3" x14ac:dyDescent="0.3">
      <c r="A22" t="s">
        <v>393</v>
      </c>
      <c r="B22" t="s">
        <v>394</v>
      </c>
      <c r="C22" t="s">
        <v>395</v>
      </c>
    </row>
    <row r="23" spans="1:3" x14ac:dyDescent="0.3">
      <c r="A23" t="s">
        <v>397</v>
      </c>
      <c r="B23" t="s">
        <v>398</v>
      </c>
      <c r="C23" t="s">
        <v>399</v>
      </c>
    </row>
    <row r="24" spans="1:3" x14ac:dyDescent="0.3">
      <c r="A24" t="s">
        <v>401</v>
      </c>
      <c r="B24" t="s">
        <v>402</v>
      </c>
      <c r="C24" t="s">
        <v>403</v>
      </c>
    </row>
    <row r="25" spans="1:3" x14ac:dyDescent="0.3">
      <c r="A25" t="s">
        <v>405</v>
      </c>
      <c r="B25" t="s">
        <v>406</v>
      </c>
      <c r="C25" t="s">
        <v>407</v>
      </c>
    </row>
    <row r="26" spans="1:3" x14ac:dyDescent="0.3">
      <c r="A26" t="s">
        <v>409</v>
      </c>
      <c r="B26" t="s">
        <v>410</v>
      </c>
      <c r="C26" t="s">
        <v>411</v>
      </c>
    </row>
    <row r="27" spans="1:3" x14ac:dyDescent="0.3">
      <c r="A27" t="s">
        <v>413</v>
      </c>
      <c r="B27" t="s">
        <v>414</v>
      </c>
      <c r="C27" t="s">
        <v>415</v>
      </c>
    </row>
    <row r="28" spans="1:3" x14ac:dyDescent="0.3">
      <c r="A28" t="s">
        <v>417</v>
      </c>
      <c r="B28" t="s">
        <v>418</v>
      </c>
      <c r="C28" t="s">
        <v>419</v>
      </c>
    </row>
    <row r="29" spans="1:3" x14ac:dyDescent="0.3">
      <c r="A29" t="s">
        <v>421</v>
      </c>
      <c r="B29" t="s">
        <v>422</v>
      </c>
      <c r="C29" t="s">
        <v>423</v>
      </c>
    </row>
    <row r="30" spans="1:3" x14ac:dyDescent="0.3">
      <c r="A30" t="s">
        <v>425</v>
      </c>
      <c r="B30" t="s">
        <v>426</v>
      </c>
      <c r="C30" t="s">
        <v>427</v>
      </c>
    </row>
    <row r="31" spans="1:3" x14ac:dyDescent="0.3">
      <c r="A31" t="s">
        <v>429</v>
      </c>
      <c r="B31" t="s">
        <v>430</v>
      </c>
      <c r="C31" t="s">
        <v>431</v>
      </c>
    </row>
    <row r="32" spans="1:3" x14ac:dyDescent="0.3">
      <c r="A32" t="s">
        <v>433</v>
      </c>
      <c r="B32" t="s">
        <v>434</v>
      </c>
      <c r="C32" t="s">
        <v>435</v>
      </c>
    </row>
    <row r="33" spans="1:3" x14ac:dyDescent="0.3">
      <c r="A33" t="s">
        <v>437</v>
      </c>
      <c r="B33" t="s">
        <v>438</v>
      </c>
      <c r="C33" t="s">
        <v>439</v>
      </c>
    </row>
    <row r="34" spans="1:3" x14ac:dyDescent="0.3">
      <c r="A34" t="s">
        <v>441</v>
      </c>
      <c r="B34" t="s">
        <v>442</v>
      </c>
      <c r="C34" t="s">
        <v>443</v>
      </c>
    </row>
    <row r="35" spans="1:3" x14ac:dyDescent="0.3">
      <c r="A35" t="s">
        <v>445</v>
      </c>
      <c r="B35" t="s">
        <v>446</v>
      </c>
      <c r="C35" t="s">
        <v>447</v>
      </c>
    </row>
    <row r="36" spans="1:3" x14ac:dyDescent="0.3">
      <c r="A36" t="s">
        <v>449</v>
      </c>
      <c r="B36" t="s">
        <v>450</v>
      </c>
      <c r="C36" t="s">
        <v>451</v>
      </c>
    </row>
    <row r="37" spans="1:3" x14ac:dyDescent="0.3">
      <c r="A37" t="s">
        <v>454</v>
      </c>
      <c r="B37" t="s">
        <v>455</v>
      </c>
      <c r="C37" t="s">
        <v>456</v>
      </c>
    </row>
    <row r="38" spans="1:3" x14ac:dyDescent="0.3">
      <c r="A38" t="s">
        <v>458</v>
      </c>
      <c r="B38" t="s">
        <v>459</v>
      </c>
      <c r="C38" t="s">
        <v>460</v>
      </c>
    </row>
    <row r="39" spans="1:3" x14ac:dyDescent="0.3">
      <c r="A39" t="s">
        <v>462</v>
      </c>
      <c r="B39" t="s">
        <v>463</v>
      </c>
      <c r="C39" t="s">
        <v>464</v>
      </c>
    </row>
    <row r="40" spans="1:3" x14ac:dyDescent="0.3">
      <c r="A40" t="s">
        <v>466</v>
      </c>
      <c r="B40" t="s">
        <v>467</v>
      </c>
      <c r="C40" t="s">
        <v>468</v>
      </c>
    </row>
    <row r="41" spans="1:3" x14ac:dyDescent="0.3">
      <c r="A41" t="s">
        <v>470</v>
      </c>
      <c r="B41" t="s">
        <v>471</v>
      </c>
      <c r="C41" t="s">
        <v>472</v>
      </c>
    </row>
    <row r="42" spans="1:3" x14ac:dyDescent="0.3">
      <c r="A42" t="s">
        <v>474</v>
      </c>
      <c r="B42" t="s">
        <v>475</v>
      </c>
      <c r="C42" t="s">
        <v>476</v>
      </c>
    </row>
    <row r="43" spans="1:3" x14ac:dyDescent="0.3">
      <c r="A43" t="s">
        <v>478</v>
      </c>
      <c r="B43" t="s">
        <v>479</v>
      </c>
      <c r="C43" t="s">
        <v>480</v>
      </c>
    </row>
    <row r="44" spans="1:3" x14ac:dyDescent="0.3">
      <c r="A44" t="s">
        <v>482</v>
      </c>
      <c r="B44" t="s">
        <v>483</v>
      </c>
      <c r="C44" t="s">
        <v>484</v>
      </c>
    </row>
    <row r="45" spans="1:3" x14ac:dyDescent="0.3">
      <c r="A45" t="s">
        <v>486</v>
      </c>
      <c r="B45" t="s">
        <v>487</v>
      </c>
      <c r="C45" t="s">
        <v>488</v>
      </c>
    </row>
    <row r="46" spans="1:3" x14ac:dyDescent="0.3">
      <c r="A46" t="s">
        <v>490</v>
      </c>
      <c r="B46" t="s">
        <v>491</v>
      </c>
      <c r="C46" t="s">
        <v>492</v>
      </c>
    </row>
    <row r="47" spans="1:3" x14ac:dyDescent="0.3">
      <c r="A47" t="s">
        <v>494</v>
      </c>
      <c r="B47" t="s">
        <v>495</v>
      </c>
      <c r="C47" t="s">
        <v>496</v>
      </c>
    </row>
    <row r="48" spans="1:3" x14ac:dyDescent="0.3">
      <c r="A48" t="s">
        <v>498</v>
      </c>
      <c r="B48" t="s">
        <v>499</v>
      </c>
      <c r="C48" t="s">
        <v>500</v>
      </c>
    </row>
    <row r="49" spans="1:3" x14ac:dyDescent="0.3">
      <c r="A49" t="s">
        <v>502</v>
      </c>
      <c r="B49" t="s">
        <v>503</v>
      </c>
      <c r="C49" t="s">
        <v>504</v>
      </c>
    </row>
    <row r="50" spans="1:3" x14ac:dyDescent="0.3">
      <c r="A50" t="s">
        <v>506</v>
      </c>
      <c r="B50" t="s">
        <v>507</v>
      </c>
      <c r="C50" t="s">
        <v>508</v>
      </c>
    </row>
    <row r="51" spans="1:3" x14ac:dyDescent="0.3">
      <c r="A51" t="s">
        <v>510</v>
      </c>
      <c r="B51" t="s">
        <v>511</v>
      </c>
      <c r="C51" t="s">
        <v>512</v>
      </c>
    </row>
    <row r="52" spans="1:3" x14ac:dyDescent="0.3">
      <c r="A52" t="s">
        <v>514</v>
      </c>
      <c r="B52" t="s">
        <v>515</v>
      </c>
      <c r="C52" t="s">
        <v>516</v>
      </c>
    </row>
    <row r="53" spans="1:3" x14ac:dyDescent="0.3">
      <c r="A53" t="s">
        <v>518</v>
      </c>
      <c r="B53" t="s">
        <v>519</v>
      </c>
      <c r="C53" t="s">
        <v>520</v>
      </c>
    </row>
    <row r="54" spans="1:3" x14ac:dyDescent="0.3">
      <c r="A54" t="s">
        <v>522</v>
      </c>
      <c r="B54" t="s">
        <v>523</v>
      </c>
      <c r="C54" t="s">
        <v>524</v>
      </c>
    </row>
    <row r="55" spans="1:3" x14ac:dyDescent="0.3">
      <c r="A55" t="s">
        <v>526</v>
      </c>
      <c r="B55" t="s">
        <v>527</v>
      </c>
      <c r="C55" t="s">
        <v>528</v>
      </c>
    </row>
    <row r="56" spans="1:3" x14ac:dyDescent="0.3">
      <c r="A56" t="s">
        <v>530</v>
      </c>
      <c r="B56" t="s">
        <v>531</v>
      </c>
      <c r="C56" t="s">
        <v>532</v>
      </c>
    </row>
    <row r="57" spans="1:3" x14ac:dyDescent="0.3">
      <c r="A57" t="s">
        <v>534</v>
      </c>
      <c r="B57" t="s">
        <v>535</v>
      </c>
      <c r="C57" t="s">
        <v>536</v>
      </c>
    </row>
    <row r="58" spans="1:3" x14ac:dyDescent="0.3">
      <c r="A58" t="s">
        <v>538</v>
      </c>
      <c r="B58" t="s">
        <v>539</v>
      </c>
      <c r="C58" t="s">
        <v>540</v>
      </c>
    </row>
    <row r="59" spans="1:3" x14ac:dyDescent="0.3">
      <c r="A59" t="s">
        <v>542</v>
      </c>
      <c r="B59" t="s">
        <v>543</v>
      </c>
      <c r="C59" t="s">
        <v>544</v>
      </c>
    </row>
    <row r="60" spans="1:3" x14ac:dyDescent="0.3">
      <c r="A60" t="s">
        <v>546</v>
      </c>
      <c r="B60" t="s">
        <v>547</v>
      </c>
      <c r="C60" t="s">
        <v>548</v>
      </c>
    </row>
    <row r="61" spans="1:3" x14ac:dyDescent="0.3">
      <c r="A61" t="s">
        <v>550</v>
      </c>
      <c r="B61" t="s">
        <v>551</v>
      </c>
      <c r="C61" t="s">
        <v>552</v>
      </c>
    </row>
    <row r="62" spans="1:3" x14ac:dyDescent="0.3">
      <c r="A62" t="s">
        <v>554</v>
      </c>
      <c r="B62" t="s">
        <v>555</v>
      </c>
      <c r="C62" t="s">
        <v>556</v>
      </c>
    </row>
    <row r="63" spans="1:3" x14ac:dyDescent="0.3">
      <c r="A63" t="s">
        <v>558</v>
      </c>
      <c r="B63" t="s">
        <v>559</v>
      </c>
      <c r="C63" t="s">
        <v>560</v>
      </c>
    </row>
    <row r="64" spans="1:3" x14ac:dyDescent="0.3">
      <c r="A64" t="s">
        <v>562</v>
      </c>
      <c r="B64" t="s">
        <v>563</v>
      </c>
      <c r="C64" t="s">
        <v>564</v>
      </c>
    </row>
    <row r="65" spans="1:3" x14ac:dyDescent="0.3">
      <c r="A65" t="s">
        <v>566</v>
      </c>
      <c r="B65" t="s">
        <v>567</v>
      </c>
      <c r="C65" t="s">
        <v>568</v>
      </c>
    </row>
    <row r="66" spans="1:3" x14ac:dyDescent="0.3">
      <c r="A66" t="s">
        <v>570</v>
      </c>
      <c r="B66" t="s">
        <v>571</v>
      </c>
      <c r="C66" t="s">
        <v>572</v>
      </c>
    </row>
    <row r="67" spans="1:3" x14ac:dyDescent="0.3">
      <c r="A67" t="s">
        <v>574</v>
      </c>
      <c r="B67" t="s">
        <v>575</v>
      </c>
      <c r="C67" t="s">
        <v>576</v>
      </c>
    </row>
    <row r="68" spans="1:3" x14ac:dyDescent="0.3">
      <c r="A68" t="s">
        <v>578</v>
      </c>
      <c r="B68" t="s">
        <v>579</v>
      </c>
      <c r="C68" t="s">
        <v>580</v>
      </c>
    </row>
    <row r="69" spans="1:3" x14ac:dyDescent="0.3">
      <c r="A69" t="s">
        <v>582</v>
      </c>
      <c r="B69" t="s">
        <v>583</v>
      </c>
      <c r="C69" t="s">
        <v>584</v>
      </c>
    </row>
    <row r="70" spans="1:3" x14ac:dyDescent="0.3">
      <c r="A70" t="s">
        <v>586</v>
      </c>
      <c r="B70" t="s">
        <v>587</v>
      </c>
      <c r="C70" t="s">
        <v>588</v>
      </c>
    </row>
    <row r="71" spans="1:3" x14ac:dyDescent="0.3">
      <c r="A71" t="s">
        <v>589</v>
      </c>
      <c r="B71" t="s">
        <v>590</v>
      </c>
      <c r="C71" t="s">
        <v>591</v>
      </c>
    </row>
    <row r="72" spans="1:3" x14ac:dyDescent="0.3">
      <c r="A72" t="s">
        <v>592</v>
      </c>
      <c r="B72" t="s">
        <v>593</v>
      </c>
      <c r="C72" t="s">
        <v>594</v>
      </c>
    </row>
    <row r="73" spans="1:3" x14ac:dyDescent="0.3">
      <c r="A73" t="s">
        <v>595</v>
      </c>
      <c r="B73" t="s">
        <v>596</v>
      </c>
      <c r="C73" t="s">
        <v>597</v>
      </c>
    </row>
    <row r="74" spans="1:3" x14ac:dyDescent="0.3">
      <c r="A74" t="s">
        <v>598</v>
      </c>
      <c r="B74" t="s">
        <v>599</v>
      </c>
      <c r="C74" t="s">
        <v>600</v>
      </c>
    </row>
    <row r="75" spans="1:3" x14ac:dyDescent="0.3">
      <c r="A75" t="s">
        <v>601</v>
      </c>
      <c r="B75" t="s">
        <v>602</v>
      </c>
      <c r="C75" t="s">
        <v>603</v>
      </c>
    </row>
    <row r="76" spans="1:3" x14ac:dyDescent="0.3">
      <c r="A76" t="s">
        <v>604</v>
      </c>
      <c r="B76" t="s">
        <v>605</v>
      </c>
      <c r="C76" t="s">
        <v>606</v>
      </c>
    </row>
    <row r="77" spans="1:3" x14ac:dyDescent="0.3">
      <c r="A77" t="s">
        <v>607</v>
      </c>
      <c r="B77" t="s">
        <v>608</v>
      </c>
      <c r="C77" t="s">
        <v>609</v>
      </c>
    </row>
    <row r="78" spans="1:3" x14ac:dyDescent="0.3">
      <c r="A78" t="s">
        <v>610</v>
      </c>
      <c r="B78" t="s">
        <v>611</v>
      </c>
      <c r="C78" t="s">
        <v>612</v>
      </c>
    </row>
    <row r="79" spans="1:3" x14ac:dyDescent="0.3">
      <c r="A79" t="s">
        <v>613</v>
      </c>
      <c r="B79" t="s">
        <v>614</v>
      </c>
      <c r="C79" t="s">
        <v>615</v>
      </c>
    </row>
    <row r="80" spans="1:3" x14ac:dyDescent="0.3">
      <c r="A80" t="s">
        <v>616</v>
      </c>
      <c r="B80" t="s">
        <v>617</v>
      </c>
      <c r="C80" t="s">
        <v>618</v>
      </c>
    </row>
    <row r="81" spans="1:3" x14ac:dyDescent="0.3">
      <c r="A81" t="s">
        <v>619</v>
      </c>
      <c r="B81" t="s">
        <v>620</v>
      </c>
      <c r="C81" t="s">
        <v>621</v>
      </c>
    </row>
    <row r="82" spans="1:3" x14ac:dyDescent="0.3">
      <c r="A82" t="s">
        <v>622</v>
      </c>
      <c r="B82" t="s">
        <v>623</v>
      </c>
      <c r="C82" t="s">
        <v>624</v>
      </c>
    </row>
    <row r="83" spans="1:3" x14ac:dyDescent="0.3">
      <c r="A83" t="s">
        <v>625</v>
      </c>
      <c r="B83" t="s">
        <v>626</v>
      </c>
      <c r="C83" t="s">
        <v>627</v>
      </c>
    </row>
    <row r="84" spans="1:3" x14ac:dyDescent="0.3">
      <c r="A84" t="s">
        <v>628</v>
      </c>
      <c r="B84" t="s">
        <v>629</v>
      </c>
      <c r="C84" t="s">
        <v>630</v>
      </c>
    </row>
    <row r="85" spans="1:3" x14ac:dyDescent="0.3">
      <c r="A85" t="s">
        <v>631</v>
      </c>
      <c r="B85" t="s">
        <v>632</v>
      </c>
      <c r="C85" t="s">
        <v>633</v>
      </c>
    </row>
    <row r="86" spans="1:3" x14ac:dyDescent="0.3">
      <c r="A86" t="s">
        <v>634</v>
      </c>
      <c r="B86" t="s">
        <v>635</v>
      </c>
      <c r="C86" t="s">
        <v>636</v>
      </c>
    </row>
    <row r="87" spans="1:3" x14ac:dyDescent="0.3">
      <c r="A87" t="s">
        <v>637</v>
      </c>
      <c r="B87" t="s">
        <v>638</v>
      </c>
      <c r="C87" t="s">
        <v>639</v>
      </c>
    </row>
    <row r="88" spans="1:3" x14ac:dyDescent="0.3">
      <c r="A88" t="s">
        <v>640</v>
      </c>
      <c r="B88" t="s">
        <v>641</v>
      </c>
      <c r="C88" t="s">
        <v>642</v>
      </c>
    </row>
    <row r="89" spans="1:3" x14ac:dyDescent="0.3">
      <c r="A89" t="s">
        <v>643</v>
      </c>
      <c r="B89" t="s">
        <v>644</v>
      </c>
      <c r="C89" t="s">
        <v>645</v>
      </c>
    </row>
    <row r="90" spans="1:3" x14ac:dyDescent="0.3">
      <c r="A90" t="s">
        <v>646</v>
      </c>
      <c r="B90" t="s">
        <v>647</v>
      </c>
      <c r="C90" t="s">
        <v>648</v>
      </c>
    </row>
    <row r="91" spans="1:3" x14ac:dyDescent="0.3">
      <c r="A91" t="s">
        <v>649</v>
      </c>
      <c r="B91" t="s">
        <v>650</v>
      </c>
      <c r="C91" t="s">
        <v>651</v>
      </c>
    </row>
    <row r="92" spans="1:3" x14ac:dyDescent="0.3">
      <c r="A92" t="s">
        <v>652</v>
      </c>
      <c r="B92" t="s">
        <v>653</v>
      </c>
      <c r="C92" t="s">
        <v>654</v>
      </c>
    </row>
    <row r="93" spans="1:3" x14ac:dyDescent="0.3">
      <c r="A93" t="s">
        <v>655</v>
      </c>
      <c r="B93" t="s">
        <v>656</v>
      </c>
      <c r="C93" t="s">
        <v>657</v>
      </c>
    </row>
    <row r="94" spans="1:3" x14ac:dyDescent="0.3">
      <c r="A94" t="s">
        <v>658</v>
      </c>
      <c r="B94" t="s">
        <v>659</v>
      </c>
      <c r="C94" t="s">
        <v>660</v>
      </c>
    </row>
    <row r="95" spans="1:3" x14ac:dyDescent="0.3">
      <c r="A95" t="s">
        <v>661</v>
      </c>
      <c r="B95" t="s">
        <v>662</v>
      </c>
      <c r="C95" t="s">
        <v>663</v>
      </c>
    </row>
    <row r="96" spans="1:3" x14ac:dyDescent="0.3">
      <c r="A96" t="s">
        <v>664</v>
      </c>
      <c r="B96" t="s">
        <v>665</v>
      </c>
      <c r="C96" t="s">
        <v>666</v>
      </c>
    </row>
    <row r="97" spans="1:3" x14ac:dyDescent="0.3">
      <c r="A97" t="s">
        <v>667</v>
      </c>
      <c r="B97" t="s">
        <v>668</v>
      </c>
      <c r="C97" t="s">
        <v>669</v>
      </c>
    </row>
    <row r="98" spans="1:3" x14ac:dyDescent="0.3">
      <c r="A98" t="s">
        <v>670</v>
      </c>
      <c r="B98" t="s">
        <v>671</v>
      </c>
      <c r="C98" t="s">
        <v>672</v>
      </c>
    </row>
    <row r="99" spans="1:3" x14ac:dyDescent="0.3">
      <c r="A99" t="s">
        <v>673</v>
      </c>
      <c r="B99" t="s">
        <v>674</v>
      </c>
      <c r="C99" t="s">
        <v>675</v>
      </c>
    </row>
    <row r="100" spans="1:3" x14ac:dyDescent="0.3">
      <c r="A100" t="s">
        <v>678</v>
      </c>
      <c r="B100" t="s">
        <v>679</v>
      </c>
      <c r="C100" t="s">
        <v>680</v>
      </c>
    </row>
    <row r="101" spans="1:3" x14ac:dyDescent="0.3">
      <c r="A101" t="s">
        <v>682</v>
      </c>
      <c r="B101" t="s">
        <v>683</v>
      </c>
      <c r="C101" t="s">
        <v>684</v>
      </c>
    </row>
    <row r="102" spans="1:3" x14ac:dyDescent="0.3">
      <c r="A102" t="s">
        <v>686</v>
      </c>
      <c r="B102" t="s">
        <v>687</v>
      </c>
      <c r="C102" t="s">
        <v>688</v>
      </c>
    </row>
    <row r="103" spans="1:3" x14ac:dyDescent="0.3">
      <c r="A103" t="s">
        <v>690</v>
      </c>
      <c r="B103" t="s">
        <v>691</v>
      </c>
      <c r="C103" t="s">
        <v>692</v>
      </c>
    </row>
    <row r="104" spans="1:3" x14ac:dyDescent="0.3">
      <c r="A104" t="s">
        <v>694</v>
      </c>
      <c r="B104" t="s">
        <v>695</v>
      </c>
      <c r="C104" t="s">
        <v>696</v>
      </c>
    </row>
    <row r="105" spans="1:3" x14ac:dyDescent="0.3">
      <c r="A105" t="s">
        <v>698</v>
      </c>
      <c r="B105" t="s">
        <v>699</v>
      </c>
      <c r="C105" t="s">
        <v>700</v>
      </c>
    </row>
    <row r="106" spans="1:3" x14ac:dyDescent="0.3">
      <c r="A106" t="s">
        <v>702</v>
      </c>
      <c r="B106" t="s">
        <v>703</v>
      </c>
      <c r="C106" t="s">
        <v>704</v>
      </c>
    </row>
    <row r="107" spans="1:3" x14ac:dyDescent="0.3">
      <c r="A107" t="s">
        <v>706</v>
      </c>
      <c r="B107" t="s">
        <v>707</v>
      </c>
      <c r="C107" t="s">
        <v>708</v>
      </c>
    </row>
    <row r="108" spans="1:3" x14ac:dyDescent="0.3">
      <c r="A108" t="s">
        <v>710</v>
      </c>
      <c r="B108" t="s">
        <v>711</v>
      </c>
      <c r="C108" t="s">
        <v>712</v>
      </c>
    </row>
    <row r="109" spans="1:3" x14ac:dyDescent="0.3">
      <c r="A109" t="s">
        <v>714</v>
      </c>
      <c r="B109" t="s">
        <v>715</v>
      </c>
      <c r="C109" t="s">
        <v>716</v>
      </c>
    </row>
    <row r="110" spans="1:3" x14ac:dyDescent="0.3">
      <c r="A110" t="s">
        <v>718</v>
      </c>
      <c r="B110" t="s">
        <v>719</v>
      </c>
      <c r="C110" t="s">
        <v>720</v>
      </c>
    </row>
    <row r="111" spans="1:3" x14ac:dyDescent="0.3">
      <c r="A111" t="s">
        <v>722</v>
      </c>
      <c r="B111" t="s">
        <v>723</v>
      </c>
      <c r="C111" t="s">
        <v>724</v>
      </c>
    </row>
    <row r="112" spans="1:3" x14ac:dyDescent="0.3">
      <c r="A112" t="s">
        <v>726</v>
      </c>
      <c r="B112" t="s">
        <v>727</v>
      </c>
      <c r="C112" t="s">
        <v>728</v>
      </c>
    </row>
    <row r="113" spans="1:3" x14ac:dyDescent="0.3">
      <c r="A113" t="s">
        <v>730</v>
      </c>
      <c r="B113" t="s">
        <v>731</v>
      </c>
      <c r="C113" t="s">
        <v>732</v>
      </c>
    </row>
    <row r="114" spans="1:3" x14ac:dyDescent="0.3">
      <c r="A114" t="s">
        <v>734</v>
      </c>
      <c r="B114" t="s">
        <v>735</v>
      </c>
      <c r="C114" t="s">
        <v>736</v>
      </c>
    </row>
    <row r="115" spans="1:3" x14ac:dyDescent="0.3">
      <c r="A115" t="s">
        <v>738</v>
      </c>
      <c r="B115" t="s">
        <v>739</v>
      </c>
      <c r="C115" t="s">
        <v>740</v>
      </c>
    </row>
    <row r="116" spans="1:3" x14ac:dyDescent="0.3">
      <c r="A116" t="s">
        <v>742</v>
      </c>
      <c r="B116" t="s">
        <v>743</v>
      </c>
      <c r="C116" t="s">
        <v>744</v>
      </c>
    </row>
    <row r="117" spans="1:3" x14ac:dyDescent="0.3">
      <c r="A117" t="s">
        <v>746</v>
      </c>
      <c r="B117" t="s">
        <v>747</v>
      </c>
      <c r="C117" t="s">
        <v>748</v>
      </c>
    </row>
    <row r="118" spans="1:3" x14ac:dyDescent="0.3">
      <c r="A118" t="s">
        <v>750</v>
      </c>
      <c r="B118" t="s">
        <v>751</v>
      </c>
      <c r="C118" t="s">
        <v>752</v>
      </c>
    </row>
    <row r="119" spans="1:3" x14ac:dyDescent="0.3">
      <c r="A119" t="s">
        <v>754</v>
      </c>
      <c r="B119" t="s">
        <v>755</v>
      </c>
      <c r="C119" t="s">
        <v>756</v>
      </c>
    </row>
    <row r="120" spans="1:3" x14ac:dyDescent="0.3">
      <c r="A120" t="s">
        <v>758</v>
      </c>
      <c r="B120" t="s">
        <v>759</v>
      </c>
      <c r="C120" t="s">
        <v>760</v>
      </c>
    </row>
    <row r="121" spans="1:3" x14ac:dyDescent="0.3">
      <c r="A121" t="s">
        <v>762</v>
      </c>
      <c r="B121" t="s">
        <v>763</v>
      </c>
      <c r="C121" t="s">
        <v>764</v>
      </c>
    </row>
    <row r="122" spans="1:3" x14ac:dyDescent="0.3">
      <c r="A122" t="s">
        <v>766</v>
      </c>
      <c r="B122" t="s">
        <v>767</v>
      </c>
      <c r="C122" t="s">
        <v>768</v>
      </c>
    </row>
    <row r="123" spans="1:3" x14ac:dyDescent="0.3">
      <c r="A123" t="s">
        <v>770</v>
      </c>
      <c r="B123" t="s">
        <v>771</v>
      </c>
      <c r="C123" t="s">
        <v>772</v>
      </c>
    </row>
    <row r="124" spans="1:3" x14ac:dyDescent="0.3">
      <c r="A124" t="s">
        <v>774</v>
      </c>
      <c r="B124" t="s">
        <v>775</v>
      </c>
      <c r="C124" t="s">
        <v>776</v>
      </c>
    </row>
    <row r="125" spans="1:3" x14ac:dyDescent="0.3">
      <c r="A125" t="s">
        <v>778</v>
      </c>
      <c r="B125" t="s">
        <v>779</v>
      </c>
      <c r="C125" t="s">
        <v>780</v>
      </c>
    </row>
    <row r="126" spans="1:3" x14ac:dyDescent="0.3">
      <c r="A126" t="s">
        <v>782</v>
      </c>
      <c r="B126" t="s">
        <v>783</v>
      </c>
      <c r="C126" t="s">
        <v>784</v>
      </c>
    </row>
    <row r="127" spans="1:3" x14ac:dyDescent="0.3">
      <c r="A127" t="s">
        <v>789</v>
      </c>
      <c r="B127" t="s">
        <v>790</v>
      </c>
      <c r="C127" t="s">
        <v>791</v>
      </c>
    </row>
    <row r="128" spans="1:3" x14ac:dyDescent="0.3">
      <c r="A128" t="s">
        <v>838</v>
      </c>
      <c r="B128" t="s">
        <v>93</v>
      </c>
      <c r="C128" t="s">
        <v>839</v>
      </c>
    </row>
    <row r="129" spans="1:3" x14ac:dyDescent="0.3">
      <c r="A129" t="s">
        <v>841</v>
      </c>
      <c r="B129" t="s">
        <v>2</v>
      </c>
      <c r="C129" t="s">
        <v>842</v>
      </c>
    </row>
    <row r="130" spans="1:3" x14ac:dyDescent="0.3">
      <c r="A130" t="s">
        <v>843</v>
      </c>
      <c r="B130" t="s">
        <v>844</v>
      </c>
      <c r="C130" t="s">
        <v>845</v>
      </c>
    </row>
    <row r="131" spans="1:3" x14ac:dyDescent="0.3">
      <c r="A131" t="s">
        <v>847</v>
      </c>
      <c r="B131" t="s">
        <v>848</v>
      </c>
      <c r="C131" t="s">
        <v>849</v>
      </c>
    </row>
    <row r="132" spans="1:3" x14ac:dyDescent="0.3">
      <c r="A132" t="s">
        <v>850</v>
      </c>
      <c r="B132" t="s">
        <v>851</v>
      </c>
      <c r="C132" t="s">
        <v>852</v>
      </c>
    </row>
    <row r="133" spans="1:3" x14ac:dyDescent="0.3">
      <c r="A133" t="s">
        <v>855</v>
      </c>
      <c r="B133" t="s">
        <v>856</v>
      </c>
      <c r="C133" t="s">
        <v>857</v>
      </c>
    </row>
    <row r="134" spans="1:3" x14ac:dyDescent="0.3">
      <c r="A134" t="s">
        <v>858</v>
      </c>
      <c r="B134" t="s">
        <v>859</v>
      </c>
      <c r="C134" t="s">
        <v>860</v>
      </c>
    </row>
    <row r="135" spans="1:3" x14ac:dyDescent="0.3">
      <c r="A135" t="s">
        <v>861</v>
      </c>
      <c r="B135" t="s">
        <v>862</v>
      </c>
      <c r="C135" t="s">
        <v>863</v>
      </c>
    </row>
    <row r="136" spans="1:3" x14ac:dyDescent="0.3">
      <c r="A136" t="s">
        <v>864</v>
      </c>
      <c r="B136" t="s">
        <v>865</v>
      </c>
      <c r="C136" t="s">
        <v>866</v>
      </c>
    </row>
    <row r="137" spans="1:3" x14ac:dyDescent="0.3">
      <c r="A137" t="s">
        <v>867</v>
      </c>
      <c r="B137" t="s">
        <v>868</v>
      </c>
      <c r="C137" t="s">
        <v>869</v>
      </c>
    </row>
    <row r="138" spans="1:3" x14ac:dyDescent="0.3">
      <c r="A138" t="s">
        <v>870</v>
      </c>
      <c r="B138" t="s">
        <v>871</v>
      </c>
      <c r="C138" t="s">
        <v>872</v>
      </c>
    </row>
    <row r="139" spans="1:3" x14ac:dyDescent="0.3">
      <c r="A139" t="s">
        <v>873</v>
      </c>
      <c r="B139" t="s">
        <v>874</v>
      </c>
      <c r="C139" t="s">
        <v>875</v>
      </c>
    </row>
    <row r="140" spans="1:3" x14ac:dyDescent="0.3">
      <c r="A140" t="s">
        <v>876</v>
      </c>
      <c r="B140" t="s">
        <v>877</v>
      </c>
      <c r="C140" t="s">
        <v>878</v>
      </c>
    </row>
    <row r="141" spans="1:3" x14ac:dyDescent="0.3">
      <c r="A141" t="s">
        <v>879</v>
      </c>
      <c r="B141" t="s">
        <v>880</v>
      </c>
      <c r="C141" t="s">
        <v>881</v>
      </c>
    </row>
    <row r="142" spans="1:3" x14ac:dyDescent="0.3">
      <c r="A142" t="s">
        <v>882</v>
      </c>
      <c r="B142" t="s">
        <v>883</v>
      </c>
      <c r="C142" t="s">
        <v>884</v>
      </c>
    </row>
    <row r="143" spans="1:3" x14ac:dyDescent="0.3">
      <c r="A143" t="s">
        <v>885</v>
      </c>
      <c r="B143" t="s">
        <v>886</v>
      </c>
      <c r="C143" t="s">
        <v>887</v>
      </c>
    </row>
    <row r="144" spans="1:3" x14ac:dyDescent="0.3">
      <c r="A144" t="s">
        <v>888</v>
      </c>
      <c r="B144" t="s">
        <v>889</v>
      </c>
      <c r="C144" t="s">
        <v>842</v>
      </c>
    </row>
    <row r="145" spans="1:3" x14ac:dyDescent="0.3">
      <c r="A145" t="s">
        <v>891</v>
      </c>
      <c r="B145" t="s">
        <v>844</v>
      </c>
      <c r="C145" t="s">
        <v>3238</v>
      </c>
    </row>
    <row r="146" spans="1:3" x14ac:dyDescent="0.3">
      <c r="A146" t="s">
        <v>893</v>
      </c>
      <c r="B146" t="s">
        <v>848</v>
      </c>
      <c r="C146" t="s">
        <v>3239</v>
      </c>
    </row>
    <row r="147" spans="1:3" x14ac:dyDescent="0.3">
      <c r="A147" t="s">
        <v>896</v>
      </c>
      <c r="B147" t="s">
        <v>897</v>
      </c>
      <c r="C147" t="s">
        <v>898</v>
      </c>
    </row>
    <row r="148" spans="1:3" x14ac:dyDescent="0.3">
      <c r="A148" t="s">
        <v>901</v>
      </c>
      <c r="B148" t="s">
        <v>902</v>
      </c>
      <c r="C148" t="s">
        <v>903</v>
      </c>
    </row>
    <row r="149" spans="1:3" x14ac:dyDescent="0.3">
      <c r="A149" t="s">
        <v>905</v>
      </c>
      <c r="B149" t="s">
        <v>906</v>
      </c>
      <c r="C149" t="s">
        <v>907</v>
      </c>
    </row>
    <row r="150" spans="1:3" x14ac:dyDescent="0.3">
      <c r="A150" t="s">
        <v>909</v>
      </c>
      <c r="B150" t="s">
        <v>910</v>
      </c>
      <c r="C150" t="s">
        <v>911</v>
      </c>
    </row>
    <row r="151" spans="1:3" x14ac:dyDescent="0.3">
      <c r="A151" t="s">
        <v>913</v>
      </c>
      <c r="B151" t="s">
        <v>914</v>
      </c>
      <c r="C151" t="s">
        <v>915</v>
      </c>
    </row>
    <row r="152" spans="1:3" x14ac:dyDescent="0.3">
      <c r="A152" t="s">
        <v>917</v>
      </c>
      <c r="B152" t="s">
        <v>918</v>
      </c>
      <c r="C152" t="s">
        <v>919</v>
      </c>
    </row>
    <row r="153" spans="1:3" x14ac:dyDescent="0.3">
      <c r="A153" t="s">
        <v>921</v>
      </c>
      <c r="B153" t="s">
        <v>922</v>
      </c>
      <c r="C153" t="s">
        <v>923</v>
      </c>
    </row>
    <row r="154" spans="1:3" x14ac:dyDescent="0.3">
      <c r="A154" t="s">
        <v>925</v>
      </c>
      <c r="B154" t="s">
        <v>926</v>
      </c>
      <c r="C154" t="s">
        <v>927</v>
      </c>
    </row>
    <row r="155" spans="1:3" x14ac:dyDescent="0.3">
      <c r="A155" t="s">
        <v>929</v>
      </c>
      <c r="B155" t="s">
        <v>930</v>
      </c>
      <c r="C155" t="s">
        <v>931</v>
      </c>
    </row>
    <row r="156" spans="1:3" x14ac:dyDescent="0.3">
      <c r="A156" t="s">
        <v>933</v>
      </c>
      <c r="B156" t="s">
        <v>934</v>
      </c>
      <c r="C156" t="s">
        <v>935</v>
      </c>
    </row>
    <row r="157" spans="1:3" x14ac:dyDescent="0.3">
      <c r="A157" t="s">
        <v>937</v>
      </c>
      <c r="B157" t="s">
        <v>938</v>
      </c>
      <c r="C157" t="s">
        <v>939</v>
      </c>
    </row>
    <row r="158" spans="1:3" x14ac:dyDescent="0.3">
      <c r="A158" t="s">
        <v>941</v>
      </c>
      <c r="B158" t="s">
        <v>942</v>
      </c>
      <c r="C158" t="s">
        <v>943</v>
      </c>
    </row>
    <row r="159" spans="1:3" x14ac:dyDescent="0.3">
      <c r="A159" t="s">
        <v>945</v>
      </c>
      <c r="B159" t="s">
        <v>946</v>
      </c>
      <c r="C159" t="s">
        <v>947</v>
      </c>
    </row>
    <row r="160" spans="1:3" x14ac:dyDescent="0.3">
      <c r="A160" t="s">
        <v>949</v>
      </c>
      <c r="B160" t="s">
        <v>950</v>
      </c>
      <c r="C160" t="s">
        <v>951</v>
      </c>
    </row>
    <row r="161" spans="1:3" x14ac:dyDescent="0.3">
      <c r="A161" t="s">
        <v>953</v>
      </c>
      <c r="B161" t="s">
        <v>954</v>
      </c>
      <c r="C161" t="s">
        <v>955</v>
      </c>
    </row>
    <row r="162" spans="1:3" x14ac:dyDescent="0.3">
      <c r="A162" t="s">
        <v>957</v>
      </c>
      <c r="B162" t="s">
        <v>958</v>
      </c>
      <c r="C162" t="s">
        <v>959</v>
      </c>
    </row>
    <row r="163" spans="1:3" x14ac:dyDescent="0.3">
      <c r="A163" t="s">
        <v>961</v>
      </c>
      <c r="B163" t="s">
        <v>962</v>
      </c>
      <c r="C163" t="s">
        <v>963</v>
      </c>
    </row>
    <row r="164" spans="1:3" x14ac:dyDescent="0.3">
      <c r="A164" t="s">
        <v>967</v>
      </c>
      <c r="B164" t="s">
        <v>968</v>
      </c>
      <c r="C164" t="s">
        <v>969</v>
      </c>
    </row>
    <row r="165" spans="1:3" x14ac:dyDescent="0.3">
      <c r="A165" t="s">
        <v>970</v>
      </c>
      <c r="B165" t="s">
        <v>971</v>
      </c>
      <c r="C165" t="s">
        <v>972</v>
      </c>
    </row>
    <row r="166" spans="1:3" x14ac:dyDescent="0.3">
      <c r="A166" t="s">
        <v>973</v>
      </c>
      <c r="B166" t="s">
        <v>974</v>
      </c>
      <c r="C166" t="s">
        <v>975</v>
      </c>
    </row>
    <row r="167" spans="1:3" x14ac:dyDescent="0.3">
      <c r="A167" t="s">
        <v>976</v>
      </c>
      <c r="B167" t="s">
        <v>977</v>
      </c>
      <c r="C167" t="s">
        <v>978</v>
      </c>
    </row>
    <row r="168" spans="1:3" x14ac:dyDescent="0.3">
      <c r="A168" t="s">
        <v>979</v>
      </c>
      <c r="B168" t="s">
        <v>980</v>
      </c>
      <c r="C168" t="s">
        <v>981</v>
      </c>
    </row>
    <row r="169" spans="1:3" x14ac:dyDescent="0.3">
      <c r="A169" t="s">
        <v>982</v>
      </c>
      <c r="B169" t="s">
        <v>983</v>
      </c>
      <c r="C169" t="s">
        <v>984</v>
      </c>
    </row>
    <row r="170" spans="1:3" x14ac:dyDescent="0.3">
      <c r="A170" t="s">
        <v>985</v>
      </c>
      <c r="B170" t="s">
        <v>986</v>
      </c>
      <c r="C170" t="s">
        <v>987</v>
      </c>
    </row>
    <row r="171" spans="1:3" x14ac:dyDescent="0.3">
      <c r="A171" t="s">
        <v>991</v>
      </c>
      <c r="B171" t="s">
        <v>992</v>
      </c>
      <c r="C171" t="s">
        <v>993</v>
      </c>
    </row>
    <row r="172" spans="1:3" x14ac:dyDescent="0.3">
      <c r="A172" t="s">
        <v>995</v>
      </c>
      <c r="B172" t="s">
        <v>996</v>
      </c>
      <c r="C172" t="s">
        <v>997</v>
      </c>
    </row>
    <row r="173" spans="1:3" x14ac:dyDescent="0.3">
      <c r="A173" t="s">
        <v>999</v>
      </c>
      <c r="B173" t="s">
        <v>1000</v>
      </c>
      <c r="C173" t="s">
        <v>1001</v>
      </c>
    </row>
    <row r="174" spans="1:3" x14ac:dyDescent="0.3">
      <c r="A174" t="s">
        <v>1003</v>
      </c>
      <c r="B174" t="s">
        <v>1004</v>
      </c>
      <c r="C174" t="s">
        <v>1005</v>
      </c>
    </row>
    <row r="175" spans="1:3" x14ac:dyDescent="0.3">
      <c r="A175" t="s">
        <v>1007</v>
      </c>
      <c r="B175" t="s">
        <v>1008</v>
      </c>
      <c r="C175" t="s">
        <v>1009</v>
      </c>
    </row>
    <row r="176" spans="1:3" x14ac:dyDescent="0.3">
      <c r="A176" t="s">
        <v>1011</v>
      </c>
      <c r="B176" t="s">
        <v>1012</v>
      </c>
      <c r="C176" t="s">
        <v>1013</v>
      </c>
    </row>
    <row r="177" spans="1:3" x14ac:dyDescent="0.3">
      <c r="A177" t="s">
        <v>1015</v>
      </c>
      <c r="B177" t="s">
        <v>1016</v>
      </c>
      <c r="C177" t="s">
        <v>1017</v>
      </c>
    </row>
    <row r="178" spans="1:3" x14ac:dyDescent="0.3">
      <c r="A178" t="s">
        <v>1019</v>
      </c>
      <c r="B178" t="s">
        <v>1020</v>
      </c>
      <c r="C178" t="s">
        <v>1021</v>
      </c>
    </row>
    <row r="179" spans="1:3" x14ac:dyDescent="0.3">
      <c r="A179" t="s">
        <v>1023</v>
      </c>
      <c r="B179" t="s">
        <v>1024</v>
      </c>
      <c r="C179" t="s">
        <v>1025</v>
      </c>
    </row>
    <row r="180" spans="1:3" x14ac:dyDescent="0.3">
      <c r="A180" t="s">
        <v>1027</v>
      </c>
      <c r="B180" t="s">
        <v>1028</v>
      </c>
      <c r="C180" t="s">
        <v>1029</v>
      </c>
    </row>
    <row r="181" spans="1:3" x14ac:dyDescent="0.3">
      <c r="A181" t="s">
        <v>1031</v>
      </c>
      <c r="B181" t="s">
        <v>1032</v>
      </c>
      <c r="C181" t="s">
        <v>1033</v>
      </c>
    </row>
    <row r="182" spans="1:3" x14ac:dyDescent="0.3">
      <c r="A182" t="s">
        <v>1035</v>
      </c>
      <c r="B182" t="s">
        <v>1036</v>
      </c>
      <c r="C182" t="s">
        <v>1037</v>
      </c>
    </row>
    <row r="183" spans="1:3" x14ac:dyDescent="0.3">
      <c r="A183" t="s">
        <v>1039</v>
      </c>
      <c r="B183" t="s">
        <v>1040</v>
      </c>
      <c r="C183" t="s">
        <v>1041</v>
      </c>
    </row>
    <row r="184" spans="1:3" x14ac:dyDescent="0.3">
      <c r="A184" t="s">
        <v>1043</v>
      </c>
      <c r="B184" t="s">
        <v>1044</v>
      </c>
      <c r="C184" t="s">
        <v>1045</v>
      </c>
    </row>
    <row r="185" spans="1:3" x14ac:dyDescent="0.3">
      <c r="A185" t="s">
        <v>1049</v>
      </c>
      <c r="B185" t="s">
        <v>1050</v>
      </c>
      <c r="C185" t="s">
        <v>1051</v>
      </c>
    </row>
    <row r="186" spans="1:3" x14ac:dyDescent="0.3">
      <c r="A186" t="s">
        <v>1053</v>
      </c>
      <c r="B186" t="s">
        <v>1054</v>
      </c>
      <c r="C186" t="s">
        <v>1055</v>
      </c>
    </row>
    <row r="187" spans="1:3" x14ac:dyDescent="0.3">
      <c r="A187" t="s">
        <v>1057</v>
      </c>
      <c r="B187" t="s">
        <v>1058</v>
      </c>
      <c r="C187" t="s">
        <v>1059</v>
      </c>
    </row>
    <row r="188" spans="1:3" x14ac:dyDescent="0.3">
      <c r="A188" t="s">
        <v>1061</v>
      </c>
      <c r="B188" t="s">
        <v>1062</v>
      </c>
      <c r="C188" t="s">
        <v>1063</v>
      </c>
    </row>
    <row r="189" spans="1:3" x14ac:dyDescent="0.3">
      <c r="A189" t="s">
        <v>1065</v>
      </c>
      <c r="B189" t="s">
        <v>1066</v>
      </c>
      <c r="C189" t="s">
        <v>1067</v>
      </c>
    </row>
    <row r="190" spans="1:3" x14ac:dyDescent="0.3">
      <c r="A190" t="s">
        <v>1069</v>
      </c>
      <c r="B190" t="s">
        <v>1070</v>
      </c>
      <c r="C190" t="s">
        <v>1071</v>
      </c>
    </row>
    <row r="191" spans="1:3" x14ac:dyDescent="0.3">
      <c r="A191" t="s">
        <v>1073</v>
      </c>
      <c r="B191" t="s">
        <v>1074</v>
      </c>
      <c r="C191" t="s">
        <v>1075</v>
      </c>
    </row>
    <row r="192" spans="1:3" x14ac:dyDescent="0.3">
      <c r="A192" t="s">
        <v>1077</v>
      </c>
      <c r="B192" t="s">
        <v>1078</v>
      </c>
      <c r="C192" t="s">
        <v>1079</v>
      </c>
    </row>
    <row r="193" spans="1:3" x14ac:dyDescent="0.3">
      <c r="A193" t="s">
        <v>1081</v>
      </c>
      <c r="B193" t="s">
        <v>1082</v>
      </c>
      <c r="C193" t="s">
        <v>1083</v>
      </c>
    </row>
    <row r="194" spans="1:3" x14ac:dyDescent="0.3">
      <c r="A194" t="s">
        <v>1085</v>
      </c>
      <c r="B194" t="s">
        <v>1086</v>
      </c>
      <c r="C194" t="s">
        <v>1087</v>
      </c>
    </row>
    <row r="195" spans="1:3" x14ac:dyDescent="0.3">
      <c r="A195" t="s">
        <v>1089</v>
      </c>
      <c r="B195" t="s">
        <v>1090</v>
      </c>
      <c r="C195" t="s">
        <v>1091</v>
      </c>
    </row>
    <row r="196" spans="1:3" x14ac:dyDescent="0.3">
      <c r="A196" t="s">
        <v>1093</v>
      </c>
      <c r="B196" t="s">
        <v>1094</v>
      </c>
      <c r="C196" t="s">
        <v>1095</v>
      </c>
    </row>
    <row r="197" spans="1:3" x14ac:dyDescent="0.3">
      <c r="A197" t="s">
        <v>1097</v>
      </c>
      <c r="B197" t="s">
        <v>1098</v>
      </c>
      <c r="C197" t="s">
        <v>1099</v>
      </c>
    </row>
    <row r="198" spans="1:3" x14ac:dyDescent="0.3">
      <c r="A198" t="s">
        <v>1101</v>
      </c>
      <c r="B198" t="s">
        <v>1102</v>
      </c>
      <c r="C198" t="s">
        <v>1103</v>
      </c>
    </row>
    <row r="199" spans="1:3" x14ac:dyDescent="0.3">
      <c r="A199" t="s">
        <v>1105</v>
      </c>
      <c r="B199" t="s">
        <v>1106</v>
      </c>
      <c r="C199" t="s">
        <v>1107</v>
      </c>
    </row>
    <row r="200" spans="1:3" x14ac:dyDescent="0.3">
      <c r="A200" t="s">
        <v>1109</v>
      </c>
      <c r="B200" t="s">
        <v>1110</v>
      </c>
      <c r="C200" t="s">
        <v>1111</v>
      </c>
    </row>
    <row r="201" spans="1:3" x14ac:dyDescent="0.3">
      <c r="A201" t="s">
        <v>1113</v>
      </c>
      <c r="B201" t="s">
        <v>1114</v>
      </c>
      <c r="C201" t="s">
        <v>1115</v>
      </c>
    </row>
    <row r="202" spans="1:3" x14ac:dyDescent="0.3">
      <c r="A202" t="s">
        <v>1117</v>
      </c>
      <c r="B202" t="s">
        <v>1118</v>
      </c>
      <c r="C202" t="s">
        <v>1119</v>
      </c>
    </row>
    <row r="203" spans="1:3" x14ac:dyDescent="0.3">
      <c r="A203" t="s">
        <v>1121</v>
      </c>
      <c r="B203" t="s">
        <v>1122</v>
      </c>
      <c r="C203" t="s">
        <v>1123</v>
      </c>
    </row>
    <row r="204" spans="1:3" x14ac:dyDescent="0.3">
      <c r="A204" t="s">
        <v>1125</v>
      </c>
      <c r="B204" t="s">
        <v>1126</v>
      </c>
      <c r="C204" t="s">
        <v>1127</v>
      </c>
    </row>
    <row r="205" spans="1:3" x14ac:dyDescent="0.3">
      <c r="A205" t="s">
        <v>1129</v>
      </c>
      <c r="B205" t="s">
        <v>1130</v>
      </c>
      <c r="C205" t="s">
        <v>1131</v>
      </c>
    </row>
    <row r="206" spans="1:3" x14ac:dyDescent="0.3">
      <c r="A206" t="s">
        <v>1133</v>
      </c>
      <c r="B206" t="s">
        <v>1134</v>
      </c>
      <c r="C206" t="s">
        <v>1135</v>
      </c>
    </row>
    <row r="207" spans="1:3" x14ac:dyDescent="0.3">
      <c r="A207" t="s">
        <v>1137</v>
      </c>
      <c r="B207" t="s">
        <v>1138</v>
      </c>
      <c r="C207" t="s">
        <v>1139</v>
      </c>
    </row>
    <row r="208" spans="1:3" x14ac:dyDescent="0.3">
      <c r="A208" t="s">
        <v>1141</v>
      </c>
      <c r="B208" t="s">
        <v>1142</v>
      </c>
      <c r="C208" t="s">
        <v>1143</v>
      </c>
    </row>
    <row r="209" spans="1:3" x14ac:dyDescent="0.3">
      <c r="A209" t="s">
        <v>1145</v>
      </c>
      <c r="B209" t="s">
        <v>1146</v>
      </c>
      <c r="C209" t="s">
        <v>1147</v>
      </c>
    </row>
    <row r="210" spans="1:3" x14ac:dyDescent="0.3">
      <c r="A210" t="s">
        <v>1149</v>
      </c>
      <c r="B210" t="s">
        <v>1150</v>
      </c>
      <c r="C210" t="s">
        <v>1151</v>
      </c>
    </row>
    <row r="211" spans="1:3" x14ac:dyDescent="0.3">
      <c r="A211" t="s">
        <v>1153</v>
      </c>
      <c r="B211" t="s">
        <v>1154</v>
      </c>
      <c r="C211" t="s">
        <v>1155</v>
      </c>
    </row>
    <row r="212" spans="1:3" x14ac:dyDescent="0.3">
      <c r="A212" t="s">
        <v>1157</v>
      </c>
      <c r="B212" t="s">
        <v>1158</v>
      </c>
      <c r="C212" t="s">
        <v>1159</v>
      </c>
    </row>
    <row r="213" spans="1:3" x14ac:dyDescent="0.3">
      <c r="A213" t="s">
        <v>1161</v>
      </c>
      <c r="B213" t="s">
        <v>1162</v>
      </c>
      <c r="C213" t="s">
        <v>1163</v>
      </c>
    </row>
    <row r="214" spans="1:3" x14ac:dyDescent="0.3">
      <c r="A214" t="s">
        <v>1165</v>
      </c>
      <c r="B214" t="s">
        <v>1166</v>
      </c>
      <c r="C214" t="s">
        <v>1167</v>
      </c>
    </row>
    <row r="215" spans="1:3" x14ac:dyDescent="0.3">
      <c r="A215" t="s">
        <v>1169</v>
      </c>
      <c r="B215" t="s">
        <v>1170</v>
      </c>
      <c r="C215" t="s">
        <v>1171</v>
      </c>
    </row>
    <row r="216" spans="1:3" x14ac:dyDescent="0.3">
      <c r="A216" t="s">
        <v>1173</v>
      </c>
      <c r="B216" t="s">
        <v>1174</v>
      </c>
      <c r="C216" t="s">
        <v>1175</v>
      </c>
    </row>
    <row r="217" spans="1:3" x14ac:dyDescent="0.3">
      <c r="A217" t="s">
        <v>1177</v>
      </c>
      <c r="B217" t="s">
        <v>1178</v>
      </c>
      <c r="C217" t="s">
        <v>1179</v>
      </c>
    </row>
    <row r="218" spans="1:3" x14ac:dyDescent="0.3">
      <c r="A218" t="s">
        <v>1181</v>
      </c>
      <c r="B218" t="s">
        <v>1182</v>
      </c>
      <c r="C218" t="s">
        <v>1183</v>
      </c>
    </row>
    <row r="219" spans="1:3" x14ac:dyDescent="0.3">
      <c r="A219" t="s">
        <v>1185</v>
      </c>
      <c r="B219" t="s">
        <v>1186</v>
      </c>
      <c r="C219" t="s">
        <v>1187</v>
      </c>
    </row>
    <row r="220" spans="1:3" x14ac:dyDescent="0.3">
      <c r="A220" t="s">
        <v>1189</v>
      </c>
      <c r="B220" t="s">
        <v>1190</v>
      </c>
      <c r="C220" t="s">
        <v>1191</v>
      </c>
    </row>
    <row r="221" spans="1:3" x14ac:dyDescent="0.3">
      <c r="A221" t="s">
        <v>1193</v>
      </c>
      <c r="B221" t="s">
        <v>1194</v>
      </c>
      <c r="C221" t="s">
        <v>1195</v>
      </c>
    </row>
    <row r="222" spans="1:3" x14ac:dyDescent="0.3">
      <c r="A222" t="s">
        <v>1197</v>
      </c>
      <c r="B222" t="s">
        <v>1198</v>
      </c>
      <c r="C222" t="s">
        <v>1199</v>
      </c>
    </row>
    <row r="223" spans="1:3" x14ac:dyDescent="0.3">
      <c r="A223" t="s">
        <v>1201</v>
      </c>
      <c r="B223" t="s">
        <v>1202</v>
      </c>
      <c r="C223" t="s">
        <v>1203</v>
      </c>
    </row>
    <row r="224" spans="1:3" x14ac:dyDescent="0.3">
      <c r="A224" t="s">
        <v>1205</v>
      </c>
      <c r="B224" t="s">
        <v>1206</v>
      </c>
      <c r="C224" t="s">
        <v>1207</v>
      </c>
    </row>
    <row r="225" spans="1:3" x14ac:dyDescent="0.3">
      <c r="A225" t="s">
        <v>1209</v>
      </c>
      <c r="B225" t="s">
        <v>1210</v>
      </c>
      <c r="C225" t="s">
        <v>1211</v>
      </c>
    </row>
    <row r="226" spans="1:3" x14ac:dyDescent="0.3">
      <c r="A226" t="s">
        <v>1213</v>
      </c>
      <c r="B226" t="s">
        <v>1214</v>
      </c>
      <c r="C226" t="s">
        <v>1215</v>
      </c>
    </row>
    <row r="227" spans="1:3" x14ac:dyDescent="0.3">
      <c r="A227" t="s">
        <v>1217</v>
      </c>
      <c r="B227" t="s">
        <v>1218</v>
      </c>
      <c r="C227" t="s">
        <v>1219</v>
      </c>
    </row>
    <row r="228" spans="1:3" x14ac:dyDescent="0.3">
      <c r="A228" t="s">
        <v>1221</v>
      </c>
      <c r="B228" t="s">
        <v>1222</v>
      </c>
      <c r="C228" t="s">
        <v>1223</v>
      </c>
    </row>
    <row r="229" spans="1:3" x14ac:dyDescent="0.3">
      <c r="A229" t="s">
        <v>1225</v>
      </c>
      <c r="B229" t="s">
        <v>1226</v>
      </c>
      <c r="C229" t="s">
        <v>1227</v>
      </c>
    </row>
    <row r="230" spans="1:3" x14ac:dyDescent="0.3">
      <c r="A230" t="s">
        <v>1229</v>
      </c>
      <c r="B230" t="s">
        <v>1230</v>
      </c>
      <c r="C230" t="s">
        <v>4</v>
      </c>
    </row>
    <row r="231" spans="1:3" x14ac:dyDescent="0.3">
      <c r="A231" t="s">
        <v>1232</v>
      </c>
      <c r="B231" t="s">
        <v>1233</v>
      </c>
      <c r="C231" t="s">
        <v>5</v>
      </c>
    </row>
    <row r="232" spans="1:3" x14ac:dyDescent="0.3">
      <c r="A232" t="s">
        <v>1235</v>
      </c>
      <c r="B232" t="s">
        <v>1236</v>
      </c>
      <c r="C232" t="s">
        <v>1237</v>
      </c>
    </row>
    <row r="233" spans="1:3" x14ac:dyDescent="0.3">
      <c r="A233" t="s">
        <v>1239</v>
      </c>
      <c r="B233" t="s">
        <v>1240</v>
      </c>
      <c r="C233" t="s">
        <v>6</v>
      </c>
    </row>
    <row r="234" spans="1:3" x14ac:dyDescent="0.3">
      <c r="A234" t="s">
        <v>1242</v>
      </c>
      <c r="B234" t="s">
        <v>1243</v>
      </c>
      <c r="C234" t="s">
        <v>1244</v>
      </c>
    </row>
    <row r="235" spans="1:3" x14ac:dyDescent="0.3">
      <c r="A235" t="s">
        <v>1246</v>
      </c>
      <c r="B235" t="s">
        <v>1247</v>
      </c>
      <c r="C235" t="s">
        <v>1248</v>
      </c>
    </row>
    <row r="236" spans="1:3" x14ac:dyDescent="0.3">
      <c r="A236" t="s">
        <v>1250</v>
      </c>
      <c r="B236" t="s">
        <v>1251</v>
      </c>
      <c r="C236" t="s">
        <v>1252</v>
      </c>
    </row>
    <row r="237" spans="1:3" x14ac:dyDescent="0.3">
      <c r="A237" t="s">
        <v>1254</v>
      </c>
      <c r="B237" t="s">
        <v>1255</v>
      </c>
      <c r="C237" t="s">
        <v>1256</v>
      </c>
    </row>
    <row r="238" spans="1:3" x14ac:dyDescent="0.3">
      <c r="A238" t="s">
        <v>1258</v>
      </c>
      <c r="B238" t="s">
        <v>1259</v>
      </c>
      <c r="C238" t="s">
        <v>1260</v>
      </c>
    </row>
    <row r="239" spans="1:3" x14ac:dyDescent="0.3">
      <c r="A239" t="s">
        <v>1262</v>
      </c>
      <c r="B239" t="s">
        <v>1263</v>
      </c>
      <c r="C239" t="s">
        <v>7</v>
      </c>
    </row>
    <row r="240" spans="1:3" x14ac:dyDescent="0.3">
      <c r="A240" t="s">
        <v>1265</v>
      </c>
      <c r="B240" t="s">
        <v>1266</v>
      </c>
      <c r="C240" t="s">
        <v>1267</v>
      </c>
    </row>
    <row r="241" spans="1:3" x14ac:dyDescent="0.3">
      <c r="A241" t="s">
        <v>1269</v>
      </c>
      <c r="B241" t="s">
        <v>1270</v>
      </c>
      <c r="C241" t="s">
        <v>1271</v>
      </c>
    </row>
    <row r="242" spans="1:3" x14ac:dyDescent="0.3">
      <c r="A242" t="s">
        <v>1273</v>
      </c>
      <c r="B242" t="s">
        <v>1274</v>
      </c>
      <c r="C242" t="s">
        <v>1275</v>
      </c>
    </row>
    <row r="243" spans="1:3" x14ac:dyDescent="0.3">
      <c r="A243" t="s">
        <v>1277</v>
      </c>
      <c r="B243" t="s">
        <v>1278</v>
      </c>
      <c r="C243" t="s">
        <v>1279</v>
      </c>
    </row>
    <row r="244" spans="1:3" x14ac:dyDescent="0.3">
      <c r="A244" t="s">
        <v>1281</v>
      </c>
      <c r="B244" t="s">
        <v>1282</v>
      </c>
      <c r="C244" t="s">
        <v>1283</v>
      </c>
    </row>
    <row r="245" spans="1:3" x14ac:dyDescent="0.3">
      <c r="A245" t="s">
        <v>1285</v>
      </c>
      <c r="B245" t="s">
        <v>1286</v>
      </c>
      <c r="C245" t="s">
        <v>1287</v>
      </c>
    </row>
    <row r="246" spans="1:3" x14ac:dyDescent="0.3">
      <c r="A246" t="s">
        <v>1288</v>
      </c>
      <c r="B246" t="s">
        <v>1289</v>
      </c>
      <c r="C246" t="s">
        <v>1290</v>
      </c>
    </row>
    <row r="247" spans="1:3" x14ac:dyDescent="0.3">
      <c r="A247" t="s">
        <v>1291</v>
      </c>
      <c r="B247" t="s">
        <v>1292</v>
      </c>
      <c r="C247" t="s">
        <v>1293</v>
      </c>
    </row>
    <row r="248" spans="1:3" x14ac:dyDescent="0.3">
      <c r="A248" t="s">
        <v>1294</v>
      </c>
      <c r="B248" t="s">
        <v>1295</v>
      </c>
      <c r="C248" t="s">
        <v>1296</v>
      </c>
    </row>
    <row r="249" spans="1:3" x14ac:dyDescent="0.3">
      <c r="A249" t="s">
        <v>1297</v>
      </c>
      <c r="B249" t="s">
        <v>1298</v>
      </c>
      <c r="C249" t="s">
        <v>1299</v>
      </c>
    </row>
    <row r="250" spans="1:3" x14ac:dyDescent="0.3">
      <c r="A250" t="s">
        <v>1300</v>
      </c>
      <c r="B250" t="s">
        <v>1301</v>
      </c>
      <c r="C250" t="s">
        <v>915</v>
      </c>
    </row>
    <row r="251" spans="1:3" x14ac:dyDescent="0.3">
      <c r="A251" t="s">
        <v>1303</v>
      </c>
      <c r="B251" t="s">
        <v>1304</v>
      </c>
      <c r="C251" t="s">
        <v>1305</v>
      </c>
    </row>
    <row r="252" spans="1:3" x14ac:dyDescent="0.3">
      <c r="A252" t="s">
        <v>1306</v>
      </c>
      <c r="B252" t="s">
        <v>1307</v>
      </c>
      <c r="C252" t="s">
        <v>1308</v>
      </c>
    </row>
    <row r="253" spans="1:3" x14ac:dyDescent="0.3">
      <c r="A253" t="s">
        <v>1309</v>
      </c>
      <c r="B253" t="s">
        <v>1310</v>
      </c>
      <c r="C253" t="s">
        <v>1311</v>
      </c>
    </row>
    <row r="254" spans="1:3" x14ac:dyDescent="0.3">
      <c r="A254" t="s">
        <v>1312</v>
      </c>
      <c r="B254" t="s">
        <v>1313</v>
      </c>
      <c r="C254" t="s">
        <v>1314</v>
      </c>
    </row>
    <row r="255" spans="1:3" x14ac:dyDescent="0.3">
      <c r="A255" t="s">
        <v>1315</v>
      </c>
      <c r="B255" t="s">
        <v>1316</v>
      </c>
      <c r="C255" t="s">
        <v>9</v>
      </c>
    </row>
    <row r="256" spans="1:3" x14ac:dyDescent="0.3">
      <c r="A256" t="s">
        <v>1318</v>
      </c>
      <c r="B256" t="s">
        <v>1319</v>
      </c>
      <c r="C256" t="s">
        <v>903</v>
      </c>
    </row>
    <row r="257" spans="1:3" x14ac:dyDescent="0.3">
      <c r="A257" t="s">
        <v>1321</v>
      </c>
      <c r="B257" t="s">
        <v>1322</v>
      </c>
      <c r="C257" t="s">
        <v>1323</v>
      </c>
    </row>
    <row r="258" spans="1:3" x14ac:dyDescent="0.3">
      <c r="A258" t="s">
        <v>1325</v>
      </c>
      <c r="B258" t="s">
        <v>1326</v>
      </c>
      <c r="C258" t="s">
        <v>911</v>
      </c>
    </row>
    <row r="259" spans="1:3" x14ac:dyDescent="0.3">
      <c r="A259" t="s">
        <v>1327</v>
      </c>
      <c r="B259" t="s">
        <v>1328</v>
      </c>
      <c r="C259" t="s">
        <v>1329</v>
      </c>
    </row>
    <row r="260" spans="1:3" x14ac:dyDescent="0.3">
      <c r="A260" t="s">
        <v>1331</v>
      </c>
      <c r="B260" t="s">
        <v>1332</v>
      </c>
      <c r="C260" t="s">
        <v>1333</v>
      </c>
    </row>
    <row r="261" spans="1:3" x14ac:dyDescent="0.3">
      <c r="A261" t="s">
        <v>1334</v>
      </c>
      <c r="B261" t="s">
        <v>1335</v>
      </c>
      <c r="C261" t="s">
        <v>923</v>
      </c>
    </row>
    <row r="262" spans="1:3" x14ac:dyDescent="0.3">
      <c r="A262" t="s">
        <v>1336</v>
      </c>
      <c r="B262" t="s">
        <v>1337</v>
      </c>
      <c r="C262" t="s">
        <v>927</v>
      </c>
    </row>
    <row r="263" spans="1:3" x14ac:dyDescent="0.3">
      <c r="A263" t="s">
        <v>1338</v>
      </c>
      <c r="B263" t="s">
        <v>1339</v>
      </c>
      <c r="C263" t="s">
        <v>1340</v>
      </c>
    </row>
    <row r="264" spans="1:3" x14ac:dyDescent="0.3">
      <c r="A264" t="s">
        <v>1341</v>
      </c>
      <c r="B264" t="s">
        <v>1342</v>
      </c>
      <c r="C264" t="s">
        <v>935</v>
      </c>
    </row>
    <row r="265" spans="1:3" x14ac:dyDescent="0.3">
      <c r="A265" t="s">
        <v>1343</v>
      </c>
      <c r="B265" t="s">
        <v>1344</v>
      </c>
      <c r="C265" t="s">
        <v>1345</v>
      </c>
    </row>
    <row r="266" spans="1:3" x14ac:dyDescent="0.3">
      <c r="A266" t="s">
        <v>1347</v>
      </c>
      <c r="B266" t="s">
        <v>1348</v>
      </c>
      <c r="C266" t="s">
        <v>943</v>
      </c>
    </row>
    <row r="267" spans="1:3" x14ac:dyDescent="0.3">
      <c r="A267" t="s">
        <v>1349</v>
      </c>
      <c r="B267" t="s">
        <v>1350</v>
      </c>
      <c r="C267" t="s">
        <v>1351</v>
      </c>
    </row>
    <row r="268" spans="1:3" x14ac:dyDescent="0.3">
      <c r="A268" t="s">
        <v>1353</v>
      </c>
      <c r="B268" t="s">
        <v>1354</v>
      </c>
      <c r="C268" t="s">
        <v>1355</v>
      </c>
    </row>
    <row r="269" spans="1:3" x14ac:dyDescent="0.3">
      <c r="A269" t="s">
        <v>1357</v>
      </c>
      <c r="B269" t="s">
        <v>1278</v>
      </c>
      <c r="C269" t="s">
        <v>1358</v>
      </c>
    </row>
    <row r="270" spans="1:3" x14ac:dyDescent="0.3">
      <c r="A270" t="s">
        <v>1359</v>
      </c>
      <c r="B270" t="s">
        <v>1282</v>
      </c>
      <c r="C270" t="s">
        <v>10</v>
      </c>
    </row>
    <row r="271" spans="1:3" x14ac:dyDescent="0.3">
      <c r="A271" t="s">
        <v>1361</v>
      </c>
      <c r="B271" t="s">
        <v>1362</v>
      </c>
      <c r="C271" t="s">
        <v>1363</v>
      </c>
    </row>
    <row r="272" spans="1:3" x14ac:dyDescent="0.3">
      <c r="A272" t="s">
        <v>1364</v>
      </c>
      <c r="B272" t="s">
        <v>1365</v>
      </c>
      <c r="C272" t="s">
        <v>1366</v>
      </c>
    </row>
    <row r="273" spans="1:3" x14ac:dyDescent="0.3">
      <c r="A273" t="s">
        <v>1367</v>
      </c>
      <c r="B273" t="s">
        <v>1368</v>
      </c>
      <c r="C273" t="s">
        <v>1369</v>
      </c>
    </row>
    <row r="274" spans="1:3" x14ac:dyDescent="0.3">
      <c r="A274" t="s">
        <v>1370</v>
      </c>
      <c r="B274" t="s">
        <v>1371</v>
      </c>
      <c r="C274" t="s">
        <v>1372</v>
      </c>
    </row>
    <row r="275" spans="1:3" x14ac:dyDescent="0.3">
      <c r="A275" t="s">
        <v>1373</v>
      </c>
      <c r="B275" t="s">
        <v>1374</v>
      </c>
      <c r="C275" t="s">
        <v>1375</v>
      </c>
    </row>
    <row r="276" spans="1:3" x14ac:dyDescent="0.3">
      <c r="A276" t="s">
        <v>1376</v>
      </c>
      <c r="B276" t="s">
        <v>1377</v>
      </c>
      <c r="C276" t="s">
        <v>1378</v>
      </c>
    </row>
    <row r="277" spans="1:3" x14ac:dyDescent="0.3">
      <c r="A277" t="s">
        <v>1379</v>
      </c>
      <c r="B277" t="s">
        <v>1380</v>
      </c>
      <c r="C277" t="s">
        <v>1381</v>
      </c>
    </row>
    <row r="278" spans="1:3" x14ac:dyDescent="0.3">
      <c r="A278" t="s">
        <v>1382</v>
      </c>
      <c r="B278" t="s">
        <v>1383</v>
      </c>
      <c r="C278" t="s">
        <v>1333</v>
      </c>
    </row>
    <row r="279" spans="1:3" x14ac:dyDescent="0.3">
      <c r="A279" t="s">
        <v>1384</v>
      </c>
      <c r="B279" t="s">
        <v>1385</v>
      </c>
      <c r="C279" t="s">
        <v>1386</v>
      </c>
    </row>
    <row r="280" spans="1:3" x14ac:dyDescent="0.3">
      <c r="A280" t="s">
        <v>1387</v>
      </c>
      <c r="B280" t="s">
        <v>1388</v>
      </c>
      <c r="C280" t="s">
        <v>1389</v>
      </c>
    </row>
    <row r="281" spans="1:3" x14ac:dyDescent="0.3">
      <c r="A281" t="s">
        <v>1390</v>
      </c>
      <c r="B281" t="s">
        <v>1391</v>
      </c>
      <c r="C281" t="s">
        <v>1392</v>
      </c>
    </row>
    <row r="282" spans="1:3" x14ac:dyDescent="0.3">
      <c r="A282" t="s">
        <v>1393</v>
      </c>
      <c r="B282" t="s">
        <v>1394</v>
      </c>
      <c r="C282" t="s">
        <v>1395</v>
      </c>
    </row>
    <row r="283" spans="1:3" x14ac:dyDescent="0.3">
      <c r="A283" t="s">
        <v>1396</v>
      </c>
      <c r="B283" t="s">
        <v>1397</v>
      </c>
      <c r="C283" t="s">
        <v>1398</v>
      </c>
    </row>
    <row r="284" spans="1:3" x14ac:dyDescent="0.3">
      <c r="A284" t="s">
        <v>1399</v>
      </c>
      <c r="B284" t="s">
        <v>1400</v>
      </c>
      <c r="C284" t="s">
        <v>1401</v>
      </c>
    </row>
    <row r="285" spans="1:3" x14ac:dyDescent="0.3">
      <c r="A285" t="s">
        <v>1402</v>
      </c>
      <c r="B285" t="s">
        <v>1403</v>
      </c>
      <c r="C285" t="s">
        <v>1404</v>
      </c>
    </row>
    <row r="286" spans="1:3" x14ac:dyDescent="0.3">
      <c r="A286" t="s">
        <v>1405</v>
      </c>
      <c r="B286" t="s">
        <v>1406</v>
      </c>
      <c r="C286" t="s">
        <v>1407</v>
      </c>
    </row>
    <row r="287" spans="1:3" x14ac:dyDescent="0.3">
      <c r="A287" t="s">
        <v>1408</v>
      </c>
      <c r="B287" t="s">
        <v>1409</v>
      </c>
      <c r="C287" t="s">
        <v>1410</v>
      </c>
    </row>
    <row r="288" spans="1:3" x14ac:dyDescent="0.3">
      <c r="A288" t="s">
        <v>1411</v>
      </c>
      <c r="B288" t="s">
        <v>1412</v>
      </c>
      <c r="C288" t="s">
        <v>1413</v>
      </c>
    </row>
    <row r="289" spans="1:3" x14ac:dyDescent="0.3">
      <c r="A289" t="s">
        <v>1414</v>
      </c>
      <c r="B289" t="s">
        <v>1415</v>
      </c>
      <c r="C289" t="s">
        <v>1416</v>
      </c>
    </row>
    <row r="290" spans="1:3" x14ac:dyDescent="0.3">
      <c r="A290" t="s">
        <v>1418</v>
      </c>
      <c r="B290" t="s">
        <v>1419</v>
      </c>
      <c r="C290" t="s">
        <v>1420</v>
      </c>
    </row>
    <row r="291" spans="1:3" x14ac:dyDescent="0.3">
      <c r="A291" t="s">
        <v>1421</v>
      </c>
      <c r="B291" t="s">
        <v>1422</v>
      </c>
      <c r="C291" t="s">
        <v>1423</v>
      </c>
    </row>
    <row r="292" spans="1:3" x14ac:dyDescent="0.3">
      <c r="A292" t="s">
        <v>1425</v>
      </c>
      <c r="B292" t="s">
        <v>1426</v>
      </c>
      <c r="C292" t="s">
        <v>1427</v>
      </c>
    </row>
    <row r="293" spans="1:3" x14ac:dyDescent="0.3">
      <c r="A293" t="s">
        <v>1429</v>
      </c>
      <c r="B293" t="s">
        <v>1430</v>
      </c>
      <c r="C293" t="s">
        <v>9</v>
      </c>
    </row>
    <row r="294" spans="1:3" x14ac:dyDescent="0.3">
      <c r="A294" t="s">
        <v>1432</v>
      </c>
      <c r="B294" t="s">
        <v>1433</v>
      </c>
      <c r="C294" t="s">
        <v>1434</v>
      </c>
    </row>
    <row r="295" spans="1:3" x14ac:dyDescent="0.3">
      <c r="A295" t="s">
        <v>1435</v>
      </c>
      <c r="B295" t="s">
        <v>1436</v>
      </c>
      <c r="C295" t="s">
        <v>9</v>
      </c>
    </row>
    <row r="296" spans="1:3" x14ac:dyDescent="0.3">
      <c r="A296" t="s">
        <v>1437</v>
      </c>
      <c r="B296" t="s">
        <v>1438</v>
      </c>
      <c r="C296" t="s">
        <v>1439</v>
      </c>
    </row>
    <row r="297" spans="1:3" x14ac:dyDescent="0.3">
      <c r="A297" t="s">
        <v>1440</v>
      </c>
      <c r="B297" t="s">
        <v>1441</v>
      </c>
      <c r="C297" t="s">
        <v>1442</v>
      </c>
    </row>
    <row r="298" spans="1:3" x14ac:dyDescent="0.3">
      <c r="A298" t="s">
        <v>1446</v>
      </c>
      <c r="B298" t="s">
        <v>1447</v>
      </c>
      <c r="C298" t="s">
        <v>1448</v>
      </c>
    </row>
    <row r="299" spans="1:3" x14ac:dyDescent="0.3">
      <c r="A299" t="s">
        <v>1449</v>
      </c>
      <c r="B299" t="s">
        <v>1450</v>
      </c>
      <c r="C299" t="s">
        <v>1451</v>
      </c>
    </row>
    <row r="300" spans="1:3" x14ac:dyDescent="0.3">
      <c r="A300" t="s">
        <v>1453</v>
      </c>
      <c r="B300" t="s">
        <v>1454</v>
      </c>
      <c r="C300" t="s">
        <v>1237</v>
      </c>
    </row>
    <row r="301" spans="1:3" x14ac:dyDescent="0.3">
      <c r="A301" t="s">
        <v>1455</v>
      </c>
      <c r="B301" t="s">
        <v>1456</v>
      </c>
      <c r="C301" t="s">
        <v>1457</v>
      </c>
    </row>
    <row r="302" spans="1:3" x14ac:dyDescent="0.3">
      <c r="A302" t="s">
        <v>1458</v>
      </c>
      <c r="B302" t="s">
        <v>1459</v>
      </c>
      <c r="C302" t="s">
        <v>1460</v>
      </c>
    </row>
    <row r="303" spans="1:3" x14ac:dyDescent="0.3">
      <c r="A303" t="s">
        <v>1461</v>
      </c>
      <c r="B303" t="s">
        <v>1462</v>
      </c>
      <c r="C303" t="s">
        <v>1463</v>
      </c>
    </row>
    <row r="304" spans="1:3" x14ac:dyDescent="0.3">
      <c r="A304" t="s">
        <v>1465</v>
      </c>
      <c r="B304" t="s">
        <v>1466</v>
      </c>
      <c r="C304" t="s">
        <v>1467</v>
      </c>
    </row>
    <row r="305" spans="1:3" x14ac:dyDescent="0.3">
      <c r="A305" t="s">
        <v>1468</v>
      </c>
      <c r="B305" t="s">
        <v>1469</v>
      </c>
      <c r="C305" t="s">
        <v>1470</v>
      </c>
    </row>
    <row r="306" spans="1:3" x14ac:dyDescent="0.3">
      <c r="A306" t="s">
        <v>1472</v>
      </c>
      <c r="B306" t="s">
        <v>1473</v>
      </c>
      <c r="C306" t="s">
        <v>1474</v>
      </c>
    </row>
    <row r="307" spans="1:3" x14ac:dyDescent="0.3">
      <c r="A307" t="s">
        <v>1476</v>
      </c>
      <c r="B307" t="s">
        <v>1477</v>
      </c>
      <c r="C307" t="s">
        <v>1478</v>
      </c>
    </row>
    <row r="308" spans="1:3" x14ac:dyDescent="0.3">
      <c r="A308" t="s">
        <v>1479</v>
      </c>
      <c r="B308" t="s">
        <v>1480</v>
      </c>
      <c r="C308" t="s">
        <v>1481</v>
      </c>
    </row>
    <row r="309" spans="1:3" x14ac:dyDescent="0.3">
      <c r="A309" t="s">
        <v>1483</v>
      </c>
      <c r="B309" t="s">
        <v>1484</v>
      </c>
      <c r="C309" t="s">
        <v>1485</v>
      </c>
    </row>
    <row r="310" spans="1:3" x14ac:dyDescent="0.3">
      <c r="A310" t="s">
        <v>1486</v>
      </c>
      <c r="B310" t="s">
        <v>1487</v>
      </c>
      <c r="C310" t="s">
        <v>1488</v>
      </c>
    </row>
    <row r="311" spans="1:3" x14ac:dyDescent="0.3">
      <c r="A311" t="s">
        <v>1489</v>
      </c>
      <c r="B311" t="s">
        <v>1490</v>
      </c>
      <c r="C311" t="s">
        <v>1491</v>
      </c>
    </row>
    <row r="312" spans="1:3" x14ac:dyDescent="0.3">
      <c r="A312" t="s">
        <v>1493</v>
      </c>
      <c r="B312" t="s">
        <v>1494</v>
      </c>
      <c r="C312" t="s">
        <v>1495</v>
      </c>
    </row>
    <row r="313" spans="1:3" x14ac:dyDescent="0.3">
      <c r="A313" t="s">
        <v>1497</v>
      </c>
      <c r="B313" t="s">
        <v>1498</v>
      </c>
      <c r="C313" t="s">
        <v>1499</v>
      </c>
    </row>
    <row r="314" spans="1:3" x14ac:dyDescent="0.3">
      <c r="A314" t="s">
        <v>1500</v>
      </c>
      <c r="B314" t="s">
        <v>1501</v>
      </c>
      <c r="C314" t="s">
        <v>1502</v>
      </c>
    </row>
    <row r="315" spans="1:3" x14ac:dyDescent="0.3">
      <c r="A315" t="s">
        <v>1503</v>
      </c>
      <c r="B315" t="s">
        <v>1504</v>
      </c>
      <c r="C315" t="s">
        <v>1505</v>
      </c>
    </row>
    <row r="316" spans="1:3" x14ac:dyDescent="0.3">
      <c r="A316" t="s">
        <v>1506</v>
      </c>
      <c r="B316" t="s">
        <v>1507</v>
      </c>
      <c r="C316" t="s">
        <v>1508</v>
      </c>
    </row>
    <row r="317" spans="1:3" x14ac:dyDescent="0.3">
      <c r="A317" t="s">
        <v>1509</v>
      </c>
      <c r="B317" t="s">
        <v>1510</v>
      </c>
      <c r="C317" t="s">
        <v>1511</v>
      </c>
    </row>
    <row r="318" spans="1:3" x14ac:dyDescent="0.3">
      <c r="A318" t="s">
        <v>1512</v>
      </c>
      <c r="B318" t="s">
        <v>1513</v>
      </c>
      <c r="C318" t="s">
        <v>10</v>
      </c>
    </row>
    <row r="319" spans="1:3" x14ac:dyDescent="0.3">
      <c r="A319" t="s">
        <v>1514</v>
      </c>
      <c r="B319" t="s">
        <v>1515</v>
      </c>
      <c r="C319" t="s">
        <v>1516</v>
      </c>
    </row>
    <row r="320" spans="1:3" x14ac:dyDescent="0.3">
      <c r="A320" t="s">
        <v>1517</v>
      </c>
      <c r="B320" t="s">
        <v>1518</v>
      </c>
      <c r="C320" t="s">
        <v>1519</v>
      </c>
    </row>
    <row r="321" spans="1:3" x14ac:dyDescent="0.3">
      <c r="A321" t="s">
        <v>1520</v>
      </c>
      <c r="B321" t="s">
        <v>1521</v>
      </c>
      <c r="C321" t="s">
        <v>1522</v>
      </c>
    </row>
    <row r="322" spans="1:3" x14ac:dyDescent="0.3">
      <c r="A322" t="s">
        <v>1523</v>
      </c>
      <c r="B322" t="s">
        <v>1524</v>
      </c>
      <c r="C322" t="s">
        <v>1525</v>
      </c>
    </row>
    <row r="323" spans="1:3" x14ac:dyDescent="0.3">
      <c r="A323" t="s">
        <v>1526</v>
      </c>
      <c r="B323" t="s">
        <v>1527</v>
      </c>
      <c r="C323" t="s">
        <v>1528</v>
      </c>
    </row>
    <row r="324" spans="1:3" x14ac:dyDescent="0.3">
      <c r="A324" t="s">
        <v>1529</v>
      </c>
      <c r="B324" t="s">
        <v>1530</v>
      </c>
      <c r="C324" t="s">
        <v>1531</v>
      </c>
    </row>
    <row r="325" spans="1:3" x14ac:dyDescent="0.3">
      <c r="A325" t="s">
        <v>1532</v>
      </c>
      <c r="B325" t="s">
        <v>1533</v>
      </c>
      <c r="C325" t="s">
        <v>1534</v>
      </c>
    </row>
    <row r="326" spans="1:3" x14ac:dyDescent="0.3">
      <c r="A326" t="s">
        <v>1535</v>
      </c>
      <c r="B326" t="s">
        <v>1536</v>
      </c>
      <c r="C326" t="s">
        <v>1537</v>
      </c>
    </row>
    <row r="327" spans="1:3" x14ac:dyDescent="0.3">
      <c r="A327" t="s">
        <v>1538</v>
      </c>
      <c r="B327" t="s">
        <v>1539</v>
      </c>
      <c r="C327" t="s">
        <v>1540</v>
      </c>
    </row>
    <row r="328" spans="1:3" x14ac:dyDescent="0.3">
      <c r="A328" t="s">
        <v>1541</v>
      </c>
      <c r="B328" t="s">
        <v>1542</v>
      </c>
      <c r="C328" t="s">
        <v>1543</v>
      </c>
    </row>
    <row r="329" spans="1:3" x14ac:dyDescent="0.3">
      <c r="A329" t="s">
        <v>1544</v>
      </c>
      <c r="B329" t="s">
        <v>1545</v>
      </c>
      <c r="C329" t="s">
        <v>1546</v>
      </c>
    </row>
    <row r="330" spans="1:3" x14ac:dyDescent="0.3">
      <c r="A330" t="s">
        <v>1547</v>
      </c>
      <c r="B330" t="s">
        <v>1548</v>
      </c>
      <c r="C330" t="s">
        <v>1549</v>
      </c>
    </row>
    <row r="331" spans="1:3" x14ac:dyDescent="0.3">
      <c r="A331" t="s">
        <v>1550</v>
      </c>
      <c r="B331" t="s">
        <v>1551</v>
      </c>
      <c r="C331" t="s">
        <v>1552</v>
      </c>
    </row>
    <row r="332" spans="1:3" x14ac:dyDescent="0.3">
      <c r="A332" t="s">
        <v>1553</v>
      </c>
      <c r="B332" t="s">
        <v>1554</v>
      </c>
      <c r="C332" t="s">
        <v>1555</v>
      </c>
    </row>
    <row r="333" spans="1:3" x14ac:dyDescent="0.3">
      <c r="A333" t="s">
        <v>1556</v>
      </c>
      <c r="B333" t="s">
        <v>1557</v>
      </c>
      <c r="C333" t="s">
        <v>1558</v>
      </c>
    </row>
    <row r="334" spans="1:3" x14ac:dyDescent="0.3">
      <c r="A334" t="s">
        <v>1559</v>
      </c>
      <c r="B334" t="s">
        <v>1560</v>
      </c>
      <c r="C334" t="s">
        <v>1561</v>
      </c>
    </row>
    <row r="335" spans="1:3" x14ac:dyDescent="0.3">
      <c r="A335" t="s">
        <v>1562</v>
      </c>
      <c r="B335" t="s">
        <v>1563</v>
      </c>
      <c r="C335" t="s">
        <v>1564</v>
      </c>
    </row>
    <row r="336" spans="1:3" x14ac:dyDescent="0.3">
      <c r="A336" t="s">
        <v>1565</v>
      </c>
      <c r="B336" t="s">
        <v>1566</v>
      </c>
      <c r="C336" t="s">
        <v>1567</v>
      </c>
    </row>
    <row r="337" spans="1:3" x14ac:dyDescent="0.3">
      <c r="A337" t="s">
        <v>1568</v>
      </c>
      <c r="B337" t="s">
        <v>1569</v>
      </c>
      <c r="C337" t="s">
        <v>1570</v>
      </c>
    </row>
    <row r="338" spans="1:3" x14ac:dyDescent="0.3">
      <c r="A338" t="s">
        <v>1571</v>
      </c>
      <c r="B338" t="s">
        <v>1572</v>
      </c>
      <c r="C338" t="s">
        <v>1573</v>
      </c>
    </row>
    <row r="339" spans="1:3" x14ac:dyDescent="0.3">
      <c r="A339" t="s">
        <v>1574</v>
      </c>
      <c r="B339" t="s">
        <v>1575</v>
      </c>
      <c r="C339" t="s">
        <v>1576</v>
      </c>
    </row>
    <row r="340" spans="1:3" x14ac:dyDescent="0.3">
      <c r="A340" t="s">
        <v>1577</v>
      </c>
      <c r="B340" t="s">
        <v>1578</v>
      </c>
      <c r="C340" t="s">
        <v>1579</v>
      </c>
    </row>
    <row r="341" spans="1:3" x14ac:dyDescent="0.3">
      <c r="A341" t="s">
        <v>1580</v>
      </c>
      <c r="B341" t="s">
        <v>1581</v>
      </c>
      <c r="C341" t="s">
        <v>1582</v>
      </c>
    </row>
    <row r="342" spans="1:3" x14ac:dyDescent="0.3">
      <c r="A342" t="s">
        <v>1583</v>
      </c>
      <c r="B342" t="s">
        <v>1584</v>
      </c>
      <c r="C342" t="s">
        <v>1585</v>
      </c>
    </row>
    <row r="343" spans="1:3" x14ac:dyDescent="0.3">
      <c r="A343" t="s">
        <v>1586</v>
      </c>
      <c r="B343" t="s">
        <v>1587</v>
      </c>
      <c r="C343" t="s">
        <v>1588</v>
      </c>
    </row>
    <row r="344" spans="1:3" x14ac:dyDescent="0.3">
      <c r="A344" t="s">
        <v>1589</v>
      </c>
      <c r="B344" t="s">
        <v>1590</v>
      </c>
      <c r="C344" t="s">
        <v>1591</v>
      </c>
    </row>
    <row r="345" spans="1:3" x14ac:dyDescent="0.3">
      <c r="A345" t="s">
        <v>1592</v>
      </c>
      <c r="B345" t="s">
        <v>1593</v>
      </c>
      <c r="C345" t="s">
        <v>1594</v>
      </c>
    </row>
    <row r="346" spans="1:3" x14ac:dyDescent="0.3">
      <c r="A346" t="s">
        <v>1595</v>
      </c>
      <c r="B346" t="s">
        <v>1596</v>
      </c>
      <c r="C346" t="s">
        <v>1597</v>
      </c>
    </row>
    <row r="347" spans="1:3" x14ac:dyDescent="0.3">
      <c r="A347" t="s">
        <v>1598</v>
      </c>
      <c r="B347" t="s">
        <v>1599</v>
      </c>
      <c r="C347" t="s">
        <v>1600</v>
      </c>
    </row>
    <row r="348" spans="1:3" x14ac:dyDescent="0.3">
      <c r="A348" t="s">
        <v>1601</v>
      </c>
      <c r="B348" t="s">
        <v>1602</v>
      </c>
      <c r="C348" t="s">
        <v>1603</v>
      </c>
    </row>
    <row r="349" spans="1:3" x14ac:dyDescent="0.3">
      <c r="A349" t="s">
        <v>1604</v>
      </c>
      <c r="B349" t="s">
        <v>1605</v>
      </c>
      <c r="C349" t="s">
        <v>1606</v>
      </c>
    </row>
    <row r="350" spans="1:3" x14ac:dyDescent="0.3">
      <c r="A350" t="s">
        <v>1607</v>
      </c>
      <c r="B350" t="s">
        <v>1608</v>
      </c>
      <c r="C350" t="s">
        <v>1609</v>
      </c>
    </row>
    <row r="351" spans="1:3" x14ac:dyDescent="0.3">
      <c r="A351" t="s">
        <v>1610</v>
      </c>
      <c r="B351" t="s">
        <v>1611</v>
      </c>
      <c r="C351" t="s">
        <v>1612</v>
      </c>
    </row>
    <row r="352" spans="1:3" x14ac:dyDescent="0.3">
      <c r="A352" t="s">
        <v>1613</v>
      </c>
      <c r="B352" t="s">
        <v>1614</v>
      </c>
      <c r="C352" t="s">
        <v>1615</v>
      </c>
    </row>
    <row r="353" spans="1:3" x14ac:dyDescent="0.3">
      <c r="A353" t="s">
        <v>1616</v>
      </c>
      <c r="B353" t="s">
        <v>1617</v>
      </c>
      <c r="C353" t="s">
        <v>1618</v>
      </c>
    </row>
    <row r="354" spans="1:3" x14ac:dyDescent="0.3">
      <c r="A354" t="s">
        <v>1619</v>
      </c>
      <c r="B354" t="s">
        <v>1620</v>
      </c>
      <c r="C354" t="s">
        <v>1621</v>
      </c>
    </row>
    <row r="355" spans="1:3" x14ac:dyDescent="0.3">
      <c r="A355" t="s">
        <v>1622</v>
      </c>
      <c r="B355" t="s">
        <v>1623</v>
      </c>
      <c r="C355" t="s">
        <v>1624</v>
      </c>
    </row>
    <row r="356" spans="1:3" x14ac:dyDescent="0.3">
      <c r="A356" t="s">
        <v>1625</v>
      </c>
      <c r="B356" t="s">
        <v>1626</v>
      </c>
      <c r="C356" t="s">
        <v>1627</v>
      </c>
    </row>
    <row r="357" spans="1:3" x14ac:dyDescent="0.3">
      <c r="A357" t="s">
        <v>1628</v>
      </c>
      <c r="B357" t="s">
        <v>1629</v>
      </c>
      <c r="C357" t="s">
        <v>1630</v>
      </c>
    </row>
    <row r="358" spans="1:3" x14ac:dyDescent="0.3">
      <c r="A358" t="s">
        <v>1631</v>
      </c>
      <c r="B358" t="s">
        <v>1632</v>
      </c>
      <c r="C358" t="s">
        <v>1633</v>
      </c>
    </row>
    <row r="359" spans="1:3" x14ac:dyDescent="0.3">
      <c r="A359" t="s">
        <v>1634</v>
      </c>
      <c r="B359" t="s">
        <v>1635</v>
      </c>
      <c r="C359" t="s">
        <v>1636</v>
      </c>
    </row>
    <row r="360" spans="1:3" x14ac:dyDescent="0.3">
      <c r="A360" t="s">
        <v>1637</v>
      </c>
      <c r="B360" t="s">
        <v>1638</v>
      </c>
      <c r="C360" t="s">
        <v>1639</v>
      </c>
    </row>
    <row r="361" spans="1:3" x14ac:dyDescent="0.3">
      <c r="A361" t="s">
        <v>1640</v>
      </c>
      <c r="B361" t="s">
        <v>1641</v>
      </c>
      <c r="C361" t="s">
        <v>1642</v>
      </c>
    </row>
    <row r="362" spans="1:3" x14ac:dyDescent="0.3">
      <c r="A362" t="s">
        <v>1643</v>
      </c>
      <c r="B362" t="s">
        <v>1644</v>
      </c>
      <c r="C362" t="s">
        <v>1645</v>
      </c>
    </row>
    <row r="363" spans="1:3" x14ac:dyDescent="0.3">
      <c r="A363" t="s">
        <v>1646</v>
      </c>
      <c r="B363" t="s">
        <v>1647</v>
      </c>
      <c r="C363" t="s">
        <v>1648</v>
      </c>
    </row>
    <row r="364" spans="1:3" x14ac:dyDescent="0.3">
      <c r="A364" t="s">
        <v>1649</v>
      </c>
      <c r="B364" t="s">
        <v>1650</v>
      </c>
      <c r="C364" t="s">
        <v>1651</v>
      </c>
    </row>
    <row r="365" spans="1:3" x14ac:dyDescent="0.3">
      <c r="A365" t="s">
        <v>1652</v>
      </c>
      <c r="B365" t="s">
        <v>1653</v>
      </c>
      <c r="C365" t="s">
        <v>1654</v>
      </c>
    </row>
    <row r="366" spans="1:3" x14ac:dyDescent="0.3">
      <c r="A366" t="s">
        <v>1655</v>
      </c>
      <c r="B366" t="s">
        <v>1656</v>
      </c>
      <c r="C366" t="s">
        <v>1657</v>
      </c>
    </row>
    <row r="367" spans="1:3" x14ac:dyDescent="0.3">
      <c r="A367" t="s">
        <v>1659</v>
      </c>
      <c r="B367" t="s">
        <v>1660</v>
      </c>
      <c r="C367" t="s">
        <v>1661</v>
      </c>
    </row>
    <row r="368" spans="1:3" x14ac:dyDescent="0.3">
      <c r="A368" t="s">
        <v>1662</v>
      </c>
      <c r="B368" t="s">
        <v>1663</v>
      </c>
      <c r="C368" t="s">
        <v>1664</v>
      </c>
    </row>
    <row r="369" spans="1:3" x14ac:dyDescent="0.3">
      <c r="A369" t="s">
        <v>1665</v>
      </c>
      <c r="B369" t="s">
        <v>1666</v>
      </c>
      <c r="C369" t="s">
        <v>1667</v>
      </c>
    </row>
    <row r="370" spans="1:3" x14ac:dyDescent="0.3">
      <c r="A370" t="s">
        <v>1668</v>
      </c>
      <c r="B370" t="s">
        <v>1669</v>
      </c>
      <c r="C370" t="s">
        <v>1670</v>
      </c>
    </row>
    <row r="371" spans="1:3" x14ac:dyDescent="0.3">
      <c r="A371" t="s">
        <v>1671</v>
      </c>
      <c r="B371" t="s">
        <v>1672</v>
      </c>
      <c r="C371" t="s">
        <v>1673</v>
      </c>
    </row>
    <row r="372" spans="1:3" x14ac:dyDescent="0.3">
      <c r="A372" t="s">
        <v>1674</v>
      </c>
      <c r="B372" t="s">
        <v>1675</v>
      </c>
      <c r="C372" t="s">
        <v>1676</v>
      </c>
    </row>
    <row r="373" spans="1:3" x14ac:dyDescent="0.3">
      <c r="A373" t="s">
        <v>1677</v>
      </c>
      <c r="B373" t="s">
        <v>1678</v>
      </c>
      <c r="C373" t="s">
        <v>1679</v>
      </c>
    </row>
    <row r="374" spans="1:3" x14ac:dyDescent="0.3">
      <c r="A374" t="s">
        <v>1680</v>
      </c>
      <c r="B374" t="s">
        <v>1681</v>
      </c>
      <c r="C374" t="s">
        <v>1682</v>
      </c>
    </row>
    <row r="375" spans="1:3" x14ac:dyDescent="0.3">
      <c r="A375" t="s">
        <v>1683</v>
      </c>
      <c r="B375" t="s">
        <v>1684</v>
      </c>
      <c r="C375" t="s">
        <v>1685</v>
      </c>
    </row>
    <row r="376" spans="1:3" x14ac:dyDescent="0.3">
      <c r="A376" t="s">
        <v>1686</v>
      </c>
      <c r="B376" t="s">
        <v>1687</v>
      </c>
      <c r="C376" t="s">
        <v>1688</v>
      </c>
    </row>
    <row r="377" spans="1:3" x14ac:dyDescent="0.3">
      <c r="A377" t="s">
        <v>1689</v>
      </c>
      <c r="B377" t="s">
        <v>1690</v>
      </c>
      <c r="C377" t="s">
        <v>1691</v>
      </c>
    </row>
    <row r="378" spans="1:3" x14ac:dyDescent="0.3">
      <c r="A378" t="s">
        <v>1692</v>
      </c>
      <c r="B378" t="s">
        <v>1693</v>
      </c>
      <c r="C378" t="s">
        <v>1694</v>
      </c>
    </row>
    <row r="379" spans="1:3" x14ac:dyDescent="0.3">
      <c r="A379" t="s">
        <v>1695</v>
      </c>
      <c r="B379" t="s">
        <v>1696</v>
      </c>
      <c r="C379" t="s">
        <v>1697</v>
      </c>
    </row>
    <row r="380" spans="1:3" x14ac:dyDescent="0.3">
      <c r="A380" t="s">
        <v>1702</v>
      </c>
      <c r="B380" t="s">
        <v>1703</v>
      </c>
      <c r="C380" t="s">
        <v>1704</v>
      </c>
    </row>
    <row r="381" spans="1:3" x14ac:dyDescent="0.3">
      <c r="A381" t="s">
        <v>1705</v>
      </c>
      <c r="B381" t="s">
        <v>1706</v>
      </c>
      <c r="C381" t="s">
        <v>1707</v>
      </c>
    </row>
    <row r="382" spans="1:3" x14ac:dyDescent="0.3">
      <c r="A382" t="s">
        <v>1708</v>
      </c>
      <c r="B382" t="s">
        <v>1709</v>
      </c>
      <c r="C382" t="s">
        <v>1710</v>
      </c>
    </row>
    <row r="383" spans="1:3" x14ac:dyDescent="0.3">
      <c r="A383" t="s">
        <v>1711</v>
      </c>
      <c r="B383" t="s">
        <v>1712</v>
      </c>
      <c r="C383" t="s">
        <v>1713</v>
      </c>
    </row>
    <row r="384" spans="1:3" x14ac:dyDescent="0.3">
      <c r="A384" t="s">
        <v>1714</v>
      </c>
      <c r="B384" t="s">
        <v>1715</v>
      </c>
      <c r="C384" t="s">
        <v>1716</v>
      </c>
    </row>
    <row r="385" spans="1:3" x14ac:dyDescent="0.3">
      <c r="A385" t="s">
        <v>1717</v>
      </c>
      <c r="B385" t="s">
        <v>1718</v>
      </c>
      <c r="C385" t="s">
        <v>1719</v>
      </c>
    </row>
    <row r="386" spans="1:3" x14ac:dyDescent="0.3">
      <c r="A386" t="s">
        <v>1720</v>
      </c>
      <c r="B386" t="s">
        <v>1721</v>
      </c>
      <c r="C386" t="s">
        <v>1722</v>
      </c>
    </row>
    <row r="387" spans="1:3" x14ac:dyDescent="0.3">
      <c r="A387" t="s">
        <v>1723</v>
      </c>
      <c r="B387" t="s">
        <v>1724</v>
      </c>
      <c r="C387" t="s">
        <v>1725</v>
      </c>
    </row>
    <row r="388" spans="1:3" x14ac:dyDescent="0.3">
      <c r="A388" t="s">
        <v>1726</v>
      </c>
      <c r="B388" t="s">
        <v>1727</v>
      </c>
      <c r="C388" t="s">
        <v>1728</v>
      </c>
    </row>
    <row r="389" spans="1:3" x14ac:dyDescent="0.3">
      <c r="A389" t="s">
        <v>1729</v>
      </c>
      <c r="B389" t="s">
        <v>1730</v>
      </c>
      <c r="C389" t="s">
        <v>1731</v>
      </c>
    </row>
    <row r="390" spans="1:3" x14ac:dyDescent="0.3">
      <c r="A390" t="s">
        <v>1732</v>
      </c>
      <c r="B390" t="s">
        <v>1733</v>
      </c>
      <c r="C390" t="s">
        <v>1734</v>
      </c>
    </row>
    <row r="391" spans="1:3" x14ac:dyDescent="0.3">
      <c r="A391" t="s">
        <v>1735</v>
      </c>
      <c r="B391" t="s">
        <v>1736</v>
      </c>
      <c r="C391" t="s">
        <v>1737</v>
      </c>
    </row>
    <row r="392" spans="1:3" x14ac:dyDescent="0.3">
      <c r="A392" t="s">
        <v>1738</v>
      </c>
      <c r="B392" t="s">
        <v>1739</v>
      </c>
      <c r="C392" t="s">
        <v>1740</v>
      </c>
    </row>
    <row r="393" spans="1:3" x14ac:dyDescent="0.3">
      <c r="A393" t="s">
        <v>1741</v>
      </c>
      <c r="B393" t="s">
        <v>1742</v>
      </c>
      <c r="C393" t="s">
        <v>1743</v>
      </c>
    </row>
    <row r="394" spans="1:3" x14ac:dyDescent="0.3">
      <c r="A394" t="s">
        <v>1744</v>
      </c>
      <c r="B394" t="s">
        <v>1745</v>
      </c>
      <c r="C394" t="s">
        <v>1746</v>
      </c>
    </row>
    <row r="395" spans="1:3" x14ac:dyDescent="0.3">
      <c r="A395" t="s">
        <v>1747</v>
      </c>
      <c r="B395" t="s">
        <v>1748</v>
      </c>
      <c r="C395" t="s">
        <v>1749</v>
      </c>
    </row>
    <row r="396" spans="1:3" x14ac:dyDescent="0.3">
      <c r="A396" t="s">
        <v>1750</v>
      </c>
      <c r="B396" t="s">
        <v>1751</v>
      </c>
      <c r="C396" t="s">
        <v>1752</v>
      </c>
    </row>
    <row r="397" spans="1:3" x14ac:dyDescent="0.3">
      <c r="A397" t="s">
        <v>1753</v>
      </c>
      <c r="B397" t="s">
        <v>1754</v>
      </c>
      <c r="C397" t="s">
        <v>1755</v>
      </c>
    </row>
    <row r="398" spans="1:3" x14ac:dyDescent="0.3">
      <c r="A398" t="s">
        <v>1756</v>
      </c>
      <c r="B398" t="s">
        <v>1757</v>
      </c>
      <c r="C398" t="s">
        <v>1758</v>
      </c>
    </row>
    <row r="399" spans="1:3" x14ac:dyDescent="0.3">
      <c r="A399" t="s">
        <v>1759</v>
      </c>
      <c r="B399" t="s">
        <v>1760</v>
      </c>
      <c r="C399" t="s">
        <v>1761</v>
      </c>
    </row>
    <row r="400" spans="1:3" x14ac:dyDescent="0.3">
      <c r="A400" t="s">
        <v>1762</v>
      </c>
      <c r="B400" t="s">
        <v>1763</v>
      </c>
      <c r="C400" t="s">
        <v>1764</v>
      </c>
    </row>
    <row r="401" spans="1:3" x14ac:dyDescent="0.3">
      <c r="A401" t="s">
        <v>1765</v>
      </c>
      <c r="B401" t="s">
        <v>1766</v>
      </c>
      <c r="C401" t="s">
        <v>1767</v>
      </c>
    </row>
    <row r="402" spans="1:3" x14ac:dyDescent="0.3">
      <c r="A402" t="s">
        <v>1768</v>
      </c>
      <c r="B402" t="s">
        <v>1769</v>
      </c>
      <c r="C402" t="s">
        <v>1770</v>
      </c>
    </row>
    <row r="403" spans="1:3" x14ac:dyDescent="0.3">
      <c r="A403" t="s">
        <v>1771</v>
      </c>
      <c r="B403" t="s">
        <v>1772</v>
      </c>
      <c r="C403" t="s">
        <v>1773</v>
      </c>
    </row>
    <row r="404" spans="1:3" x14ac:dyDescent="0.3">
      <c r="A404" t="s">
        <v>1774</v>
      </c>
      <c r="B404" t="s">
        <v>1775</v>
      </c>
      <c r="C404" t="s">
        <v>1776</v>
      </c>
    </row>
    <row r="405" spans="1:3" x14ac:dyDescent="0.3">
      <c r="A405" t="s">
        <v>1777</v>
      </c>
      <c r="B405" t="s">
        <v>1778</v>
      </c>
      <c r="C405" t="s">
        <v>1779</v>
      </c>
    </row>
    <row r="406" spans="1:3" x14ac:dyDescent="0.3">
      <c r="A406" t="s">
        <v>1780</v>
      </c>
      <c r="B406" t="s">
        <v>1781</v>
      </c>
      <c r="C406" t="s">
        <v>1782</v>
      </c>
    </row>
    <row r="407" spans="1:3" x14ac:dyDescent="0.3">
      <c r="A407" t="s">
        <v>1783</v>
      </c>
      <c r="B407" t="s">
        <v>1784</v>
      </c>
      <c r="C407" t="s">
        <v>1785</v>
      </c>
    </row>
    <row r="408" spans="1:3" x14ac:dyDescent="0.3">
      <c r="A408" t="s">
        <v>1786</v>
      </c>
      <c r="B408" t="s">
        <v>1787</v>
      </c>
      <c r="C408" t="s">
        <v>1788</v>
      </c>
    </row>
    <row r="409" spans="1:3" x14ac:dyDescent="0.3">
      <c r="A409" t="s">
        <v>1789</v>
      </c>
      <c r="B409" t="s">
        <v>1790</v>
      </c>
      <c r="C409" t="s">
        <v>1791</v>
      </c>
    </row>
    <row r="410" spans="1:3" x14ac:dyDescent="0.3">
      <c r="A410" t="s">
        <v>1792</v>
      </c>
      <c r="B410" t="s">
        <v>1793</v>
      </c>
      <c r="C410" t="s">
        <v>1794</v>
      </c>
    </row>
    <row r="411" spans="1:3" x14ac:dyDescent="0.3">
      <c r="A411" t="s">
        <v>1795</v>
      </c>
      <c r="B411" t="s">
        <v>1796</v>
      </c>
      <c r="C411" t="s">
        <v>1797</v>
      </c>
    </row>
    <row r="412" spans="1:3" x14ac:dyDescent="0.3">
      <c r="A412" t="s">
        <v>1798</v>
      </c>
      <c r="B412" t="s">
        <v>1799</v>
      </c>
      <c r="C412" t="s">
        <v>1800</v>
      </c>
    </row>
    <row r="413" spans="1:3" x14ac:dyDescent="0.3">
      <c r="A413" t="s">
        <v>1801</v>
      </c>
      <c r="B413" t="s">
        <v>1802</v>
      </c>
      <c r="C413" t="s">
        <v>1803</v>
      </c>
    </row>
    <row r="414" spans="1:3" x14ac:dyDescent="0.3">
      <c r="A414" t="s">
        <v>1804</v>
      </c>
      <c r="B414" t="s">
        <v>1805</v>
      </c>
      <c r="C414" t="s">
        <v>1806</v>
      </c>
    </row>
    <row r="415" spans="1:3" x14ac:dyDescent="0.3">
      <c r="A415" t="s">
        <v>1807</v>
      </c>
      <c r="B415" t="s">
        <v>1808</v>
      </c>
      <c r="C415" t="s">
        <v>1809</v>
      </c>
    </row>
    <row r="416" spans="1:3" x14ac:dyDescent="0.3">
      <c r="A416" t="s">
        <v>1810</v>
      </c>
      <c r="B416" t="s">
        <v>1811</v>
      </c>
      <c r="C416" t="s">
        <v>1812</v>
      </c>
    </row>
    <row r="417" spans="1:3" x14ac:dyDescent="0.3">
      <c r="A417" t="s">
        <v>1813</v>
      </c>
      <c r="B417" t="s">
        <v>1814</v>
      </c>
      <c r="C417" t="s">
        <v>1815</v>
      </c>
    </row>
    <row r="418" spans="1:3" x14ac:dyDescent="0.3">
      <c r="A418" t="s">
        <v>1816</v>
      </c>
      <c r="B418" t="s">
        <v>1817</v>
      </c>
      <c r="C418" t="s">
        <v>1818</v>
      </c>
    </row>
    <row r="419" spans="1:3" x14ac:dyDescent="0.3">
      <c r="A419" t="s">
        <v>1819</v>
      </c>
      <c r="B419" t="s">
        <v>1820</v>
      </c>
      <c r="C419" t="s">
        <v>1821</v>
      </c>
    </row>
    <row r="420" spans="1:3" x14ac:dyDescent="0.3">
      <c r="A420" t="s">
        <v>1822</v>
      </c>
      <c r="B420" t="s">
        <v>1823</v>
      </c>
      <c r="C420" t="s">
        <v>1824</v>
      </c>
    </row>
    <row r="421" spans="1:3" x14ac:dyDescent="0.3">
      <c r="A421" t="s">
        <v>1825</v>
      </c>
      <c r="B421" t="s">
        <v>1826</v>
      </c>
      <c r="C421" t="s">
        <v>1827</v>
      </c>
    </row>
    <row r="422" spans="1:3" x14ac:dyDescent="0.3">
      <c r="A422" t="s">
        <v>1828</v>
      </c>
      <c r="B422" t="s">
        <v>1829</v>
      </c>
      <c r="C422" t="s">
        <v>1830</v>
      </c>
    </row>
    <row r="423" spans="1:3" x14ac:dyDescent="0.3">
      <c r="A423" t="s">
        <v>1831</v>
      </c>
      <c r="B423" t="s">
        <v>1832</v>
      </c>
      <c r="C423" t="s">
        <v>1833</v>
      </c>
    </row>
    <row r="424" spans="1:3" x14ac:dyDescent="0.3">
      <c r="A424" t="s">
        <v>1834</v>
      </c>
      <c r="B424" t="s">
        <v>1835</v>
      </c>
      <c r="C424" t="s">
        <v>1836</v>
      </c>
    </row>
    <row r="425" spans="1:3" x14ac:dyDescent="0.3">
      <c r="A425" t="s">
        <v>1837</v>
      </c>
      <c r="B425" t="s">
        <v>1838</v>
      </c>
      <c r="C425" t="s">
        <v>1839</v>
      </c>
    </row>
    <row r="426" spans="1:3" x14ac:dyDescent="0.3">
      <c r="A426" t="s">
        <v>1840</v>
      </c>
      <c r="B426" t="s">
        <v>1841</v>
      </c>
      <c r="C426" t="s">
        <v>1842</v>
      </c>
    </row>
    <row r="427" spans="1:3" x14ac:dyDescent="0.3">
      <c r="A427" t="s">
        <v>1843</v>
      </c>
      <c r="B427" t="s">
        <v>1844</v>
      </c>
      <c r="C427" t="s">
        <v>1845</v>
      </c>
    </row>
    <row r="428" spans="1:3" x14ac:dyDescent="0.3">
      <c r="A428" t="s">
        <v>1846</v>
      </c>
      <c r="B428" t="s">
        <v>1847</v>
      </c>
      <c r="C428" t="s">
        <v>1848</v>
      </c>
    </row>
    <row r="429" spans="1:3" x14ac:dyDescent="0.3">
      <c r="A429" t="s">
        <v>1849</v>
      </c>
      <c r="B429" t="s">
        <v>1850</v>
      </c>
      <c r="C429" t="s">
        <v>1851</v>
      </c>
    </row>
    <row r="430" spans="1:3" x14ac:dyDescent="0.3">
      <c r="A430" t="s">
        <v>1852</v>
      </c>
      <c r="B430" t="s">
        <v>1853</v>
      </c>
      <c r="C430" t="s">
        <v>1854</v>
      </c>
    </row>
    <row r="431" spans="1:3" x14ac:dyDescent="0.3">
      <c r="A431" t="s">
        <v>1855</v>
      </c>
      <c r="B431" t="s">
        <v>1856</v>
      </c>
      <c r="C431" t="s">
        <v>1857</v>
      </c>
    </row>
    <row r="432" spans="1:3" x14ac:dyDescent="0.3">
      <c r="A432" t="s">
        <v>1858</v>
      </c>
      <c r="B432" t="s">
        <v>1859</v>
      </c>
      <c r="C432" t="s">
        <v>1860</v>
      </c>
    </row>
    <row r="433" spans="1:3" x14ac:dyDescent="0.3">
      <c r="A433" t="s">
        <v>1861</v>
      </c>
      <c r="B433" t="s">
        <v>1862</v>
      </c>
      <c r="C433" t="s">
        <v>1863</v>
      </c>
    </row>
    <row r="434" spans="1:3" x14ac:dyDescent="0.3">
      <c r="A434" t="s">
        <v>1864</v>
      </c>
      <c r="B434" t="s">
        <v>1865</v>
      </c>
      <c r="C434" t="s">
        <v>10</v>
      </c>
    </row>
    <row r="435" spans="1:3" x14ac:dyDescent="0.3">
      <c r="A435" t="s">
        <v>1866</v>
      </c>
      <c r="B435" t="s">
        <v>1867</v>
      </c>
      <c r="C435" t="s">
        <v>1868</v>
      </c>
    </row>
    <row r="436" spans="1:3" x14ac:dyDescent="0.3">
      <c r="A436" t="s">
        <v>1869</v>
      </c>
      <c r="B436" t="s">
        <v>1870</v>
      </c>
      <c r="C436" t="s">
        <v>1871</v>
      </c>
    </row>
    <row r="437" spans="1:3" x14ac:dyDescent="0.3">
      <c r="A437" t="s">
        <v>1872</v>
      </c>
      <c r="B437" t="s">
        <v>1873</v>
      </c>
      <c r="C437" t="s">
        <v>1874</v>
      </c>
    </row>
    <row r="438" spans="1:3" x14ac:dyDescent="0.3">
      <c r="A438" t="s">
        <v>1875</v>
      </c>
      <c r="B438" t="s">
        <v>1876</v>
      </c>
      <c r="C438" t="s">
        <v>1877</v>
      </c>
    </row>
    <row r="439" spans="1:3" x14ac:dyDescent="0.3">
      <c r="A439" t="s">
        <v>1878</v>
      </c>
      <c r="B439" t="s">
        <v>1885</v>
      </c>
      <c r="C439" t="s">
        <v>154</v>
      </c>
    </row>
    <row r="440" spans="1:3" x14ac:dyDescent="0.3">
      <c r="A440" t="s">
        <v>1879</v>
      </c>
      <c r="B440" t="s">
        <v>1886</v>
      </c>
      <c r="C440" t="s">
        <v>148</v>
      </c>
    </row>
    <row r="441" spans="1:3" x14ac:dyDescent="0.3">
      <c r="A441" t="s">
        <v>1880</v>
      </c>
      <c r="B441" t="s">
        <v>291</v>
      </c>
      <c r="C441" t="s">
        <v>133</v>
      </c>
    </row>
    <row r="442" spans="1:3" x14ac:dyDescent="0.3">
      <c r="A442" t="s">
        <v>1881</v>
      </c>
      <c r="B442" t="s">
        <v>1993</v>
      </c>
      <c r="C442" t="s">
        <v>155</v>
      </c>
    </row>
    <row r="443" spans="1:3" x14ac:dyDescent="0.3">
      <c r="A443" t="s">
        <v>1973</v>
      </c>
      <c r="B443" t="s">
        <v>1894</v>
      </c>
      <c r="C443" t="s">
        <v>149</v>
      </c>
    </row>
    <row r="444" spans="1:3" x14ac:dyDescent="0.3">
      <c r="A444" t="s">
        <v>1974</v>
      </c>
      <c r="B444" t="s">
        <v>1994</v>
      </c>
      <c r="C444" t="s">
        <v>150</v>
      </c>
    </row>
    <row r="445" spans="1:3" x14ac:dyDescent="0.3">
      <c r="A445" t="s">
        <v>1975</v>
      </c>
      <c r="B445" t="s">
        <v>290</v>
      </c>
      <c r="C445" t="s">
        <v>160</v>
      </c>
    </row>
    <row r="446" spans="1:3" x14ac:dyDescent="0.3">
      <c r="A446" t="s">
        <v>1976</v>
      </c>
      <c r="B446" t="s">
        <v>292</v>
      </c>
      <c r="C446" t="s">
        <v>134</v>
      </c>
    </row>
    <row r="447" spans="1:3" x14ac:dyDescent="0.3">
      <c r="A447" t="s">
        <v>1977</v>
      </c>
      <c r="B447" t="s">
        <v>1995</v>
      </c>
      <c r="C447" t="s">
        <v>141</v>
      </c>
    </row>
    <row r="448" spans="1:3" x14ac:dyDescent="0.3">
      <c r="A448" t="s">
        <v>1978</v>
      </c>
      <c r="B448" t="s">
        <v>1906</v>
      </c>
      <c r="C448" t="s">
        <v>212</v>
      </c>
    </row>
    <row r="449" spans="1:3" x14ac:dyDescent="0.3">
      <c r="A449" t="s">
        <v>1979</v>
      </c>
      <c r="B449" t="s">
        <v>1908</v>
      </c>
      <c r="C449" t="s">
        <v>208</v>
      </c>
    </row>
    <row r="450" spans="1:3" x14ac:dyDescent="0.3">
      <c r="A450" t="s">
        <v>1980</v>
      </c>
      <c r="B450" t="s">
        <v>1907</v>
      </c>
      <c r="C450" t="s">
        <v>207</v>
      </c>
    </row>
    <row r="451" spans="1:3" x14ac:dyDescent="0.3">
      <c r="A451" t="s">
        <v>1981</v>
      </c>
      <c r="B451" t="s">
        <v>1909</v>
      </c>
      <c r="C451" t="s">
        <v>174</v>
      </c>
    </row>
    <row r="452" spans="1:3" x14ac:dyDescent="0.3">
      <c r="A452" t="s">
        <v>1982</v>
      </c>
      <c r="B452" t="s">
        <v>293</v>
      </c>
      <c r="C452" t="s">
        <v>213</v>
      </c>
    </row>
    <row r="453" spans="1:3" x14ac:dyDescent="0.3">
      <c r="A453" t="s">
        <v>1983</v>
      </c>
      <c r="B453" t="s">
        <v>1918</v>
      </c>
      <c r="C453" t="s">
        <v>210</v>
      </c>
    </row>
    <row r="454" spans="1:3" x14ac:dyDescent="0.3">
      <c r="A454" t="s">
        <v>1984</v>
      </c>
      <c r="B454" t="s">
        <v>1907</v>
      </c>
      <c r="C454" t="s">
        <v>239</v>
      </c>
    </row>
    <row r="455" spans="1:3" x14ac:dyDescent="0.3">
      <c r="A455" t="s">
        <v>1985</v>
      </c>
      <c r="B455" t="s">
        <v>1926</v>
      </c>
      <c r="C455" t="s">
        <v>231</v>
      </c>
    </row>
    <row r="456" spans="1:3" x14ac:dyDescent="0.3">
      <c r="A456" t="s">
        <v>1986</v>
      </c>
      <c r="B456" t="s">
        <v>1927</v>
      </c>
      <c r="C456" t="s">
        <v>218</v>
      </c>
    </row>
    <row r="457" spans="1:3" x14ac:dyDescent="0.3">
      <c r="A457" t="s">
        <v>1987</v>
      </c>
      <c r="B457" t="s">
        <v>1935</v>
      </c>
      <c r="C457" t="s">
        <v>219</v>
      </c>
    </row>
    <row r="458" spans="1:3" x14ac:dyDescent="0.3">
      <c r="A458" t="s">
        <v>1988</v>
      </c>
      <c r="B458" t="s">
        <v>1940</v>
      </c>
      <c r="C458" t="s">
        <v>243</v>
      </c>
    </row>
    <row r="459" spans="1:3" x14ac:dyDescent="0.3">
      <c r="A459" t="s">
        <v>1989</v>
      </c>
      <c r="B459" t="s">
        <v>1942</v>
      </c>
      <c r="C459" t="s">
        <v>256</v>
      </c>
    </row>
    <row r="460" spans="1:3" x14ac:dyDescent="0.3">
      <c r="A460" t="s">
        <v>1990</v>
      </c>
      <c r="B460" t="s">
        <v>1941</v>
      </c>
      <c r="C460" t="s">
        <v>244</v>
      </c>
    </row>
    <row r="461" spans="1:3" x14ac:dyDescent="0.3">
      <c r="A461" t="s">
        <v>1991</v>
      </c>
      <c r="B461" t="s">
        <v>1951</v>
      </c>
      <c r="C461" t="s">
        <v>245</v>
      </c>
    </row>
    <row r="462" spans="1:3" x14ac:dyDescent="0.3">
      <c r="A462" t="s">
        <v>1992</v>
      </c>
      <c r="B462" t="s">
        <v>1958</v>
      </c>
      <c r="C462" t="s">
        <v>271</v>
      </c>
    </row>
    <row r="463" spans="1:3" x14ac:dyDescent="0.3">
      <c r="A463" t="s">
        <v>2232</v>
      </c>
      <c r="B463" t="s">
        <v>3240</v>
      </c>
      <c r="C463" t="s">
        <v>3241</v>
      </c>
    </row>
    <row r="464" spans="1:3" x14ac:dyDescent="0.3">
      <c r="A464" t="s">
        <v>2233</v>
      </c>
      <c r="B464" t="s">
        <v>3242</v>
      </c>
      <c r="C464" t="s">
        <v>3243</v>
      </c>
    </row>
    <row r="465" spans="1:3" x14ac:dyDescent="0.3">
      <c r="A465" t="s">
        <v>808</v>
      </c>
      <c r="B465" t="s">
        <v>808</v>
      </c>
      <c r="C465" t="s">
        <v>809</v>
      </c>
    </row>
    <row r="466" spans="1:3" x14ac:dyDescent="0.3">
      <c r="A466" t="s">
        <v>813</v>
      </c>
      <c r="B466" t="s">
        <v>813</v>
      </c>
      <c r="C466" t="s">
        <v>814</v>
      </c>
    </row>
    <row r="467" spans="1:3" x14ac:dyDescent="0.3">
      <c r="A467" t="s">
        <v>831</v>
      </c>
      <c r="B467" t="s">
        <v>831</v>
      </c>
      <c r="C467" t="s">
        <v>832</v>
      </c>
    </row>
    <row r="468" spans="1:3" x14ac:dyDescent="0.3">
      <c r="A468" t="s">
        <v>821</v>
      </c>
      <c r="B468" t="s">
        <v>822</v>
      </c>
      <c r="C468" t="s">
        <v>823</v>
      </c>
    </row>
    <row r="469" spans="1:3" x14ac:dyDescent="0.3">
      <c r="A469" t="s">
        <v>795</v>
      </c>
      <c r="B469" t="s">
        <v>796</v>
      </c>
      <c r="C469" t="s">
        <v>797</v>
      </c>
    </row>
    <row r="470" spans="1:3" x14ac:dyDescent="0.3">
      <c r="A470" t="s">
        <v>803</v>
      </c>
      <c r="B470" t="s">
        <v>804</v>
      </c>
      <c r="C470" t="s">
        <v>805</v>
      </c>
    </row>
    <row r="471" spans="1:3" x14ac:dyDescent="0.3">
      <c r="A471" t="s">
        <v>815</v>
      </c>
      <c r="B471" t="s">
        <v>816</v>
      </c>
      <c r="C471" t="s">
        <v>817</v>
      </c>
    </row>
    <row r="472" spans="1:3" x14ac:dyDescent="0.3">
      <c r="A472" t="s">
        <v>827</v>
      </c>
      <c r="B472" t="s">
        <v>827</v>
      </c>
      <c r="C472" t="s">
        <v>828</v>
      </c>
    </row>
    <row r="473" spans="1:3" x14ac:dyDescent="0.3">
      <c r="A473" t="s">
        <v>3244</v>
      </c>
      <c r="B473" t="s">
        <v>1698</v>
      </c>
      <c r="C473" t="s">
        <v>1699</v>
      </c>
    </row>
    <row r="474" spans="1:3" x14ac:dyDescent="0.3">
      <c r="A474" t="s">
        <v>3245</v>
      </c>
      <c r="B474" t="s">
        <v>1700</v>
      </c>
      <c r="C474" t="s">
        <v>1701</v>
      </c>
    </row>
    <row r="475" spans="1:3" x14ac:dyDescent="0.3">
      <c r="A475" t="s">
        <v>3246</v>
      </c>
      <c r="B475" t="s">
        <v>3247</v>
      </c>
      <c r="C475" t="s">
        <v>2282</v>
      </c>
    </row>
    <row r="476" spans="1:3" x14ac:dyDescent="0.3">
      <c r="A476" t="s">
        <v>3248</v>
      </c>
      <c r="B476" t="s">
        <v>2315</v>
      </c>
      <c r="C476" t="s">
        <v>2284</v>
      </c>
    </row>
    <row r="477" spans="1:3" x14ac:dyDescent="0.3">
      <c r="A477" t="s">
        <v>3249</v>
      </c>
      <c r="B477" t="s">
        <v>2319</v>
      </c>
      <c r="C477" t="s">
        <v>2290</v>
      </c>
    </row>
    <row r="478" spans="1:3" x14ac:dyDescent="0.3">
      <c r="A478" t="s">
        <v>3250</v>
      </c>
      <c r="B478" t="s">
        <v>2325</v>
      </c>
      <c r="C478" t="s">
        <v>2293</v>
      </c>
    </row>
    <row r="479" spans="1:3" x14ac:dyDescent="0.3">
      <c r="A479" t="s">
        <v>3251</v>
      </c>
      <c r="B479" t="s">
        <v>2331</v>
      </c>
      <c r="C479" t="s">
        <v>2296</v>
      </c>
    </row>
    <row r="480" spans="1:3" x14ac:dyDescent="0.3">
      <c r="A480" t="s">
        <v>3252</v>
      </c>
      <c r="B480" t="s">
        <v>2337</v>
      </c>
      <c r="C480" t="s">
        <v>2301</v>
      </c>
    </row>
    <row r="481" spans="1:3" x14ac:dyDescent="0.3">
      <c r="A481" t="s">
        <v>3253</v>
      </c>
      <c r="B481" t="s">
        <v>2343</v>
      </c>
      <c r="C481" t="s">
        <v>2305</v>
      </c>
    </row>
    <row r="482" spans="1:3" x14ac:dyDescent="0.3">
      <c r="A482" t="s">
        <v>3254</v>
      </c>
      <c r="B482" t="s">
        <v>2348</v>
      </c>
      <c r="C482" t="s">
        <v>2398</v>
      </c>
    </row>
    <row r="483" spans="1:3" x14ac:dyDescent="0.3">
      <c r="A483" t="s">
        <v>3255</v>
      </c>
      <c r="B483" t="s">
        <v>2353</v>
      </c>
      <c r="C483" t="s">
        <v>2309</v>
      </c>
    </row>
    <row r="484" spans="1:3" x14ac:dyDescent="0.3">
      <c r="A484" t="s">
        <v>3256</v>
      </c>
      <c r="B484" t="s">
        <v>2416</v>
      </c>
      <c r="C484" t="s">
        <v>2427</v>
      </c>
    </row>
    <row r="485" spans="1:3" x14ac:dyDescent="0.3">
      <c r="A485" t="s">
        <v>3257</v>
      </c>
      <c r="B485" t="s">
        <v>3258</v>
      </c>
      <c r="C485" t="s">
        <v>2283</v>
      </c>
    </row>
    <row r="486" spans="1:3" x14ac:dyDescent="0.3">
      <c r="A486" t="s">
        <v>3259</v>
      </c>
      <c r="B486" t="s">
        <v>2340</v>
      </c>
      <c r="C486" t="s">
        <v>2304</v>
      </c>
    </row>
    <row r="487" spans="1:3" x14ac:dyDescent="0.3">
      <c r="A487" t="s">
        <v>3260</v>
      </c>
      <c r="B487" t="s">
        <v>2345</v>
      </c>
      <c r="C487" t="s">
        <v>2397</v>
      </c>
    </row>
    <row r="488" spans="1:3" x14ac:dyDescent="0.3">
      <c r="A488" t="s">
        <v>3261</v>
      </c>
      <c r="B488" t="s">
        <v>2415</v>
      </c>
      <c r="C488" t="s">
        <v>2412</v>
      </c>
    </row>
    <row r="489" spans="1:3" x14ac:dyDescent="0.3">
      <c r="A489" t="s">
        <v>3262</v>
      </c>
      <c r="B489" t="s">
        <v>3263</v>
      </c>
      <c r="C489" t="s">
        <v>2258</v>
      </c>
    </row>
    <row r="490" spans="1:3" x14ac:dyDescent="0.3">
      <c r="A490" t="s">
        <v>3264</v>
      </c>
      <c r="B490" t="s">
        <v>3265</v>
      </c>
      <c r="C490" t="s">
        <v>3266</v>
      </c>
    </row>
    <row r="491" spans="1:3" x14ac:dyDescent="0.3">
      <c r="A491" t="s">
        <v>3267</v>
      </c>
      <c r="B491" t="s">
        <v>3268</v>
      </c>
      <c r="C491" t="s">
        <v>3269</v>
      </c>
    </row>
    <row r="492" spans="1:3" x14ac:dyDescent="0.3">
      <c r="A492" t="s">
        <v>3270</v>
      </c>
      <c r="B492" t="s">
        <v>3271</v>
      </c>
      <c r="C492" t="s">
        <v>3272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Y315"/>
  <sheetViews>
    <sheetView topLeftCell="A79" zoomScale="85" zoomScaleNormal="85" workbookViewId="0">
      <selection activeCell="F91" sqref="F91"/>
    </sheetView>
  </sheetViews>
  <sheetFormatPr defaultColWidth="12.77734375" defaultRowHeight="14.4" customHeight="1" x14ac:dyDescent="0.3"/>
  <cols>
    <col min="1" max="11" width="16.77734375" style="29" customWidth="1"/>
    <col min="12" max="12" width="45.44140625" style="29" customWidth="1"/>
    <col min="13" max="38" width="16.77734375" style="29" customWidth="1"/>
    <col min="39" max="42" width="12.77734375" style="29"/>
    <col min="43" max="43" width="133" style="29" bestFit="1" customWidth="1"/>
    <col min="44" max="16384" width="12.77734375" style="29"/>
  </cols>
  <sheetData>
    <row r="1" spans="1:36" s="2" customFormat="1" ht="14.4" customHeight="1" x14ac:dyDescent="0.3">
      <c r="A1" s="83" t="s">
        <v>2491</v>
      </c>
    </row>
    <row r="2" spans="1:36" s="2" customFormat="1" ht="153" customHeight="1" x14ac:dyDescent="0.3">
      <c r="B2" s="77">
        <v>1</v>
      </c>
      <c r="C2" s="77"/>
      <c r="D2" s="77"/>
      <c r="E2" s="77"/>
      <c r="F2" s="77">
        <v>2</v>
      </c>
      <c r="G2" s="77"/>
      <c r="H2" s="77"/>
      <c r="I2" s="77"/>
      <c r="J2" s="77">
        <v>3</v>
      </c>
      <c r="K2" s="77"/>
      <c r="L2" s="77"/>
      <c r="M2" s="77"/>
      <c r="N2" s="2">
        <v>4</v>
      </c>
      <c r="R2" s="2">
        <v>5</v>
      </c>
      <c r="T2" s="77"/>
      <c r="U2" s="77"/>
      <c r="V2" s="77">
        <v>6</v>
      </c>
      <c r="X2" s="77"/>
      <c r="Y2" s="77"/>
      <c r="Z2" s="77">
        <v>7</v>
      </c>
      <c r="AB2" s="77"/>
      <c r="AC2" s="77"/>
      <c r="AD2" s="77">
        <v>8</v>
      </c>
      <c r="AF2" s="77"/>
      <c r="AG2" s="77"/>
      <c r="AH2" s="77">
        <v>9</v>
      </c>
      <c r="AI2" s="77"/>
    </row>
    <row r="3" spans="1:36" s="2" customFormat="1" ht="14.4" customHeight="1" x14ac:dyDescent="0.3">
      <c r="AE3" s="1" t="s">
        <v>2264</v>
      </c>
    </row>
    <row r="4" spans="1:36" s="2" customFormat="1" ht="14.4" customHeight="1" x14ac:dyDescent="0.3">
      <c r="AE4" s="1" t="s">
        <v>2411</v>
      </c>
    </row>
    <row r="5" spans="1:36" s="2" customFormat="1" ht="14.4" customHeight="1" x14ac:dyDescent="0.3"/>
    <row r="6" spans="1:36" s="2" customFormat="1" ht="14.4" customHeight="1" x14ac:dyDescent="0.3"/>
    <row r="7" spans="1:36" s="2" customFormat="1" ht="14.4" customHeight="1" x14ac:dyDescent="0.3"/>
    <row r="8" spans="1:36" ht="14.4" customHeight="1" x14ac:dyDescent="0.3">
      <c r="B8" s="29" t="s">
        <v>126</v>
      </c>
      <c r="C8" s="78"/>
      <c r="D8" s="78"/>
      <c r="F8" s="29" t="s">
        <v>126</v>
      </c>
      <c r="G8" s="78"/>
      <c r="H8" s="78"/>
      <c r="J8" s="29" t="s">
        <v>126</v>
      </c>
      <c r="K8" s="78"/>
      <c r="L8" s="78"/>
      <c r="N8" s="29" t="s">
        <v>126</v>
      </c>
      <c r="R8" s="29" t="s">
        <v>126</v>
      </c>
      <c r="V8" s="29" t="s">
        <v>126</v>
      </c>
      <c r="Z8" s="29" t="s">
        <v>126</v>
      </c>
      <c r="AD8" s="29" t="s">
        <v>126</v>
      </c>
      <c r="AH8" s="29" t="s">
        <v>126</v>
      </c>
    </row>
    <row r="9" spans="1:36" ht="14.4" customHeight="1" x14ac:dyDescent="0.3">
      <c r="A9" s="29">
        <v>1</v>
      </c>
      <c r="B9" s="29" t="s">
        <v>83</v>
      </c>
      <c r="C9" s="29" t="str">
        <f>"insert"&amp;B2</f>
        <v>insert1</v>
      </c>
      <c r="D9" s="29" t="str">
        <f>"vector"&amp;B2</f>
        <v>vector1</v>
      </c>
      <c r="E9" s="29">
        <v>1</v>
      </c>
      <c r="F9" s="29" t="s">
        <v>83</v>
      </c>
      <c r="G9" s="29" t="str">
        <f>"insert"&amp;F2</f>
        <v>insert2</v>
      </c>
      <c r="H9" s="29" t="str">
        <f>"vector"&amp;F2</f>
        <v>vector2</v>
      </c>
      <c r="I9" s="29">
        <v>1</v>
      </c>
      <c r="J9" s="29" t="s">
        <v>83</v>
      </c>
      <c r="K9" s="29" t="str">
        <f>"insert"&amp;J2</f>
        <v>insert3</v>
      </c>
      <c r="L9" s="29" t="str">
        <f>"vector"&amp;J2</f>
        <v>vector3</v>
      </c>
      <c r="M9" s="29">
        <v>1</v>
      </c>
      <c r="N9" s="29" t="s">
        <v>83</v>
      </c>
      <c r="O9" s="29" t="str">
        <f>"insert"&amp;N2</f>
        <v>insert4</v>
      </c>
      <c r="P9" s="29" t="str">
        <f>"vector"&amp;N2</f>
        <v>vector4</v>
      </c>
      <c r="Q9" s="29">
        <v>1</v>
      </c>
      <c r="R9" s="29" t="s">
        <v>83</v>
      </c>
      <c r="S9" s="29" t="str">
        <f>"insert"&amp;R2</f>
        <v>insert5</v>
      </c>
      <c r="T9" s="29" t="str">
        <f>"vector"&amp;R2</f>
        <v>vector5</v>
      </c>
      <c r="U9" s="29">
        <v>1</v>
      </c>
      <c r="V9" s="29" t="s">
        <v>83</v>
      </c>
      <c r="W9" s="29" t="str">
        <f>"insert"&amp;V2</f>
        <v>insert6</v>
      </c>
      <c r="X9" s="29" t="str">
        <f>"vector"&amp;V2</f>
        <v>vector6</v>
      </c>
      <c r="Y9" s="29">
        <v>1</v>
      </c>
      <c r="Z9" s="29" t="s">
        <v>83</v>
      </c>
      <c r="AA9" s="29" t="str">
        <f>"insert"&amp;Z2</f>
        <v>insert7</v>
      </c>
      <c r="AB9" s="29" t="str">
        <f>"vector"&amp;Z2</f>
        <v>vector7</v>
      </c>
      <c r="AC9" s="29">
        <v>1</v>
      </c>
      <c r="AD9" s="29" t="s">
        <v>83</v>
      </c>
      <c r="AE9" s="29" t="str">
        <f>"insert"&amp;AD2</f>
        <v>insert8</v>
      </c>
      <c r="AF9" s="29" t="str">
        <f>"vector"&amp;AD2</f>
        <v>vector8</v>
      </c>
      <c r="AG9" s="29">
        <v>1</v>
      </c>
      <c r="AH9" s="29" t="s">
        <v>83</v>
      </c>
      <c r="AI9" s="29" t="str">
        <f>"insert"&amp;AH2</f>
        <v>insert9</v>
      </c>
      <c r="AJ9" s="29" t="str">
        <f>"vector"&amp;AH2</f>
        <v>vector9</v>
      </c>
    </row>
    <row r="10" spans="1:36" ht="14.4" customHeight="1" x14ac:dyDescent="0.3">
      <c r="A10" s="29">
        <v>2</v>
      </c>
      <c r="B10" s="29" t="s">
        <v>124</v>
      </c>
      <c r="F10" s="29" t="s">
        <v>124</v>
      </c>
      <c r="J10" s="29" t="s">
        <v>124</v>
      </c>
      <c r="N10" s="29" t="s">
        <v>124</v>
      </c>
      <c r="R10" s="29" t="s">
        <v>124</v>
      </c>
      <c r="V10" s="29" t="s">
        <v>124</v>
      </c>
      <c r="Z10" s="29" t="s">
        <v>124</v>
      </c>
      <c r="AA10" s="79"/>
      <c r="AB10" s="79" t="s">
        <v>2271</v>
      </c>
      <c r="AD10" s="29" t="s">
        <v>124</v>
      </c>
      <c r="AH10" s="29" t="s">
        <v>124</v>
      </c>
    </row>
    <row r="11" spans="1:36" ht="14.4" customHeight="1" x14ac:dyDescent="0.3">
      <c r="A11" s="29">
        <v>3</v>
      </c>
      <c r="B11" s="29" t="s">
        <v>14</v>
      </c>
      <c r="F11" s="29" t="s">
        <v>14</v>
      </c>
      <c r="J11" s="29" t="s">
        <v>14</v>
      </c>
      <c r="N11" s="29" t="s">
        <v>14</v>
      </c>
      <c r="R11" s="29" t="s">
        <v>14</v>
      </c>
      <c r="V11" s="29" t="s">
        <v>14</v>
      </c>
      <c r="Z11" s="29" t="s">
        <v>14</v>
      </c>
      <c r="AD11" s="29" t="s">
        <v>14</v>
      </c>
      <c r="AH11" s="29" t="s">
        <v>14</v>
      </c>
    </row>
    <row r="12" spans="1:36" ht="14.4" customHeight="1" x14ac:dyDescent="0.3">
      <c r="A12" s="29">
        <v>4</v>
      </c>
      <c r="B12" s="29" t="s">
        <v>16</v>
      </c>
      <c r="F12" s="29" t="s">
        <v>16</v>
      </c>
      <c r="J12" s="29" t="s">
        <v>16</v>
      </c>
      <c r="N12" s="29" t="s">
        <v>16</v>
      </c>
      <c r="R12" s="29" t="s">
        <v>16</v>
      </c>
      <c r="V12" s="29" t="s">
        <v>16</v>
      </c>
      <c r="Z12" s="29" t="s">
        <v>16</v>
      </c>
      <c r="AD12" s="29" t="s">
        <v>16</v>
      </c>
      <c r="AH12" s="29" t="s">
        <v>16</v>
      </c>
    </row>
    <row r="13" spans="1:36" ht="14.4" customHeight="1" x14ac:dyDescent="0.3">
      <c r="A13" s="29">
        <v>5</v>
      </c>
      <c r="B13" s="29" t="s">
        <v>13</v>
      </c>
      <c r="C13" s="80"/>
      <c r="F13" s="29" t="s">
        <v>13</v>
      </c>
      <c r="G13" s="80"/>
      <c r="J13" s="29" t="s">
        <v>13</v>
      </c>
      <c r="K13" s="80"/>
      <c r="N13" s="29" t="s">
        <v>13</v>
      </c>
      <c r="R13" s="29" t="s">
        <v>13</v>
      </c>
      <c r="V13" s="29" t="s">
        <v>13</v>
      </c>
      <c r="Z13" s="29" t="s">
        <v>13</v>
      </c>
      <c r="AD13" s="29" t="s">
        <v>13</v>
      </c>
      <c r="AH13" s="29" t="s">
        <v>13</v>
      </c>
    </row>
    <row r="14" spans="1:36" ht="14.4" customHeight="1" x14ac:dyDescent="0.3">
      <c r="A14" s="29">
        <v>6</v>
      </c>
      <c r="B14" s="29" t="s">
        <v>16</v>
      </c>
      <c r="F14" s="29" t="s">
        <v>16</v>
      </c>
      <c r="J14" s="29" t="s">
        <v>16</v>
      </c>
      <c r="N14" s="29" t="s">
        <v>16</v>
      </c>
      <c r="R14" s="29" t="s">
        <v>16</v>
      </c>
      <c r="V14" s="29" t="s">
        <v>16</v>
      </c>
      <c r="Z14" s="29" t="s">
        <v>16</v>
      </c>
      <c r="AD14" s="29" t="s">
        <v>16</v>
      </c>
      <c r="AH14" s="29" t="s">
        <v>16</v>
      </c>
    </row>
    <row r="15" spans="1:36" ht="14.4" customHeight="1" x14ac:dyDescent="0.3">
      <c r="A15" s="29">
        <v>7</v>
      </c>
      <c r="B15" s="29" t="s">
        <v>88</v>
      </c>
      <c r="C15" s="29" t="s">
        <v>2263</v>
      </c>
      <c r="D15" s="29" t="s">
        <v>2260</v>
      </c>
      <c r="F15" s="29" t="s">
        <v>88</v>
      </c>
      <c r="G15" s="29" t="s">
        <v>2264</v>
      </c>
      <c r="H15" s="29" t="s">
        <v>2260</v>
      </c>
      <c r="J15" s="29" t="s">
        <v>88</v>
      </c>
      <c r="K15" s="29" t="s">
        <v>2265</v>
      </c>
      <c r="L15" s="29" t="s">
        <v>2260</v>
      </c>
      <c r="N15" s="29" t="s">
        <v>88</v>
      </c>
      <c r="O15" s="29" t="s">
        <v>2266</v>
      </c>
      <c r="P15" s="29" t="s">
        <v>2260</v>
      </c>
      <c r="R15" s="29" t="s">
        <v>88</v>
      </c>
      <c r="S15" s="29" t="s">
        <v>2267</v>
      </c>
      <c r="T15" s="29" t="s">
        <v>2260</v>
      </c>
      <c r="V15" s="29" t="s">
        <v>88</v>
      </c>
      <c r="W15" s="29" t="s">
        <v>2263</v>
      </c>
      <c r="X15" s="29" t="s">
        <v>2268</v>
      </c>
      <c r="Z15" s="29" t="s">
        <v>88</v>
      </c>
      <c r="AA15" s="29" t="s">
        <v>2263</v>
      </c>
      <c r="AB15" s="29" t="s">
        <v>2269</v>
      </c>
      <c r="AD15" s="29" t="s">
        <v>88</v>
      </c>
      <c r="AE15" s="29" t="s">
        <v>2265</v>
      </c>
      <c r="AF15" s="29" t="s">
        <v>2269</v>
      </c>
      <c r="AH15" s="29" t="s">
        <v>88</v>
      </c>
      <c r="AI15" s="1" t="s">
        <v>2264</v>
      </c>
      <c r="AJ15" s="1" t="s">
        <v>2411</v>
      </c>
    </row>
    <row r="16" spans="1:36" ht="14.4" customHeight="1" x14ac:dyDescent="0.3">
      <c r="A16" s="29">
        <v>8</v>
      </c>
      <c r="B16" s="29" t="s">
        <v>16</v>
      </c>
      <c r="F16" s="29" t="s">
        <v>16</v>
      </c>
      <c r="J16" s="29" t="s">
        <v>16</v>
      </c>
      <c r="N16" s="29" t="s">
        <v>16</v>
      </c>
      <c r="R16" s="29" t="s">
        <v>16</v>
      </c>
      <c r="V16" s="29" t="s">
        <v>16</v>
      </c>
      <c r="Z16" s="29" t="s">
        <v>16</v>
      </c>
      <c r="AD16" s="29" t="s">
        <v>16</v>
      </c>
      <c r="AH16" s="29" t="s">
        <v>16</v>
      </c>
    </row>
    <row r="17" spans="1:51" ht="14.4" customHeight="1" x14ac:dyDescent="0.3">
      <c r="A17" s="29">
        <v>9</v>
      </c>
      <c r="B17" s="29" t="s">
        <v>13</v>
      </c>
      <c r="F17" s="29" t="s">
        <v>13</v>
      </c>
      <c r="J17" s="29" t="s">
        <v>13</v>
      </c>
      <c r="K17" s="80"/>
      <c r="N17" s="29" t="s">
        <v>13</v>
      </c>
      <c r="R17" s="29" t="s">
        <v>13</v>
      </c>
      <c r="V17" s="29" t="s">
        <v>13</v>
      </c>
      <c r="Z17" s="29" t="s">
        <v>13</v>
      </c>
      <c r="AD17" s="29" t="s">
        <v>13</v>
      </c>
      <c r="AH17" s="29" t="s">
        <v>13</v>
      </c>
    </row>
    <row r="18" spans="1:51" ht="14.4" customHeight="1" x14ac:dyDescent="0.3">
      <c r="A18" s="29">
        <v>10</v>
      </c>
      <c r="B18" s="29" t="s">
        <v>16</v>
      </c>
      <c r="F18" s="29" t="s">
        <v>16</v>
      </c>
      <c r="J18" s="29" t="s">
        <v>16</v>
      </c>
      <c r="N18" s="29" t="s">
        <v>16</v>
      </c>
      <c r="R18" s="29" t="s">
        <v>16</v>
      </c>
      <c r="V18" s="29" t="s">
        <v>16</v>
      </c>
      <c r="Z18" s="29" t="s">
        <v>16</v>
      </c>
      <c r="AD18" s="29" t="s">
        <v>16</v>
      </c>
      <c r="AH18" s="29" t="s">
        <v>16</v>
      </c>
    </row>
    <row r="19" spans="1:51" ht="14.4" customHeight="1" x14ac:dyDescent="0.3">
      <c r="A19" s="29">
        <v>11</v>
      </c>
      <c r="B19" s="29" t="s">
        <v>15</v>
      </c>
      <c r="F19" s="29" t="s">
        <v>15</v>
      </c>
      <c r="J19" s="29" t="s">
        <v>15</v>
      </c>
      <c r="N19" s="29" t="s">
        <v>15</v>
      </c>
      <c r="R19" s="29" t="s">
        <v>15</v>
      </c>
      <c r="V19" s="29" t="s">
        <v>15</v>
      </c>
      <c r="Z19" s="29" t="s">
        <v>15</v>
      </c>
      <c r="AD19" s="29" t="s">
        <v>15</v>
      </c>
      <c r="AH19" s="29" t="s">
        <v>15</v>
      </c>
    </row>
    <row r="20" spans="1:51" ht="14.4" customHeight="1" x14ac:dyDescent="0.3">
      <c r="A20" s="29">
        <v>12</v>
      </c>
      <c r="B20" s="29" t="s">
        <v>125</v>
      </c>
      <c r="F20" s="29" t="s">
        <v>125</v>
      </c>
      <c r="J20" s="29" t="s">
        <v>125</v>
      </c>
      <c r="N20" s="29" t="s">
        <v>125</v>
      </c>
      <c r="R20" s="29" t="s">
        <v>125</v>
      </c>
      <c r="V20" s="29" t="s">
        <v>125</v>
      </c>
      <c r="Z20" s="29" t="s">
        <v>125</v>
      </c>
      <c r="AD20" s="29" t="s">
        <v>125</v>
      </c>
      <c r="AH20" s="29" t="s">
        <v>125</v>
      </c>
    </row>
    <row r="21" spans="1:51" ht="14.4" customHeight="1" x14ac:dyDescent="0.3">
      <c r="A21" s="29">
        <v>13</v>
      </c>
      <c r="B21" s="29" t="s">
        <v>92</v>
      </c>
      <c r="C21" s="29">
        <v>3</v>
      </c>
      <c r="D21" s="29">
        <v>1</v>
      </c>
      <c r="F21" s="29" t="s">
        <v>92</v>
      </c>
      <c r="G21" s="29">
        <v>3</v>
      </c>
      <c r="H21" s="29">
        <v>1</v>
      </c>
      <c r="J21" s="29" t="s">
        <v>92</v>
      </c>
      <c r="K21" s="29">
        <v>3</v>
      </c>
      <c r="L21" s="29">
        <v>1</v>
      </c>
      <c r="N21" s="29" t="s">
        <v>92</v>
      </c>
      <c r="O21" s="29">
        <v>3</v>
      </c>
      <c r="P21" s="29">
        <v>1</v>
      </c>
      <c r="R21" s="29" t="s">
        <v>92</v>
      </c>
      <c r="S21" s="29">
        <v>3</v>
      </c>
      <c r="T21" s="29">
        <v>1</v>
      </c>
      <c r="V21" s="29" t="s">
        <v>92</v>
      </c>
      <c r="W21" s="29">
        <v>3</v>
      </c>
      <c r="X21" s="29">
        <v>1</v>
      </c>
      <c r="Z21" s="29" t="s">
        <v>92</v>
      </c>
      <c r="AA21" s="29">
        <v>3</v>
      </c>
      <c r="AB21" s="29">
        <v>1</v>
      </c>
      <c r="AD21" s="29" t="s">
        <v>92</v>
      </c>
      <c r="AE21" s="29">
        <v>3</v>
      </c>
      <c r="AF21" s="29">
        <v>1</v>
      </c>
      <c r="AH21" s="29" t="s">
        <v>92</v>
      </c>
      <c r="AI21" s="29">
        <v>3</v>
      </c>
      <c r="AJ21" s="29">
        <v>1</v>
      </c>
    </row>
    <row r="23" spans="1:51" ht="14.4" customHeight="1" x14ac:dyDescent="0.3">
      <c r="B23" s="29" t="s">
        <v>127</v>
      </c>
      <c r="F23" s="29" t="s">
        <v>127</v>
      </c>
      <c r="J23" s="29" t="s">
        <v>127</v>
      </c>
      <c r="N23" s="29" t="s">
        <v>127</v>
      </c>
      <c r="R23" s="29" t="s">
        <v>127</v>
      </c>
      <c r="V23" s="29" t="s">
        <v>127</v>
      </c>
      <c r="Z23" s="29" t="s">
        <v>127</v>
      </c>
      <c r="AD23" s="29" t="s">
        <v>127</v>
      </c>
      <c r="AH23" s="29" t="s">
        <v>127</v>
      </c>
      <c r="AR23" s="29" t="s">
        <v>2440</v>
      </c>
    </row>
    <row r="24" spans="1:51" ht="14.4" customHeight="1" x14ac:dyDescent="0.3">
      <c r="B24" s="29" t="s">
        <v>89</v>
      </c>
      <c r="C24" s="29" t="s">
        <v>2263</v>
      </c>
      <c r="D24" s="29" t="s">
        <v>2260</v>
      </c>
      <c r="F24" s="29" t="s">
        <v>89</v>
      </c>
      <c r="G24" s="29" t="s">
        <v>2264</v>
      </c>
      <c r="H24" s="29" t="s">
        <v>2260</v>
      </c>
      <c r="J24" s="29" t="s">
        <v>89</v>
      </c>
      <c r="K24" s="29" t="s">
        <v>2265</v>
      </c>
      <c r="L24" s="29" t="s">
        <v>2260</v>
      </c>
      <c r="N24" s="29" t="s">
        <v>89</v>
      </c>
      <c r="O24" s="29" t="s">
        <v>2266</v>
      </c>
      <c r="P24" s="29" t="s">
        <v>2260</v>
      </c>
      <c r="R24" s="29" t="s">
        <v>89</v>
      </c>
      <c r="S24" s="29" t="s">
        <v>2267</v>
      </c>
      <c r="T24" s="29" t="s">
        <v>2260</v>
      </c>
      <c r="V24" s="29" t="s">
        <v>89</v>
      </c>
      <c r="W24" s="29" t="s">
        <v>2263</v>
      </c>
      <c r="X24" s="29" t="s">
        <v>2268</v>
      </c>
      <c r="Z24" s="29" t="s">
        <v>89</v>
      </c>
      <c r="AA24" s="29" t="s">
        <v>2263</v>
      </c>
      <c r="AB24" s="29" t="s">
        <v>2269</v>
      </c>
      <c r="AD24" s="29" t="s">
        <v>89</v>
      </c>
      <c r="AE24" s="29" t="s">
        <v>2265</v>
      </c>
      <c r="AF24" s="29" t="s">
        <v>2269</v>
      </c>
      <c r="AH24" s="29" t="s">
        <v>89</v>
      </c>
      <c r="AI24" s="29" t="s">
        <v>2264</v>
      </c>
      <c r="AJ24" s="29" t="s">
        <v>2411</v>
      </c>
    </row>
    <row r="25" spans="1:51" ht="14.4" customHeight="1" x14ac:dyDescent="0.3">
      <c r="B25" s="29" t="s">
        <v>75</v>
      </c>
      <c r="C25" s="29" t="s">
        <v>2282</v>
      </c>
      <c r="D25" s="29" t="s">
        <v>2283</v>
      </c>
      <c r="F25" s="29" t="s">
        <v>75</v>
      </c>
      <c r="G25" s="29" t="s">
        <v>2282</v>
      </c>
      <c r="H25" s="29" t="s">
        <v>2283</v>
      </c>
      <c r="J25" s="29" t="s">
        <v>75</v>
      </c>
      <c r="K25" s="29" t="s">
        <v>2282</v>
      </c>
      <c r="L25" s="29" t="s">
        <v>2283</v>
      </c>
      <c r="N25" s="29" t="s">
        <v>75</v>
      </c>
      <c r="O25" s="29" t="s">
        <v>2282</v>
      </c>
      <c r="P25" s="29" t="s">
        <v>2283</v>
      </c>
      <c r="R25" s="29" t="s">
        <v>75</v>
      </c>
      <c r="S25" s="29" t="s">
        <v>2282</v>
      </c>
      <c r="T25" s="29" t="s">
        <v>2283</v>
      </c>
      <c r="V25" s="29" t="s">
        <v>75</v>
      </c>
      <c r="W25" s="29" t="s">
        <v>2282</v>
      </c>
      <c r="X25" s="29" t="s">
        <v>2304</v>
      </c>
      <c r="Z25" s="29" t="s">
        <v>75</v>
      </c>
      <c r="AA25" s="29" t="s">
        <v>2282</v>
      </c>
      <c r="AB25" s="29" t="s">
        <v>2397</v>
      </c>
      <c r="AD25" s="29" t="s">
        <v>75</v>
      </c>
      <c r="AE25" s="29" t="s">
        <v>2282</v>
      </c>
      <c r="AF25" s="29" t="s">
        <v>2283</v>
      </c>
      <c r="AH25" s="29" t="s">
        <v>75</v>
      </c>
      <c r="AI25" s="29" t="s">
        <v>2282</v>
      </c>
      <c r="AJ25" s="29" t="s">
        <v>2412</v>
      </c>
      <c r="AQ25" s="29" t="s">
        <v>2410</v>
      </c>
      <c r="AR25" s="29" t="s">
        <v>2282</v>
      </c>
      <c r="AS25" s="29">
        <f t="shared" ref="AS25:AS37" si="0">LEN(AR25)</f>
        <v>39</v>
      </c>
      <c r="AT25" s="29" t="str">
        <f t="shared" ref="AT25:AT37" si="1">StringFindOverlap(AR25,$AR$23&amp;" " &amp;DNAReverseComplement($AR$23))</f>
        <v>AGGAGCTGACTGGGTTGAAGGCTCTCAAGGGCATCGGTC</v>
      </c>
      <c r="AU25" s="29">
        <f>LEN(AT25)</f>
        <v>39</v>
      </c>
      <c r="AV25" s="29" t="str">
        <f>StringSubstract(AR25,AT25)</f>
        <v/>
      </c>
      <c r="AW25" s="29">
        <f>LEN(AV25)</f>
        <v>0</v>
      </c>
      <c r="AX25" s="29">
        <f>OligoTm(AT25)</f>
        <v>80.7</v>
      </c>
    </row>
    <row r="26" spans="1:51" ht="14.4" customHeight="1" x14ac:dyDescent="0.3">
      <c r="B26" s="29" t="s">
        <v>76</v>
      </c>
      <c r="C26" s="29" t="s">
        <v>2284</v>
      </c>
      <c r="D26" s="29" t="s">
        <v>2258</v>
      </c>
      <c r="F26" s="29" t="s">
        <v>76</v>
      </c>
      <c r="G26" s="29" t="s">
        <v>2290</v>
      </c>
      <c r="H26" s="29" t="s">
        <v>2258</v>
      </c>
      <c r="J26" s="29" t="s">
        <v>76</v>
      </c>
      <c r="K26" s="29" t="s">
        <v>2293</v>
      </c>
      <c r="L26" s="29" t="s">
        <v>2258</v>
      </c>
      <c r="N26" s="29" t="s">
        <v>76</v>
      </c>
      <c r="O26" s="29" t="s">
        <v>2296</v>
      </c>
      <c r="P26" s="29" t="s">
        <v>2258</v>
      </c>
      <c r="R26" s="29" t="s">
        <v>76</v>
      </c>
      <c r="S26" s="29" t="s">
        <v>2301</v>
      </c>
      <c r="T26" s="29" t="s">
        <v>2258</v>
      </c>
      <c r="V26" s="29" t="s">
        <v>76</v>
      </c>
      <c r="W26" s="29" t="s">
        <v>2305</v>
      </c>
      <c r="X26" s="29" t="s">
        <v>2258</v>
      </c>
      <c r="Z26" s="29" t="s">
        <v>76</v>
      </c>
      <c r="AA26" s="29" t="s">
        <v>2398</v>
      </c>
      <c r="AB26" s="29" t="s">
        <v>2258</v>
      </c>
      <c r="AD26" s="29" t="s">
        <v>76</v>
      </c>
      <c r="AE26" s="29" t="s">
        <v>2309</v>
      </c>
      <c r="AF26" s="29" t="s">
        <v>2258</v>
      </c>
      <c r="AH26" s="29" t="s">
        <v>76</v>
      </c>
      <c r="AI26" s="29" t="s">
        <v>2413</v>
      </c>
      <c r="AJ26" s="29" t="s">
        <v>2258</v>
      </c>
      <c r="AQ26" s="29" t="s">
        <v>2360</v>
      </c>
      <c r="AR26" s="29" t="s">
        <v>2284</v>
      </c>
      <c r="AS26" s="29">
        <f t="shared" si="0"/>
        <v>41</v>
      </c>
      <c r="AT26" s="29" t="str">
        <f t="shared" si="1"/>
        <v>GTCCTCGTTCTCCTTGAACTC</v>
      </c>
      <c r="AU26" s="29">
        <f t="shared" ref="AU26:AU37" si="2">LEN(AT26)</f>
        <v>21</v>
      </c>
      <c r="AV26" s="29" t="str">
        <f t="shared" ref="AV26:AV37" si="3">StringSubstract(AR26,AT26)</f>
        <v>TTGTTAGCAGCCGGATCTCA</v>
      </c>
      <c r="AW26" s="29">
        <f t="shared" ref="AW26:AW37" si="4">LEN(AV26)</f>
        <v>20</v>
      </c>
      <c r="AX26" s="29">
        <f t="shared" ref="AX26:AX37" si="5">OligoTm(AT26)</f>
        <v>62.4</v>
      </c>
      <c r="AY26" s="29">
        <f t="shared" ref="AY26:AY33" si="6">OligoTm(AV26)</f>
        <v>63.1</v>
      </c>
    </row>
    <row r="27" spans="1:51" ht="14.4" customHeight="1" x14ac:dyDescent="0.3">
      <c r="B27" s="29" t="s">
        <v>84</v>
      </c>
      <c r="C27" s="29" t="s">
        <v>2313</v>
      </c>
      <c r="D27" s="29" t="s">
        <v>2312</v>
      </c>
      <c r="F27" s="29" t="s">
        <v>84</v>
      </c>
      <c r="G27" s="29" t="s">
        <v>2317</v>
      </c>
      <c r="H27" s="29" t="s">
        <v>2316</v>
      </c>
      <c r="J27" s="29" t="s">
        <v>84</v>
      </c>
      <c r="K27" s="29" t="s">
        <v>2323</v>
      </c>
      <c r="L27" s="29" t="s">
        <v>2322</v>
      </c>
      <c r="N27" s="29" t="s">
        <v>84</v>
      </c>
      <c r="O27" s="29" t="s">
        <v>2329</v>
      </c>
      <c r="P27" s="29" t="s">
        <v>2328</v>
      </c>
      <c r="R27" s="29" t="s">
        <v>84</v>
      </c>
      <c r="S27" s="29" t="s">
        <v>2335</v>
      </c>
      <c r="T27" s="29" t="s">
        <v>2334</v>
      </c>
      <c r="V27" s="29" t="s">
        <v>84</v>
      </c>
      <c r="W27" s="29" t="s">
        <v>2341</v>
      </c>
      <c r="X27" s="29" t="s">
        <v>2340</v>
      </c>
      <c r="Z27" s="29" t="s">
        <v>84</v>
      </c>
      <c r="AA27" s="29" t="s">
        <v>2346</v>
      </c>
      <c r="AB27" s="29" t="s">
        <v>2345</v>
      </c>
      <c r="AD27" s="29" t="s">
        <v>84</v>
      </c>
      <c r="AE27" s="29" t="s">
        <v>2351</v>
      </c>
      <c r="AF27" s="29" t="s">
        <v>2350</v>
      </c>
      <c r="AH27" s="29" t="s">
        <v>84</v>
      </c>
      <c r="AI27" s="29" t="s">
        <v>2414</v>
      </c>
      <c r="AJ27" s="29" t="s">
        <v>2415</v>
      </c>
      <c r="AQ27" s="29" t="s">
        <v>2361</v>
      </c>
      <c r="AR27" s="29" t="s">
        <v>2290</v>
      </c>
      <c r="AS27" s="29">
        <f t="shared" si="0"/>
        <v>36</v>
      </c>
      <c r="AT27" s="29" t="str">
        <f t="shared" si="1"/>
        <v>TTGTTAGCAGCCGGATCTCAC</v>
      </c>
      <c r="AU27" s="29">
        <f t="shared" si="2"/>
        <v>21</v>
      </c>
      <c r="AV27" s="29" t="str">
        <f t="shared" si="3"/>
        <v>CTGGCCCAGTCGTCC</v>
      </c>
      <c r="AW27" s="29">
        <f t="shared" si="4"/>
        <v>15</v>
      </c>
      <c r="AX27" s="29">
        <f t="shared" si="5"/>
        <v>64.599999999999994</v>
      </c>
      <c r="AY27" s="29">
        <f t="shared" si="6"/>
        <v>60.6</v>
      </c>
    </row>
    <row r="28" spans="1:51" ht="14.4" customHeight="1" x14ac:dyDescent="0.3">
      <c r="B28" s="29" t="s">
        <v>85</v>
      </c>
      <c r="C28" s="29" t="s">
        <v>2315</v>
      </c>
      <c r="D28" s="29" t="s">
        <v>2314</v>
      </c>
      <c r="F28" s="29" t="s">
        <v>85</v>
      </c>
      <c r="G28" s="29" t="s">
        <v>2319</v>
      </c>
      <c r="H28" s="29" t="s">
        <v>2318</v>
      </c>
      <c r="J28" s="29" t="s">
        <v>85</v>
      </c>
      <c r="K28" s="29" t="s">
        <v>2325</v>
      </c>
      <c r="L28" s="29" t="s">
        <v>2324</v>
      </c>
      <c r="N28" s="29" t="s">
        <v>85</v>
      </c>
      <c r="O28" s="29" t="s">
        <v>2331</v>
      </c>
      <c r="P28" s="29" t="s">
        <v>2330</v>
      </c>
      <c r="R28" s="29" t="s">
        <v>85</v>
      </c>
      <c r="S28" s="29" t="s">
        <v>2337</v>
      </c>
      <c r="T28" s="29" t="s">
        <v>2336</v>
      </c>
      <c r="V28" s="29" t="s">
        <v>85</v>
      </c>
      <c r="W28" s="29" t="s">
        <v>2343</v>
      </c>
      <c r="X28" s="29" t="s">
        <v>2342</v>
      </c>
      <c r="Z28" s="29" t="s">
        <v>85</v>
      </c>
      <c r="AA28" s="29" t="s">
        <v>2348</v>
      </c>
      <c r="AB28" s="29" t="s">
        <v>2347</v>
      </c>
      <c r="AD28" s="29" t="s">
        <v>85</v>
      </c>
      <c r="AE28" s="29" t="s">
        <v>2353</v>
      </c>
      <c r="AF28" s="29" t="s">
        <v>2352</v>
      </c>
      <c r="AH28" s="29" t="s">
        <v>85</v>
      </c>
      <c r="AI28" s="29" t="s">
        <v>2416</v>
      </c>
      <c r="AJ28" s="29" t="s">
        <v>2417</v>
      </c>
      <c r="AQ28" s="29" t="s">
        <v>2362</v>
      </c>
      <c r="AR28" s="29" t="s">
        <v>2293</v>
      </c>
      <c r="AS28" s="29">
        <f t="shared" si="0"/>
        <v>38</v>
      </c>
      <c r="AT28" s="29" t="str">
        <f t="shared" si="1"/>
        <v>TTGTTAGCAGCCGGATCTCA</v>
      </c>
      <c r="AU28" s="29">
        <f t="shared" si="2"/>
        <v>20</v>
      </c>
      <c r="AV28" s="29" t="str">
        <f t="shared" si="3"/>
        <v>GAAGACGATCCGCTCACC</v>
      </c>
      <c r="AW28" s="29">
        <f t="shared" si="4"/>
        <v>18</v>
      </c>
      <c r="AX28" s="29">
        <f t="shared" si="5"/>
        <v>63.1</v>
      </c>
      <c r="AY28" s="29">
        <f t="shared" si="6"/>
        <v>62.1</v>
      </c>
    </row>
    <row r="29" spans="1:51" ht="14.4" customHeight="1" x14ac:dyDescent="0.3">
      <c r="B29" s="29" t="s">
        <v>90</v>
      </c>
      <c r="C29" s="29">
        <v>63</v>
      </c>
      <c r="D29" s="29">
        <v>61.5</v>
      </c>
      <c r="F29" s="29" t="s">
        <v>90</v>
      </c>
      <c r="G29" s="29">
        <v>63</v>
      </c>
      <c r="H29" s="29">
        <v>61.5</v>
      </c>
      <c r="J29" s="29" t="s">
        <v>90</v>
      </c>
      <c r="K29" s="29">
        <v>63</v>
      </c>
      <c r="L29" s="29">
        <v>61.5</v>
      </c>
      <c r="N29" s="29" t="s">
        <v>90</v>
      </c>
      <c r="O29" s="29">
        <v>63</v>
      </c>
      <c r="P29" s="29">
        <v>61.5</v>
      </c>
      <c r="R29" s="29" t="s">
        <v>90</v>
      </c>
      <c r="S29" s="29">
        <v>63</v>
      </c>
      <c r="T29" s="29">
        <v>61.5</v>
      </c>
      <c r="V29" s="29" t="s">
        <v>90</v>
      </c>
      <c r="W29" s="29">
        <v>63</v>
      </c>
      <c r="X29" s="29">
        <v>64</v>
      </c>
      <c r="Z29" s="29" t="s">
        <v>90</v>
      </c>
      <c r="AA29" s="29">
        <v>63</v>
      </c>
      <c r="AB29" s="29">
        <v>62.3</v>
      </c>
      <c r="AD29" s="29" t="s">
        <v>90</v>
      </c>
      <c r="AE29" s="29">
        <v>63</v>
      </c>
      <c r="AF29" s="29">
        <v>61.5</v>
      </c>
      <c r="AH29" s="29" t="s">
        <v>90</v>
      </c>
      <c r="AI29" s="29">
        <v>63</v>
      </c>
      <c r="AJ29" s="29">
        <v>60.4</v>
      </c>
      <c r="AQ29" s="29" t="s">
        <v>2363</v>
      </c>
      <c r="AR29" s="29" t="s">
        <v>2296</v>
      </c>
      <c r="AS29" s="29">
        <f t="shared" si="0"/>
        <v>36</v>
      </c>
      <c r="AT29" s="29" t="str">
        <f t="shared" si="1"/>
        <v>TTGTTAGCAGCCGGATCTCA</v>
      </c>
      <c r="AU29" s="29">
        <f t="shared" si="2"/>
        <v>20</v>
      </c>
      <c r="AV29" s="29" t="str">
        <f t="shared" si="3"/>
        <v>GGTGTCCGCACCCTGC</v>
      </c>
      <c r="AW29" s="29">
        <f t="shared" si="4"/>
        <v>16</v>
      </c>
      <c r="AX29" s="29">
        <f t="shared" si="5"/>
        <v>63.1</v>
      </c>
      <c r="AY29" s="29">
        <f t="shared" si="6"/>
        <v>65.2</v>
      </c>
    </row>
    <row r="30" spans="1:51" ht="14.4" customHeight="1" x14ac:dyDescent="0.3">
      <c r="B30" s="29" t="s">
        <v>91</v>
      </c>
      <c r="C30" s="29">
        <v>60.5</v>
      </c>
      <c r="D30" s="29">
        <v>62.2</v>
      </c>
      <c r="F30" s="29" t="s">
        <v>91</v>
      </c>
      <c r="G30" s="29">
        <v>61.3</v>
      </c>
      <c r="H30" s="29">
        <v>62.2</v>
      </c>
      <c r="J30" s="29" t="s">
        <v>91</v>
      </c>
      <c r="K30" s="29">
        <v>60</v>
      </c>
      <c r="L30" s="29">
        <v>62.2</v>
      </c>
      <c r="N30" s="29" t="s">
        <v>91</v>
      </c>
      <c r="O30" s="29">
        <v>62.8</v>
      </c>
      <c r="P30" s="29">
        <v>62.2</v>
      </c>
      <c r="R30" s="29" t="s">
        <v>91</v>
      </c>
      <c r="S30" s="29">
        <v>60.5</v>
      </c>
      <c r="T30" s="29">
        <v>62.2</v>
      </c>
      <c r="V30" s="29" t="s">
        <v>91</v>
      </c>
      <c r="W30" s="29">
        <v>60.5</v>
      </c>
      <c r="X30" s="29">
        <v>62.2</v>
      </c>
      <c r="Z30" s="29" t="s">
        <v>91</v>
      </c>
      <c r="AA30" s="29">
        <v>60.5</v>
      </c>
      <c r="AB30" s="29">
        <v>62.2</v>
      </c>
      <c r="AD30" s="29" t="s">
        <v>91</v>
      </c>
      <c r="AE30" s="29">
        <v>60</v>
      </c>
      <c r="AF30" s="29">
        <v>62.2</v>
      </c>
      <c r="AH30" s="29" t="s">
        <v>91</v>
      </c>
      <c r="AI30" s="29">
        <v>61.3</v>
      </c>
      <c r="AJ30" s="29">
        <v>62.2</v>
      </c>
      <c r="AQ30" s="29" t="s">
        <v>2364</v>
      </c>
      <c r="AR30" s="29" t="s">
        <v>2301</v>
      </c>
      <c r="AS30" s="29">
        <f t="shared" si="0"/>
        <v>39</v>
      </c>
      <c r="AT30" s="29" t="str">
        <f t="shared" si="1"/>
        <v>TTGTTAGCAGCCGGATCTCA</v>
      </c>
      <c r="AU30" s="29">
        <f t="shared" si="2"/>
        <v>20</v>
      </c>
      <c r="AV30" s="29" t="str">
        <f t="shared" si="3"/>
        <v>GGTATTGGCCACCGTATCG</v>
      </c>
      <c r="AW30" s="29">
        <f t="shared" si="4"/>
        <v>19</v>
      </c>
      <c r="AX30" s="29">
        <f t="shared" si="5"/>
        <v>63.1</v>
      </c>
      <c r="AY30" s="29">
        <f t="shared" si="6"/>
        <v>62.6</v>
      </c>
    </row>
    <row r="31" spans="1:51" ht="14.4" customHeight="1" x14ac:dyDescent="0.3">
      <c r="B31" s="29" t="s">
        <v>122</v>
      </c>
      <c r="C31" s="29">
        <v>39</v>
      </c>
      <c r="D31" s="29">
        <v>21</v>
      </c>
      <c r="F31" s="29" t="s">
        <v>122</v>
      </c>
      <c r="G31" s="29">
        <v>39</v>
      </c>
      <c r="H31" s="29">
        <v>21</v>
      </c>
      <c r="J31" s="29" t="s">
        <v>122</v>
      </c>
      <c r="K31" s="29">
        <v>39</v>
      </c>
      <c r="L31" s="29">
        <v>21</v>
      </c>
      <c r="N31" s="29" t="s">
        <v>122</v>
      </c>
      <c r="O31" s="29">
        <v>39</v>
      </c>
      <c r="P31" s="29">
        <v>21</v>
      </c>
      <c r="R31" s="29" t="s">
        <v>122</v>
      </c>
      <c r="S31" s="29">
        <v>39</v>
      </c>
      <c r="T31" s="29">
        <v>21</v>
      </c>
      <c r="V31" s="29" t="s">
        <v>122</v>
      </c>
      <c r="W31" s="29">
        <v>39</v>
      </c>
      <c r="X31" s="29">
        <v>20</v>
      </c>
      <c r="Z31" s="29" t="s">
        <v>122</v>
      </c>
      <c r="AA31" s="29">
        <v>39</v>
      </c>
      <c r="AB31" s="29">
        <v>20</v>
      </c>
      <c r="AD31" s="29" t="s">
        <v>122</v>
      </c>
      <c r="AE31" s="29">
        <v>39</v>
      </c>
      <c r="AF31" s="29">
        <v>21</v>
      </c>
      <c r="AH31" s="29" t="s">
        <v>122</v>
      </c>
      <c r="AI31" s="29">
        <v>39</v>
      </c>
      <c r="AJ31" s="29">
        <v>19</v>
      </c>
      <c r="AQ31" s="29" t="s">
        <v>2365</v>
      </c>
      <c r="AR31" s="29" t="s">
        <v>2305</v>
      </c>
      <c r="AS31" s="29">
        <f t="shared" si="0"/>
        <v>44</v>
      </c>
      <c r="AT31" s="29" t="str">
        <f t="shared" si="1"/>
        <v>TTTCCGGTGACGAGTGTGCGGATG</v>
      </c>
      <c r="AU31" s="29">
        <f t="shared" si="2"/>
        <v>24</v>
      </c>
      <c r="AV31" s="29" t="str">
        <f t="shared" si="3"/>
        <v>TCCTCGTTCTCCTTGAACTC</v>
      </c>
      <c r="AW31" s="29">
        <f t="shared" si="4"/>
        <v>20</v>
      </c>
      <c r="AX31" s="29">
        <f t="shared" si="5"/>
        <v>71.3</v>
      </c>
      <c r="AY31" s="29">
        <f t="shared" si="6"/>
        <v>60.9</v>
      </c>
    </row>
    <row r="32" spans="1:51" ht="14.4" customHeight="1" x14ac:dyDescent="0.3">
      <c r="B32" s="29" t="s">
        <v>123</v>
      </c>
      <c r="C32" s="29">
        <v>41</v>
      </c>
      <c r="D32" s="29">
        <v>21</v>
      </c>
      <c r="F32" s="29" t="s">
        <v>123</v>
      </c>
      <c r="G32" s="29">
        <v>36</v>
      </c>
      <c r="H32" s="29">
        <v>21</v>
      </c>
      <c r="J32" s="29" t="s">
        <v>123</v>
      </c>
      <c r="K32" s="29">
        <v>38</v>
      </c>
      <c r="L32" s="29">
        <v>21</v>
      </c>
      <c r="N32" s="29" t="s">
        <v>123</v>
      </c>
      <c r="O32" s="29">
        <v>36</v>
      </c>
      <c r="P32" s="29">
        <v>21</v>
      </c>
      <c r="R32" s="29" t="s">
        <v>123</v>
      </c>
      <c r="S32" s="29">
        <v>39</v>
      </c>
      <c r="T32" s="29">
        <v>21</v>
      </c>
      <c r="V32" s="29" t="s">
        <v>123</v>
      </c>
      <c r="W32" s="29">
        <v>44</v>
      </c>
      <c r="X32" s="29">
        <v>21</v>
      </c>
      <c r="Z32" s="29" t="s">
        <v>123</v>
      </c>
      <c r="AA32" s="29">
        <v>80</v>
      </c>
      <c r="AB32" s="29">
        <v>21</v>
      </c>
      <c r="AD32" s="29" t="s">
        <v>123</v>
      </c>
      <c r="AE32" s="29">
        <v>50</v>
      </c>
      <c r="AF32" s="29">
        <v>21</v>
      </c>
      <c r="AH32" s="29" t="s">
        <v>123</v>
      </c>
      <c r="AI32" s="29">
        <v>43</v>
      </c>
      <c r="AJ32" s="29">
        <v>21</v>
      </c>
      <c r="AQ32" s="29" t="s">
        <v>2366</v>
      </c>
      <c r="AR32" s="29" t="s">
        <v>2398</v>
      </c>
      <c r="AS32" s="29">
        <f t="shared" si="0"/>
        <v>80</v>
      </c>
      <c r="AT32" s="29" t="str">
        <f t="shared" si="1"/>
        <v>CCCTGCTTTCCGGTGACGAGTGTGCGGATG</v>
      </c>
      <c r="AU32" s="29">
        <f t="shared" si="2"/>
        <v>30</v>
      </c>
      <c r="AV32" s="29" t="str">
        <f t="shared" si="3"/>
        <v>GGATCTCACAGGTACTGGCCGGTGTCCGCATCCTCGTTCTCCTTGAACTC</v>
      </c>
      <c r="AW32" s="29">
        <f t="shared" si="4"/>
        <v>50</v>
      </c>
      <c r="AX32" s="29">
        <f t="shared" si="5"/>
        <v>77.7</v>
      </c>
      <c r="AY32" s="29">
        <f t="shared" si="6"/>
        <v>82.9</v>
      </c>
    </row>
    <row r="33" spans="2:51" ht="14.4" customHeight="1" x14ac:dyDescent="0.3">
      <c r="B33" s="29" t="s">
        <v>81</v>
      </c>
      <c r="C33" s="29" t="s">
        <v>2259</v>
      </c>
      <c r="D33" s="29" t="s">
        <v>2285</v>
      </c>
      <c r="F33" s="29" t="s">
        <v>81</v>
      </c>
      <c r="G33" s="29" t="s">
        <v>2259</v>
      </c>
      <c r="H33" s="29" t="s">
        <v>2285</v>
      </c>
      <c r="J33" s="29" t="s">
        <v>81</v>
      </c>
      <c r="K33" s="29" t="s">
        <v>2259</v>
      </c>
      <c r="L33" s="29" t="s">
        <v>2285</v>
      </c>
      <c r="N33" s="29" t="s">
        <v>81</v>
      </c>
      <c r="O33" s="29" t="s">
        <v>2259</v>
      </c>
      <c r="P33" s="29" t="s">
        <v>2285</v>
      </c>
      <c r="R33" s="29" t="s">
        <v>81</v>
      </c>
      <c r="S33" s="29" t="s">
        <v>2259</v>
      </c>
      <c r="T33" s="29" t="s">
        <v>2285</v>
      </c>
      <c r="V33" s="29" t="s">
        <v>81</v>
      </c>
      <c r="W33" s="29" t="s">
        <v>2259</v>
      </c>
      <c r="X33" s="29" t="s">
        <v>2304</v>
      </c>
      <c r="Z33" s="29" t="s">
        <v>81</v>
      </c>
      <c r="AA33" s="29" t="s">
        <v>2259</v>
      </c>
      <c r="AB33" s="29" t="s">
        <v>2397</v>
      </c>
      <c r="AD33" s="29" t="s">
        <v>81</v>
      </c>
      <c r="AE33" s="29" t="s">
        <v>2259</v>
      </c>
      <c r="AF33" s="29" t="s">
        <v>2285</v>
      </c>
      <c r="AH33" s="29" t="s">
        <v>81</v>
      </c>
      <c r="AI33" s="29" t="s">
        <v>2259</v>
      </c>
      <c r="AJ33" s="29" t="s">
        <v>2418</v>
      </c>
      <c r="AQ33" s="29" t="s">
        <v>2367</v>
      </c>
      <c r="AR33" s="29" t="s">
        <v>2309</v>
      </c>
      <c r="AS33" s="29">
        <f t="shared" si="0"/>
        <v>50</v>
      </c>
      <c r="AT33" s="29" t="str">
        <f t="shared" si="1"/>
        <v>TTGTTAGCAGCCGGATCTCACAGGTACTGGCCG</v>
      </c>
      <c r="AU33" s="29">
        <f t="shared" si="2"/>
        <v>33</v>
      </c>
      <c r="AV33" s="29" t="str">
        <f t="shared" si="3"/>
        <v>AAGACGATCCGCTCACC</v>
      </c>
      <c r="AW33" s="29">
        <f t="shared" si="4"/>
        <v>17</v>
      </c>
      <c r="AX33" s="29">
        <f t="shared" si="5"/>
        <v>77.2</v>
      </c>
      <c r="AY33" s="29">
        <f t="shared" si="6"/>
        <v>60.7</v>
      </c>
    </row>
    <row r="34" spans="2:51" ht="14.4" customHeight="1" x14ac:dyDescent="0.3">
      <c r="B34" s="29" t="s">
        <v>82</v>
      </c>
      <c r="C34" s="29" t="s">
        <v>2285</v>
      </c>
      <c r="D34" s="29" t="s">
        <v>2259</v>
      </c>
      <c r="F34" s="29" t="s">
        <v>82</v>
      </c>
      <c r="G34" s="29" t="s">
        <v>2285</v>
      </c>
      <c r="H34" s="29" t="s">
        <v>2259</v>
      </c>
      <c r="J34" s="29" t="s">
        <v>82</v>
      </c>
      <c r="K34" s="29" t="s">
        <v>2285</v>
      </c>
      <c r="L34" s="29" t="s">
        <v>2259</v>
      </c>
      <c r="N34" s="29" t="s">
        <v>82</v>
      </c>
      <c r="O34" s="29" t="s">
        <v>2285</v>
      </c>
      <c r="P34" s="29" t="s">
        <v>2259</v>
      </c>
      <c r="R34" s="29" t="s">
        <v>82</v>
      </c>
      <c r="S34" s="29" t="s">
        <v>2285</v>
      </c>
      <c r="T34" s="29" t="s">
        <v>2259</v>
      </c>
      <c r="V34" s="29" t="s">
        <v>82</v>
      </c>
      <c r="W34" s="29" t="s">
        <v>2304</v>
      </c>
      <c r="X34" s="29" t="s">
        <v>2259</v>
      </c>
      <c r="Z34" s="29" t="s">
        <v>82</v>
      </c>
      <c r="AA34" s="29" t="s">
        <v>2397</v>
      </c>
      <c r="AB34" s="29" t="s">
        <v>2259</v>
      </c>
      <c r="AD34" s="29" t="s">
        <v>82</v>
      </c>
      <c r="AE34" s="29" t="s">
        <v>2285</v>
      </c>
      <c r="AF34" s="29" t="s">
        <v>2259</v>
      </c>
      <c r="AH34" s="29" t="s">
        <v>82</v>
      </c>
      <c r="AI34" s="29" t="s">
        <v>2418</v>
      </c>
      <c r="AJ34" s="29" t="s">
        <v>2259</v>
      </c>
      <c r="AQ34" s="29" t="s">
        <v>2408</v>
      </c>
      <c r="AR34" s="29" t="s">
        <v>2283</v>
      </c>
      <c r="AS34" s="29">
        <f t="shared" si="0"/>
        <v>21</v>
      </c>
      <c r="AT34" s="29" t="str">
        <f t="shared" si="1"/>
        <v>GAGATCCGGCTGCTAACAAAG</v>
      </c>
      <c r="AU34" s="29">
        <f t="shared" si="2"/>
        <v>21</v>
      </c>
      <c r="AV34" s="29" t="str">
        <f t="shared" si="3"/>
        <v/>
      </c>
      <c r="AW34" s="29">
        <f t="shared" si="4"/>
        <v>0</v>
      </c>
      <c r="AX34" s="29">
        <f t="shared" si="5"/>
        <v>63.4</v>
      </c>
    </row>
    <row r="35" spans="2:51" ht="14.4" customHeight="1" x14ac:dyDescent="0.3">
      <c r="B35" s="29" t="s">
        <v>2163</v>
      </c>
      <c r="C35" s="29">
        <v>-0.93</v>
      </c>
      <c r="D35" s="29">
        <v>-1.01</v>
      </c>
      <c r="F35" s="29" t="s">
        <v>2163</v>
      </c>
      <c r="G35" s="29">
        <v>-0.93</v>
      </c>
      <c r="H35" s="29">
        <v>-1.01</v>
      </c>
      <c r="J35" s="29" t="s">
        <v>2163</v>
      </c>
      <c r="K35" s="29">
        <v>-0.93</v>
      </c>
      <c r="L35" s="29">
        <v>-1.01</v>
      </c>
      <c r="N35" s="29" t="s">
        <v>2163</v>
      </c>
      <c r="O35" s="29">
        <v>-0.93</v>
      </c>
      <c r="P35" s="29">
        <v>-1.01</v>
      </c>
      <c r="R35" s="29" t="s">
        <v>2163</v>
      </c>
      <c r="S35" s="29">
        <v>-0.93</v>
      </c>
      <c r="T35" s="29">
        <v>-1.01</v>
      </c>
      <c r="V35" s="29" t="s">
        <v>2163</v>
      </c>
      <c r="W35" s="29">
        <v>-3.32</v>
      </c>
      <c r="X35" s="29">
        <v>-1.01</v>
      </c>
      <c r="Z35" s="29" t="s">
        <v>2163</v>
      </c>
      <c r="AA35" s="29">
        <v>-4.74</v>
      </c>
      <c r="AB35" s="29">
        <v>-1.01</v>
      </c>
      <c r="AD35" s="29" t="s">
        <v>2163</v>
      </c>
      <c r="AE35" s="29">
        <v>-0.93</v>
      </c>
      <c r="AF35" s="29">
        <v>-1.01</v>
      </c>
      <c r="AH35" s="29" t="s">
        <v>2163</v>
      </c>
      <c r="AI35" s="29">
        <v>-1.1499999999999999</v>
      </c>
      <c r="AJ35" s="29">
        <v>-1.01</v>
      </c>
      <c r="AQ35" s="29" t="s">
        <v>2358</v>
      </c>
      <c r="AR35" s="29" t="s">
        <v>2304</v>
      </c>
      <c r="AS35" s="29">
        <f t="shared" si="0"/>
        <v>20</v>
      </c>
      <c r="AT35" s="29" t="str">
        <f t="shared" si="1"/>
        <v>GCACACTCGTCACCGGAAAG</v>
      </c>
      <c r="AU35" s="29">
        <f t="shared" si="2"/>
        <v>20</v>
      </c>
      <c r="AV35" s="29" t="str">
        <f t="shared" si="3"/>
        <v/>
      </c>
      <c r="AW35" s="29">
        <f t="shared" si="4"/>
        <v>0</v>
      </c>
      <c r="AX35" s="29">
        <f t="shared" si="5"/>
        <v>66</v>
      </c>
    </row>
    <row r="36" spans="2:51" ht="14.4" customHeight="1" x14ac:dyDescent="0.3">
      <c r="AQ36" s="29" t="s">
        <v>2359</v>
      </c>
      <c r="AR36" s="29" t="s">
        <v>2397</v>
      </c>
      <c r="AS36" s="29">
        <f t="shared" si="0"/>
        <v>20</v>
      </c>
      <c r="AT36" s="29" t="str">
        <f t="shared" si="1"/>
        <v>GCCAGTACCTGTGAGATCCG</v>
      </c>
      <c r="AU36" s="29">
        <f t="shared" si="2"/>
        <v>20</v>
      </c>
      <c r="AV36" s="29" t="str">
        <f t="shared" si="3"/>
        <v/>
      </c>
      <c r="AW36" s="29">
        <f t="shared" si="4"/>
        <v>0</v>
      </c>
      <c r="AX36" s="29">
        <f t="shared" si="5"/>
        <v>64.400000000000006</v>
      </c>
    </row>
    <row r="37" spans="2:51" ht="14.4" customHeight="1" x14ac:dyDescent="0.3">
      <c r="B37" s="29" t="s">
        <v>128</v>
      </c>
      <c r="F37" s="29" t="s">
        <v>128</v>
      </c>
      <c r="J37" s="29" t="s">
        <v>128</v>
      </c>
      <c r="N37" s="29" t="s">
        <v>128</v>
      </c>
      <c r="R37" s="29" t="s">
        <v>128</v>
      </c>
      <c r="V37" s="29" t="s">
        <v>128</v>
      </c>
      <c r="Z37" s="29" t="s">
        <v>128</v>
      </c>
      <c r="AD37" s="29" t="s">
        <v>128</v>
      </c>
      <c r="AH37" s="29" t="s">
        <v>128</v>
      </c>
      <c r="AQ37" s="29" t="s">
        <v>2409</v>
      </c>
      <c r="AR37" s="29" t="s">
        <v>2258</v>
      </c>
      <c r="AS37" s="29">
        <f t="shared" si="0"/>
        <v>21</v>
      </c>
      <c r="AT37" s="29" t="str">
        <f t="shared" si="1"/>
        <v>TTCAACCCAGTCAGCTCCTTC</v>
      </c>
      <c r="AU37" s="29">
        <f t="shared" si="2"/>
        <v>21</v>
      </c>
      <c r="AV37" s="29" t="str">
        <f t="shared" si="3"/>
        <v/>
      </c>
      <c r="AW37" s="29">
        <f t="shared" si="4"/>
        <v>0</v>
      </c>
      <c r="AX37" s="29">
        <f t="shared" si="5"/>
        <v>64.2</v>
      </c>
    </row>
    <row r="38" spans="2:51" ht="14.4" customHeight="1" x14ac:dyDescent="0.3">
      <c r="B38" s="29" t="s">
        <v>77</v>
      </c>
      <c r="C38" s="29" t="s">
        <v>2286</v>
      </c>
      <c r="D38" s="29" t="s">
        <v>2287</v>
      </c>
      <c r="F38" s="29" t="s">
        <v>77</v>
      </c>
      <c r="G38" s="29" t="s">
        <v>2291</v>
      </c>
      <c r="H38" s="29" t="s">
        <v>2287</v>
      </c>
      <c r="J38" s="29" t="s">
        <v>77</v>
      </c>
      <c r="K38" s="29" t="s">
        <v>2294</v>
      </c>
      <c r="L38" s="29" t="s">
        <v>2287</v>
      </c>
      <c r="N38" s="29" t="s">
        <v>77</v>
      </c>
      <c r="O38" s="29" t="s">
        <v>2297</v>
      </c>
      <c r="P38" s="29" t="s">
        <v>2287</v>
      </c>
      <c r="R38" s="29" t="s">
        <v>77</v>
      </c>
      <c r="S38" s="29" t="s">
        <v>2302</v>
      </c>
      <c r="T38" s="29" t="s">
        <v>2287</v>
      </c>
      <c r="V38" s="29" t="s">
        <v>77</v>
      </c>
      <c r="W38" s="29" t="s">
        <v>2306</v>
      </c>
      <c r="X38" s="29" t="s">
        <v>2307</v>
      </c>
      <c r="Z38" s="29" t="s">
        <v>77</v>
      </c>
      <c r="AA38" s="29" t="s">
        <v>2399</v>
      </c>
      <c r="AB38" s="29" t="s">
        <v>2400</v>
      </c>
      <c r="AD38" s="29" t="s">
        <v>77</v>
      </c>
      <c r="AE38" s="29" t="s">
        <v>2310</v>
      </c>
      <c r="AF38" s="29" t="s">
        <v>2287</v>
      </c>
      <c r="AH38" s="29" t="s">
        <v>77</v>
      </c>
      <c r="AI38" s="29" t="s">
        <v>2419</v>
      </c>
      <c r="AJ38" s="29" t="s">
        <v>2420</v>
      </c>
    </row>
    <row r="39" spans="2:51" ht="14.4" customHeight="1" x14ac:dyDescent="0.3">
      <c r="B39" s="29" t="s">
        <v>96</v>
      </c>
      <c r="C39" s="29">
        <v>3333</v>
      </c>
      <c r="D39" s="29">
        <v>3715</v>
      </c>
      <c r="F39" s="29" t="s">
        <v>96</v>
      </c>
      <c r="G39" s="29">
        <v>3369</v>
      </c>
      <c r="H39" s="29">
        <v>3715</v>
      </c>
      <c r="J39" s="29" t="s">
        <v>96</v>
      </c>
      <c r="K39" s="29">
        <v>3402</v>
      </c>
      <c r="L39" s="29">
        <v>3715</v>
      </c>
      <c r="N39" s="29" t="s">
        <v>96</v>
      </c>
      <c r="O39" s="29">
        <v>3441</v>
      </c>
      <c r="P39" s="29">
        <v>3715</v>
      </c>
      <c r="R39" s="29" t="s">
        <v>96</v>
      </c>
      <c r="S39" s="29">
        <v>3471</v>
      </c>
      <c r="T39" s="29">
        <v>3715</v>
      </c>
      <c r="V39" s="29" t="s">
        <v>96</v>
      </c>
      <c r="W39" s="29">
        <v>3336</v>
      </c>
      <c r="X39" s="29">
        <v>3793</v>
      </c>
      <c r="Z39" s="29" t="s">
        <v>96</v>
      </c>
      <c r="AA39" s="29">
        <v>3372</v>
      </c>
      <c r="AB39" s="29">
        <v>3727</v>
      </c>
      <c r="AD39" s="29" t="s">
        <v>96</v>
      </c>
      <c r="AE39" s="29">
        <v>3414</v>
      </c>
      <c r="AF39" s="29">
        <v>3715</v>
      </c>
      <c r="AH39" s="29" t="s">
        <v>96</v>
      </c>
      <c r="AI39" s="29">
        <v>3376</v>
      </c>
      <c r="AJ39" s="29">
        <v>3822</v>
      </c>
    </row>
    <row r="40" spans="2:51" ht="14.4" customHeight="1" x14ac:dyDescent="0.3">
      <c r="B40" s="29" t="s">
        <v>130</v>
      </c>
      <c r="F40" s="29" t="s">
        <v>130</v>
      </c>
      <c r="J40" s="29" t="s">
        <v>130</v>
      </c>
      <c r="N40" s="29" t="s">
        <v>130</v>
      </c>
      <c r="R40" s="29" t="s">
        <v>130</v>
      </c>
      <c r="V40" s="29" t="s">
        <v>130</v>
      </c>
      <c r="Z40" s="29" t="s">
        <v>130</v>
      </c>
      <c r="AD40" s="29" t="s">
        <v>130</v>
      </c>
      <c r="AH40" s="29" t="s">
        <v>130</v>
      </c>
    </row>
    <row r="41" spans="2:51" ht="14.4" customHeight="1" x14ac:dyDescent="0.3">
      <c r="B41" s="29" t="s">
        <v>78</v>
      </c>
      <c r="C41" s="29" t="s">
        <v>2288</v>
      </c>
      <c r="F41" s="29" t="s">
        <v>78</v>
      </c>
      <c r="G41" s="29" t="s">
        <v>2292</v>
      </c>
      <c r="J41" s="29" t="s">
        <v>78</v>
      </c>
      <c r="K41" s="29" t="s">
        <v>2295</v>
      </c>
      <c r="N41" s="29" t="s">
        <v>78</v>
      </c>
      <c r="O41" s="29" t="s">
        <v>2298</v>
      </c>
      <c r="R41" s="29" t="s">
        <v>78</v>
      </c>
      <c r="S41" s="29" t="s">
        <v>2303</v>
      </c>
      <c r="V41" s="29" t="s">
        <v>78</v>
      </c>
      <c r="W41" s="29" t="s">
        <v>2308</v>
      </c>
      <c r="Z41" s="29" t="s">
        <v>78</v>
      </c>
      <c r="AA41" s="29" t="s">
        <v>2401</v>
      </c>
      <c r="AD41" s="29" t="s">
        <v>78</v>
      </c>
      <c r="AE41" s="29" t="s">
        <v>2311</v>
      </c>
      <c r="AH41" s="29" t="s">
        <v>78</v>
      </c>
      <c r="AI41" s="29" t="s">
        <v>2421</v>
      </c>
    </row>
    <row r="42" spans="2:51" ht="14.4" customHeight="1" x14ac:dyDescent="0.3">
      <c r="B42" s="29" t="s">
        <v>2230</v>
      </c>
      <c r="C42" s="29" t="s">
        <v>2162</v>
      </c>
      <c r="F42" s="29" t="s">
        <v>2230</v>
      </c>
      <c r="G42" s="29" t="s">
        <v>2162</v>
      </c>
      <c r="J42" s="29" t="s">
        <v>2230</v>
      </c>
      <c r="K42" s="29" t="s">
        <v>2162</v>
      </c>
      <c r="N42" s="29" t="s">
        <v>2230</v>
      </c>
      <c r="O42" s="29" t="s">
        <v>2162</v>
      </c>
      <c r="R42" s="29" t="s">
        <v>2230</v>
      </c>
      <c r="S42" s="29" t="s">
        <v>2162</v>
      </c>
      <c r="V42" s="29" t="s">
        <v>2230</v>
      </c>
      <c r="W42" s="29" t="s">
        <v>2162</v>
      </c>
      <c r="Z42" s="29" t="s">
        <v>2230</v>
      </c>
      <c r="AA42" s="29" t="s">
        <v>2162</v>
      </c>
      <c r="AD42" s="29" t="s">
        <v>2230</v>
      </c>
      <c r="AE42" s="29" t="s">
        <v>2162</v>
      </c>
      <c r="AH42" s="29" t="s">
        <v>2230</v>
      </c>
      <c r="AI42" s="29" t="s">
        <v>2162</v>
      </c>
    </row>
    <row r="44" spans="2:51" ht="14.4" customHeight="1" x14ac:dyDescent="0.3">
      <c r="B44" s="29" t="s">
        <v>129</v>
      </c>
      <c r="F44" s="29" t="s">
        <v>129</v>
      </c>
      <c r="J44" s="29" t="s">
        <v>129</v>
      </c>
      <c r="N44" s="29" t="s">
        <v>129</v>
      </c>
      <c r="R44" s="29" t="s">
        <v>129</v>
      </c>
      <c r="V44" s="29" t="s">
        <v>129</v>
      </c>
      <c r="Z44" s="29" t="s">
        <v>129</v>
      </c>
      <c r="AD44" s="29" t="s">
        <v>129</v>
      </c>
      <c r="AH44" s="29" t="s">
        <v>129</v>
      </c>
    </row>
    <row r="45" spans="2:51" ht="14.4" customHeight="1" x14ac:dyDescent="0.3">
      <c r="B45" s="29" t="s">
        <v>79</v>
      </c>
      <c r="C45" s="29" t="s">
        <v>2272</v>
      </c>
      <c r="D45" s="29" t="s">
        <v>97</v>
      </c>
      <c r="E45" s="29" t="s">
        <v>98</v>
      </c>
      <c r="F45" s="29" t="s">
        <v>79</v>
      </c>
      <c r="G45" s="29" t="s">
        <v>2274</v>
      </c>
      <c r="H45" s="29" t="s">
        <v>97</v>
      </c>
      <c r="I45" s="29" t="s">
        <v>98</v>
      </c>
      <c r="J45" s="29" t="s">
        <v>79</v>
      </c>
      <c r="K45" s="29" t="s">
        <v>2276</v>
      </c>
      <c r="L45" s="29" t="s">
        <v>97</v>
      </c>
      <c r="M45" s="29" t="s">
        <v>98</v>
      </c>
      <c r="N45" s="29" t="s">
        <v>79</v>
      </c>
      <c r="O45" s="29" t="s">
        <v>2299</v>
      </c>
      <c r="P45" s="29" t="s">
        <v>97</v>
      </c>
      <c r="Q45" s="29" t="s">
        <v>98</v>
      </c>
      <c r="R45" s="29" t="s">
        <v>79</v>
      </c>
      <c r="S45" s="29" t="s">
        <v>2278</v>
      </c>
      <c r="T45" s="29" t="s">
        <v>97</v>
      </c>
      <c r="U45" s="29" t="s">
        <v>98</v>
      </c>
      <c r="V45" s="29" t="s">
        <v>79</v>
      </c>
      <c r="W45" s="29" t="s">
        <v>2280</v>
      </c>
      <c r="X45" s="29" t="s">
        <v>97</v>
      </c>
      <c r="Y45" s="29" t="s">
        <v>98</v>
      </c>
      <c r="Z45" s="29" t="s">
        <v>79</v>
      </c>
      <c r="AA45" s="29" t="s">
        <v>2402</v>
      </c>
      <c r="AB45" s="29" t="s">
        <v>97</v>
      </c>
      <c r="AC45" s="29" t="s">
        <v>98</v>
      </c>
      <c r="AD45" s="29" t="s">
        <v>99</v>
      </c>
      <c r="AE45" s="29" t="s">
        <v>100</v>
      </c>
      <c r="AF45" s="29" t="s">
        <v>101</v>
      </c>
      <c r="AG45" s="29" t="s">
        <v>188</v>
      </c>
      <c r="AH45" s="29" t="s">
        <v>79</v>
      </c>
      <c r="AI45" s="29" t="s">
        <v>120</v>
      </c>
      <c r="AJ45" s="29" t="s">
        <v>97</v>
      </c>
      <c r="AK45" s="29" t="s">
        <v>98</v>
      </c>
      <c r="AL45" s="29" t="s">
        <v>99</v>
      </c>
      <c r="AM45" s="29" t="s">
        <v>100</v>
      </c>
      <c r="AN45" s="29" t="s">
        <v>101</v>
      </c>
      <c r="AO45" s="29" t="s">
        <v>188</v>
      </c>
    </row>
    <row r="46" spans="2:51" ht="14.4" customHeight="1" x14ac:dyDescent="0.3">
      <c r="B46" s="29" t="s">
        <v>80</v>
      </c>
      <c r="C46" s="29" t="s">
        <v>2273</v>
      </c>
      <c r="D46" s="29" t="s">
        <v>102</v>
      </c>
      <c r="E46" s="29" t="s">
        <v>103</v>
      </c>
      <c r="F46" s="29" t="s">
        <v>80</v>
      </c>
      <c r="G46" s="29" t="s">
        <v>2275</v>
      </c>
      <c r="H46" s="29" t="s">
        <v>102</v>
      </c>
      <c r="I46" s="29" t="s">
        <v>103</v>
      </c>
      <c r="J46" s="29" t="s">
        <v>80</v>
      </c>
      <c r="K46" s="29" t="s">
        <v>2277</v>
      </c>
      <c r="L46" s="29" t="s">
        <v>102</v>
      </c>
      <c r="M46" s="29" t="s">
        <v>103</v>
      </c>
      <c r="N46" s="29" t="s">
        <v>80</v>
      </c>
      <c r="O46" s="29" t="s">
        <v>2300</v>
      </c>
      <c r="P46" s="29" t="s">
        <v>102</v>
      </c>
      <c r="Q46" s="29" t="s">
        <v>103</v>
      </c>
      <c r="R46" s="29" t="s">
        <v>80</v>
      </c>
      <c r="S46" s="29" t="s">
        <v>2279</v>
      </c>
      <c r="T46" s="29" t="s">
        <v>102</v>
      </c>
      <c r="U46" s="29" t="s">
        <v>103</v>
      </c>
      <c r="V46" s="29" t="s">
        <v>80</v>
      </c>
      <c r="W46" s="29" t="s">
        <v>2281</v>
      </c>
      <c r="X46" s="29" t="s">
        <v>102</v>
      </c>
      <c r="Y46" s="29" t="s">
        <v>103</v>
      </c>
      <c r="Z46" s="29" t="s">
        <v>80</v>
      </c>
      <c r="AA46" s="29" t="s">
        <v>2403</v>
      </c>
      <c r="AB46" s="29" t="s">
        <v>102</v>
      </c>
      <c r="AC46" s="29" t="s">
        <v>103</v>
      </c>
      <c r="AD46" s="29" t="s">
        <v>104</v>
      </c>
      <c r="AE46" s="29" t="s">
        <v>105</v>
      </c>
      <c r="AF46" s="29" t="s">
        <v>106</v>
      </c>
      <c r="AG46" s="29" t="s">
        <v>189</v>
      </c>
      <c r="AH46" s="29" t="s">
        <v>80</v>
      </c>
      <c r="AI46" s="29" t="s">
        <v>121</v>
      </c>
      <c r="AJ46" s="29" t="s">
        <v>102</v>
      </c>
      <c r="AK46" s="29" t="s">
        <v>103</v>
      </c>
      <c r="AL46" s="29" t="s">
        <v>104</v>
      </c>
      <c r="AM46" s="29" t="s">
        <v>105</v>
      </c>
      <c r="AN46" s="29" t="s">
        <v>106</v>
      </c>
      <c r="AO46" s="29" t="s">
        <v>189</v>
      </c>
    </row>
    <row r="47" spans="2:51" ht="14.4" customHeight="1" x14ac:dyDescent="0.3">
      <c r="B47" s="29" t="s">
        <v>2164</v>
      </c>
      <c r="C47" s="29">
        <v>547</v>
      </c>
      <c r="D47" s="29">
        <v>506</v>
      </c>
      <c r="E47" s="29">
        <v>319</v>
      </c>
      <c r="F47" s="29" t="s">
        <v>2164</v>
      </c>
      <c r="G47" s="29">
        <v>559</v>
      </c>
      <c r="H47" s="29">
        <v>506</v>
      </c>
      <c r="I47" s="29">
        <v>319</v>
      </c>
      <c r="J47" s="29" t="s">
        <v>2164</v>
      </c>
      <c r="K47" s="29">
        <v>570</v>
      </c>
      <c r="L47" s="29">
        <v>506</v>
      </c>
      <c r="M47" s="29">
        <v>319</v>
      </c>
      <c r="N47" s="29" t="s">
        <v>2164</v>
      </c>
      <c r="O47" s="29">
        <v>583</v>
      </c>
      <c r="P47" s="29">
        <v>506</v>
      </c>
      <c r="Q47" s="29">
        <v>319</v>
      </c>
      <c r="R47" s="29" t="s">
        <v>2164</v>
      </c>
      <c r="S47" s="29">
        <v>593</v>
      </c>
      <c r="T47" s="29">
        <v>506</v>
      </c>
      <c r="U47" s="29">
        <v>319</v>
      </c>
      <c r="V47" s="29" t="s">
        <v>2164</v>
      </c>
      <c r="W47" s="29">
        <v>574</v>
      </c>
      <c r="X47" s="29">
        <v>506</v>
      </c>
      <c r="Y47" s="29">
        <v>319</v>
      </c>
      <c r="Z47" s="29" t="s">
        <v>2164</v>
      </c>
      <c r="AA47" s="29">
        <v>564</v>
      </c>
      <c r="AB47" s="29">
        <v>506</v>
      </c>
      <c r="AC47" s="29">
        <v>319</v>
      </c>
      <c r="AD47" s="29">
        <v>286</v>
      </c>
      <c r="AE47" s="29">
        <v>122</v>
      </c>
      <c r="AF47" s="29">
        <v>118</v>
      </c>
      <c r="AG47" s="29">
        <v>88</v>
      </c>
      <c r="AH47" s="29" t="s">
        <v>2164</v>
      </c>
      <c r="AI47" s="29">
        <v>597</v>
      </c>
      <c r="AJ47" s="29">
        <v>506</v>
      </c>
      <c r="AK47" s="29">
        <v>319</v>
      </c>
      <c r="AL47" s="29">
        <v>286</v>
      </c>
      <c r="AM47" s="29">
        <v>122</v>
      </c>
      <c r="AN47" s="29">
        <v>118</v>
      </c>
      <c r="AO47" s="29">
        <v>88</v>
      </c>
    </row>
    <row r="48" spans="2:51" ht="14.4" customHeight="1" x14ac:dyDescent="0.3">
      <c r="AR48" s="29" t="str">
        <f>PCRWithOverhangs(AR58,AR25,AR26)</f>
        <v>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</v>
      </c>
      <c r="AS48" s="29">
        <f>LEN(AR48)</f>
        <v>3333</v>
      </c>
    </row>
    <row r="49" spans="2:45" ht="14.4" customHeight="1" x14ac:dyDescent="0.3">
      <c r="B49" s="29" t="s">
        <v>1887</v>
      </c>
      <c r="F49" s="29" t="s">
        <v>1887</v>
      </c>
      <c r="J49" s="29" t="s">
        <v>1887</v>
      </c>
      <c r="N49" s="29" t="s">
        <v>1887</v>
      </c>
      <c r="R49" s="29" t="s">
        <v>1887</v>
      </c>
      <c r="V49" s="29" t="s">
        <v>1887</v>
      </c>
      <c r="Z49" s="29" t="s">
        <v>1887</v>
      </c>
      <c r="AD49" s="29" t="s">
        <v>1887</v>
      </c>
      <c r="AH49" s="29" t="s">
        <v>1887</v>
      </c>
    </row>
    <row r="50" spans="2:45" ht="14.4" customHeight="1" x14ac:dyDescent="0.3">
      <c r="C50" s="29" t="s">
        <v>1888</v>
      </c>
      <c r="D50" s="29" t="s">
        <v>2288</v>
      </c>
      <c r="E50" s="29" t="s">
        <v>2289</v>
      </c>
      <c r="G50" s="29" t="s">
        <v>2320</v>
      </c>
      <c r="H50" s="29" t="s">
        <v>2292</v>
      </c>
      <c r="I50" s="29" t="s">
        <v>2321</v>
      </c>
      <c r="K50" s="29" t="s">
        <v>2326</v>
      </c>
      <c r="L50" s="29" t="s">
        <v>2295</v>
      </c>
      <c r="M50" s="29" t="s">
        <v>2327</v>
      </c>
      <c r="O50" s="29" t="s">
        <v>2332</v>
      </c>
      <c r="P50" s="29" t="s">
        <v>2298</v>
      </c>
      <c r="Q50" s="29" t="s">
        <v>2333</v>
      </c>
      <c r="S50" s="29" t="s">
        <v>2338</v>
      </c>
      <c r="T50" s="29" t="s">
        <v>2303</v>
      </c>
      <c r="U50" s="29" t="s">
        <v>2339</v>
      </c>
      <c r="W50" s="29" t="s">
        <v>2160</v>
      </c>
      <c r="X50" s="29" t="s">
        <v>2308</v>
      </c>
      <c r="Y50" s="29" t="s">
        <v>2344</v>
      </c>
      <c r="AA50" s="29" t="s">
        <v>2349</v>
      </c>
      <c r="AB50" s="29" t="s">
        <v>2401</v>
      </c>
      <c r="AC50" s="29" t="s">
        <v>2404</v>
      </c>
      <c r="AE50" s="29" t="s">
        <v>2354</v>
      </c>
      <c r="AF50" s="29" t="s">
        <v>2311</v>
      </c>
      <c r="AG50" s="29" t="s">
        <v>2355</v>
      </c>
      <c r="AI50" s="29" t="s">
        <v>2422</v>
      </c>
      <c r="AJ50" s="29" t="s">
        <v>2421</v>
      </c>
      <c r="AK50" s="29" t="s">
        <v>2423</v>
      </c>
    </row>
    <row r="51" spans="2:45" ht="14.4" customHeight="1" x14ac:dyDescent="0.3">
      <c r="C51" s="29" t="s">
        <v>2313</v>
      </c>
      <c r="D51" s="29" t="s">
        <v>2282</v>
      </c>
      <c r="E51" s="29" t="s">
        <v>2368</v>
      </c>
      <c r="G51" s="29" t="s">
        <v>2317</v>
      </c>
      <c r="H51" s="29" t="s">
        <v>2282</v>
      </c>
      <c r="I51" s="29" t="s">
        <v>2372</v>
      </c>
      <c r="K51" s="29" t="s">
        <v>2323</v>
      </c>
      <c r="L51" s="29" t="s">
        <v>2282</v>
      </c>
      <c r="M51" s="29" t="s">
        <v>2376</v>
      </c>
      <c r="O51" s="29" t="s">
        <v>2329</v>
      </c>
      <c r="P51" s="29" t="s">
        <v>2282</v>
      </c>
      <c r="Q51" s="29" t="s">
        <v>2380</v>
      </c>
      <c r="S51" s="29" t="s">
        <v>2335</v>
      </c>
      <c r="T51" s="29" t="s">
        <v>2282</v>
      </c>
      <c r="U51" s="29" t="s">
        <v>2384</v>
      </c>
      <c r="W51" s="29" t="s">
        <v>2341</v>
      </c>
      <c r="X51" s="29" t="s">
        <v>2282</v>
      </c>
      <c r="Y51" s="29" t="s">
        <v>2388</v>
      </c>
      <c r="AA51" s="29" t="s">
        <v>2346</v>
      </c>
      <c r="AB51" s="29" t="s">
        <v>2282</v>
      </c>
      <c r="AC51" s="29" t="s">
        <v>2405</v>
      </c>
      <c r="AE51" s="29" t="s">
        <v>2351</v>
      </c>
      <c r="AF51" s="29" t="s">
        <v>2282</v>
      </c>
      <c r="AG51" s="29" t="s">
        <v>2393</v>
      </c>
      <c r="AI51" s="29" t="s">
        <v>2414</v>
      </c>
      <c r="AJ51" s="29" t="s">
        <v>2282</v>
      </c>
      <c r="AK51" s="29" t="s">
        <v>2424</v>
      </c>
    </row>
    <row r="52" spans="2:45" ht="14.4" customHeight="1" x14ac:dyDescent="0.3">
      <c r="C52" s="29" t="s">
        <v>2315</v>
      </c>
      <c r="D52" s="29" t="s">
        <v>2284</v>
      </c>
      <c r="E52" s="29" t="s">
        <v>2369</v>
      </c>
      <c r="G52" s="29" t="s">
        <v>2319</v>
      </c>
      <c r="H52" s="29" t="s">
        <v>2290</v>
      </c>
      <c r="I52" s="29" t="s">
        <v>2373</v>
      </c>
      <c r="K52" s="29" t="s">
        <v>2325</v>
      </c>
      <c r="L52" s="29" t="s">
        <v>2293</v>
      </c>
      <c r="M52" s="29" t="s">
        <v>2377</v>
      </c>
      <c r="O52" s="29" t="s">
        <v>2331</v>
      </c>
      <c r="P52" s="29" t="s">
        <v>2296</v>
      </c>
      <c r="Q52" s="29" t="s">
        <v>2381</v>
      </c>
      <c r="S52" s="29" t="s">
        <v>2337</v>
      </c>
      <c r="T52" s="29" t="s">
        <v>2301</v>
      </c>
      <c r="U52" s="29" t="s">
        <v>2385</v>
      </c>
      <c r="W52" s="29" t="s">
        <v>2343</v>
      </c>
      <c r="X52" s="29" t="s">
        <v>2305</v>
      </c>
      <c r="Y52" s="29" t="s">
        <v>2389</v>
      </c>
      <c r="AA52" s="29" t="s">
        <v>2348</v>
      </c>
      <c r="AB52" s="29" t="s">
        <v>2398</v>
      </c>
      <c r="AC52" s="29" t="s">
        <v>2406</v>
      </c>
      <c r="AE52" s="29" t="s">
        <v>2353</v>
      </c>
      <c r="AF52" s="29" t="s">
        <v>2309</v>
      </c>
      <c r="AG52" s="29" t="s">
        <v>2394</v>
      </c>
      <c r="AI52" s="29" t="s">
        <v>2416</v>
      </c>
      <c r="AJ52" s="82" t="s">
        <v>2427</v>
      </c>
      <c r="AK52" s="29" t="s">
        <v>2428</v>
      </c>
    </row>
    <row r="53" spans="2:45" ht="14.4" customHeight="1" x14ac:dyDescent="0.3">
      <c r="C53" s="29" t="s">
        <v>2312</v>
      </c>
      <c r="D53" s="29" t="s">
        <v>2283</v>
      </c>
      <c r="E53" s="29" t="s">
        <v>2370</v>
      </c>
      <c r="G53" s="29" t="s">
        <v>2316</v>
      </c>
      <c r="H53" s="29" t="s">
        <v>2283</v>
      </c>
      <c r="I53" s="29" t="s">
        <v>2374</v>
      </c>
      <c r="K53" s="29" t="s">
        <v>2322</v>
      </c>
      <c r="L53" s="29" t="s">
        <v>2283</v>
      </c>
      <c r="M53" s="29" t="s">
        <v>2378</v>
      </c>
      <c r="O53" s="29" t="s">
        <v>2328</v>
      </c>
      <c r="P53" s="29" t="s">
        <v>2283</v>
      </c>
      <c r="Q53" s="29" t="s">
        <v>2382</v>
      </c>
      <c r="S53" s="29" t="s">
        <v>2334</v>
      </c>
      <c r="T53" s="29" t="s">
        <v>2283</v>
      </c>
      <c r="U53" s="29" t="s">
        <v>2386</v>
      </c>
      <c r="W53" s="29" t="s">
        <v>2340</v>
      </c>
      <c r="X53" s="29" t="s">
        <v>2304</v>
      </c>
      <c r="Y53" s="29" t="s">
        <v>2390</v>
      </c>
      <c r="AA53" s="29" t="s">
        <v>2345</v>
      </c>
      <c r="AB53" s="29" t="s">
        <v>2397</v>
      </c>
      <c r="AC53" s="29" t="s">
        <v>2407</v>
      </c>
      <c r="AE53" s="29" t="s">
        <v>2350</v>
      </c>
      <c r="AF53" s="29" t="s">
        <v>2283</v>
      </c>
      <c r="AG53" s="29" t="s">
        <v>2395</v>
      </c>
      <c r="AI53" s="29" t="s">
        <v>2415</v>
      </c>
      <c r="AJ53" s="29" t="s">
        <v>2412</v>
      </c>
      <c r="AK53" s="29" t="s">
        <v>2425</v>
      </c>
    </row>
    <row r="54" spans="2:45" ht="14.4" customHeight="1" x14ac:dyDescent="0.3">
      <c r="C54" s="29" t="s">
        <v>2314</v>
      </c>
      <c r="D54" s="29" t="s">
        <v>2258</v>
      </c>
      <c r="E54" s="29" t="s">
        <v>2371</v>
      </c>
      <c r="G54" s="29" t="s">
        <v>2318</v>
      </c>
      <c r="H54" s="29" t="s">
        <v>2258</v>
      </c>
      <c r="I54" s="29" t="s">
        <v>2375</v>
      </c>
      <c r="K54" s="29" t="s">
        <v>2324</v>
      </c>
      <c r="L54" s="29" t="s">
        <v>2258</v>
      </c>
      <c r="M54" s="29" t="s">
        <v>2379</v>
      </c>
      <c r="O54" s="29" t="s">
        <v>2330</v>
      </c>
      <c r="P54" s="29" t="s">
        <v>2258</v>
      </c>
      <c r="Q54" s="29" t="s">
        <v>2383</v>
      </c>
      <c r="S54" s="29" t="s">
        <v>2336</v>
      </c>
      <c r="T54" s="29" t="s">
        <v>2258</v>
      </c>
      <c r="U54" s="29" t="s">
        <v>2387</v>
      </c>
      <c r="W54" s="29" t="s">
        <v>2342</v>
      </c>
      <c r="X54" s="29" t="s">
        <v>2258</v>
      </c>
      <c r="Y54" s="29" t="s">
        <v>2391</v>
      </c>
      <c r="AA54" s="29" t="s">
        <v>2347</v>
      </c>
      <c r="AB54" s="29" t="s">
        <v>2258</v>
      </c>
      <c r="AC54" s="29" t="s">
        <v>2392</v>
      </c>
      <c r="AE54" s="29" t="s">
        <v>2352</v>
      </c>
      <c r="AF54" s="29" t="s">
        <v>2258</v>
      </c>
      <c r="AG54" s="29" t="s">
        <v>2396</v>
      </c>
      <c r="AI54" s="29" t="s">
        <v>2417</v>
      </c>
      <c r="AJ54" s="29" t="s">
        <v>2258</v>
      </c>
      <c r="AK54" s="29" t="s">
        <v>2426</v>
      </c>
    </row>
    <row r="57" spans="2:45" ht="14.4" customHeight="1" x14ac:dyDescent="0.3">
      <c r="AJ57" s="82" t="s">
        <v>2427</v>
      </c>
    </row>
    <row r="58" spans="2:45" ht="14.4" customHeight="1" x14ac:dyDescent="0.3">
      <c r="AQ58" s="29" t="s">
        <v>2429</v>
      </c>
      <c r="AR58" s="29" t="s">
        <v>2288</v>
      </c>
      <c r="AS58" s="29">
        <f t="shared" ref="AS58:AS65" si="7">LEN(AR58)</f>
        <v>7010</v>
      </c>
    </row>
    <row r="59" spans="2:45" ht="14.4" customHeight="1" x14ac:dyDescent="0.3">
      <c r="H59" s="29" t="s">
        <v>2435</v>
      </c>
      <c r="AQ59" s="29" t="s">
        <v>2430</v>
      </c>
      <c r="AR59" s="29" t="s">
        <v>2292</v>
      </c>
      <c r="AS59" s="29">
        <f t="shared" si="7"/>
        <v>7046</v>
      </c>
    </row>
    <row r="60" spans="2:45" ht="14.4" customHeight="1" x14ac:dyDescent="0.3">
      <c r="H60" s="29">
        <v>0</v>
      </c>
      <c r="AQ60" s="29" t="s">
        <v>2356</v>
      </c>
      <c r="AR60" s="29" t="s">
        <v>2401</v>
      </c>
      <c r="AS60" s="29">
        <f t="shared" si="7"/>
        <v>7061</v>
      </c>
    </row>
    <row r="61" spans="2:45" ht="14.4" customHeight="1" x14ac:dyDescent="0.3">
      <c r="H61" s="29" t="s">
        <v>2436</v>
      </c>
      <c r="I61" s="29">
        <f>FIND(H59,H61)</f>
        <v>43</v>
      </c>
      <c r="AQ61" s="29" t="s">
        <v>2431</v>
      </c>
      <c r="AR61" s="29" t="s">
        <v>2295</v>
      </c>
      <c r="AS61" s="29">
        <f t="shared" si="7"/>
        <v>7079</v>
      </c>
    </row>
    <row r="62" spans="2:45" ht="14.4" customHeight="1" x14ac:dyDescent="0.3">
      <c r="B62" s="79"/>
      <c r="H62" s="29" t="s">
        <v>2437</v>
      </c>
      <c r="I62" s="29">
        <f>FIND(H59,H62)</f>
        <v>1</v>
      </c>
      <c r="AQ62" s="29" t="s">
        <v>2432</v>
      </c>
      <c r="AR62" s="29" t="s">
        <v>2308</v>
      </c>
      <c r="AS62" s="29">
        <f t="shared" si="7"/>
        <v>7091</v>
      </c>
    </row>
    <row r="63" spans="2:45" ht="14.4" customHeight="1" x14ac:dyDescent="0.3">
      <c r="B63" s="79"/>
      <c r="AQ63" s="29" t="s">
        <v>2433</v>
      </c>
      <c r="AR63" s="29" t="s">
        <v>2311</v>
      </c>
      <c r="AS63" s="29">
        <f t="shared" si="7"/>
        <v>7091</v>
      </c>
    </row>
    <row r="64" spans="2:45" ht="14.4" customHeight="1" x14ac:dyDescent="0.3">
      <c r="AQ64" s="29" t="s">
        <v>2357</v>
      </c>
      <c r="AR64" s="29" t="s">
        <v>2298</v>
      </c>
      <c r="AS64" s="29">
        <f t="shared" si="7"/>
        <v>7118</v>
      </c>
    </row>
    <row r="65" spans="2:45" ht="14.4" customHeight="1" x14ac:dyDescent="0.3">
      <c r="AQ65" s="29" t="s">
        <v>2434</v>
      </c>
      <c r="AR65" s="29" t="s">
        <v>2303</v>
      </c>
      <c r="AS65" s="29">
        <f t="shared" si="7"/>
        <v>7148</v>
      </c>
    </row>
    <row r="67" spans="2:45" ht="14.4" customHeight="1" x14ac:dyDescent="0.3">
      <c r="L67" s="29" t="s">
        <v>2451</v>
      </c>
      <c r="M67" s="29" t="s">
        <v>2452</v>
      </c>
      <c r="N67" s="29" t="s">
        <v>2453</v>
      </c>
      <c r="O67" s="29" t="s">
        <v>2231</v>
      </c>
      <c r="P67" s="29" t="s">
        <v>2454</v>
      </c>
      <c r="Q67" s="29" t="s">
        <v>2455</v>
      </c>
    </row>
    <row r="68" spans="2:45" ht="14.4" customHeight="1" x14ac:dyDescent="0.3">
      <c r="L68" s="29" t="s">
        <v>2457</v>
      </c>
      <c r="M68" s="29" t="s">
        <v>2458</v>
      </c>
      <c r="N68" s="29" t="s">
        <v>2482</v>
      </c>
      <c r="O68" s="29" t="s">
        <v>2487</v>
      </c>
      <c r="P68" s="29" t="s">
        <v>2459</v>
      </c>
      <c r="Q68" s="29" t="s">
        <v>2459</v>
      </c>
      <c r="AQ68" s="29" t="str">
        <f>AQ58&amp;"###"&amp;AR58</f>
        <v>&gt;Assembly1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69" spans="2:45" ht="14.4" customHeight="1" x14ac:dyDescent="0.3">
      <c r="L69" s="29" t="s">
        <v>2457</v>
      </c>
      <c r="M69" s="29" t="s">
        <v>2458</v>
      </c>
      <c r="N69" s="29" t="s">
        <v>2482</v>
      </c>
      <c r="O69" s="29" t="s">
        <v>2488</v>
      </c>
      <c r="P69" s="29" t="s">
        <v>2459</v>
      </c>
      <c r="Q69" s="29" t="s">
        <v>2459</v>
      </c>
      <c r="AQ69" s="29" t="str">
        <f t="shared" ref="AQ69:AQ75" si="8">AQ59&amp;"###"&amp;AR59</f>
        <v>&gt;Assembly2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0" spans="2:45" ht="14.4" customHeight="1" x14ac:dyDescent="0.3">
      <c r="G70" s="29" t="s">
        <v>2263</v>
      </c>
      <c r="L70" s="29" t="s">
        <v>2457</v>
      </c>
      <c r="M70" s="29" t="s">
        <v>2458</v>
      </c>
      <c r="N70" s="29" t="s">
        <v>2482</v>
      </c>
      <c r="O70" s="29" t="s">
        <v>2489</v>
      </c>
      <c r="P70" s="29" t="s">
        <v>2459</v>
      </c>
      <c r="Q70" s="29" t="s">
        <v>2459</v>
      </c>
      <c r="AQ70" s="29" t="str">
        <f t="shared" si="8"/>
        <v>&gt;Assembly3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1" spans="2:45" ht="14.4" customHeight="1" x14ac:dyDescent="0.3">
      <c r="G71" s="29" t="s">
        <v>2438</v>
      </c>
      <c r="L71" s="29" t="s">
        <v>2457</v>
      </c>
      <c r="M71" s="29" t="s">
        <v>2458</v>
      </c>
      <c r="N71" s="29" t="s">
        <v>2482</v>
      </c>
      <c r="O71" s="29" t="s">
        <v>2490</v>
      </c>
      <c r="P71" s="29" t="s">
        <v>2459</v>
      </c>
      <c r="Q71" s="29" t="s">
        <v>2459</v>
      </c>
      <c r="AQ71" s="29" t="str">
        <f t="shared" si="8"/>
        <v>&gt;Assembly4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2" spans="2:45" ht="14.4" customHeight="1" x14ac:dyDescent="0.3">
      <c r="G72" s="29" t="s">
        <v>2439</v>
      </c>
      <c r="AQ72" s="29" t="str">
        <f t="shared" si="8"/>
        <v>&gt;Assembly5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3" spans="2:45" ht="14.4" customHeight="1" x14ac:dyDescent="0.3">
      <c r="G73" s="29">
        <v>59</v>
      </c>
      <c r="AQ73" s="29" t="str">
        <f t="shared" si="8"/>
        <v>&gt;Assembly6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4" spans="2:45" ht="14.4" customHeight="1" x14ac:dyDescent="0.3">
      <c r="G74" s="29">
        <v>59.8</v>
      </c>
      <c r="AQ74" s="29" t="str">
        <f t="shared" si="8"/>
        <v>&gt;Assembly7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5" spans="2:45" ht="14.4" customHeight="1" x14ac:dyDescent="0.3">
      <c r="G75" s="29" t="s">
        <v>2438</v>
      </c>
      <c r="AQ75" s="29" t="str">
        <f t="shared" si="8"/>
        <v>&gt;Assembly8###AGGAGCTGACTGGGTTGAAG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</v>
      </c>
    </row>
    <row r="76" spans="2:45" ht="14.4" customHeight="1" x14ac:dyDescent="0.3">
      <c r="G76" s="29" t="s">
        <v>2439</v>
      </c>
      <c r="L76" s="29" t="s">
        <v>2451</v>
      </c>
      <c r="M76" s="29" t="s">
        <v>2452</v>
      </c>
      <c r="N76" s="29" t="s">
        <v>2453</v>
      </c>
      <c r="O76" s="29" t="s">
        <v>2231</v>
      </c>
      <c r="P76" s="29" t="s">
        <v>2454</v>
      </c>
      <c r="Q76" s="29" t="s">
        <v>2455</v>
      </c>
    </row>
    <row r="77" spans="2:45" ht="14.4" customHeight="1" x14ac:dyDescent="0.3">
      <c r="L77" s="29" t="s">
        <v>2457</v>
      </c>
      <c r="M77" s="29" t="s">
        <v>2458</v>
      </c>
      <c r="N77" s="29" t="s">
        <v>2465</v>
      </c>
      <c r="O77" s="29" t="s">
        <v>2450</v>
      </c>
      <c r="P77" s="29" t="s">
        <v>2459</v>
      </c>
      <c r="Q77" s="29" t="s">
        <v>2459</v>
      </c>
    </row>
    <row r="78" spans="2:45" ht="14.4" customHeight="1" x14ac:dyDescent="0.3">
      <c r="L78" s="29" t="s">
        <v>2457</v>
      </c>
      <c r="M78" s="29" t="s">
        <v>2458</v>
      </c>
      <c r="N78" s="29" t="s">
        <v>2456</v>
      </c>
      <c r="O78" s="29" t="s">
        <v>2449</v>
      </c>
      <c r="P78" s="29" t="s">
        <v>2459</v>
      </c>
      <c r="Q78" s="29" t="s">
        <v>2459</v>
      </c>
    </row>
    <row r="79" spans="2:45" ht="14.4" customHeight="1" x14ac:dyDescent="0.3">
      <c r="B79" s="29">
        <v>0</v>
      </c>
      <c r="L79" s="29" t="s">
        <v>2457</v>
      </c>
      <c r="M79" s="29" t="s">
        <v>2458</v>
      </c>
      <c r="N79" s="29" t="s">
        <v>2465</v>
      </c>
      <c r="O79" s="29" t="s">
        <v>2460</v>
      </c>
      <c r="P79" s="29" t="s">
        <v>2459</v>
      </c>
      <c r="Q79" s="29" t="s">
        <v>2457</v>
      </c>
    </row>
    <row r="80" spans="2:45" ht="14.4" customHeight="1" x14ac:dyDescent="0.3">
      <c r="B80" s="29">
        <v>1</v>
      </c>
      <c r="C80" s="29" t="s">
        <v>2441</v>
      </c>
      <c r="D80" s="29" t="s">
        <v>2263</v>
      </c>
      <c r="E80" s="29" t="s">
        <v>2260</v>
      </c>
      <c r="L80" s="29" t="s">
        <v>2457</v>
      </c>
      <c r="M80" s="29" t="s">
        <v>2458</v>
      </c>
      <c r="N80" s="29" t="s">
        <v>2465</v>
      </c>
      <c r="O80" s="29" t="s">
        <v>2461</v>
      </c>
      <c r="P80" s="29" t="s">
        <v>2459</v>
      </c>
      <c r="Q80" s="29" t="s">
        <v>2457</v>
      </c>
    </row>
    <row r="81" spans="2:17" ht="14.4" customHeight="1" x14ac:dyDescent="0.3">
      <c r="B81" s="29">
        <v>2</v>
      </c>
      <c r="C81" s="29" t="s">
        <v>2442</v>
      </c>
      <c r="L81" s="29" t="s">
        <v>2457</v>
      </c>
      <c r="M81" s="29" t="s">
        <v>2458</v>
      </c>
      <c r="N81" s="29" t="s">
        <v>2465</v>
      </c>
      <c r="O81" s="29" t="s">
        <v>2462</v>
      </c>
      <c r="P81" s="29" t="s">
        <v>2459</v>
      </c>
      <c r="Q81" s="29" t="s">
        <v>2457</v>
      </c>
    </row>
    <row r="82" spans="2:17" ht="14.4" customHeight="1" x14ac:dyDescent="0.3">
      <c r="B82" s="29">
        <v>3</v>
      </c>
      <c r="C82" s="29" t="s">
        <v>2443</v>
      </c>
      <c r="D82" s="29" t="s">
        <v>2263</v>
      </c>
      <c r="E82" s="29" t="s">
        <v>2260</v>
      </c>
      <c r="L82" s="29" t="s">
        <v>2457</v>
      </c>
      <c r="N82" s="29" t="s">
        <v>2464</v>
      </c>
      <c r="O82" s="29" t="s">
        <v>2463</v>
      </c>
      <c r="P82" s="29" t="s">
        <v>2459</v>
      </c>
      <c r="Q82" s="29" t="s">
        <v>2459</v>
      </c>
    </row>
    <row r="83" spans="2:17" ht="14.4" customHeight="1" x14ac:dyDescent="0.3">
      <c r="B83" s="29">
        <v>4</v>
      </c>
      <c r="C83" s="29" t="s">
        <v>2444</v>
      </c>
    </row>
    <row r="84" spans="2:17" ht="14.4" customHeight="1" x14ac:dyDescent="0.3">
      <c r="B84" s="29">
        <v>5</v>
      </c>
      <c r="C84" s="29" t="s">
        <v>2448</v>
      </c>
      <c r="D84" s="29">
        <v>1</v>
      </c>
      <c r="E84" s="29">
        <v>1</v>
      </c>
      <c r="L84" s="29" t="s">
        <v>2451</v>
      </c>
      <c r="M84" s="29" t="s">
        <v>2452</v>
      </c>
      <c r="N84" s="29" t="s">
        <v>2453</v>
      </c>
      <c r="O84" s="29" t="s">
        <v>2231</v>
      </c>
      <c r="P84" s="29" t="s">
        <v>2454</v>
      </c>
      <c r="Q84" s="29" t="s">
        <v>2455</v>
      </c>
    </row>
    <row r="85" spans="2:17" ht="14.4" customHeight="1" x14ac:dyDescent="0.3">
      <c r="L85" s="29" t="s">
        <v>2457</v>
      </c>
      <c r="M85" s="29" t="s">
        <v>2458</v>
      </c>
      <c r="N85" s="29" t="s">
        <v>2482</v>
      </c>
      <c r="O85" s="29" t="s">
        <v>2477</v>
      </c>
      <c r="P85" s="29" t="s">
        <v>2459</v>
      </c>
      <c r="Q85" s="29" t="s">
        <v>2459</v>
      </c>
    </row>
    <row r="86" spans="2:17" ht="14.4" customHeight="1" x14ac:dyDescent="0.3">
      <c r="D86" s="29">
        <f>LEN(D87)</f>
        <v>15</v>
      </c>
      <c r="E86" s="29">
        <f>LEN(E87)</f>
        <v>15</v>
      </c>
      <c r="L86" s="29" t="s">
        <v>2457</v>
      </c>
      <c r="M86" s="29" t="s">
        <v>2458</v>
      </c>
      <c r="N86" s="29" t="s">
        <v>2482</v>
      </c>
      <c r="O86" s="29" t="s">
        <v>2478</v>
      </c>
      <c r="P86" s="29" t="s">
        <v>2459</v>
      </c>
      <c r="Q86" s="29" t="s">
        <v>2459</v>
      </c>
    </row>
    <row r="87" spans="2:17" ht="14.4" customHeight="1" x14ac:dyDescent="0.3">
      <c r="D87" s="29" t="s">
        <v>2445</v>
      </c>
      <c r="E87" s="29" t="s">
        <v>2447</v>
      </c>
      <c r="L87" s="29" t="s">
        <v>2457</v>
      </c>
      <c r="M87" s="29" t="s">
        <v>2458</v>
      </c>
      <c r="N87" s="29" t="s">
        <v>2482</v>
      </c>
      <c r="O87" s="29" t="s">
        <v>2479</v>
      </c>
      <c r="P87" s="29" t="s">
        <v>2459</v>
      </c>
      <c r="Q87" s="29" t="s">
        <v>2459</v>
      </c>
    </row>
    <row r="88" spans="2:17" ht="14.4" customHeight="1" x14ac:dyDescent="0.3">
      <c r="D88" s="29">
        <v>15</v>
      </c>
      <c r="E88" s="29">
        <v>15</v>
      </c>
      <c r="L88" s="29" t="s">
        <v>2457</v>
      </c>
      <c r="M88" s="29" t="s">
        <v>2458</v>
      </c>
      <c r="N88" s="29" t="s">
        <v>2482</v>
      </c>
      <c r="O88" s="29" t="s">
        <v>2480</v>
      </c>
      <c r="P88" s="29" t="s">
        <v>2459</v>
      </c>
      <c r="Q88" s="29" t="s">
        <v>2459</v>
      </c>
    </row>
    <row r="89" spans="2:17" ht="14.4" customHeight="1" x14ac:dyDescent="0.3">
      <c r="D89" s="29">
        <v>0</v>
      </c>
      <c r="E89" s="29">
        <v>0</v>
      </c>
      <c r="L89" s="29" t="s">
        <v>2457</v>
      </c>
      <c r="N89" s="29" t="s">
        <v>2483</v>
      </c>
      <c r="O89" s="29" t="s">
        <v>2481</v>
      </c>
      <c r="P89" s="29" t="s">
        <v>2459</v>
      </c>
      <c r="Q89" s="29" t="s">
        <v>2459</v>
      </c>
    </row>
    <row r="90" spans="2:17" ht="14.4" customHeight="1" x14ac:dyDescent="0.3">
      <c r="D90" s="29">
        <v>52.5</v>
      </c>
      <c r="E90" s="29">
        <v>51.7</v>
      </c>
    </row>
    <row r="93" spans="2:17" ht="14.4" customHeight="1" x14ac:dyDescent="0.3">
      <c r="I93" s="29" t="s">
        <v>2466</v>
      </c>
    </row>
    <row r="94" spans="2:17" ht="14.4" customHeight="1" x14ac:dyDescent="0.3">
      <c r="I94" s="29" t="s">
        <v>2467</v>
      </c>
      <c r="K94" s="29" t="s">
        <v>2474</v>
      </c>
      <c r="L94" s="29" t="str">
        <f>StringFindOverlap(K95,K97)</f>
        <v>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M94" s="29">
        <f>LEN(L94)</f>
        <v>3266</v>
      </c>
    </row>
    <row r="95" spans="2:17" ht="14.4" customHeight="1" x14ac:dyDescent="0.3">
      <c r="I95" s="29" t="s">
        <v>2468</v>
      </c>
      <c r="K95" s="29" t="s">
        <v>2475</v>
      </c>
      <c r="L95" s="29">
        <f>LEN(K95)</f>
        <v>3296</v>
      </c>
    </row>
    <row r="96" spans="2:17" ht="14.4" customHeight="1" x14ac:dyDescent="0.3">
      <c r="I96" s="29" t="s">
        <v>2469</v>
      </c>
      <c r="K96" s="29" t="s">
        <v>2476</v>
      </c>
    </row>
    <row r="97" spans="4:12" ht="14.4" customHeight="1" x14ac:dyDescent="0.3">
      <c r="D97" s="29" t="str">
        <f>D82&amp;E82</f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  <c r="K97" s="29" t="s">
        <v>2263</v>
      </c>
      <c r="L97" s="29">
        <f>LEN(K97)</f>
        <v>3293</v>
      </c>
    </row>
    <row r="98" spans="4:12" ht="14.4" customHeight="1" x14ac:dyDescent="0.3">
      <c r="D98" s="29">
        <f>FIND(D87,D97)</f>
        <v>3309</v>
      </c>
      <c r="I98" s="29" t="s">
        <v>2470</v>
      </c>
    </row>
    <row r="99" spans="4:12" ht="14.4" customHeight="1" x14ac:dyDescent="0.3">
      <c r="D99" s="29">
        <f>LEN(D82)</f>
        <v>3293</v>
      </c>
      <c r="E99" s="29">
        <f>LEN(E82)</f>
        <v>3717</v>
      </c>
      <c r="I99" s="29" t="s">
        <v>2471</v>
      </c>
    </row>
    <row r="100" spans="4:12" ht="14.4" customHeight="1" x14ac:dyDescent="0.3">
      <c r="D100" s="29" t="e">
        <f>FIND(D87,D82)</f>
        <v>#VALUE!</v>
      </c>
      <c r="E100" s="29" t="e">
        <f>FIND(E87,E82)</f>
        <v>#VALUE!</v>
      </c>
      <c r="I100" s="29" t="s">
        <v>2472</v>
      </c>
    </row>
    <row r="101" spans="4:12" ht="14.4" customHeight="1" x14ac:dyDescent="0.3">
      <c r="D101" s="29">
        <f>FIND(D87,E82)</f>
        <v>16</v>
      </c>
      <c r="E101" s="29">
        <f>FIND(E87,D82)</f>
        <v>28</v>
      </c>
      <c r="I101" s="29" t="s">
        <v>2473</v>
      </c>
    </row>
    <row r="247" spans="20:22" ht="14.4" customHeight="1" x14ac:dyDescent="0.3">
      <c r="T247" s="89"/>
      <c r="U247" s="89"/>
      <c r="V247" s="89"/>
    </row>
    <row r="315" spans="21:21" ht="14.4" customHeight="1" x14ac:dyDescent="0.3">
      <c r="U315" s="81"/>
    </row>
  </sheetData>
  <sortState ref="AQ26:AS38">
    <sortCondition ref="AQ26:AQ38"/>
  </sortState>
  <mergeCells count="1">
    <mergeCell ref="T247:V24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B94"/>
  <sheetViews>
    <sheetView topLeftCell="A61" workbookViewId="0">
      <selection activeCell="I81" sqref="I81:I84"/>
    </sheetView>
  </sheetViews>
  <sheetFormatPr defaultRowHeight="14.4" x14ac:dyDescent="0.3"/>
  <cols>
    <col min="1" max="3" width="8.88671875" style="1"/>
    <col min="4" max="4" width="13.88671875" style="1" bestFit="1" customWidth="1"/>
    <col min="5" max="8" width="8.88671875" style="1"/>
    <col min="9" max="9" width="17.77734375" style="1" customWidth="1"/>
    <col min="10" max="16384" width="8.88671875" style="1"/>
  </cols>
  <sheetData>
    <row r="1" spans="2:25" x14ac:dyDescent="0.3">
      <c r="G1" s="1">
        <f t="shared" ref="G1:L1" si="0">LEN(G2)</f>
        <v>1641</v>
      </c>
      <c r="H1" s="1">
        <f t="shared" si="0"/>
        <v>36</v>
      </c>
      <c r="I1" s="1">
        <f t="shared" si="0"/>
        <v>33</v>
      </c>
      <c r="J1" s="1">
        <f t="shared" si="0"/>
        <v>39</v>
      </c>
      <c r="K1" s="1">
        <f t="shared" si="0"/>
        <v>30</v>
      </c>
      <c r="L1" s="1">
        <f t="shared" si="0"/>
        <v>12</v>
      </c>
    </row>
    <row r="2" spans="2:25" x14ac:dyDescent="0.3">
      <c r="G2" s="1" t="str">
        <f t="shared" ref="G2:L2" si="1">SubSequenceSelect($B$3,3*G3-2,3*G4)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H2" s="1" t="str">
        <f t="shared" si="1"/>
        <v>CTGCCGAACACGACCAACCCGGACGACTGGGCCAGG</v>
      </c>
      <c r="I2" s="1" t="str">
        <f t="shared" si="1"/>
        <v>ATTTCCGGCAAGAAGGGTGAGCGGATCGTCTTC</v>
      </c>
      <c r="J2" s="1" t="str">
        <f t="shared" si="1"/>
        <v>ATCCGCACACTCGTCACCGGAAAGCAGGGTGCGGACACC</v>
      </c>
      <c r="K2" s="1" t="str">
        <f t="shared" si="1"/>
        <v>GGCCGTTCCATCGATACGGTGGCCAATACC</v>
      </c>
      <c r="L2" s="1" t="str">
        <f t="shared" si="1"/>
        <v>GGCCAGTACCTG</v>
      </c>
    </row>
    <row r="3" spans="2:25" x14ac:dyDescent="0.3">
      <c r="B3" s="1" t="s">
        <v>2249</v>
      </c>
      <c r="C3" s="1">
        <f>LEN(B3)</f>
        <v>1791</v>
      </c>
      <c r="G3" s="1">
        <v>1</v>
      </c>
      <c r="H3" s="1">
        <f t="shared" ref="H3:L4" si="2">H6+9</f>
        <v>548</v>
      </c>
      <c r="I3" s="1">
        <f t="shared" si="2"/>
        <v>560</v>
      </c>
      <c r="J3" s="1">
        <f t="shared" si="2"/>
        <v>571</v>
      </c>
      <c r="K3" s="1">
        <f t="shared" si="2"/>
        <v>584</v>
      </c>
      <c r="L3" s="1">
        <f t="shared" si="2"/>
        <v>594</v>
      </c>
    </row>
    <row r="4" spans="2:25" x14ac:dyDescent="0.3">
      <c r="B4" s="1" t="s">
        <v>2250</v>
      </c>
      <c r="C4" s="1">
        <f>LEN(B4)</f>
        <v>1764</v>
      </c>
      <c r="G4" s="1">
        <f>G7+9</f>
        <v>547</v>
      </c>
      <c r="H4" s="1">
        <f t="shared" si="2"/>
        <v>559</v>
      </c>
      <c r="I4" s="1">
        <f t="shared" si="2"/>
        <v>570</v>
      </c>
      <c r="J4" s="1">
        <f t="shared" si="2"/>
        <v>583</v>
      </c>
      <c r="K4" s="1">
        <f t="shared" si="2"/>
        <v>593</v>
      </c>
      <c r="L4" s="1">
        <f t="shared" si="2"/>
        <v>597</v>
      </c>
    </row>
    <row r="5" spans="2:25" x14ac:dyDescent="0.3">
      <c r="C5" s="1">
        <f>C4-C3</f>
        <v>-27</v>
      </c>
    </row>
    <row r="6" spans="2:25" x14ac:dyDescent="0.3">
      <c r="G6" s="1">
        <v>1</v>
      </c>
      <c r="H6" s="1">
        <f>G7+1</f>
        <v>539</v>
      </c>
      <c r="I6" s="1">
        <f>H7+1</f>
        <v>551</v>
      </c>
      <c r="J6" s="1">
        <f>I7+1</f>
        <v>562</v>
      </c>
      <c r="K6" s="1">
        <f>J7+1</f>
        <v>575</v>
      </c>
      <c r="L6" s="1">
        <f>K7+1</f>
        <v>585</v>
      </c>
    </row>
    <row r="7" spans="2:25" x14ac:dyDescent="0.3">
      <c r="G7" s="1">
        <v>538</v>
      </c>
      <c r="H7" s="1">
        <v>550</v>
      </c>
      <c r="I7" s="1">
        <v>561</v>
      </c>
      <c r="J7" s="1">
        <v>574</v>
      </c>
      <c r="K7" s="1">
        <v>584</v>
      </c>
      <c r="L7" s="1">
        <v>588</v>
      </c>
    </row>
    <row r="8" spans="2:25" x14ac:dyDescent="0.3">
      <c r="G8" s="1">
        <v>1</v>
      </c>
      <c r="H8" s="1">
        <v>2</v>
      </c>
      <c r="I8" s="1">
        <v>3</v>
      </c>
      <c r="J8" s="1">
        <v>4</v>
      </c>
      <c r="K8" s="1">
        <v>5</v>
      </c>
      <c r="L8" s="1">
        <v>6</v>
      </c>
      <c r="P8" s="1">
        <v>1</v>
      </c>
      <c r="Q8" s="1">
        <v>2</v>
      </c>
      <c r="R8" s="1">
        <v>3</v>
      </c>
      <c r="S8" s="1">
        <v>4</v>
      </c>
      <c r="T8" s="1">
        <v>5</v>
      </c>
      <c r="U8" s="1">
        <v>6</v>
      </c>
    </row>
    <row r="9" spans="2:25" x14ac:dyDescent="0.3">
      <c r="F9" s="1">
        <v>1</v>
      </c>
      <c r="G9" s="1">
        <v>1</v>
      </c>
      <c r="O9" s="1">
        <v>1</v>
      </c>
      <c r="P9" s="1" t="str">
        <f>IF(G9=1,G$2,"")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9" s="1" t="str">
        <f t="shared" ref="Q9:U18" si="3">IF(H9=1,H$2,"")</f>
        <v/>
      </c>
      <c r="R9" s="1" t="str">
        <f t="shared" si="3"/>
        <v/>
      </c>
      <c r="S9" s="1" t="str">
        <f t="shared" si="3"/>
        <v/>
      </c>
      <c r="T9" s="1" t="str">
        <f t="shared" si="3"/>
        <v/>
      </c>
      <c r="U9" s="1" t="str">
        <f t="shared" si="3"/>
        <v/>
      </c>
      <c r="W9" s="1" t="str">
        <f>StringJoin(P9:U9)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X9" s="1" t="s">
        <v>8</v>
      </c>
      <c r="Y9" s="1" t="str">
        <f t="shared" ref="Y9:Y16" si="4">DNATranslate(W9)</f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10" spans="2:25" x14ac:dyDescent="0.3">
      <c r="F10" s="1">
        <v>2</v>
      </c>
      <c r="G10" s="1">
        <v>1</v>
      </c>
      <c r="H10" s="1">
        <v>1</v>
      </c>
      <c r="O10" s="1">
        <v>2</v>
      </c>
      <c r="P10" s="1" t="str">
        <f t="shared" ref="P10:P18" si="5">IF(G10=1,G$2,"")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0" s="1" t="str">
        <f t="shared" si="3"/>
        <v>CTGCCGAACACGACCAACCCGGACGACTGGGCCAGG</v>
      </c>
      <c r="R10" s="1" t="str">
        <f t="shared" si="3"/>
        <v/>
      </c>
      <c r="S10" s="1" t="str">
        <f t="shared" si="3"/>
        <v/>
      </c>
      <c r="T10" s="1" t="str">
        <f t="shared" si="3"/>
        <v/>
      </c>
      <c r="U10" s="1" t="str">
        <f t="shared" si="3"/>
        <v/>
      </c>
      <c r="W10" s="1" t="str">
        <f t="shared" ref="W10:W16" si="6">StringJoin(P10:U10)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  <c r="X10" s="1" t="s">
        <v>8</v>
      </c>
      <c r="Y10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</v>
      </c>
    </row>
    <row r="11" spans="2:25" x14ac:dyDescent="0.3">
      <c r="F11" s="1">
        <v>3</v>
      </c>
      <c r="G11" s="1">
        <v>1</v>
      </c>
      <c r="H11" s="1">
        <v>1</v>
      </c>
      <c r="I11" s="1">
        <v>1</v>
      </c>
      <c r="O11" s="1">
        <v>3</v>
      </c>
      <c r="P11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1" s="1" t="str">
        <f t="shared" si="3"/>
        <v>CTGCCGAACACGACCAACCCGGACGACTGGGCCAGG</v>
      </c>
      <c r="R11" s="1" t="str">
        <f t="shared" si="3"/>
        <v>ATTTCCGGCAAGAAGGGTGAGCGGATCGTCTTC</v>
      </c>
      <c r="S11" s="1" t="str">
        <f t="shared" si="3"/>
        <v/>
      </c>
      <c r="T11" s="1" t="str">
        <f t="shared" si="3"/>
        <v/>
      </c>
      <c r="U11" s="1" t="str">
        <f t="shared" si="3"/>
        <v/>
      </c>
      <c r="W11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  <c r="X11" s="1" t="s">
        <v>8</v>
      </c>
      <c r="Y11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</v>
      </c>
    </row>
    <row r="12" spans="2:25" x14ac:dyDescent="0.3">
      <c r="F12" s="1">
        <v>4</v>
      </c>
      <c r="G12" s="1">
        <v>1</v>
      </c>
      <c r="H12" s="1">
        <v>1</v>
      </c>
      <c r="I12" s="1">
        <v>1</v>
      </c>
      <c r="J12" s="1">
        <v>1</v>
      </c>
      <c r="O12" s="1">
        <v>4</v>
      </c>
      <c r="P12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2" s="1" t="str">
        <f t="shared" si="3"/>
        <v>CTGCCGAACACGACCAACCCGGACGACTGGGCCAGG</v>
      </c>
      <c r="R12" s="1" t="str">
        <f t="shared" si="3"/>
        <v>ATTTCCGGCAAGAAGGGTGAGCGGATCGTCTTC</v>
      </c>
      <c r="S12" s="1" t="str">
        <f t="shared" si="3"/>
        <v>ATCCGCACACTCGTCACCGGAAAGCAGGGTGCGGACACC</v>
      </c>
      <c r="T12" s="1" t="str">
        <f t="shared" si="3"/>
        <v/>
      </c>
      <c r="U12" s="1" t="str">
        <f t="shared" si="3"/>
        <v/>
      </c>
      <c r="W12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  <c r="X12" s="1" t="s">
        <v>8</v>
      </c>
      <c r="Y12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</v>
      </c>
    </row>
    <row r="13" spans="2:25" x14ac:dyDescent="0.3">
      <c r="F13" s="1">
        <v>5</v>
      </c>
      <c r="G13" s="1">
        <v>1</v>
      </c>
      <c r="H13" s="1">
        <v>1</v>
      </c>
      <c r="I13" s="1">
        <v>1</v>
      </c>
      <c r="J13" s="1">
        <v>1</v>
      </c>
      <c r="K13" s="1">
        <v>1</v>
      </c>
      <c r="O13" s="1">
        <v>5</v>
      </c>
      <c r="P13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3" s="1" t="str">
        <f t="shared" si="3"/>
        <v>CTGCCGAACACGACCAACCCGGACGACTGGGCCAGG</v>
      </c>
      <c r="R13" s="1" t="str">
        <f t="shared" si="3"/>
        <v>ATTTCCGGCAAGAAGGGTGAGCGGATCGTCTTC</v>
      </c>
      <c r="S13" s="1" t="str">
        <f t="shared" si="3"/>
        <v>ATCCGCACACTCGTCACCGGAAAGCAGGGTGCGGACACC</v>
      </c>
      <c r="T13" s="1" t="str">
        <f t="shared" si="3"/>
        <v>GGCCGTTCCATCGATACGGTGGCCAATACC</v>
      </c>
      <c r="U13" s="1" t="str">
        <f t="shared" si="3"/>
        <v/>
      </c>
      <c r="W13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  <c r="X13" s="1" t="s">
        <v>8</v>
      </c>
      <c r="Y13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</v>
      </c>
    </row>
    <row r="14" spans="2:25" x14ac:dyDescent="0.3">
      <c r="F14" s="1">
        <v>6</v>
      </c>
      <c r="G14" s="1">
        <v>1</v>
      </c>
      <c r="J14" s="1">
        <v>1</v>
      </c>
      <c r="K14" s="1">
        <v>1</v>
      </c>
      <c r="L14" s="1">
        <v>1</v>
      </c>
      <c r="O14" s="1">
        <v>6</v>
      </c>
      <c r="P14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4" s="1" t="str">
        <f t="shared" si="3"/>
        <v/>
      </c>
      <c r="R14" s="1" t="str">
        <f t="shared" si="3"/>
        <v/>
      </c>
      <c r="S14" s="1" t="str">
        <f t="shared" si="3"/>
        <v>ATCCGCACACTCGTCACCGGAAAGCAGGGTGCGGACACC</v>
      </c>
      <c r="T14" s="1" t="str">
        <f t="shared" si="3"/>
        <v>GGCCGTTCCATCGATACGGTGGCCAATACC</v>
      </c>
      <c r="U14" s="1" t="str">
        <f t="shared" si="3"/>
        <v>GGCCAGTACCTG</v>
      </c>
      <c r="W14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GTTCCATCGATACGGTGGCCAATACCGGCCAGTACCTG</v>
      </c>
      <c r="X14" s="1" t="s">
        <v>8</v>
      </c>
      <c r="Y14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RSIDTVANTGQYL</v>
      </c>
    </row>
    <row r="15" spans="2:25" x14ac:dyDescent="0.3">
      <c r="F15" s="1">
        <v>7</v>
      </c>
      <c r="G15" s="1">
        <v>1</v>
      </c>
      <c r="J15" s="1">
        <v>1</v>
      </c>
      <c r="L15" s="1">
        <v>1</v>
      </c>
      <c r="O15" s="1">
        <v>7</v>
      </c>
      <c r="P15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5" s="1" t="str">
        <f t="shared" si="3"/>
        <v/>
      </c>
      <c r="R15" s="1" t="str">
        <f t="shared" si="3"/>
        <v/>
      </c>
      <c r="S15" s="1" t="str">
        <f t="shared" si="3"/>
        <v>ATCCGCACACTCGTCACCGGAAAGCAGGGTGCGGACACC</v>
      </c>
      <c r="T15" s="1" t="str">
        <f t="shared" si="3"/>
        <v/>
      </c>
      <c r="U15" s="1" t="str">
        <f t="shared" si="3"/>
        <v>GGCCAGTACCTG</v>
      </c>
      <c r="W15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ATCCGCACACTCGTCACCGGAAAGCAGGGTGCGGACACCGGCCAGTACCTG</v>
      </c>
      <c r="X15" s="1" t="s">
        <v>8</v>
      </c>
      <c r="Y15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IRTLVTGKQGADTGQYL</v>
      </c>
    </row>
    <row r="16" spans="2:25" x14ac:dyDescent="0.3">
      <c r="F16" s="1">
        <v>8</v>
      </c>
      <c r="G16" s="1">
        <v>1</v>
      </c>
      <c r="H16" s="1">
        <v>1</v>
      </c>
      <c r="I16" s="1">
        <v>1</v>
      </c>
      <c r="L16" s="1">
        <v>1</v>
      </c>
      <c r="O16" s="1">
        <v>8</v>
      </c>
      <c r="P16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6" s="1" t="str">
        <f t="shared" si="3"/>
        <v>CTGCCGAACACGACCAACCCGGACGACTGGGCCAGG</v>
      </c>
      <c r="R16" s="1" t="str">
        <f t="shared" si="3"/>
        <v>ATTTCCGGCAAGAAGGGTGAGCGGATCGTCTTC</v>
      </c>
      <c r="S16" s="1" t="str">
        <f t="shared" si="3"/>
        <v/>
      </c>
      <c r="T16" s="1" t="str">
        <f t="shared" si="3"/>
        <v/>
      </c>
      <c r="U16" s="1" t="str">
        <f t="shared" si="3"/>
        <v>GGCCAGTACCTG</v>
      </c>
      <c r="W16" s="1" t="str">
        <f t="shared" si="6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GGCCAGTACCTG</v>
      </c>
      <c r="X16" s="1" t="s">
        <v>8</v>
      </c>
      <c r="Y16" s="1" t="str">
        <f t="shared" si="4"/>
        <v>MHHHHHHGSG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GQYL</v>
      </c>
    </row>
    <row r="17" spans="6:23" x14ac:dyDescent="0.3">
      <c r="F17" s="1">
        <v>9</v>
      </c>
      <c r="G17" s="1">
        <v>1</v>
      </c>
      <c r="H17" s="1">
        <v>1</v>
      </c>
      <c r="I17" s="1">
        <v>1</v>
      </c>
      <c r="J17" s="1">
        <v>1</v>
      </c>
      <c r="K17" s="1">
        <v>1</v>
      </c>
      <c r="L17" s="1">
        <v>1</v>
      </c>
      <c r="O17" s="1">
        <v>9</v>
      </c>
      <c r="P17" s="1" t="str">
        <f t="shared" si="5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17" s="1" t="str">
        <f t="shared" si="3"/>
        <v>CTGCCGAACACGACCAACCCGGACGACTGGGCCAGG</v>
      </c>
      <c r="R17" s="1" t="str">
        <f t="shared" si="3"/>
        <v>ATTTCCGGCAAGAAGGGTGAGCGGATCGTCTTC</v>
      </c>
      <c r="S17" s="1" t="str">
        <f t="shared" si="3"/>
        <v>ATCCGCACACTCGTCACCGGAAAGCAGGGTGCGGACACC</v>
      </c>
      <c r="T17" s="1" t="str">
        <f t="shared" si="3"/>
        <v>GGCCGTTCCATCGATACGGTGGCCAATACC</v>
      </c>
      <c r="U17" s="1" t="str">
        <f t="shared" si="3"/>
        <v>GGCCAGTACCTG</v>
      </c>
    </row>
    <row r="18" spans="6:23" x14ac:dyDescent="0.3">
      <c r="P18" s="1" t="str">
        <f t="shared" si="5"/>
        <v/>
      </c>
      <c r="Q18" s="1" t="str">
        <f t="shared" si="3"/>
        <v/>
      </c>
      <c r="R18" s="1" t="str">
        <f t="shared" si="3"/>
        <v/>
      </c>
      <c r="S18" s="1" t="str">
        <f t="shared" si="3"/>
        <v/>
      </c>
      <c r="T18" s="1" t="str">
        <f t="shared" si="3"/>
        <v/>
      </c>
      <c r="U18" s="1" t="str">
        <f t="shared" si="3"/>
        <v/>
      </c>
    </row>
    <row r="20" spans="6:23" x14ac:dyDescent="0.3">
      <c r="P20" s="1">
        <v>1</v>
      </c>
      <c r="Q20" s="1">
        <v>2</v>
      </c>
      <c r="R20" s="1">
        <v>3</v>
      </c>
      <c r="S20" s="1">
        <v>4</v>
      </c>
      <c r="T20" s="1">
        <v>5</v>
      </c>
      <c r="U20" s="1">
        <v>6</v>
      </c>
    </row>
    <row r="21" spans="6:23" x14ac:dyDescent="0.3">
      <c r="O21" s="1">
        <v>1</v>
      </c>
      <c r="P21" s="1" t="s">
        <v>2253</v>
      </c>
    </row>
    <row r="22" spans="6:23" x14ac:dyDescent="0.3">
      <c r="O22" s="1">
        <v>2</v>
      </c>
      <c r="P22" s="1" t="s">
        <v>2253</v>
      </c>
      <c r="Q22" s="1" t="s">
        <v>2253</v>
      </c>
    </row>
    <row r="23" spans="6:23" x14ac:dyDescent="0.3">
      <c r="G23" s="1">
        <v>1</v>
      </c>
      <c r="H23" s="1">
        <v>547</v>
      </c>
      <c r="O23" s="1">
        <v>3</v>
      </c>
      <c r="P23" s="1" t="s">
        <v>2253</v>
      </c>
      <c r="Q23" s="1" t="s">
        <v>2253</v>
      </c>
      <c r="R23" s="1" t="s">
        <v>2253</v>
      </c>
    </row>
    <row r="24" spans="6:23" x14ac:dyDescent="0.3">
      <c r="G24" s="1">
        <v>548</v>
      </c>
      <c r="H24" s="1">
        <v>559</v>
      </c>
      <c r="O24" s="1">
        <v>4</v>
      </c>
      <c r="P24" s="1" t="s">
        <v>2253</v>
      </c>
      <c r="Q24" s="1" t="s">
        <v>2253</v>
      </c>
      <c r="R24" s="1" t="s">
        <v>2253</v>
      </c>
      <c r="S24" s="1" t="s">
        <v>2253</v>
      </c>
    </row>
    <row r="25" spans="6:23" x14ac:dyDescent="0.3">
      <c r="G25" s="1">
        <v>560</v>
      </c>
      <c r="H25" s="1">
        <v>570</v>
      </c>
      <c r="O25" s="1">
        <v>5</v>
      </c>
      <c r="P25" s="1" t="s">
        <v>2253</v>
      </c>
      <c r="Q25" s="1" t="s">
        <v>2253</v>
      </c>
      <c r="R25" s="1" t="s">
        <v>2253</v>
      </c>
      <c r="S25" s="1" t="s">
        <v>2253</v>
      </c>
      <c r="T25" s="1" t="s">
        <v>2253</v>
      </c>
    </row>
    <row r="26" spans="6:23" x14ac:dyDescent="0.3">
      <c r="G26" s="1">
        <v>571</v>
      </c>
      <c r="H26" s="1">
        <v>583</v>
      </c>
      <c r="O26" s="1">
        <v>6</v>
      </c>
      <c r="P26" s="1" t="s">
        <v>2253</v>
      </c>
      <c r="S26" s="1" t="s">
        <v>2254</v>
      </c>
      <c r="T26" s="1" t="s">
        <v>2254</v>
      </c>
      <c r="U26" s="1" t="s">
        <v>2254</v>
      </c>
    </row>
    <row r="27" spans="6:23" x14ac:dyDescent="0.3">
      <c r="G27" s="1">
        <v>584</v>
      </c>
      <c r="H27" s="1">
        <v>593</v>
      </c>
      <c r="O27" s="1">
        <v>7</v>
      </c>
      <c r="P27" s="1" t="s">
        <v>2253</v>
      </c>
      <c r="S27" s="1" t="s">
        <v>2255</v>
      </c>
      <c r="U27" s="1" t="s">
        <v>2254</v>
      </c>
    </row>
    <row r="28" spans="6:23" x14ac:dyDescent="0.3">
      <c r="G28" s="1">
        <v>594</v>
      </c>
      <c r="H28" s="1">
        <v>597</v>
      </c>
      <c r="O28" s="1">
        <v>8</v>
      </c>
      <c r="P28" s="1" t="s">
        <v>2253</v>
      </c>
      <c r="Q28" s="1" t="s">
        <v>2253</v>
      </c>
      <c r="R28" s="1" t="s">
        <v>2253</v>
      </c>
      <c r="U28" s="1" t="s">
        <v>2254</v>
      </c>
    </row>
    <row r="29" spans="6:23" x14ac:dyDescent="0.3">
      <c r="O29" s="1">
        <v>9</v>
      </c>
      <c r="P29" s="1" t="s">
        <v>2253</v>
      </c>
      <c r="Q29" s="1" t="s">
        <v>2253</v>
      </c>
      <c r="R29" s="1" t="s">
        <v>2254</v>
      </c>
      <c r="S29" s="1" t="s">
        <v>2254</v>
      </c>
      <c r="T29" s="1" t="s">
        <v>2254</v>
      </c>
      <c r="U29" s="1" t="s">
        <v>2254</v>
      </c>
    </row>
    <row r="31" spans="6:23" x14ac:dyDescent="0.3">
      <c r="P31" s="1">
        <v>1</v>
      </c>
      <c r="Q31" s="1">
        <v>2</v>
      </c>
      <c r="R31" s="1">
        <v>3</v>
      </c>
      <c r="S31" s="1">
        <v>4</v>
      </c>
      <c r="T31" s="1">
        <v>5</v>
      </c>
      <c r="U31" s="1">
        <v>6</v>
      </c>
      <c r="W31" s="1" t="s">
        <v>2256</v>
      </c>
    </row>
    <row r="32" spans="6:23" x14ac:dyDescent="0.3">
      <c r="G32" s="1">
        <v>1</v>
      </c>
      <c r="H32" s="1">
        <v>547</v>
      </c>
      <c r="I32" s="1" t="s">
        <v>3296</v>
      </c>
      <c r="O32" s="1">
        <v>1</v>
      </c>
      <c r="P32" s="1" t="str">
        <f t="shared" ref="P32:U40" si="7">IF(P21="M",P9,"")</f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2" s="1" t="str">
        <f t="shared" si="7"/>
        <v/>
      </c>
      <c r="R32" s="1" t="str">
        <f t="shared" si="7"/>
        <v/>
      </c>
      <c r="S32" s="1" t="str">
        <f t="shared" si="7"/>
        <v/>
      </c>
      <c r="T32" s="1" t="str">
        <f t="shared" si="7"/>
        <v/>
      </c>
      <c r="U32" s="1" t="str">
        <f t="shared" si="7"/>
        <v/>
      </c>
      <c r="W32" s="1" t="str">
        <f t="shared" ref="W32:W40" si="8">$X$57 &amp; StringJoin(P32:U32)</f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3" spans="4:25" x14ac:dyDescent="0.3">
      <c r="G33" s="1">
        <v>548</v>
      </c>
      <c r="H33" s="1">
        <v>559</v>
      </c>
      <c r="I33" s="1" t="s">
        <v>3297</v>
      </c>
      <c r="O33" s="1">
        <v>2</v>
      </c>
      <c r="P33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3" s="1" t="str">
        <f t="shared" si="7"/>
        <v>CTGCCGAACACGACCAACCCGGACGACTGGGCCAGG</v>
      </c>
      <c r="R33" s="1" t="str">
        <f t="shared" si="7"/>
        <v/>
      </c>
      <c r="S33" s="1" t="str">
        <f t="shared" si="7"/>
        <v/>
      </c>
      <c r="T33" s="1" t="str">
        <f t="shared" si="7"/>
        <v/>
      </c>
      <c r="U33" s="1" t="str">
        <f t="shared" si="7"/>
        <v/>
      </c>
      <c r="W33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34" spans="4:25" x14ac:dyDescent="0.3">
      <c r="G34" s="1">
        <v>560</v>
      </c>
      <c r="H34" s="1">
        <v>570</v>
      </c>
      <c r="I34" s="1" t="s">
        <v>3298</v>
      </c>
      <c r="O34" s="1">
        <v>3</v>
      </c>
      <c r="P34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4" s="1" t="str">
        <f t="shared" si="7"/>
        <v>CTGCCGAACACGACCAACCCGGACGACTGGGCCAGG</v>
      </c>
      <c r="R34" s="1" t="str">
        <f t="shared" si="7"/>
        <v>ATTTCCGGCAAGAAGGGTGAGCGGATCGTCTTC</v>
      </c>
      <c r="S34" s="1" t="str">
        <f t="shared" si="7"/>
        <v/>
      </c>
      <c r="T34" s="1" t="str">
        <f t="shared" si="7"/>
        <v/>
      </c>
      <c r="U34" s="1" t="str">
        <f t="shared" si="7"/>
        <v/>
      </c>
      <c r="W34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35" spans="4:25" x14ac:dyDescent="0.3">
      <c r="G35" s="1">
        <v>571</v>
      </c>
      <c r="H35" s="1">
        <v>583</v>
      </c>
      <c r="I35" s="1" t="s">
        <v>3299</v>
      </c>
      <c r="O35" s="1">
        <v>4</v>
      </c>
      <c r="P35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5" s="1" t="str">
        <f t="shared" si="7"/>
        <v>CTGCCGAACACGACCAACCCGGACGACTGGGCCAGG</v>
      </c>
      <c r="R35" s="1" t="str">
        <f t="shared" si="7"/>
        <v>ATTTCCGGCAAGAAGGGTGAGCGGATCGTCTTC</v>
      </c>
      <c r="S35" s="1" t="str">
        <f t="shared" si="7"/>
        <v>ATCCGCACACTCGTCACCGGAAAGCAGGGTGCGGACACC</v>
      </c>
      <c r="T35" s="1" t="str">
        <f t="shared" si="7"/>
        <v/>
      </c>
      <c r="U35" s="1" t="str">
        <f t="shared" si="7"/>
        <v/>
      </c>
      <c r="W35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</v>
      </c>
    </row>
    <row r="36" spans="4:25" x14ac:dyDescent="0.3">
      <c r="G36" s="1">
        <v>584</v>
      </c>
      <c r="H36" s="1">
        <v>593</v>
      </c>
      <c r="I36" s="1" t="s">
        <v>3300</v>
      </c>
      <c r="O36" s="1">
        <v>5</v>
      </c>
      <c r="P36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6" s="1" t="str">
        <f t="shared" si="7"/>
        <v>CTGCCGAACACGACCAACCCGGACGACTGGGCCAGG</v>
      </c>
      <c r="R36" s="1" t="str">
        <f t="shared" si="7"/>
        <v>ATTTCCGGCAAGAAGGGTGAGCGGATCGTCTTC</v>
      </c>
      <c r="S36" s="1" t="str">
        <f t="shared" si="7"/>
        <v>ATCCGCACACTCGTCACCGGAAAGCAGGGTGCGGACACC</v>
      </c>
      <c r="T36" s="1" t="str">
        <f t="shared" si="7"/>
        <v>GGCCGTTCCATCGATACGGTGGCCAATACC</v>
      </c>
      <c r="U36" s="1" t="str">
        <f t="shared" si="7"/>
        <v/>
      </c>
      <c r="W36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</v>
      </c>
    </row>
    <row r="37" spans="4:25" x14ac:dyDescent="0.3">
      <c r="G37" s="1">
        <v>594</v>
      </c>
      <c r="H37" s="1">
        <v>597</v>
      </c>
      <c r="I37" s="1" t="s">
        <v>2497</v>
      </c>
      <c r="O37" s="1">
        <v>6</v>
      </c>
      <c r="P37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7" s="1" t="str">
        <f t="shared" si="7"/>
        <v/>
      </c>
      <c r="R37" s="1" t="str">
        <f t="shared" si="7"/>
        <v/>
      </c>
      <c r="S37" s="1" t="str">
        <f t="shared" si="7"/>
        <v/>
      </c>
      <c r="T37" s="1" t="str">
        <f t="shared" si="7"/>
        <v/>
      </c>
      <c r="U37" s="1" t="str">
        <f t="shared" si="7"/>
        <v/>
      </c>
      <c r="W37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8" spans="4:25" x14ac:dyDescent="0.3">
      <c r="O38" s="1">
        <v>7</v>
      </c>
      <c r="P38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8" s="1" t="str">
        <f t="shared" si="7"/>
        <v/>
      </c>
      <c r="R38" s="1" t="str">
        <f t="shared" si="7"/>
        <v/>
      </c>
      <c r="S38" s="1" t="str">
        <f t="shared" si="7"/>
        <v/>
      </c>
      <c r="T38" s="1" t="str">
        <f t="shared" si="7"/>
        <v/>
      </c>
      <c r="U38" s="1" t="str">
        <f t="shared" si="7"/>
        <v/>
      </c>
      <c r="W38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</row>
    <row r="39" spans="4:25" x14ac:dyDescent="0.3">
      <c r="O39" s="1">
        <v>8</v>
      </c>
      <c r="P39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39" s="1" t="str">
        <f t="shared" si="7"/>
        <v>CTGCCGAACACGACCAACCCGGACGACTGGGCCAGG</v>
      </c>
      <c r="R39" s="1" t="str">
        <f t="shared" si="7"/>
        <v>ATTTCCGGCAAGAAGGGTGAGCGGATCGTCTTC</v>
      </c>
      <c r="S39" s="1" t="str">
        <f t="shared" si="7"/>
        <v/>
      </c>
      <c r="T39" s="1" t="str">
        <f t="shared" si="7"/>
        <v/>
      </c>
      <c r="U39" s="1" t="str">
        <f t="shared" si="7"/>
        <v/>
      </c>
      <c r="W39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</v>
      </c>
    </row>
    <row r="40" spans="4:25" x14ac:dyDescent="0.3">
      <c r="H40" s="1">
        <f>LEN(H42)</f>
        <v>7136</v>
      </c>
      <c r="O40" s="1">
        <v>9</v>
      </c>
      <c r="P40" s="1" t="str">
        <f t="shared" si="7"/>
        <v>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</v>
      </c>
      <c r="Q40" s="1" t="str">
        <f t="shared" si="7"/>
        <v>CTGCCGAACACGACCAACCCGGACGACTGGGCCAGG</v>
      </c>
      <c r="R40" s="1" t="str">
        <f t="shared" si="7"/>
        <v/>
      </c>
      <c r="S40" s="1" t="str">
        <f t="shared" si="7"/>
        <v/>
      </c>
      <c r="T40" s="1" t="str">
        <f t="shared" si="7"/>
        <v/>
      </c>
      <c r="U40" s="1" t="str">
        <f t="shared" si="7"/>
        <v/>
      </c>
      <c r="W40" s="1" t="str">
        <f t="shared" si="8"/>
        <v>GCTCTCAAGGGCATCGGTCGAGATCCCGGTGCCTAATGAGTGAGCTAACTTACATTAATTGCGTTGCGCTCACTGCCCGCTTTCCAGTCGGGAAACCTGTCGTGCCAGCTGCATTAATGAATCGGCCAACGCGCGGGGAGAGGCGGTTTGCGTATTGGGCGCCAGGGTGGTTTTTCTTTTCACCAGTGAGACGGGCAACAGCTGATTGCCCTTCACCGCCTGGCCCTGAGAGAGTTGCAGCAAGCGGTCCACGCTGGTTTGCCCCAGCAGGCGAAAATCCTGTTTGATGGTGGTTAACGGCGGGATATAACATGAGCTGTCTTCGGTATCGTCGTATCCCACTACCGAGATATCCGCACCAACGCGCAGCCCGGACTCGGTAATGGCGCGCATTGCGCCCAGCGCCATCTGATCGTTGGCAACCAGCATCGCAGTGGGAACGATGCCCTCATTCAGCATTTGCATGGTTTGTTGAAAACCGGACATGGCACTCCAGTCGCCTTCCCGTTCCGCTATCGGCTGAATTTGATTGCGAGTGAGATATTTATGCCAGCCAGCCAGACGCAGACGCGCCGAGACAGAACTTAATGGGCCCGCTAACAGCGCGATTTGCTGGTGACCCAATGCGACCAGATGCTCCACGCCCAGTCGCGTACCGTCTTCATGGGAGAAAATAATACTGTTGATGGGTGTCTGGTCAGAGACATCAAGAAATAACGCCGGAACATTAGTGCAGGCAGCTTCCACAGCAATGGCATCCTGGTCATCCAGCGGATAGTTAATGATCAGCCCACTGACGCGTTGCGCGAGAAGATTGTGCACCGCCGCTTTACAGGCTTCGACGCCGCTTCGTTCTACCATCGACACCACCACGCTGGCACCCAGTTGATCGGCGCGAGATTTAATCGCCGCGACAATTTGCGACGGCGCGTGCAGGGCCAGACTGGAGGTGGCAACGCCAATCAGCAACGACTGTTTGCCCGCCAGTTGTTGTGCCACGCGGTTGGGAATGTAATTCAGCTCCGCCATCGCCGCTTCCACTTTTTCCCGCGTTTTCGCAGAAACGTGGCTGGCCTGGTTCACCACGCGGGAAACGGTCTGATAAGAGACACCGGCATACTCTGCGACATCGTATAACGTTACTGGTTTCACATTCACCACCCTGAATTGACTCTCTTCCGGGCGCTATCATGCCATACCGCGAAAGGTTTTGCGCCATTCGATGGTGTCCGGGATCTCGACGCTCTCCCTTATGCGACTCCTGCATTAGGAAGCAGCCCAGTAGTAGGTTGAGGCCGTTGAGCACCGCCGCCGCAAGGAATGGTGCATGCAAGGAGATGGCGCCCAACAGTCCCCCGGCCACGGGGCCTGCCACCATACCCACGCCGAAACAAGCGCTCATGAGCCCGAAGTGGCGAGCCCGATCTTCCCCATCGGTGATGTCGGCGATATAGGCGCCAGCAACCGCACCTGTGGCGCCGGTGATGCCGGCCACGATGCGTCCGGCGTAGAGGATCGAGATCTCGATCCCGCGAAATTAATACGACTCACTATAGGGGAATTGTGAGCGGATAACAATTCCCCTCTAGAAATAATTTTGTTTAACTTTAAGAAGGAGATATACAAAGCAAACAGAAAGGAGGAGGTCGTACATGCACCATCATCACCATCACGGGAGTGGT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</v>
      </c>
    </row>
    <row r="42" spans="4:25" x14ac:dyDescent="0.3">
      <c r="H42" s="85" t="s">
        <v>2507</v>
      </c>
      <c r="P42" s="1">
        <v>1</v>
      </c>
      <c r="Q42" s="1">
        <v>2</v>
      </c>
      <c r="R42" s="1">
        <v>3</v>
      </c>
      <c r="S42" s="1">
        <v>4</v>
      </c>
      <c r="T42" s="1">
        <v>5</v>
      </c>
      <c r="U42" s="1">
        <v>6</v>
      </c>
      <c r="W42" s="1" t="s">
        <v>2257</v>
      </c>
      <c r="Y42" s="1" t="s">
        <v>2262</v>
      </c>
    </row>
    <row r="43" spans="4:25" x14ac:dyDescent="0.3">
      <c r="H43" s="1" t="str">
        <f>DNATranslate(DNALongestORF(H42))</f>
        <v>M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AAALEHHHHHH</v>
      </c>
      <c r="O43" s="1">
        <v>1</v>
      </c>
      <c r="P43" s="1" t="str">
        <f t="shared" ref="P43:U51" si="9">IF(P21="V",P9,"")</f>
        <v/>
      </c>
      <c r="Q43" s="1" t="str">
        <f t="shared" si="9"/>
        <v/>
      </c>
      <c r="R43" s="1" t="str">
        <f t="shared" si="9"/>
        <v/>
      </c>
      <c r="S43" s="1" t="str">
        <f t="shared" si="9"/>
        <v/>
      </c>
      <c r="T43" s="1" t="str">
        <f t="shared" si="9"/>
        <v/>
      </c>
      <c r="U43" s="1" t="str">
        <f t="shared" si="9"/>
        <v/>
      </c>
      <c r="V43" s="1">
        <f>LEN(StringJoin(P43:U43))</f>
        <v>0</v>
      </c>
      <c r="W43" s="1" t="str">
        <f>StringJoin(P43:U43)&amp;$X$56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4" spans="4:25" x14ac:dyDescent="0.3">
      <c r="O44" s="1">
        <v>2</v>
      </c>
      <c r="P44" s="1" t="str">
        <f t="shared" si="9"/>
        <v/>
      </c>
      <c r="Q44" s="1" t="str">
        <f t="shared" si="9"/>
        <v/>
      </c>
      <c r="R44" s="1" t="str">
        <f t="shared" si="9"/>
        <v/>
      </c>
      <c r="S44" s="1" t="str">
        <f t="shared" si="9"/>
        <v/>
      </c>
      <c r="T44" s="1" t="str">
        <f t="shared" si="9"/>
        <v/>
      </c>
      <c r="U44" s="1" t="str">
        <f t="shared" si="9"/>
        <v/>
      </c>
      <c r="V44" s="1">
        <f t="shared" ref="V44:V51" si="10">LEN(StringJoin(P44:U44))</f>
        <v>0</v>
      </c>
      <c r="W44" s="1" t="str">
        <f t="shared" ref="W44:W51" si="11">StringJoin(P44:U44)&amp;$X$56</f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5" spans="4:25" x14ac:dyDescent="0.3">
      <c r="D45" s="1">
        <f>597-H45</f>
        <v>50</v>
      </c>
      <c r="E45" s="1">
        <f>D45+11</f>
        <v>61</v>
      </c>
      <c r="G45" s="1">
        <v>1</v>
      </c>
      <c r="H45" s="1">
        <v>547</v>
      </c>
      <c r="I45" s="1">
        <f t="shared" ref="I45:I49" si="12">597-H45</f>
        <v>50</v>
      </c>
      <c r="J45" s="1" t="str">
        <f>"C"&amp;I45</f>
        <v>C50</v>
      </c>
      <c r="O45" s="1">
        <v>3</v>
      </c>
      <c r="P45" s="1" t="str">
        <f t="shared" si="9"/>
        <v/>
      </c>
      <c r="Q45" s="1" t="str">
        <f t="shared" si="9"/>
        <v/>
      </c>
      <c r="R45" s="1" t="str">
        <f t="shared" si="9"/>
        <v/>
      </c>
      <c r="S45" s="1" t="str">
        <f t="shared" si="9"/>
        <v/>
      </c>
      <c r="T45" s="1" t="str">
        <f t="shared" si="9"/>
        <v/>
      </c>
      <c r="U45" s="1" t="str">
        <f t="shared" si="9"/>
        <v/>
      </c>
      <c r="V45" s="1">
        <f t="shared" si="10"/>
        <v>0</v>
      </c>
      <c r="W45" s="1" t="str">
        <f t="shared" si="11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6" spans="4:25" x14ac:dyDescent="0.3">
      <c r="D46" s="1">
        <f t="shared" ref="D46:D50" si="13">597-H46</f>
        <v>38</v>
      </c>
      <c r="E46" s="1">
        <f t="shared" ref="E46:E50" si="14">D46+11</f>
        <v>49</v>
      </c>
      <c r="G46" s="1">
        <v>1</v>
      </c>
      <c r="H46" s="1">
        <v>559</v>
      </c>
      <c r="I46" s="1">
        <f t="shared" si="12"/>
        <v>38</v>
      </c>
      <c r="J46" s="1" t="str">
        <f t="shared" ref="J46:J49" si="15">"C"&amp;I46</f>
        <v>C38</v>
      </c>
      <c r="K46" s="1" t="s">
        <v>2486</v>
      </c>
      <c r="O46" s="1">
        <v>4</v>
      </c>
      <c r="P46" s="1" t="str">
        <f t="shared" si="9"/>
        <v/>
      </c>
      <c r="Q46" s="1" t="str">
        <f t="shared" si="9"/>
        <v/>
      </c>
      <c r="R46" s="1" t="str">
        <f t="shared" si="9"/>
        <v/>
      </c>
      <c r="S46" s="1" t="str">
        <f t="shared" si="9"/>
        <v/>
      </c>
      <c r="T46" s="1" t="str">
        <f t="shared" si="9"/>
        <v/>
      </c>
      <c r="U46" s="1" t="str">
        <f t="shared" si="9"/>
        <v/>
      </c>
      <c r="V46" s="1">
        <f t="shared" si="10"/>
        <v>0</v>
      </c>
      <c r="W46" s="1" t="str">
        <f t="shared" si="11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7" spans="4:25" x14ac:dyDescent="0.3">
      <c r="D47" s="1">
        <f t="shared" si="13"/>
        <v>27</v>
      </c>
      <c r="E47" s="1">
        <f>D47+11</f>
        <v>38</v>
      </c>
      <c r="G47" s="1">
        <v>1</v>
      </c>
      <c r="H47" s="1">
        <v>570</v>
      </c>
      <c r="I47" s="1">
        <f t="shared" si="12"/>
        <v>27</v>
      </c>
      <c r="J47" s="1" t="str">
        <f t="shared" si="15"/>
        <v>C27</v>
      </c>
      <c r="K47" s="1" t="s">
        <v>2446</v>
      </c>
      <c r="O47" s="1">
        <v>5</v>
      </c>
      <c r="P47" s="1" t="str">
        <f t="shared" si="9"/>
        <v/>
      </c>
      <c r="Q47" s="1" t="str">
        <f t="shared" si="9"/>
        <v/>
      </c>
      <c r="R47" s="1" t="str">
        <f t="shared" si="9"/>
        <v/>
      </c>
      <c r="S47" s="1" t="str">
        <f t="shared" si="9"/>
        <v/>
      </c>
      <c r="T47" s="1" t="str">
        <f t="shared" si="9"/>
        <v/>
      </c>
      <c r="U47" s="1" t="str">
        <f t="shared" si="9"/>
        <v/>
      </c>
      <c r="V47" s="1">
        <f t="shared" si="10"/>
        <v>0</v>
      </c>
      <c r="W47" s="1" t="str">
        <f t="shared" si="11"/>
        <v>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8" spans="4:25" x14ac:dyDescent="0.3">
      <c r="D48" s="1">
        <f t="shared" si="13"/>
        <v>14</v>
      </c>
      <c r="E48" s="1">
        <f t="shared" si="14"/>
        <v>25</v>
      </c>
      <c r="G48" s="1">
        <v>1</v>
      </c>
      <c r="H48" s="1">
        <v>583</v>
      </c>
      <c r="I48" s="1">
        <f t="shared" si="12"/>
        <v>14</v>
      </c>
      <c r="J48" s="1" t="str">
        <f t="shared" si="15"/>
        <v>C14</v>
      </c>
      <c r="O48" s="1">
        <v>6</v>
      </c>
      <c r="P48" s="1" t="str">
        <f t="shared" si="9"/>
        <v/>
      </c>
      <c r="Q48" s="1" t="str">
        <f t="shared" si="9"/>
        <v/>
      </c>
      <c r="R48" s="1" t="str">
        <f t="shared" si="9"/>
        <v/>
      </c>
      <c r="S48" s="1" t="str">
        <f t="shared" si="9"/>
        <v>ATCCGCACACTCGTCACCGGAAAGCAGGGTGCGGACACC</v>
      </c>
      <c r="T48" s="1" t="str">
        <f t="shared" si="9"/>
        <v>GGCCGTTCCATCGATACGGTGGCCAATACC</v>
      </c>
      <c r="U48" s="1" t="str">
        <f t="shared" si="9"/>
        <v>GGCCAGTACCTG</v>
      </c>
      <c r="V48" s="1">
        <f t="shared" si="10"/>
        <v>81</v>
      </c>
      <c r="W48" s="1" t="str">
        <f t="shared" si="11"/>
        <v>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49" spans="4:28" x14ac:dyDescent="0.3">
      <c r="D49" s="1">
        <f t="shared" si="13"/>
        <v>4</v>
      </c>
      <c r="E49" s="1">
        <f t="shared" si="14"/>
        <v>15</v>
      </c>
      <c r="G49" s="1">
        <v>1</v>
      </c>
      <c r="H49" s="1">
        <v>593</v>
      </c>
      <c r="I49" s="1">
        <f t="shared" si="12"/>
        <v>4</v>
      </c>
      <c r="J49" s="1" t="str">
        <f t="shared" si="15"/>
        <v>C4</v>
      </c>
      <c r="O49" s="1">
        <v>7</v>
      </c>
      <c r="P49" s="1" t="str">
        <f t="shared" si="9"/>
        <v/>
      </c>
      <c r="Q49" s="1" t="str">
        <f t="shared" si="9"/>
        <v/>
      </c>
      <c r="R49" s="1" t="str">
        <f t="shared" si="9"/>
        <v/>
      </c>
      <c r="S49" s="1" t="str">
        <f t="shared" si="9"/>
        <v/>
      </c>
      <c r="T49" s="1" t="str">
        <f t="shared" si="9"/>
        <v/>
      </c>
      <c r="U49" s="1" t="str">
        <f t="shared" si="9"/>
        <v>GGCCAGTACCTG</v>
      </c>
      <c r="V49" s="1">
        <f t="shared" si="10"/>
        <v>12</v>
      </c>
      <c r="W49" s="1" t="str">
        <f t="shared" si="11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0" spans="4:28" x14ac:dyDescent="0.3">
      <c r="D50" s="1">
        <f t="shared" si="13"/>
        <v>0</v>
      </c>
      <c r="E50" s="1">
        <f t="shared" si="14"/>
        <v>11</v>
      </c>
      <c r="G50" s="1">
        <v>1</v>
      </c>
      <c r="H50" s="1">
        <v>597</v>
      </c>
      <c r="I50" s="1">
        <f>597-H50</f>
        <v>0</v>
      </c>
      <c r="O50" s="1">
        <v>8</v>
      </c>
      <c r="P50" s="1" t="str">
        <f t="shared" si="9"/>
        <v/>
      </c>
      <c r="Q50" s="1" t="str">
        <f t="shared" si="9"/>
        <v/>
      </c>
      <c r="R50" s="1" t="str">
        <f t="shared" si="9"/>
        <v/>
      </c>
      <c r="S50" s="1" t="str">
        <f t="shared" si="9"/>
        <v/>
      </c>
      <c r="T50" s="1" t="str">
        <f t="shared" si="9"/>
        <v/>
      </c>
      <c r="U50" s="1" t="str">
        <f t="shared" si="9"/>
        <v>GGCCAGTACCTG</v>
      </c>
      <c r="V50" s="1">
        <f t="shared" si="10"/>
        <v>12</v>
      </c>
      <c r="W50" s="1" t="str">
        <f t="shared" si="11"/>
        <v>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1" spans="4:28" x14ac:dyDescent="0.3">
      <c r="O51" s="1">
        <v>9</v>
      </c>
      <c r="P51" s="1" t="str">
        <f t="shared" si="9"/>
        <v/>
      </c>
      <c r="Q51" s="1" t="str">
        <f t="shared" si="9"/>
        <v/>
      </c>
      <c r="R51" s="1" t="str">
        <f t="shared" si="9"/>
        <v>ATTTCCGGCAAGAAGGGTGAGCGGATCGTCTTC</v>
      </c>
      <c r="S51" s="1" t="str">
        <f t="shared" si="9"/>
        <v>ATCCGCACACTCGTCACCGGAAAGCAGGGTGCGGACACC</v>
      </c>
      <c r="T51" s="1" t="str">
        <f t="shared" si="9"/>
        <v>GGCCGTTCCATCGATACGGTGGCCAATACC</v>
      </c>
      <c r="U51" s="1" t="str">
        <f t="shared" si="9"/>
        <v>GGCCAGTACCTG</v>
      </c>
      <c r="V51" s="1">
        <f t="shared" si="10"/>
        <v>114</v>
      </c>
      <c r="W51" s="1" t="str">
        <f t="shared" si="11"/>
        <v>ATTTCCGGCAAGAAGGGTGAGCGGATCGTCTTCATCCGCACACTCGTCACCGGAAAGCAGGGTGCGGACACCGGCCGTTCCATCGATACGGTGGCCAATACCGGCCAGTACCTGTGAGATCCGGCTGCTAACAAAGCCCGAAAGGAAGCTGAGTTGGCTGCTGCCACCGCTGAGCAATAACTAGCATAACCCCTTGGGGCCTCTAAACGGGTCTTGAGGGGTTTTTTGCTGAAAGGAGGAACTATATCCGGATTGGCGAATGGGACGCGCCCTGTAGCGGCGCATTAAGCGCGGCGGGTGTGGTGGTTACGCGCAGCGTGACCGCTACACTTGCCAGCGCCCTAGCGCCCGCTCCTTTCGCTTTCTTCCCTTCCTTTCTCGCCACGTTCGCCGGCTTTCCCCGTCAAGCTCTAAATCGGGGGCTCCCTTTAGGGTTCCGATTTAGTGCTTTACGGCACCTCGACCCCAAAAAACTTGATTAGGGTGATGGTTCACGTAGTGGGCCATCGCCCTGATAGACGGTTTTTCGCCCTTTGACGTTGGAGTCCACGTTCTTTAATAGTGGACTCTTGTTCCAAACTGGAACAACACTCAACCCTATCTCGGTCTATTCTTTTGATTTATAAGGGATTTTGCCGATTTCGGCCTATTGGTTAAAAAATGAGCTGATTTAACAAAAATTTAACGCGAATTTTAACAAAATATTAACGTTTACAATTTCAGGTGGCACTTTTCGGGGAAATGTGCGCGGAACCCCTATTTGTTTATTTTTCTAAATACATTCAAATATGTATCCGCTCATGAGACAATAACCCTGATAAATGCTTCAATAATATTGAAAAAGGAAGAGTATGAGTATTCAACATTTCCGTGTCGCCCTTATTCCCTTTTTTGCGGCATTTTGCCTTCCTGTTTTTGCTCACCCAGAAACGCTGGTGAAAGTAAAAGATGCTGAAGATCAGTTGGGTGCACGAGTGGGTTACATCGAACTGGATCTCAACAGCGGTAAGATCCTTGAGAGTTTTCGCCCCGAAGAACGTTTTCCAATGATGAGCACTTTTAAAGTTCTGCTATGTGGCGCGGTATTATCCCGTATTGACGCCGGGCAAGAGCAACTCGGTCGCCGCATACACTATTCTCAGAATGACTTGGTTGAGTACTCACCAGTCACAGAAAAGCATCTTACGGATGGCATGACAGTAAGAGAATTATGCAGTGCTGCCATAACCATGAGTGATAACACTGCGGCCAACTTACTTCTGACAACGATCGGAGGACCGAAGGAGCTAACCGCTTTTTTGCACAACATGGGGGATCATGTAACTCGCCTTGATCGTTGGGAACCGGAGCTGAATGAAGCCATACCAAACGACGAGCGTGACACCACGATGCCTGCAGCAATGGCAACAACGTTGCGCAAACTATTAACTGGCGAACTACTTACTCTAGCTTCCCGGCAACAATTAATAGACTGGATGGAGGCGGATAAAGTTGCAGGACCACTTCTGCGCTCGGCCCTTCCGGCTGGCTGGTTTATTGCTGATAAATCTGGAGCCGGTGAGCGTGGGTCTCGCGGTATCATTGCAGCACTGGGGCCAGATGGTAAGCCCTCCCGTATCGTAGTTATCTACACGACGGGGAGTCAGGCAACTATGGATGAACGAAATAGACAGATCGCTGAGATAGGTGCCTCACTGATTAAGCATTGGTAACTGTCAGACCAAGTTTACTCATATATACTTTAGATTGATTTAAAACTTCATTTTTAATTTAAAAGGATCTAGGTGAAGATCCTTTTTGATAATCTCATGACCAAAATCCCTTAACGTGAGTTTTCGTTCCACTGAGCGTCAGACCCCGTAGAAAAGATCAAAGGATCTTCTTGAGATCCTTTTTTTCTGCGCGTAATCTGCTGCTTGCAAACAAAAAAACCACCGCTACCAGCGGTGGTTTGTTTGCCGGATCAAGAGCTACCAACTCTTTTTCCGAAGGTAACTGGCTTCAGCAGAGCGCAGATACCAAATACTGTCCTTCTAGTGTAGCCGTAGTTAGGCCACCACTTCAAGAACTCTGTAGCACCGCCTACATACCTCGCTCTGCTAATCCTGTTACCAGTGGCTGCTGCCAGTGGCGATAAGTCGTGTCTTACCGGGTTGGACTCAAGACGATAGTTACCGGATAAGGCGCAGCGGTCGGGCTGAACGGGGGGTTCGTGCACACAGCCCAGCTTGGAGCGAACGACCTACACCGAACTGAGATACCTACAGCGTGAGCTATGAGAAAGCGCCACGCTTCCCGAAGGGAGAAAGGCGGACAGGTATCCGGTAAGCGGCAGGGTCGGAACAGGAGAGCGCACGAGGGAGCTTCCAGGGGGAAACGCCTGGTATCTTTATAGTCCTGTCGGGTTTCGCCACCTCTGACTTGAGCGTCGATTTTTGTGATGCTCGTCAGGGGGGCGGAGCCTATGGAAAAACGCCAGCAACGCGGCCTTTTTACGGTTCCTGGCCTTTTGCTGGCCTTTTGCTCACATGTTCTTTCCTGCGTTATCCCCTGATTCTGTGGATAACCGTATTACCGCCTTTGAGTGAGCTGATACCGCTCGCCGCAGCCGAACGACCGAGCGCAGCGAGTCAGTGAGCGAGGAAGCGGAAGAGCGCCTGATGCGGTATTTTCTCCTTACGCATCTGTGCGGTATTTCACACCGCATATATGGTGCACTCTCAGTACAATCTGCTCTGATGCCGCATAGTTAAGCCAGTATACACTCCGCTATCGCTACGTGACTGGGTCATGGCTGCGCCCCGACACCCGCCAACACCCGCTGACGCGCCCTGACGGGCTTGTCTGCTCCCGGCATCCGCTTACAGACAAGCTGTGACCGTCTCCGGGAGCTGCATGTGTCAGAGGTTTTCACCGTCATCACCGAAACGCGCGAGGCAGCTGCGGTAAAGCTCATCAGCGTGGTCGTGAAGCGATTCACAGATGTCTGCCTGTTCATCCGCGTCCAGCTCGTTGAGTTTCTCCAGAAGCGTTAATGTCTGGCTTCTGATAAAGCGGGCCATGTTAAGGGCGGTTTTTTCCTGTTTGGTCACTGATGCCTCCGTGTAAGGGGGATTTCTGTTCATGGGGGTAATGATACCGATGAAACGAGAGAGGATGCTCACGATACGGGTTACTGATGATGAACATGCCCGGTTACTGGAACGTTGTGAGGGTAAACAACTGGCGGTATGGATGCGGCGGGACCAGAGAAAAATCACTCAGGGTCAATGCCAGCGCTTCGTTAATACAGATGTAGGTGTTCCACAGGGTAGCCAGCAGCATCCTGCGATGCAGATCCGGAACATAATGGTGCAGGGCGCTGACTTCCGCGTTTCCAGACTTTACGAAACACGGAAACCGAAGACCATTCATGTTGTTGCTCAGGTCGCAGACGTTTTGCAGCAGCAGTCGCTTCACGTTCGCTCGCGTATCGGTGATTCATTCTGCTAACCAGTAAGGCAACCCCGCCAGCCTAGCCGGGTCCTCAACGACAGGAGCACGATCATGCGCACCCGTGGGGCCGCCATGCCGGCGATAATGGCCTGCTTCTCGCCGAAACGTTTGGTGGCGGGACCAGTGACGAAGGCTTGAGCGAGGGCGTGCAAGATTCCGAATACCGCAAGCGACAGGCCGATCATCGTCGCGCTCCAGCGAAAGCGGTCCTCGCCGAAAATGACCCAGAGCGCTGCCGGCACCTGTCCTACGAGTTGCATGATAAAGAAGACAGTCATAAGTGCGGCGACGATAGTCATGCCCCGCGCCCACCGGAAGGAGCTGACTGGGTTGAAG</v>
      </c>
    </row>
    <row r="53" spans="4:28" x14ac:dyDescent="0.3">
      <c r="K53" s="1" t="s">
        <v>3276</v>
      </c>
    </row>
    <row r="54" spans="4:28" x14ac:dyDescent="0.3">
      <c r="K54" s="1" t="s">
        <v>3275</v>
      </c>
    </row>
    <row r="55" spans="4:28" x14ac:dyDescent="0.3">
      <c r="K55" s="1" t="s">
        <v>3274</v>
      </c>
    </row>
    <row r="56" spans="4:28" x14ac:dyDescent="0.3">
      <c r="K56" s="1" t="s">
        <v>3273</v>
      </c>
      <c r="W56" s="1" t="s">
        <v>2252</v>
      </c>
      <c r="X56" s="1" t="s">
        <v>2260</v>
      </c>
      <c r="Y56" s="1">
        <f>LEN(X56)</f>
        <v>3717</v>
      </c>
      <c r="AA56" s="1" t="str">
        <f>LEFT(X56,100)</f>
        <v>TGAGATCCGGCTGCTAACAAAGCCCGAAAGGAAGCTGAGTTGGCTGCTGCCACCGCTGAGCAATAACTAGCATAACCCCTTGGGGCCTCTAAACGGGTCT</v>
      </c>
      <c r="AB56" s="1" t="str">
        <f>RIGHT(X56,100)</f>
        <v>CGGCACCTGTCCTACGAGTTGCATGATAAAGAAGACAGTCATAAGTGCGGCGACGATAGTCATGCCCCGCGCCCACCGGAAGGAGCTGACTGGGTTGAAG</v>
      </c>
    </row>
    <row r="57" spans="4:28" x14ac:dyDescent="0.3">
      <c r="H57" s="84" t="s">
        <v>2484</v>
      </c>
      <c r="K57" s="1" t="s">
        <v>2486</v>
      </c>
      <c r="W57" s="1" t="s">
        <v>2251</v>
      </c>
      <c r="X57" s="1" t="s">
        <v>2261</v>
      </c>
      <c r="Y57" s="1">
        <f>LEN(X57)</f>
        <v>1652</v>
      </c>
    </row>
    <row r="60" spans="4:28" x14ac:dyDescent="0.3">
      <c r="O60" s="1" t="s">
        <v>2485</v>
      </c>
    </row>
    <row r="61" spans="4:28" x14ac:dyDescent="0.3">
      <c r="W61" s="1" t="s">
        <v>2263</v>
      </c>
      <c r="X61" s="1" t="s">
        <v>2260</v>
      </c>
    </row>
    <row r="62" spans="4:28" x14ac:dyDescent="0.3">
      <c r="W62" s="1" t="s">
        <v>2264</v>
      </c>
      <c r="X62" s="1" t="s">
        <v>2260</v>
      </c>
    </row>
    <row r="63" spans="4:28" x14ac:dyDescent="0.3">
      <c r="W63" s="1" t="s">
        <v>2265</v>
      </c>
      <c r="X63" s="1" t="s">
        <v>2260</v>
      </c>
    </row>
    <row r="64" spans="4:28" x14ac:dyDescent="0.3">
      <c r="W64" s="1" t="s">
        <v>2266</v>
      </c>
      <c r="X64" s="1" t="s">
        <v>2260</v>
      </c>
    </row>
    <row r="65" spans="4:24" x14ac:dyDescent="0.3">
      <c r="G65" s="1" t="s">
        <v>2498</v>
      </c>
      <c r="H65" s="85" t="str">
        <f>DNALongestORF(G65)</f>
        <v>ATGGCAGCCCACGACGACGACATCAACCGCGGCACCCGGCCCGCGCGAGGGTCAGAGGACCCAGCCGGCCAGGTTGCCTATCTCGAGCAGGAGATCGCCGTCCTGCGACGTAAGCTCGCCGACTCTCCGCGTCATACGAGGATTCTCGAAGAGCGGATCGTCGAGTTGCAGACGAACCTGGCGGGCGTGTCCGCACAGAACGAGCGGCTCGCCAACACGCTCCGTGAGGCGCGTGACCAGATCGTGGCCCTCAAGGAGGAGGTCGACCGGCTCGCGCAGCCGCCGGCCGGCTTCGGCGTCTTCCTTCAGGCCAACGAGGACGGCACCTGCGACATCTTCACCGGGGGCCGCAAGCTCCGGGTGAACGTCAGCCCCAGTGTCGAGCTCGACGACCTCCGGCGTGGCCAGGAGGTCATGCTCAACGAAGCGCTCAACGTGGTCGAGGCCATGCAGTTCGAGCGCGCCGGGGACATCGTCACCCTCAAGGAGATCCTGGAGGACGGCGAGCGCGCCCTGGTGGTCGGGCACACCGACGAGGAGCGGGTGGTGCGGCTCGCCGAGCCGCTGCTGGACATCACCATCCGCTCCGGCGACGCCCTGCTCCTGGACTCCAGGTCGGGCTATGTCTACGAGGTGGTTCCCAAGAGCGAGGTCGAGGAGCTCGTCCTCGAAGAGGTCCCGGACATCGACTACGACAAGATCGGCGGCCTGGGCGACCAGATCGAGCTGATCCGCGACGCGGTCGAGCTTCCCTACCTGCACCCCGACCTCTTCAAGGAGCACGAGCTCCGTCCGCCGAAGGGCATCCTGCTCTACGGTCCCCCCGGCTGCGGCAAGACCCTCATCGCCAAGGCCGTCGCCAATTCGCTCGCCAAGAAGGTCGCCGAGGTCACCGGGCAGCCCGCGGGGAAGAGCTACTTCCTCAATATCAAGGGCCCCGAGCTCCTCAACAAGTACGTCGGCGAGACCGAGCGGCACATCCGCCTGGTCTTCCAGCGTGCGAGGGAGAAGGCGAGCGAGGGGACCCCCGTCATCGTCTTCTTCGACGAGATGGAGTCCCTCTTCCGCACCCGTGGCAGCGGCGTCAGCTCGGACGTGGAGAACACCATCGTTCCGCAGCTGCTCGCCGAGATCGACGGGGTGGAGGGCCTGGAGAACGTCATCGTCATCGGCGCCTCCAACCGCGAGGACATGATCGACCCCGCCATCCTGCGCCCCGGCCGTCTCGATGTGAAGATCAAGATCGAGCGTCCGGACGCCGAGGCGGCGAAGGACATCTTCGCGAAGTACCTGACCCCGGGGCTCCCGCTGCACGCGGACGACCTCTCCGAGCACACCGGATCGCGCGAGGCCGCCGCCCACGCCATGATCCAGTCCGTCGTGGAGCGGATGTACACGGAGTCCGAGGAGAACCGCTTCCTCGAGGTCACCTACGCCAACGGCGACAAGGAAGTCCTGTACTTCAAGGACTTCAACTCCGGCGCGATGATTCAGAACATCGTCGACCGGGCAAAGAAAATGGCCATCAAGGCATTCCTGGAACAGGGCCAGAAGGGTCTGCGGGTCGCTCATCTCCTGCAGGCCTGCGTGGACGAGTTCAAGGAGAACGAGGACCTGCCGAACACGACCAACCCGGACGACTGGGCCAGGATTTCCGGCAAGAAGGGTGAGCGGATCGTCTTCATCCGCACACTCGTCACCGGAAAGCAGGGTGCGGACACCGGCCGTTCCATCGATACGGTGGCCAATACCGGCCAGTACCTGGCGGCCGCACTCGAGCACCACCACCACCACCACTGA</v>
      </c>
      <c r="W65" s="1" t="s">
        <v>2267</v>
      </c>
      <c r="X65" s="1" t="s">
        <v>2260</v>
      </c>
    </row>
    <row r="66" spans="4:24" x14ac:dyDescent="0.3">
      <c r="H66" s="1" t="str">
        <f>DNATranslate(H65)</f>
        <v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AAALEHHHHHH</v>
      </c>
      <c r="W66" s="1" t="s">
        <v>2263</v>
      </c>
      <c r="X66" s="1" t="s">
        <v>2268</v>
      </c>
    </row>
    <row r="67" spans="4:24" x14ac:dyDescent="0.3">
      <c r="H67" s="1" t="str">
        <f>RIGHT(H66,10)</f>
        <v>AALEHHHHHH</v>
      </c>
      <c r="W67" s="1" t="s">
        <v>2263</v>
      </c>
      <c r="X67" s="1" t="s">
        <v>2269</v>
      </c>
    </row>
    <row r="68" spans="4:24" x14ac:dyDescent="0.3">
      <c r="H68" s="1" t="str">
        <f>LEFT(H66,588)</f>
        <v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LPNTTNPDDWARISGKKGERIVFIRTLVTGKQGADTGRSIDTVANTGQYL</v>
      </c>
      <c r="W68" s="1" t="s">
        <v>2265</v>
      </c>
      <c r="X68" s="1" t="s">
        <v>2269</v>
      </c>
    </row>
    <row r="69" spans="4:24" x14ac:dyDescent="0.3">
      <c r="H69" s="1" t="str">
        <f>RIGHT(H68,10)</f>
        <v>DTVANTGQYL</v>
      </c>
      <c r="W69" s="1" t="s">
        <v>2270</v>
      </c>
    </row>
    <row r="71" spans="4:24" x14ac:dyDescent="0.3">
      <c r="D71" s="1" t="s">
        <v>2492</v>
      </c>
      <c r="E71" s="1">
        <v>1</v>
      </c>
      <c r="F71" s="1">
        <v>547</v>
      </c>
      <c r="G71" s="85" t="str">
        <f>SubSequenceSelect(H$57,E71,F71)</f>
        <v>MHHHHHHGSGAAHDDDINRGTRPARGSEDPAGQVAYLEQEIAVLRRKLADSPRHTRILEERIVELQTNLAGVSAQNERLANTLREARDQIVALKEEVDRLAQPPAGFGVFLQANEDGTCDIFTGGRKLRVNVSPSVELDE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72" spans="4:24" x14ac:dyDescent="0.3">
      <c r="D72" s="1" t="s">
        <v>2493</v>
      </c>
      <c r="E72" s="1">
        <v>548</v>
      </c>
      <c r="F72" s="1">
        <v>558</v>
      </c>
      <c r="G72" s="85" t="str">
        <f t="shared" ref="G72:G76" si="16">SubSequenceSelect(H$57,E72,F72)</f>
        <v>LPNTTNPDDWA</v>
      </c>
    </row>
    <row r="73" spans="4:24" x14ac:dyDescent="0.3">
      <c r="D73" s="1" t="s">
        <v>2494</v>
      </c>
      <c r="E73" s="1">
        <v>559</v>
      </c>
      <c r="F73" s="1">
        <v>570</v>
      </c>
      <c r="G73" s="85" t="str">
        <f t="shared" si="16"/>
        <v>RISGKKGERIVF</v>
      </c>
    </row>
    <row r="74" spans="4:24" x14ac:dyDescent="0.3">
      <c r="D74" s="1" t="s">
        <v>2495</v>
      </c>
      <c r="E74" s="1">
        <v>571</v>
      </c>
      <c r="F74" s="1">
        <v>583</v>
      </c>
      <c r="G74" s="85" t="str">
        <f t="shared" si="16"/>
        <v>IRTLVTGKQGADT</v>
      </c>
    </row>
    <row r="75" spans="4:24" x14ac:dyDescent="0.3">
      <c r="D75" s="1" t="s">
        <v>2496</v>
      </c>
      <c r="E75" s="1">
        <v>584</v>
      </c>
      <c r="F75" s="1">
        <v>593</v>
      </c>
      <c r="G75" s="85" t="str">
        <f t="shared" si="16"/>
        <v>GRSIDTVANT</v>
      </c>
    </row>
    <row r="76" spans="4:24" x14ac:dyDescent="0.3">
      <c r="D76" s="1" t="s">
        <v>2497</v>
      </c>
      <c r="E76" s="1">
        <v>594</v>
      </c>
      <c r="F76" s="1">
        <v>597</v>
      </c>
      <c r="G76" s="85" t="str">
        <f t="shared" si="16"/>
        <v>GQYL</v>
      </c>
    </row>
    <row r="79" spans="4:24" x14ac:dyDescent="0.3">
      <c r="D79" s="1" t="s">
        <v>2492</v>
      </c>
      <c r="E79" s="1">
        <v>1</v>
      </c>
      <c r="F79" s="1">
        <f>F71-9</f>
        <v>538</v>
      </c>
      <c r="G79" s="85" t="str">
        <f>SubSequenceSelect(H$68,E79,F79)</f>
        <v>MAAHDDDINRGTRPARGSEDPAGQVAYLEQEIAVLRRKLADSPRHTRILEERIVELQTNLAGVSAQNERLANTLREARDQIVALKEEVDRLAQPPAGFGVFLQANEDGTCDIFTGGRKLRVNVSPSVELDDLRRGQEVMLNEALNVVEAMQFERAGDIVTLKEILEDGERALVVGHTDEERVVRLAEPLLDITIRSGDALLLDSRSGYVYEVVPKSEVEELVLEEVPDIDYDKIGGLGDQIELIRDAVELPYLHPDLFKEHELRPPKGILLYGPPGCGKTLIAKAVANSLAKKVAEVTGQPAGKSYFLNIKGPELLNKYVGETERHIRLVFQRAREKASEGTPVIVFFDEMESLFRTRGSGVSSDVENTIVPQLLAEIDGVEGLENVIVIGASNREDMIDPAILRPGRLDVKIKIERPDAEAAKDIFAKYLTPGLPLHADDLSEHTGSREAAAHAMIQSVVERMYTESEENRFLEVTYANGDKEVLYFKDFNSGAMIQNIVDRAKKMAIKAFLEQGQKGLRVAHLLQACVDEFKENED</v>
      </c>
    </row>
    <row r="80" spans="4:24" x14ac:dyDescent="0.3">
      <c r="D80" s="1" t="s">
        <v>2493</v>
      </c>
      <c r="E80" s="1">
        <f t="shared" ref="E80:F84" si="17">E72-9</f>
        <v>539</v>
      </c>
      <c r="F80" s="1">
        <f t="shared" si="17"/>
        <v>549</v>
      </c>
      <c r="G80" s="85" t="str">
        <f t="shared" ref="G80:G84" si="18">SubSequenceSelect(H$68,E80,F80)</f>
        <v>LPNTTNPDDWA</v>
      </c>
    </row>
    <row r="81" spans="4:13" x14ac:dyDescent="0.3">
      <c r="D81" s="1" t="s">
        <v>2494</v>
      </c>
      <c r="E81" s="1">
        <f t="shared" ref="E81" si="19">E73-9</f>
        <v>550</v>
      </c>
      <c r="F81" s="1">
        <f t="shared" si="17"/>
        <v>561</v>
      </c>
      <c r="G81" s="85" t="str">
        <f t="shared" si="18"/>
        <v>RISGKKGERIVF</v>
      </c>
      <c r="I81" s="1" t="s">
        <v>3315</v>
      </c>
      <c r="J81" s="1" t="s">
        <v>3311</v>
      </c>
    </row>
    <row r="82" spans="4:13" x14ac:dyDescent="0.3">
      <c r="D82" s="1" t="s">
        <v>2495</v>
      </c>
      <c r="E82" s="1">
        <f t="shared" ref="E82" si="20">E74-9</f>
        <v>562</v>
      </c>
      <c r="F82" s="1">
        <f t="shared" si="17"/>
        <v>574</v>
      </c>
      <c r="G82" s="85" t="str">
        <f t="shared" si="18"/>
        <v>IRTLVTGKQGADT</v>
      </c>
      <c r="I82" s="1" t="s">
        <v>3316</v>
      </c>
      <c r="J82" s="1" t="s">
        <v>3312</v>
      </c>
    </row>
    <row r="83" spans="4:13" x14ac:dyDescent="0.3">
      <c r="D83" s="1" t="s">
        <v>2496</v>
      </c>
      <c r="E83" s="1">
        <f t="shared" ref="E83" si="21">E75-9</f>
        <v>575</v>
      </c>
      <c r="F83" s="1">
        <f t="shared" si="17"/>
        <v>584</v>
      </c>
      <c r="G83" s="85" t="str">
        <f t="shared" si="18"/>
        <v>GRSIDTVANT</v>
      </c>
      <c r="I83" s="1" t="s">
        <v>3317</v>
      </c>
      <c r="J83" s="1" t="s">
        <v>3313</v>
      </c>
    </row>
    <row r="84" spans="4:13" x14ac:dyDescent="0.3">
      <c r="D84" s="1" t="s">
        <v>2497</v>
      </c>
      <c r="E84" s="1">
        <f t="shared" ref="E84" si="22">E76-9</f>
        <v>585</v>
      </c>
      <c r="F84" s="1">
        <f t="shared" si="17"/>
        <v>588</v>
      </c>
      <c r="G84" s="85" t="str">
        <f t="shared" si="18"/>
        <v>GQYL</v>
      </c>
      <c r="I84" s="1" t="s">
        <v>3304</v>
      </c>
      <c r="J84" s="1" t="s">
        <v>3314</v>
      </c>
    </row>
    <row r="85" spans="4:13" x14ac:dyDescent="0.3">
      <c r="K85" s="1" t="s">
        <v>0</v>
      </c>
      <c r="L85" s="1" t="s">
        <v>2502</v>
      </c>
      <c r="M85" s="85"/>
    </row>
    <row r="86" spans="4:13" x14ac:dyDescent="0.3">
      <c r="E86" s="1">
        <v>1</v>
      </c>
      <c r="F86" s="1">
        <v>588</v>
      </c>
      <c r="K86" s="1" t="s">
        <v>2501</v>
      </c>
      <c r="L86" s="1" t="s">
        <v>2509</v>
      </c>
    </row>
    <row r="90" spans="4:13" x14ac:dyDescent="0.3">
      <c r="K90" s="1" t="s">
        <v>2441</v>
      </c>
      <c r="L90" s="1" t="s">
        <v>2507</v>
      </c>
      <c r="M90" s="1" t="s">
        <v>2507</v>
      </c>
    </row>
    <row r="91" spans="4:13" x14ac:dyDescent="0.3">
      <c r="K91" s="1" t="s">
        <v>2503</v>
      </c>
    </row>
    <row r="92" spans="4:13" x14ac:dyDescent="0.3">
      <c r="K92" s="1" t="s">
        <v>2504</v>
      </c>
      <c r="L92" s="1" t="s">
        <v>2502</v>
      </c>
      <c r="M92" s="1" t="s">
        <v>2509</v>
      </c>
    </row>
    <row r="93" spans="4:13" x14ac:dyDescent="0.3">
      <c r="K93" s="1" t="s">
        <v>2505</v>
      </c>
    </row>
    <row r="94" spans="4:13" x14ac:dyDescent="0.3">
      <c r="K94" s="1" t="s">
        <v>2506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C2:H12"/>
  <sheetViews>
    <sheetView workbookViewId="0"/>
  </sheetViews>
  <sheetFormatPr defaultRowHeight="14.4" x14ac:dyDescent="0.3"/>
  <cols>
    <col min="3" max="3" width="15.109375" bestFit="1" customWidth="1"/>
    <col min="4" max="4" width="50.77734375" customWidth="1"/>
    <col min="5" max="5" width="6" customWidth="1"/>
    <col min="6" max="6" width="6.44140625" customWidth="1"/>
    <col min="7" max="8" width="5.77734375" customWidth="1"/>
  </cols>
  <sheetData>
    <row r="2" spans="3:8" ht="15" thickBot="1" x14ac:dyDescent="0.35">
      <c r="C2" s="67" t="s">
        <v>3429</v>
      </c>
      <c r="D2" s="67" t="s">
        <v>297</v>
      </c>
      <c r="E2" s="67" t="s">
        <v>96</v>
      </c>
      <c r="F2" s="67" t="s">
        <v>2441</v>
      </c>
      <c r="G2" s="67" t="s">
        <v>3431</v>
      </c>
      <c r="H2" s="67" t="s">
        <v>3432</v>
      </c>
    </row>
    <row r="3" spans="3:8" ht="15" customHeight="1" thickBot="1" x14ac:dyDescent="0.35">
      <c r="C3" s="87" t="s">
        <v>3318</v>
      </c>
      <c r="D3" s="87" t="s">
        <v>3320</v>
      </c>
      <c r="E3" s="87">
        <v>1820</v>
      </c>
      <c r="F3" s="87" t="s">
        <v>3290</v>
      </c>
      <c r="G3" s="87" t="s">
        <v>3407</v>
      </c>
      <c r="H3" s="87" t="s">
        <v>3411</v>
      </c>
    </row>
    <row r="4" spans="3:8" ht="15" customHeight="1" thickBot="1" x14ac:dyDescent="0.35">
      <c r="C4" s="87" t="s">
        <v>3319</v>
      </c>
      <c r="D4" s="87" t="s">
        <v>3321</v>
      </c>
      <c r="E4" s="87">
        <v>5322</v>
      </c>
      <c r="F4" s="87" t="s">
        <v>3290</v>
      </c>
      <c r="G4" s="87" t="s">
        <v>3409</v>
      </c>
      <c r="H4" s="87" t="s">
        <v>3413</v>
      </c>
    </row>
    <row r="5" spans="3:8" ht="15" customHeight="1" thickBot="1" x14ac:dyDescent="0.35">
      <c r="C5" s="87" t="s">
        <v>3353</v>
      </c>
      <c r="D5" s="87" t="s">
        <v>3354</v>
      </c>
      <c r="E5" s="87">
        <v>1808</v>
      </c>
      <c r="F5" s="87" t="s">
        <v>3290</v>
      </c>
      <c r="G5" s="87" t="s">
        <v>3407</v>
      </c>
      <c r="H5" s="87" t="s">
        <v>3415</v>
      </c>
    </row>
    <row r="6" spans="3:8" ht="15" customHeight="1" thickBot="1" x14ac:dyDescent="0.35">
      <c r="C6" s="87" t="s">
        <v>3360</v>
      </c>
      <c r="D6" s="87" t="s">
        <v>3361</v>
      </c>
      <c r="E6" s="87">
        <v>1778</v>
      </c>
      <c r="F6" s="87" t="s">
        <v>3290</v>
      </c>
      <c r="G6" s="87" t="s">
        <v>3407</v>
      </c>
      <c r="H6" s="87" t="s">
        <v>3417</v>
      </c>
    </row>
    <row r="7" spans="3:8" ht="15" customHeight="1" thickBot="1" x14ac:dyDescent="0.35">
      <c r="C7" s="87" t="s">
        <v>3367</v>
      </c>
      <c r="D7" s="87" t="s">
        <v>3368</v>
      </c>
      <c r="E7" s="87">
        <v>1739</v>
      </c>
      <c r="F7" s="87" t="s">
        <v>3290</v>
      </c>
      <c r="G7" s="87" t="s">
        <v>3407</v>
      </c>
      <c r="H7" s="87" t="s">
        <v>3419</v>
      </c>
    </row>
    <row r="8" spans="3:8" ht="15" customHeight="1" thickBot="1" x14ac:dyDescent="0.35">
      <c r="C8" s="87" t="s">
        <v>3374</v>
      </c>
      <c r="D8" s="87" t="s">
        <v>3375</v>
      </c>
      <c r="E8" s="87">
        <v>1706</v>
      </c>
      <c r="F8" s="87" t="s">
        <v>3290</v>
      </c>
      <c r="G8" s="87" t="s">
        <v>3407</v>
      </c>
      <c r="H8" s="87" t="s">
        <v>3421</v>
      </c>
    </row>
    <row r="9" spans="3:8" ht="15" customHeight="1" thickBot="1" x14ac:dyDescent="0.35">
      <c r="C9" s="87" t="s">
        <v>3381</v>
      </c>
      <c r="D9" s="87" t="s">
        <v>3382</v>
      </c>
      <c r="E9" s="87">
        <v>1670</v>
      </c>
      <c r="F9" s="87" t="s">
        <v>3290</v>
      </c>
      <c r="G9" s="87" t="s">
        <v>3407</v>
      </c>
      <c r="H9" s="87" t="s">
        <v>3423</v>
      </c>
    </row>
    <row r="10" spans="3:8" ht="15" customHeight="1" thickBot="1" x14ac:dyDescent="0.35">
      <c r="C10" s="87" t="s">
        <v>3388</v>
      </c>
      <c r="D10" s="87" t="s">
        <v>3389</v>
      </c>
      <c r="E10" s="87">
        <v>1544</v>
      </c>
      <c r="F10" s="87" t="s">
        <v>3290</v>
      </c>
      <c r="G10" s="87" t="s">
        <v>3425</v>
      </c>
      <c r="H10" s="87" t="s">
        <v>3411</v>
      </c>
    </row>
    <row r="11" spans="3:8" ht="15" customHeight="1" thickBot="1" x14ac:dyDescent="0.35">
      <c r="C11" s="87" t="s">
        <v>3395</v>
      </c>
      <c r="D11" s="87" t="s">
        <v>3396</v>
      </c>
      <c r="E11" s="87">
        <v>1577</v>
      </c>
      <c r="F11" s="87" t="s">
        <v>3290</v>
      </c>
      <c r="G11" s="87" t="s">
        <v>3425</v>
      </c>
      <c r="H11" s="87" t="s">
        <v>3427</v>
      </c>
    </row>
    <row r="12" spans="3:8" ht="15" customHeight="1" thickBot="1" x14ac:dyDescent="0.35">
      <c r="C12" s="87" t="s">
        <v>3402</v>
      </c>
      <c r="D12" s="87" t="s">
        <v>3403</v>
      </c>
      <c r="E12" s="87">
        <v>1394</v>
      </c>
      <c r="F12" s="87" t="s">
        <v>3290</v>
      </c>
      <c r="G12" s="87" t="s">
        <v>3425</v>
      </c>
      <c r="H12" s="87" t="s">
        <v>3423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C2:F13"/>
  <sheetViews>
    <sheetView workbookViewId="0"/>
  </sheetViews>
  <sheetFormatPr defaultRowHeight="14.4" x14ac:dyDescent="0.3"/>
  <cols>
    <col min="3" max="3" width="5.77734375" customWidth="1"/>
    <col min="4" max="4" width="16.77734375" bestFit="1" customWidth="1"/>
    <col min="5" max="5" width="50.77734375" customWidth="1"/>
    <col min="6" max="6" width="6" customWidth="1"/>
  </cols>
  <sheetData>
    <row r="2" spans="3:6" ht="15" thickBot="1" x14ac:dyDescent="0.35">
      <c r="C2" s="67" t="s">
        <v>3429</v>
      </c>
      <c r="D2" s="67" t="s">
        <v>3430</v>
      </c>
      <c r="E2" s="67" t="s">
        <v>297</v>
      </c>
      <c r="F2" s="67" t="s">
        <v>96</v>
      </c>
    </row>
    <row r="3" spans="3:6" ht="15" customHeight="1" thickBot="1" x14ac:dyDescent="0.35">
      <c r="C3" s="87" t="s">
        <v>3407</v>
      </c>
      <c r="D3" s="87" t="s">
        <v>3408</v>
      </c>
      <c r="E3" s="87" t="s">
        <v>3324</v>
      </c>
      <c r="F3" s="87">
        <v>37</v>
      </c>
    </row>
    <row r="4" spans="3:6" ht="15" customHeight="1" thickBot="1" x14ac:dyDescent="0.35">
      <c r="C4" s="87" t="s">
        <v>3409</v>
      </c>
      <c r="D4" s="87" t="s">
        <v>3410</v>
      </c>
      <c r="E4" s="87" t="s">
        <v>3325</v>
      </c>
      <c r="F4" s="87">
        <v>17</v>
      </c>
    </row>
    <row r="5" spans="3:6" ht="15" customHeight="1" thickBot="1" x14ac:dyDescent="0.35">
      <c r="C5" s="87" t="s">
        <v>3411</v>
      </c>
      <c r="D5" s="87" t="s">
        <v>3412</v>
      </c>
      <c r="E5" s="87" t="s">
        <v>3328</v>
      </c>
      <c r="F5" s="87">
        <v>41</v>
      </c>
    </row>
    <row r="6" spans="3:6" ht="15" customHeight="1" thickBot="1" x14ac:dyDescent="0.35">
      <c r="C6" s="87" t="s">
        <v>3413</v>
      </c>
      <c r="D6" s="87" t="s">
        <v>3414</v>
      </c>
      <c r="E6" s="87" t="s">
        <v>3329</v>
      </c>
      <c r="F6" s="87">
        <v>34</v>
      </c>
    </row>
    <row r="7" spans="3:6" ht="15" customHeight="1" thickBot="1" x14ac:dyDescent="0.35">
      <c r="C7" s="87" t="s">
        <v>3415</v>
      </c>
      <c r="D7" s="87" t="s">
        <v>3416</v>
      </c>
      <c r="E7" s="87" t="s">
        <v>3356</v>
      </c>
      <c r="F7" s="87">
        <v>41</v>
      </c>
    </row>
    <row r="8" spans="3:6" ht="15" customHeight="1" thickBot="1" x14ac:dyDescent="0.35">
      <c r="C8" s="87" t="s">
        <v>3417</v>
      </c>
      <c r="D8" s="87" t="s">
        <v>3418</v>
      </c>
      <c r="E8" s="87" t="s">
        <v>3363</v>
      </c>
      <c r="F8" s="87">
        <v>37</v>
      </c>
    </row>
    <row r="9" spans="3:6" ht="15" customHeight="1" thickBot="1" x14ac:dyDescent="0.35">
      <c r="C9" s="87" t="s">
        <v>3419</v>
      </c>
      <c r="D9" s="87" t="s">
        <v>3420</v>
      </c>
      <c r="E9" s="87" t="s">
        <v>3370</v>
      </c>
      <c r="F9" s="87">
        <v>40</v>
      </c>
    </row>
    <row r="10" spans="3:6" ht="15" customHeight="1" thickBot="1" x14ac:dyDescent="0.35">
      <c r="C10" s="87" t="s">
        <v>3421</v>
      </c>
      <c r="D10" s="87" t="s">
        <v>3422</v>
      </c>
      <c r="E10" s="87" t="s">
        <v>3377</v>
      </c>
      <c r="F10" s="87">
        <v>37</v>
      </c>
    </row>
    <row r="11" spans="3:6" ht="15" customHeight="1" thickBot="1" x14ac:dyDescent="0.35">
      <c r="C11" s="87" t="s">
        <v>3423</v>
      </c>
      <c r="D11" s="87" t="s">
        <v>3424</v>
      </c>
      <c r="E11" s="87" t="s">
        <v>3384</v>
      </c>
      <c r="F11" s="87">
        <v>43</v>
      </c>
    </row>
    <row r="12" spans="3:6" ht="15" customHeight="1" thickBot="1" x14ac:dyDescent="0.35">
      <c r="C12" s="87" t="s">
        <v>3425</v>
      </c>
      <c r="D12" s="87" t="s">
        <v>3426</v>
      </c>
      <c r="E12" s="87" t="s">
        <v>3391</v>
      </c>
      <c r="F12" s="87">
        <v>51</v>
      </c>
    </row>
    <row r="13" spans="3:6" ht="15" customHeight="1" thickBot="1" x14ac:dyDescent="0.35">
      <c r="C13" s="87" t="s">
        <v>3427</v>
      </c>
      <c r="D13" s="87" t="s">
        <v>3428</v>
      </c>
      <c r="E13" s="87" t="s">
        <v>3398</v>
      </c>
      <c r="F13" s="87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3402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3403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3390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3391</v>
      </c>
      <c r="D7" s="87" t="s">
        <v>3325</v>
      </c>
    </row>
    <row r="8" spans="2:4" ht="15" customHeight="1" thickBot="1" x14ac:dyDescent="0.35">
      <c r="B8" s="84" t="s">
        <v>3335</v>
      </c>
      <c r="C8" s="87">
        <v>51</v>
      </c>
      <c r="D8" s="87">
        <v>17</v>
      </c>
    </row>
    <row r="9" spans="2:4" ht="15" customHeight="1" thickBot="1" x14ac:dyDescent="0.35">
      <c r="B9" s="84" t="s">
        <v>3336</v>
      </c>
      <c r="C9" s="87">
        <v>70.900000000000006</v>
      </c>
      <c r="D9" s="87">
        <v>60.9</v>
      </c>
    </row>
    <row r="10" spans="2:4" ht="15" customHeight="1" thickBot="1" x14ac:dyDescent="0.35">
      <c r="B10" s="84" t="s">
        <v>3337</v>
      </c>
      <c r="C10" s="87" t="s">
        <v>3383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3384</v>
      </c>
      <c r="D11" s="87" t="s">
        <v>3329</v>
      </c>
    </row>
    <row r="12" spans="2:4" ht="15" customHeight="1" thickBot="1" x14ac:dyDescent="0.35">
      <c r="B12" s="84" t="s">
        <v>3339</v>
      </c>
      <c r="C12" s="87">
        <v>43</v>
      </c>
      <c r="D12" s="87">
        <v>34</v>
      </c>
    </row>
    <row r="13" spans="2:4" ht="15" customHeight="1" thickBot="1" x14ac:dyDescent="0.35">
      <c r="B13" s="84" t="s">
        <v>3340</v>
      </c>
      <c r="C13" s="87">
        <v>67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3309</v>
      </c>
    </row>
    <row r="22" spans="2:4" ht="15" customHeight="1" thickBot="1" x14ac:dyDescent="0.35">
      <c r="B22" s="84" t="s">
        <v>3348</v>
      </c>
      <c r="C22" s="87" t="s">
        <v>3404</v>
      </c>
    </row>
    <row r="23" spans="2:4" ht="15" customHeight="1" thickBot="1" x14ac:dyDescent="0.35">
      <c r="B23" s="84" t="s">
        <v>3349</v>
      </c>
      <c r="C23" s="87">
        <v>6677</v>
      </c>
    </row>
    <row r="24" spans="2:4" ht="15" customHeight="1" thickBot="1" x14ac:dyDescent="0.35">
      <c r="B24" s="84" t="s">
        <v>3350</v>
      </c>
      <c r="C24" s="87" t="s">
        <v>3405</v>
      </c>
    </row>
    <row r="25" spans="2:4" ht="15" customHeight="1" thickBot="1" x14ac:dyDescent="0.35">
      <c r="B25" s="84" t="s">
        <v>3351</v>
      </c>
      <c r="C25" s="87" t="s">
        <v>3406</v>
      </c>
    </row>
    <row r="26" spans="2:4" ht="15" customHeight="1" thickBot="1" x14ac:dyDescent="0.35">
      <c r="B26" s="84" t="s">
        <v>3352</v>
      </c>
      <c r="C26" s="87">
        <v>446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3395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3396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3390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3391</v>
      </c>
      <c r="D7" s="87" t="s">
        <v>3325</v>
      </c>
    </row>
    <row r="8" spans="2:4" ht="15" customHeight="1" thickBot="1" x14ac:dyDescent="0.35">
      <c r="B8" s="84" t="s">
        <v>3335</v>
      </c>
      <c r="C8" s="87">
        <v>51</v>
      </c>
      <c r="D8" s="87">
        <v>17</v>
      </c>
    </row>
    <row r="9" spans="2:4" ht="15" customHeight="1" thickBot="1" x14ac:dyDescent="0.35">
      <c r="B9" s="84" t="s">
        <v>3336</v>
      </c>
      <c r="C9" s="87">
        <v>70.900000000000006</v>
      </c>
      <c r="D9" s="87">
        <v>60.9</v>
      </c>
    </row>
    <row r="10" spans="2:4" ht="15" customHeight="1" thickBot="1" x14ac:dyDescent="0.35">
      <c r="B10" s="84" t="s">
        <v>3337</v>
      </c>
      <c r="C10" s="87" t="s">
        <v>3397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3398</v>
      </c>
      <c r="D11" s="87" t="s">
        <v>3329</v>
      </c>
    </row>
    <row r="12" spans="2:4" ht="15" customHeight="1" thickBot="1" x14ac:dyDescent="0.35">
      <c r="B12" s="84" t="s">
        <v>3339</v>
      </c>
      <c r="C12" s="87">
        <v>19</v>
      </c>
      <c r="D12" s="87">
        <v>34</v>
      </c>
    </row>
    <row r="13" spans="2:4" ht="15" customHeight="1" thickBot="1" x14ac:dyDescent="0.35">
      <c r="B13" s="84" t="s">
        <v>3340</v>
      </c>
      <c r="C13" s="87">
        <v>60.9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3308</v>
      </c>
    </row>
    <row r="22" spans="2:4" ht="15" customHeight="1" thickBot="1" x14ac:dyDescent="0.35">
      <c r="B22" s="84" t="s">
        <v>3348</v>
      </c>
      <c r="C22" s="87" t="s">
        <v>3399</v>
      </c>
    </row>
    <row r="23" spans="2:4" ht="15" customHeight="1" thickBot="1" x14ac:dyDescent="0.35">
      <c r="B23" s="84" t="s">
        <v>3349</v>
      </c>
      <c r="C23" s="87">
        <v>6860</v>
      </c>
    </row>
    <row r="24" spans="2:4" ht="15" customHeight="1" thickBot="1" x14ac:dyDescent="0.35">
      <c r="B24" s="84" t="s">
        <v>3350</v>
      </c>
      <c r="C24" s="87" t="s">
        <v>3400</v>
      </c>
    </row>
    <row r="25" spans="2:4" ht="15" customHeight="1" thickBot="1" x14ac:dyDescent="0.35">
      <c r="B25" s="84" t="s">
        <v>3351</v>
      </c>
      <c r="C25" s="87" t="s">
        <v>3401</v>
      </c>
    </row>
    <row r="26" spans="2:4" ht="15" customHeight="1" thickBot="1" x14ac:dyDescent="0.35">
      <c r="B26" s="84" t="s">
        <v>3352</v>
      </c>
      <c r="C26" s="87">
        <v>507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3388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3389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3390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3391</v>
      </c>
      <c r="D7" s="87" t="s">
        <v>3325</v>
      </c>
    </row>
    <row r="8" spans="2:4" ht="15" customHeight="1" thickBot="1" x14ac:dyDescent="0.35">
      <c r="B8" s="84" t="s">
        <v>3335</v>
      </c>
      <c r="C8" s="87">
        <v>51</v>
      </c>
      <c r="D8" s="87">
        <v>17</v>
      </c>
    </row>
    <row r="9" spans="2:4" ht="15" customHeight="1" thickBot="1" x14ac:dyDescent="0.35">
      <c r="B9" s="84" t="s">
        <v>3336</v>
      </c>
      <c r="C9" s="87">
        <v>70.900000000000006</v>
      </c>
      <c r="D9" s="87">
        <v>60.9</v>
      </c>
    </row>
    <row r="10" spans="2:4" ht="15" customHeight="1" thickBot="1" x14ac:dyDescent="0.35">
      <c r="B10" s="84" t="s">
        <v>3337</v>
      </c>
      <c r="C10" s="87" t="s">
        <v>3326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3328</v>
      </c>
      <c r="D11" s="87" t="s">
        <v>3329</v>
      </c>
    </row>
    <row r="12" spans="2:4" ht="15" customHeight="1" thickBot="1" x14ac:dyDescent="0.35">
      <c r="B12" s="84" t="s">
        <v>3339</v>
      </c>
      <c r="C12" s="87">
        <v>41</v>
      </c>
      <c r="D12" s="87">
        <v>34</v>
      </c>
    </row>
    <row r="13" spans="2:4" ht="15" customHeight="1" thickBot="1" x14ac:dyDescent="0.35">
      <c r="B13" s="84" t="s">
        <v>3340</v>
      </c>
      <c r="C13" s="87">
        <v>64.8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3307</v>
      </c>
    </row>
    <row r="22" spans="2:4" ht="15" customHeight="1" thickBot="1" x14ac:dyDescent="0.35">
      <c r="B22" s="84" t="s">
        <v>3348</v>
      </c>
      <c r="C22" s="87" t="s">
        <v>3392</v>
      </c>
    </row>
    <row r="23" spans="2:4" ht="15" customHeight="1" thickBot="1" x14ac:dyDescent="0.35">
      <c r="B23" s="84" t="s">
        <v>3349</v>
      </c>
      <c r="C23" s="87">
        <v>6827</v>
      </c>
    </row>
    <row r="24" spans="2:4" ht="15" customHeight="1" thickBot="1" x14ac:dyDescent="0.35">
      <c r="B24" s="84" t="s">
        <v>3350</v>
      </c>
      <c r="C24" s="87" t="s">
        <v>3393</v>
      </c>
    </row>
    <row r="25" spans="2:4" ht="15" customHeight="1" thickBot="1" x14ac:dyDescent="0.35">
      <c r="B25" s="84" t="s">
        <v>3351</v>
      </c>
      <c r="C25" s="87" t="s">
        <v>3394</v>
      </c>
    </row>
    <row r="26" spans="2:4" ht="15" customHeight="1" thickBot="1" x14ac:dyDescent="0.35">
      <c r="B26" s="84" t="s">
        <v>3352</v>
      </c>
      <c r="C26" s="87">
        <v>496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3381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3382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3322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3324</v>
      </c>
      <c r="D7" s="87" t="s">
        <v>3325</v>
      </c>
    </row>
    <row r="8" spans="2:4" ht="15" customHeight="1" thickBot="1" x14ac:dyDescent="0.35">
      <c r="B8" s="84" t="s">
        <v>3335</v>
      </c>
      <c r="C8" s="87">
        <v>37</v>
      </c>
      <c r="D8" s="87">
        <v>17</v>
      </c>
    </row>
    <row r="9" spans="2:4" ht="15" customHeight="1" thickBot="1" x14ac:dyDescent="0.35">
      <c r="B9" s="84" t="s">
        <v>3336</v>
      </c>
      <c r="C9" s="87">
        <v>62.4</v>
      </c>
      <c r="D9" s="87">
        <v>60.9</v>
      </c>
    </row>
    <row r="10" spans="2:4" ht="15" customHeight="1" thickBot="1" x14ac:dyDescent="0.35">
      <c r="B10" s="84" t="s">
        <v>3337</v>
      </c>
      <c r="C10" s="87" t="s">
        <v>3383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3384</v>
      </c>
      <c r="D11" s="87" t="s">
        <v>3329</v>
      </c>
    </row>
    <row r="12" spans="2:4" ht="15" customHeight="1" thickBot="1" x14ac:dyDescent="0.35">
      <c r="B12" s="84" t="s">
        <v>3339</v>
      </c>
      <c r="C12" s="87">
        <v>43</v>
      </c>
      <c r="D12" s="87">
        <v>34</v>
      </c>
    </row>
    <row r="13" spans="2:4" ht="15" customHeight="1" thickBot="1" x14ac:dyDescent="0.35">
      <c r="B13" s="84" t="s">
        <v>3340</v>
      </c>
      <c r="C13" s="87">
        <v>67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3287</v>
      </c>
    </row>
    <row r="22" spans="2:4" ht="15" customHeight="1" thickBot="1" x14ac:dyDescent="0.35">
      <c r="B22" s="84" t="s">
        <v>3348</v>
      </c>
      <c r="C22" s="87" t="s">
        <v>3385</v>
      </c>
    </row>
    <row r="23" spans="2:4" ht="15" customHeight="1" thickBot="1" x14ac:dyDescent="0.35">
      <c r="B23" s="84" t="s">
        <v>3349</v>
      </c>
      <c r="C23" s="87">
        <v>6953</v>
      </c>
    </row>
    <row r="24" spans="2:4" ht="15" customHeight="1" thickBot="1" x14ac:dyDescent="0.35">
      <c r="B24" s="84" t="s">
        <v>3350</v>
      </c>
      <c r="C24" s="87" t="s">
        <v>3386</v>
      </c>
    </row>
    <row r="25" spans="2:4" ht="15" customHeight="1" thickBot="1" x14ac:dyDescent="0.35">
      <c r="B25" s="84" t="s">
        <v>3351</v>
      </c>
      <c r="C25" s="87" t="s">
        <v>3387</v>
      </c>
    </row>
    <row r="26" spans="2:4" ht="15" customHeight="1" thickBot="1" x14ac:dyDescent="0.35">
      <c r="B26" s="84" t="s">
        <v>3352</v>
      </c>
      <c r="C26" s="87">
        <v>538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3374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3375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3322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3324</v>
      </c>
      <c r="D7" s="87" t="s">
        <v>3325</v>
      </c>
    </row>
    <row r="8" spans="2:4" ht="15" customHeight="1" thickBot="1" x14ac:dyDescent="0.35">
      <c r="B8" s="84" t="s">
        <v>3335</v>
      </c>
      <c r="C8" s="87">
        <v>37</v>
      </c>
      <c r="D8" s="87">
        <v>17</v>
      </c>
    </row>
    <row r="9" spans="2:4" ht="15" customHeight="1" thickBot="1" x14ac:dyDescent="0.35">
      <c r="B9" s="84" t="s">
        <v>3336</v>
      </c>
      <c r="C9" s="87">
        <v>62.4</v>
      </c>
      <c r="D9" s="87">
        <v>60.9</v>
      </c>
    </row>
    <row r="10" spans="2:4" ht="15" customHeight="1" thickBot="1" x14ac:dyDescent="0.35">
      <c r="B10" s="84" t="s">
        <v>3337</v>
      </c>
      <c r="C10" s="87" t="s">
        <v>3376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3377</v>
      </c>
      <c r="D11" s="87" t="s">
        <v>3329</v>
      </c>
    </row>
    <row r="12" spans="2:4" ht="15" customHeight="1" thickBot="1" x14ac:dyDescent="0.35">
      <c r="B12" s="84" t="s">
        <v>3339</v>
      </c>
      <c r="C12" s="87">
        <v>37</v>
      </c>
      <c r="D12" s="87">
        <v>34</v>
      </c>
    </row>
    <row r="13" spans="2:4" ht="15" customHeight="1" thickBot="1" x14ac:dyDescent="0.35">
      <c r="B13" s="84" t="s">
        <v>3340</v>
      </c>
      <c r="C13" s="87">
        <v>64.8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3286</v>
      </c>
    </row>
    <row r="22" spans="2:4" ht="15" customHeight="1" thickBot="1" x14ac:dyDescent="0.35">
      <c r="B22" s="84" t="s">
        <v>3348</v>
      </c>
      <c r="C22" s="87" t="s">
        <v>3378</v>
      </c>
    </row>
    <row r="23" spans="2:4" ht="15" customHeight="1" thickBot="1" x14ac:dyDescent="0.35">
      <c r="B23" s="84" t="s">
        <v>3349</v>
      </c>
      <c r="C23" s="87">
        <v>6989</v>
      </c>
    </row>
    <row r="24" spans="2:4" ht="15" customHeight="1" thickBot="1" x14ac:dyDescent="0.35">
      <c r="B24" s="84" t="s">
        <v>3350</v>
      </c>
      <c r="C24" s="87" t="s">
        <v>3379</v>
      </c>
    </row>
    <row r="25" spans="2:4" ht="15" customHeight="1" thickBot="1" x14ac:dyDescent="0.35">
      <c r="B25" s="84" t="s">
        <v>3351</v>
      </c>
      <c r="C25" s="87" t="s">
        <v>3380</v>
      </c>
    </row>
    <row r="26" spans="2:4" ht="15" customHeight="1" thickBot="1" x14ac:dyDescent="0.35">
      <c r="B26" s="84" t="s">
        <v>3352</v>
      </c>
      <c r="C26" s="87">
        <v>550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3367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3368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3322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3324</v>
      </c>
      <c r="D7" s="87" t="s">
        <v>3325</v>
      </c>
    </row>
    <row r="8" spans="2:4" ht="15" customHeight="1" thickBot="1" x14ac:dyDescent="0.35">
      <c r="B8" s="84" t="s">
        <v>3335</v>
      </c>
      <c r="C8" s="87">
        <v>37</v>
      </c>
      <c r="D8" s="87">
        <v>17</v>
      </c>
    </row>
    <row r="9" spans="2:4" ht="15" customHeight="1" thickBot="1" x14ac:dyDescent="0.35">
      <c r="B9" s="84" t="s">
        <v>3336</v>
      </c>
      <c r="C9" s="87">
        <v>62.4</v>
      </c>
      <c r="D9" s="87">
        <v>60.9</v>
      </c>
    </row>
    <row r="10" spans="2:4" ht="15" customHeight="1" thickBot="1" x14ac:dyDescent="0.35">
      <c r="B10" s="84" t="s">
        <v>3337</v>
      </c>
      <c r="C10" s="87" t="s">
        <v>3369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3370</v>
      </c>
      <c r="D11" s="87" t="s">
        <v>3329</v>
      </c>
    </row>
    <row r="12" spans="2:4" ht="15" customHeight="1" thickBot="1" x14ac:dyDescent="0.35">
      <c r="B12" s="84" t="s">
        <v>3339</v>
      </c>
      <c r="C12" s="87">
        <v>40</v>
      </c>
      <c r="D12" s="87">
        <v>34</v>
      </c>
    </row>
    <row r="13" spans="2:4" ht="15" customHeight="1" thickBot="1" x14ac:dyDescent="0.35">
      <c r="B13" s="84" t="s">
        <v>3340</v>
      </c>
      <c r="C13" s="87">
        <v>65.8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3285</v>
      </c>
    </row>
    <row r="22" spans="2:4" ht="15" customHeight="1" thickBot="1" x14ac:dyDescent="0.35">
      <c r="B22" s="84" t="s">
        <v>3348</v>
      </c>
      <c r="C22" s="87" t="s">
        <v>3371</v>
      </c>
    </row>
    <row r="23" spans="2:4" ht="15" customHeight="1" thickBot="1" x14ac:dyDescent="0.35">
      <c r="B23" s="84" t="s">
        <v>3349</v>
      </c>
      <c r="C23" s="87">
        <v>7022</v>
      </c>
    </row>
    <row r="24" spans="2:4" ht="15" customHeight="1" thickBot="1" x14ac:dyDescent="0.35">
      <c r="B24" s="84" t="s">
        <v>3350</v>
      </c>
      <c r="C24" s="87" t="s">
        <v>3372</v>
      </c>
    </row>
    <row r="25" spans="2:4" ht="15" customHeight="1" thickBot="1" x14ac:dyDescent="0.35">
      <c r="B25" s="84" t="s">
        <v>3351</v>
      </c>
      <c r="C25" s="87" t="s">
        <v>3373</v>
      </c>
    </row>
    <row r="26" spans="2:4" ht="15" customHeight="1" thickBot="1" x14ac:dyDescent="0.35">
      <c r="B26" s="84" t="s">
        <v>3352</v>
      </c>
      <c r="C26" s="87">
        <v>561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3360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3361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3322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3324</v>
      </c>
      <c r="D7" s="87" t="s">
        <v>3325</v>
      </c>
    </row>
    <row r="8" spans="2:4" ht="15" customHeight="1" thickBot="1" x14ac:dyDescent="0.35">
      <c r="B8" s="84" t="s">
        <v>3335</v>
      </c>
      <c r="C8" s="87">
        <v>37</v>
      </c>
      <c r="D8" s="87">
        <v>17</v>
      </c>
    </row>
    <row r="9" spans="2:4" ht="15" customHeight="1" thickBot="1" x14ac:dyDescent="0.35">
      <c r="B9" s="84" t="s">
        <v>3336</v>
      </c>
      <c r="C9" s="87">
        <v>62.4</v>
      </c>
      <c r="D9" s="87">
        <v>60.9</v>
      </c>
    </row>
    <row r="10" spans="2:4" ht="15" customHeight="1" thickBot="1" x14ac:dyDescent="0.35">
      <c r="B10" s="84" t="s">
        <v>3337</v>
      </c>
      <c r="C10" s="87" t="s">
        <v>3362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3363</v>
      </c>
      <c r="D11" s="87" t="s">
        <v>3329</v>
      </c>
    </row>
    <row r="12" spans="2:4" ht="15" customHeight="1" thickBot="1" x14ac:dyDescent="0.35">
      <c r="B12" s="84" t="s">
        <v>3339</v>
      </c>
      <c r="C12" s="87">
        <v>37</v>
      </c>
      <c r="D12" s="87">
        <v>34</v>
      </c>
    </row>
    <row r="13" spans="2:4" ht="15" customHeight="1" thickBot="1" x14ac:dyDescent="0.35">
      <c r="B13" s="84" t="s">
        <v>3340</v>
      </c>
      <c r="C13" s="87">
        <v>65.8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3284</v>
      </c>
    </row>
    <row r="22" spans="2:4" ht="15" customHeight="1" thickBot="1" x14ac:dyDescent="0.35">
      <c r="B22" s="84" t="s">
        <v>3348</v>
      </c>
      <c r="C22" s="87" t="s">
        <v>3364</v>
      </c>
    </row>
    <row r="23" spans="2:4" ht="15" customHeight="1" thickBot="1" x14ac:dyDescent="0.35">
      <c r="B23" s="84" t="s">
        <v>3349</v>
      </c>
      <c r="C23" s="87">
        <v>7061</v>
      </c>
    </row>
    <row r="24" spans="2:4" ht="15" customHeight="1" thickBot="1" x14ac:dyDescent="0.35">
      <c r="B24" s="84" t="s">
        <v>3350</v>
      </c>
      <c r="C24" s="87" t="s">
        <v>3365</v>
      </c>
    </row>
    <row r="25" spans="2:4" ht="15" customHeight="1" thickBot="1" x14ac:dyDescent="0.35">
      <c r="B25" s="84" t="s">
        <v>3351</v>
      </c>
      <c r="C25" s="87" t="s">
        <v>3366</v>
      </c>
    </row>
    <row r="26" spans="2:4" ht="15" customHeight="1" thickBot="1" x14ac:dyDescent="0.35">
      <c r="B26" s="84" t="s">
        <v>3352</v>
      </c>
      <c r="C26" s="87">
        <v>574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3353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3354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3322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3324</v>
      </c>
      <c r="D7" s="87" t="s">
        <v>3325</v>
      </c>
    </row>
    <row r="8" spans="2:4" ht="15" customHeight="1" thickBot="1" x14ac:dyDescent="0.35">
      <c r="B8" s="84" t="s">
        <v>3335</v>
      </c>
      <c r="C8" s="87">
        <v>37</v>
      </c>
      <c r="D8" s="87">
        <v>17</v>
      </c>
    </row>
    <row r="9" spans="2:4" ht="15" customHeight="1" thickBot="1" x14ac:dyDescent="0.35">
      <c r="B9" s="84" t="s">
        <v>3336</v>
      </c>
      <c r="C9" s="87">
        <v>62.4</v>
      </c>
      <c r="D9" s="87">
        <v>60.9</v>
      </c>
    </row>
    <row r="10" spans="2:4" ht="15" customHeight="1" thickBot="1" x14ac:dyDescent="0.35">
      <c r="B10" s="84" t="s">
        <v>3337</v>
      </c>
      <c r="C10" s="87" t="s">
        <v>3355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3356</v>
      </c>
      <c r="D11" s="87" t="s">
        <v>3329</v>
      </c>
    </row>
    <row r="12" spans="2:4" ht="15" customHeight="1" thickBot="1" x14ac:dyDescent="0.35">
      <c r="B12" s="84" t="s">
        <v>3339</v>
      </c>
      <c r="C12" s="87">
        <v>41</v>
      </c>
      <c r="D12" s="87">
        <v>34</v>
      </c>
    </row>
    <row r="13" spans="2:4" ht="15" customHeight="1" thickBot="1" x14ac:dyDescent="0.35">
      <c r="B13" s="84" t="s">
        <v>3340</v>
      </c>
      <c r="C13" s="87">
        <v>65.8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3283</v>
      </c>
    </row>
    <row r="22" spans="2:4" ht="15" customHeight="1" thickBot="1" x14ac:dyDescent="0.35">
      <c r="B22" s="84" t="s">
        <v>3348</v>
      </c>
      <c r="C22" s="87" t="s">
        <v>3357</v>
      </c>
    </row>
    <row r="23" spans="2:4" ht="15" customHeight="1" thickBot="1" x14ac:dyDescent="0.35">
      <c r="B23" s="84" t="s">
        <v>3349</v>
      </c>
      <c r="C23" s="87">
        <v>7091</v>
      </c>
    </row>
    <row r="24" spans="2:4" ht="15" customHeight="1" thickBot="1" x14ac:dyDescent="0.35">
      <c r="B24" s="84" t="s">
        <v>3350</v>
      </c>
      <c r="C24" s="87" t="s">
        <v>3358</v>
      </c>
    </row>
    <row r="25" spans="2:4" ht="15" customHeight="1" thickBot="1" x14ac:dyDescent="0.35">
      <c r="B25" s="84" t="s">
        <v>3351</v>
      </c>
      <c r="C25" s="87" t="s">
        <v>3359</v>
      </c>
    </row>
    <row r="26" spans="2:4" ht="15" customHeight="1" thickBot="1" x14ac:dyDescent="0.35">
      <c r="B26" s="84" t="s">
        <v>3352</v>
      </c>
      <c r="C26" s="87">
        <v>584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26"/>
  <sheetViews>
    <sheetView workbookViewId="0"/>
  </sheetViews>
  <sheetFormatPr defaultRowHeight="14.4" x14ac:dyDescent="0.3"/>
  <cols>
    <col min="2" max="2" width="13.5546875" bestFit="1" customWidth="1"/>
    <col min="3" max="4" width="50.77734375" customWidth="1"/>
  </cols>
  <sheetData>
    <row r="2" spans="2:4" ht="15" thickBot="1" x14ac:dyDescent="0.35"/>
    <row r="3" spans="2:4" ht="15" customHeight="1" thickBot="1" x14ac:dyDescent="0.35">
      <c r="B3" s="84" t="s">
        <v>3331</v>
      </c>
      <c r="C3" s="87">
        <v>1</v>
      </c>
      <c r="D3" s="87">
        <v>2</v>
      </c>
    </row>
    <row r="4" spans="2:4" ht="15" customHeight="1" thickBot="1" x14ac:dyDescent="0.35">
      <c r="B4" s="84" t="s">
        <v>3332</v>
      </c>
      <c r="C4" s="87" t="s">
        <v>3318</v>
      </c>
      <c r="D4" s="87" t="s">
        <v>3319</v>
      </c>
    </row>
    <row r="5" spans="2:4" ht="15" customHeight="1" thickBot="1" x14ac:dyDescent="0.35">
      <c r="B5" s="84" t="s">
        <v>2443</v>
      </c>
      <c r="C5" s="87" t="s">
        <v>3320</v>
      </c>
      <c r="D5" s="87" t="s">
        <v>3321</v>
      </c>
    </row>
    <row r="6" spans="2:4" ht="15" customHeight="1" thickBot="1" x14ac:dyDescent="0.35">
      <c r="B6" s="84" t="s">
        <v>3333</v>
      </c>
      <c r="C6" s="87" t="s">
        <v>3322</v>
      </c>
      <c r="D6" s="87" t="s">
        <v>3323</v>
      </c>
    </row>
    <row r="7" spans="2:4" ht="15" customHeight="1" thickBot="1" x14ac:dyDescent="0.35">
      <c r="B7" s="84" t="s">
        <v>3334</v>
      </c>
      <c r="C7" s="87" t="s">
        <v>3324</v>
      </c>
      <c r="D7" s="87" t="s">
        <v>3325</v>
      </c>
    </row>
    <row r="8" spans="2:4" ht="15" customHeight="1" thickBot="1" x14ac:dyDescent="0.35">
      <c r="B8" s="84" t="s">
        <v>3335</v>
      </c>
      <c r="C8" s="87">
        <v>37</v>
      </c>
      <c r="D8" s="87">
        <v>17</v>
      </c>
    </row>
    <row r="9" spans="2:4" ht="15" customHeight="1" thickBot="1" x14ac:dyDescent="0.35">
      <c r="B9" s="84" t="s">
        <v>3336</v>
      </c>
      <c r="C9" s="87">
        <v>62.4</v>
      </c>
      <c r="D9" s="87">
        <v>60.9</v>
      </c>
    </row>
    <row r="10" spans="2:4" ht="15" customHeight="1" thickBot="1" x14ac:dyDescent="0.35">
      <c r="B10" s="84" t="s">
        <v>3337</v>
      </c>
      <c r="C10" s="87" t="s">
        <v>3326</v>
      </c>
      <c r="D10" s="87" t="s">
        <v>3327</v>
      </c>
    </row>
    <row r="11" spans="2:4" ht="15" customHeight="1" thickBot="1" x14ac:dyDescent="0.35">
      <c r="B11" s="84" t="s">
        <v>3338</v>
      </c>
      <c r="C11" s="87" t="s">
        <v>3328</v>
      </c>
      <c r="D11" s="87" t="s">
        <v>3329</v>
      </c>
    </row>
    <row r="12" spans="2:4" ht="15" customHeight="1" thickBot="1" x14ac:dyDescent="0.35">
      <c r="B12" s="84" t="s">
        <v>3339</v>
      </c>
      <c r="C12" s="87">
        <v>41</v>
      </c>
      <c r="D12" s="87">
        <v>34</v>
      </c>
    </row>
    <row r="13" spans="2:4" ht="15" customHeight="1" thickBot="1" x14ac:dyDescent="0.35">
      <c r="B13" s="84" t="s">
        <v>3340</v>
      </c>
      <c r="C13" s="87">
        <v>64.8</v>
      </c>
      <c r="D13" s="87">
        <v>62.7</v>
      </c>
    </row>
    <row r="14" spans="2:4" ht="15" customHeight="1" thickBot="1" x14ac:dyDescent="0.35">
      <c r="B14" s="84" t="s">
        <v>11</v>
      </c>
      <c r="C14" s="87" t="s">
        <v>3330</v>
      </c>
      <c r="D14" s="87" t="s">
        <v>2508</v>
      </c>
    </row>
    <row r="15" spans="2:4" ht="15" customHeight="1" thickBot="1" x14ac:dyDescent="0.35">
      <c r="B15" s="84" t="s">
        <v>3341</v>
      </c>
      <c r="C15" s="87">
        <v>15</v>
      </c>
      <c r="D15" s="87">
        <v>24</v>
      </c>
    </row>
    <row r="16" spans="2:4" ht="15" customHeight="1" thickBot="1" x14ac:dyDescent="0.35">
      <c r="B16" s="84" t="s">
        <v>3342</v>
      </c>
      <c r="C16" s="87">
        <v>53.5</v>
      </c>
      <c r="D16" s="87">
        <v>54.2</v>
      </c>
    </row>
    <row r="17" spans="2:4" ht="15" customHeight="1" thickBot="1" x14ac:dyDescent="0.35">
      <c r="B17" s="84" t="s">
        <v>3343</v>
      </c>
      <c r="C17" s="87">
        <v>-0.49</v>
      </c>
      <c r="D17" s="87">
        <v>-1.4</v>
      </c>
    </row>
    <row r="18" spans="2:4" ht="15" customHeight="1" thickBot="1" x14ac:dyDescent="0.35">
      <c r="B18" s="84" t="s">
        <v>3344</v>
      </c>
      <c r="C18" s="87" t="s">
        <v>3290</v>
      </c>
      <c r="D18" s="87" t="s">
        <v>3290</v>
      </c>
    </row>
    <row r="19" spans="2:4" ht="15" customHeight="1" thickBot="1" x14ac:dyDescent="0.35">
      <c r="B19" s="84" t="s">
        <v>2441</v>
      </c>
      <c r="C19" s="87" t="s">
        <v>2507</v>
      </c>
      <c r="D19" s="87" t="s">
        <v>2507</v>
      </c>
    </row>
    <row r="20" spans="2:4" ht="15" thickBot="1" x14ac:dyDescent="0.35"/>
    <row r="21" spans="2:4" ht="15" customHeight="1" thickBot="1" x14ac:dyDescent="0.35">
      <c r="B21" s="84" t="s">
        <v>2231</v>
      </c>
      <c r="C21" s="87" t="s">
        <v>3288</v>
      </c>
    </row>
    <row r="22" spans="2:4" ht="15" customHeight="1" thickBot="1" x14ac:dyDescent="0.35">
      <c r="B22" s="84" t="s">
        <v>3348</v>
      </c>
      <c r="C22" s="87" t="s">
        <v>3345</v>
      </c>
    </row>
    <row r="23" spans="2:4" ht="15" customHeight="1" thickBot="1" x14ac:dyDescent="0.35">
      <c r="B23" s="84" t="s">
        <v>3349</v>
      </c>
      <c r="C23" s="87">
        <v>7103</v>
      </c>
    </row>
    <row r="24" spans="2:4" ht="15" customHeight="1" thickBot="1" x14ac:dyDescent="0.35">
      <c r="B24" s="84" t="s">
        <v>3350</v>
      </c>
      <c r="C24" s="87" t="s">
        <v>3346</v>
      </c>
    </row>
    <row r="25" spans="2:4" ht="15" customHeight="1" thickBot="1" x14ac:dyDescent="0.35">
      <c r="B25" s="84" t="s">
        <v>3351</v>
      </c>
      <c r="C25" s="87" t="s">
        <v>3347</v>
      </c>
    </row>
    <row r="26" spans="2:4" ht="15" customHeight="1" thickBot="1" x14ac:dyDescent="0.35">
      <c r="B26" s="84" t="s">
        <v>3352</v>
      </c>
      <c r="C26" s="87">
        <v>588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I3:O25"/>
  <sheetViews>
    <sheetView tabSelected="1" workbookViewId="0">
      <selection activeCell="D6" sqref="D6"/>
    </sheetView>
  </sheetViews>
  <sheetFormatPr defaultRowHeight="14.4" x14ac:dyDescent="0.3"/>
  <cols>
    <col min="9" max="9" width="17.21875" customWidth="1"/>
    <col min="10" max="10" width="15.44140625" bestFit="1" customWidth="1"/>
  </cols>
  <sheetData>
    <row r="3" spans="9:15" x14ac:dyDescent="0.3">
      <c r="I3" t="s">
        <v>3288</v>
      </c>
      <c r="J3" t="s">
        <v>3282</v>
      </c>
      <c r="K3" s="86" t="s">
        <v>3289</v>
      </c>
      <c r="M3" s="49" t="s">
        <v>3292</v>
      </c>
      <c r="N3" s="1" t="s">
        <v>3301</v>
      </c>
      <c r="O3" s="86" t="s">
        <v>3310</v>
      </c>
    </row>
    <row r="4" spans="9:15" x14ac:dyDescent="0.3">
      <c r="I4" s="49" t="s">
        <v>3283</v>
      </c>
      <c r="J4" t="s">
        <v>3281</v>
      </c>
      <c r="K4" s="86" t="s">
        <v>3289</v>
      </c>
      <c r="M4" s="49" t="s">
        <v>3294</v>
      </c>
      <c r="N4" s="1" t="s">
        <v>3302</v>
      </c>
      <c r="O4" s="86" t="s">
        <v>3310</v>
      </c>
    </row>
    <row r="5" spans="9:15" x14ac:dyDescent="0.3">
      <c r="I5" s="49" t="s">
        <v>3284</v>
      </c>
      <c r="J5" t="s">
        <v>3280</v>
      </c>
      <c r="K5" s="86" t="s">
        <v>3289</v>
      </c>
      <c r="M5" s="49" t="s">
        <v>3305</v>
      </c>
      <c r="N5" s="1" t="s">
        <v>3303</v>
      </c>
      <c r="O5" s="86" t="s">
        <v>3310</v>
      </c>
    </row>
    <row r="6" spans="9:15" x14ac:dyDescent="0.3">
      <c r="I6" s="49" t="s">
        <v>3285</v>
      </c>
      <c r="J6" t="s">
        <v>3273</v>
      </c>
      <c r="K6" s="86" t="s">
        <v>3289</v>
      </c>
      <c r="M6" s="49" t="s">
        <v>3306</v>
      </c>
      <c r="N6" s="1" t="s">
        <v>3304</v>
      </c>
      <c r="O6" s="86" t="s">
        <v>3310</v>
      </c>
    </row>
    <row r="7" spans="9:15" x14ac:dyDescent="0.3">
      <c r="I7" s="49" t="s">
        <v>3286</v>
      </c>
      <c r="J7" t="s">
        <v>3279</v>
      </c>
      <c r="K7" s="86" t="s">
        <v>3289</v>
      </c>
    </row>
    <row r="8" spans="9:15" x14ac:dyDescent="0.3">
      <c r="I8" s="49" t="s">
        <v>3287</v>
      </c>
      <c r="J8" t="s">
        <v>3278</v>
      </c>
      <c r="K8" s="86" t="s">
        <v>3289</v>
      </c>
      <c r="M8" s="49" t="s">
        <v>3307</v>
      </c>
      <c r="N8" t="s">
        <v>3291</v>
      </c>
      <c r="O8" s="86" t="s">
        <v>3289</v>
      </c>
    </row>
    <row r="9" spans="9:15" x14ac:dyDescent="0.3">
      <c r="M9" s="49" t="s">
        <v>3308</v>
      </c>
      <c r="N9" t="s">
        <v>3293</v>
      </c>
      <c r="O9" s="86" t="s">
        <v>3289</v>
      </c>
    </row>
    <row r="10" spans="9:15" x14ac:dyDescent="0.3">
      <c r="M10" t="s">
        <v>3309</v>
      </c>
      <c r="N10" t="s">
        <v>3295</v>
      </c>
      <c r="O10" s="86" t="s">
        <v>3289</v>
      </c>
    </row>
    <row r="11" spans="9:15" x14ac:dyDescent="0.3">
      <c r="I11" t="s">
        <v>2507</v>
      </c>
      <c r="J11" t="s">
        <v>3290</v>
      </c>
    </row>
    <row r="12" spans="9:15" x14ac:dyDescent="0.3">
      <c r="I12" t="s">
        <v>3277</v>
      </c>
    </row>
    <row r="13" spans="9:15" x14ac:dyDescent="0.3">
      <c r="I13" s="1" t="s">
        <v>3288</v>
      </c>
      <c r="J13" s="1" t="s">
        <v>3282</v>
      </c>
      <c r="K13" s="86" t="s">
        <v>3289</v>
      </c>
    </row>
    <row r="14" spans="9:15" x14ac:dyDescent="0.3">
      <c r="I14" s="49" t="s">
        <v>3283</v>
      </c>
      <c r="J14" s="1" t="s">
        <v>3281</v>
      </c>
      <c r="K14" s="86" t="s">
        <v>3289</v>
      </c>
    </row>
    <row r="15" spans="9:15" x14ac:dyDescent="0.3">
      <c r="I15" s="49" t="s">
        <v>3284</v>
      </c>
      <c r="J15" s="1" t="s">
        <v>3280</v>
      </c>
      <c r="K15" s="86" t="s">
        <v>3289</v>
      </c>
    </row>
    <row r="16" spans="9:15" x14ac:dyDescent="0.3">
      <c r="I16" s="49" t="s">
        <v>3285</v>
      </c>
      <c r="J16" s="1" t="s">
        <v>3273</v>
      </c>
      <c r="K16" s="86" t="s">
        <v>3289</v>
      </c>
    </row>
    <row r="17" spans="9:11" x14ac:dyDescent="0.3">
      <c r="I17" s="49" t="s">
        <v>3286</v>
      </c>
      <c r="J17" s="1" t="s">
        <v>3279</v>
      </c>
      <c r="K17" s="86" t="s">
        <v>3289</v>
      </c>
    </row>
    <row r="18" spans="9:11" x14ac:dyDescent="0.3">
      <c r="I18" s="49" t="s">
        <v>3287</v>
      </c>
      <c r="J18" s="1" t="s">
        <v>3278</v>
      </c>
      <c r="K18" s="86" t="s">
        <v>3289</v>
      </c>
    </row>
    <row r="19" spans="9:11" x14ac:dyDescent="0.3">
      <c r="I19" s="49" t="s">
        <v>3307</v>
      </c>
      <c r="J19" s="1" t="s">
        <v>3291</v>
      </c>
      <c r="K19" s="86" t="s">
        <v>3289</v>
      </c>
    </row>
    <row r="20" spans="9:11" x14ac:dyDescent="0.3">
      <c r="I20" s="49" t="s">
        <v>3308</v>
      </c>
      <c r="J20" s="1" t="s">
        <v>3293</v>
      </c>
      <c r="K20" s="86" t="s">
        <v>3289</v>
      </c>
    </row>
    <row r="21" spans="9:11" x14ac:dyDescent="0.3">
      <c r="I21" s="1" t="s">
        <v>3309</v>
      </c>
      <c r="J21" s="1" t="s">
        <v>3295</v>
      </c>
      <c r="K21" s="86" t="s">
        <v>3289</v>
      </c>
    </row>
    <row r="22" spans="9:11" x14ac:dyDescent="0.3">
      <c r="J22" s="1"/>
    </row>
    <row r="23" spans="9:11" x14ac:dyDescent="0.3">
      <c r="J23" s="1"/>
    </row>
    <row r="24" spans="9:11" x14ac:dyDescent="0.3">
      <c r="J24" s="1"/>
    </row>
    <row r="25" spans="9:11" x14ac:dyDescent="0.3">
      <c r="J2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primers</vt:lpstr>
      <vt:lpstr>exampleOverlapScoring</vt:lpstr>
      <vt:lpstr>160622</vt:lpstr>
      <vt:lpstr>new constructs</vt:lpstr>
      <vt:lpstr>Renato</vt:lpstr>
      <vt:lpstr>truncations</vt:lpstr>
      <vt:lpstr>tempPrimers</vt:lpstr>
      <vt:lpstr>20161130</vt:lpstr>
      <vt:lpstr>truncations (2)</vt:lpstr>
      <vt:lpstr>NewFragments</vt:lpstr>
      <vt:lpstr>NewPrimers</vt:lpstr>
      <vt:lpstr>Sg_Mpa_7</vt:lpstr>
      <vt:lpstr>Sg_Mpa_6a</vt:lpstr>
      <vt:lpstr>Sg_Mpa_6</vt:lpstr>
      <vt:lpstr>Sg_Mpa_C50</vt:lpstr>
      <vt:lpstr>Sg_Mpa_C38</vt:lpstr>
      <vt:lpstr>Sg_Mpa_C27</vt:lpstr>
      <vt:lpstr>Sg_Mpa_C14</vt:lpstr>
      <vt:lpstr>Sg_Mpa_C4</vt:lpstr>
      <vt:lpstr>Sg_Mpa_0</vt:lpstr>
      <vt:lpstr>CMC</vt:lpstr>
      <vt:lpstr>PRIMTAB</vt:lpstr>
      <vt:lpstr>'160622'!SP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Ahel,Juraj</dc:creator>
  <cp:lastModifiedBy>Juraj Ahel</cp:lastModifiedBy>
  <cp:lastPrinted>2016-02-01T16:45:23Z</cp:lastPrinted>
  <dcterms:created xsi:type="dcterms:W3CDTF">2006-09-16T00:00:00Z</dcterms:created>
  <dcterms:modified xsi:type="dcterms:W3CDTF">2017-02-08T21:52:38Z</dcterms:modified>
</cp:coreProperties>
</file>