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s\OneDrive\Documentos\Pcloud2022\me3co\documentacion\"/>
    </mc:Choice>
  </mc:AlternateContent>
  <xr:revisionPtr revIDLastSave="0" documentId="13_ncr:1_{A06DE10A-BEB1-4D6B-9BB5-8E32215CE2BB}" xr6:coauthVersionLast="47" xr6:coauthVersionMax="47" xr10:uidLastSave="{00000000-0000-0000-0000-000000000000}"/>
  <bookViews>
    <workbookView xWindow="-108" yWindow="-108" windowWidth="23256" windowHeight="12456" activeTab="1" xr2:uid="{6235322D-F1E4-4934-8647-6AAAF961BE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0" i="2" l="1"/>
  <c r="E134" i="2"/>
  <c r="E103" i="2"/>
  <c r="E104" i="2" s="1"/>
  <c r="E99" i="2"/>
  <c r="E92" i="2"/>
  <c r="E87" i="2"/>
  <c r="E96" i="2"/>
  <c r="I21" i="2"/>
  <c r="I9" i="2"/>
  <c r="E59" i="2"/>
  <c r="I10" i="2"/>
  <c r="I7" i="2"/>
  <c r="E45" i="2"/>
  <c r="E53" i="2"/>
  <c r="E64" i="2"/>
  <c r="J94" i="2"/>
  <c r="F157" i="2" s="1"/>
  <c r="D159" i="2" s="1"/>
  <c r="E142" i="2"/>
  <c r="E143" i="2" s="1"/>
  <c r="E148" i="2" s="1"/>
  <c r="E116" i="2"/>
  <c r="E106" i="2" l="1"/>
  <c r="E144" i="2"/>
  <c r="E147" i="2"/>
  <c r="H26" i="2"/>
  <c r="K97" i="2" l="1"/>
  <c r="E159" i="2" s="1"/>
  <c r="G159" i="2" s="1"/>
  <c r="M97" i="2"/>
  <c r="J97" i="2"/>
  <c r="E47" i="2"/>
  <c r="E48" i="2" s="1"/>
  <c r="E138" i="2"/>
  <c r="E89" i="2"/>
  <c r="E49" i="2" l="1"/>
  <c r="E97" i="2"/>
  <c r="E102" i="2"/>
  <c r="E118" i="2"/>
  <c r="E80" i="2"/>
  <c r="E77" i="2"/>
  <c r="E78" i="2" s="1"/>
  <c r="E74" i="2"/>
  <c r="E68" i="2"/>
  <c r="E69" i="2" s="1"/>
  <c r="J7" i="2"/>
  <c r="E31" i="2"/>
  <c r="E32" i="2" s="1"/>
  <c r="K49" i="1"/>
  <c r="K42" i="1"/>
  <c r="L38" i="1"/>
  <c r="K35" i="1"/>
  <c r="I26" i="1"/>
  <c r="I24" i="1"/>
  <c r="N92" i="1"/>
  <c r="B92" i="1"/>
  <c r="K41" i="1"/>
  <c r="K5" i="1"/>
  <c r="L5" i="1" s="1"/>
  <c r="K15" i="1"/>
  <c r="N15" i="1" s="1"/>
  <c r="I28" i="1" s="1"/>
  <c r="N94" i="2" l="1"/>
  <c r="N97" i="2" s="1"/>
  <c r="E100" i="2"/>
  <c r="L94" i="2"/>
  <c r="L97" i="2" s="1"/>
  <c r="O94" i="2"/>
  <c r="H25" i="2"/>
  <c r="E36" i="2"/>
  <c r="E81" i="2"/>
  <c r="J21" i="2"/>
  <c r="E131" i="2"/>
  <c r="E133" i="2" s="1"/>
  <c r="E129" i="2"/>
  <c r="E130" i="2" s="1"/>
  <c r="E151" i="2"/>
  <c r="E120" i="2"/>
  <c r="E54" i="2"/>
  <c r="K18" i="1"/>
  <c r="N18" i="1" s="1"/>
  <c r="E92" i="1"/>
  <c r="H92" i="1" s="1"/>
  <c r="E137" i="2" l="1"/>
  <c r="E58" i="2"/>
  <c r="D157" i="2"/>
  <c r="K119" i="2"/>
  <c r="H28" i="2"/>
  <c r="K32" i="2" s="1"/>
  <c r="E37" i="2"/>
  <c r="E157" i="2" s="1"/>
  <c r="G157" i="2" s="1"/>
  <c r="E35" i="2"/>
  <c r="E122" i="2"/>
  <c r="E124" i="2" s="1"/>
  <c r="E126" i="2" s="1"/>
  <c r="K107" i="2"/>
  <c r="O97" i="2"/>
  <c r="P95" i="2"/>
  <c r="P94" i="2"/>
  <c r="H27" i="2" l="1"/>
  <c r="C157" i="2"/>
  <c r="K28" i="2"/>
  <c r="P97" i="2"/>
</calcChain>
</file>

<file path=xl/sharedStrings.xml><?xml version="1.0" encoding="utf-8"?>
<sst xmlns="http://schemas.openxmlformats.org/spreadsheetml/2006/main" count="620" uniqueCount="397">
  <si>
    <t>Takeoff Name</t>
  </si>
  <si>
    <t>Wall Material</t>
  </si>
  <si>
    <t>Shape</t>
  </si>
  <si>
    <t>Rise/drop</t>
  </si>
  <si>
    <t xml:space="preserve">                        Wall Height Feet and inches</t>
  </si>
  <si>
    <t xml:space="preserve">            Finish floor ele</t>
  </si>
  <si>
    <t xml:space="preserve">         Top Of Footing</t>
  </si>
  <si>
    <t xml:space="preserve"> efective foundation heigh</t>
  </si>
  <si>
    <t xml:space="preserve">                 Wall Length</t>
  </si>
  <si>
    <t xml:space="preserve">       Wall Structure Thickness</t>
  </si>
  <si>
    <t xml:space="preserve">          Total Cubic area</t>
  </si>
  <si>
    <t xml:space="preserve">    Wall Units square</t>
  </si>
  <si>
    <t>Material</t>
  </si>
  <si>
    <t>Choose type</t>
  </si>
  <si>
    <t>Select material</t>
  </si>
  <si>
    <t>Select</t>
  </si>
  <si>
    <t>wall copping</t>
  </si>
  <si>
    <t>Anchor Material</t>
  </si>
  <si>
    <t xml:space="preserve">           Anchor spacing</t>
  </si>
  <si>
    <t>Inches</t>
  </si>
  <si>
    <t>Copping material</t>
  </si>
  <si>
    <t>Anchor quantity</t>
  </si>
  <si>
    <t>Top Wall Material</t>
  </si>
  <si>
    <t>Select Material</t>
  </si>
  <si>
    <t>One/both side</t>
  </si>
  <si>
    <t>Total</t>
  </si>
  <si>
    <t>Trade</t>
  </si>
  <si>
    <t>select type</t>
  </si>
  <si>
    <t>inches</t>
  </si>
  <si>
    <t>calculated</t>
  </si>
  <si>
    <t>Total Wall Height</t>
  </si>
  <si>
    <t>Band Name</t>
  </si>
  <si>
    <t>Band Height</t>
  </si>
  <si>
    <t>Bottom Elevation</t>
  </si>
  <si>
    <t>Top Elevation</t>
  </si>
  <si>
    <t>Band Material</t>
  </si>
  <si>
    <t>Select wall</t>
  </si>
  <si>
    <t>Fill Materials</t>
  </si>
  <si>
    <t>Total rebar length</t>
  </si>
  <si>
    <t>Rebar Material</t>
  </si>
  <si>
    <t>Rebar overlap</t>
  </si>
  <si>
    <t>Total rebar lf</t>
  </si>
  <si>
    <t>Total Area Grouted</t>
  </si>
  <si>
    <t>Total Rebar tons</t>
  </si>
  <si>
    <t>Total Courses</t>
  </si>
  <si>
    <t>Grout fill Materials</t>
  </si>
  <si>
    <t>Rebar spacing</t>
  </si>
  <si>
    <t>Additional spaces</t>
  </si>
  <si>
    <t>Total Spaces filled</t>
  </si>
  <si>
    <t>Rebar lift spacing</t>
  </si>
  <si>
    <t>Total Lifts</t>
  </si>
  <si>
    <t>Total Rebar lf</t>
  </si>
  <si>
    <t>Lft of rebar per ton</t>
  </si>
  <si>
    <t>Total Rebar Tons</t>
  </si>
  <si>
    <t>Positioners/other</t>
  </si>
  <si>
    <t>Area Grouted</t>
  </si>
  <si>
    <t>Add/band/course</t>
  </si>
  <si>
    <t>Total Materials units</t>
  </si>
  <si>
    <t>Fill Remaining Materials</t>
  </si>
  <si>
    <t>Total Grout Materials</t>
  </si>
  <si>
    <t xml:space="preserve">Line takeoff </t>
  </si>
  <si>
    <t>Width</t>
  </si>
  <si>
    <t>Height</t>
  </si>
  <si>
    <t>length</t>
  </si>
  <si>
    <t>Test takeoff</t>
  </si>
  <si>
    <t>Masonrry</t>
  </si>
  <si>
    <t>12" block</t>
  </si>
  <si>
    <t>rectangular</t>
  </si>
  <si>
    <t xml:space="preserve">The length of the wall is calculated </t>
  </si>
  <si>
    <t>by the so ftware</t>
  </si>
  <si>
    <t xml:space="preserve">for this purpose we use </t>
  </si>
  <si>
    <t>lf</t>
  </si>
  <si>
    <t>Units per 1 sq ft</t>
  </si>
  <si>
    <t>material</t>
  </si>
  <si>
    <t>w</t>
  </si>
  <si>
    <t>h</t>
  </si>
  <si>
    <t>l</t>
  </si>
  <si>
    <t>Quantity</t>
  </si>
  <si>
    <t>1side</t>
  </si>
  <si>
    <t>both sides</t>
  </si>
  <si>
    <t>total</t>
  </si>
  <si>
    <t>Control Joint</t>
  </si>
  <si>
    <t>Spacing</t>
  </si>
  <si>
    <t>Caulking/backer rod</t>
  </si>
  <si>
    <t>One side/two sides</t>
  </si>
  <si>
    <t>select material</t>
  </si>
  <si>
    <t>Half blocks</t>
  </si>
  <si>
    <t>Total Materials</t>
  </si>
  <si>
    <t>Total sq ft</t>
  </si>
  <si>
    <t>Total half block units</t>
  </si>
  <si>
    <t>Total spaces</t>
  </si>
  <si>
    <t>total CJ materials</t>
  </si>
  <si>
    <t>select materials</t>
  </si>
  <si>
    <t>select Materials</t>
  </si>
  <si>
    <t>total sq ft*material value</t>
  </si>
  <si>
    <t>sq ft area 1 ea</t>
  </si>
  <si>
    <t>For this purpose we use 12x8x16 Block</t>
  </si>
  <si>
    <t>Lineal</t>
  </si>
  <si>
    <t>User can only choose one at a time</t>
  </si>
  <si>
    <t>Space ft</t>
  </si>
  <si>
    <t>inchces</t>
  </si>
  <si>
    <t>units per sq ft</t>
  </si>
  <si>
    <t>Totals</t>
  </si>
  <si>
    <t>Total units</t>
  </si>
  <si>
    <t>Pe rsq ft</t>
  </si>
  <si>
    <t>Vertical Rebar and block fill</t>
  </si>
  <si>
    <t xml:space="preserve"> per sq ft</t>
  </si>
  <si>
    <t>Spacing upright</t>
  </si>
  <si>
    <t>total/material value</t>
  </si>
  <si>
    <t>total*wall heigh/material value</t>
  </si>
  <si>
    <t>total*quantity per sq ft</t>
  </si>
  <si>
    <t>Aadditional materials User should be able to add multiple 1 per instance</t>
  </si>
  <si>
    <t>ADD MORE</t>
  </si>
  <si>
    <t xml:space="preserve"> Total Anchor</t>
  </si>
  <si>
    <t>Total Units</t>
  </si>
  <si>
    <t xml:space="preserve">Total </t>
  </si>
  <si>
    <t>****User can only select one *****</t>
  </si>
  <si>
    <t>wall length/anchor spacing*anchor quantity</t>
  </si>
  <si>
    <t>Enter band name</t>
  </si>
  <si>
    <t>veneer wall or main wall</t>
  </si>
  <si>
    <t>wall length*Band height/material value</t>
  </si>
  <si>
    <t>Total pieces</t>
  </si>
  <si>
    <t>wall lengt/material value</t>
  </si>
  <si>
    <t>total pieces*rebar overlap+wall length</t>
  </si>
  <si>
    <t>quantity/space</t>
  </si>
  <si>
    <t>totalrebar length*quantity</t>
  </si>
  <si>
    <t>rebar lft/ton</t>
  </si>
  <si>
    <t>User choose from list</t>
  </si>
  <si>
    <t>( 12" block 53)(10" block 72)(8" block 100)(6" block 138)</t>
  </si>
  <si>
    <t>Sq ft of wall grouted per 1 cy</t>
  </si>
  <si>
    <t>Total area grouted/sq ft of wall grouted per cy</t>
  </si>
  <si>
    <t>total rebar lf/rebar lf per ton</t>
  </si>
  <si>
    <t>user choose(short ton) (long ton)</t>
  </si>
  <si>
    <t>wall length+rise and drop</t>
  </si>
  <si>
    <t>(wall length*band height)-(total spaces from vertical rebar and block fill*band heigh*8" inches)each grouted  space is 8" inches wide</t>
  </si>
  <si>
    <t>band height*wall length/band material height value</t>
  </si>
  <si>
    <t>User select</t>
  </si>
  <si>
    <t>wall length/rebar spacing+additional spaces</t>
  </si>
  <si>
    <t>wall height/lift spacing</t>
  </si>
  <si>
    <t>Rebar lift spacing+rebar overlap*total lifts</t>
  </si>
  <si>
    <t>bars per space</t>
  </si>
  <si>
    <t>Total Reba lf per space</t>
  </si>
  <si>
    <t>total lf of rebar per space*bars per space</t>
  </si>
  <si>
    <t>total lf of rebar/lf of rebar per ton</t>
  </si>
  <si>
    <t>Positioners/other spacing</t>
  </si>
  <si>
    <t>positioner other material</t>
  </si>
  <si>
    <t>wall height/positioners spacing*total spaces filled</t>
  </si>
  <si>
    <t>each space grouted is 8" inch  wide</t>
  </si>
  <si>
    <t>total spaces filled*wall height*8"inches</t>
  </si>
  <si>
    <t>wall length*wall height-area grouted-total band area grouted</t>
  </si>
  <si>
    <t>Remaining Area this wall</t>
  </si>
  <si>
    <t>Total Grout Materials this wall</t>
  </si>
  <si>
    <t>sq ft of wall grouted  per 1 cy</t>
  </si>
  <si>
    <t>Area grouted+total area grouted from add band/course/sq ft of wall grouted per 1 cy</t>
  </si>
  <si>
    <t>Total Rebar Materials this wall</t>
  </si>
  <si>
    <t>total rebar lf+total rebar lf from add band course</t>
  </si>
  <si>
    <t>total remaining materrials</t>
  </si>
  <si>
    <t>total rebar tons</t>
  </si>
  <si>
    <t>total rebar tons+total rebar tons from add band course</t>
  </si>
  <si>
    <t>remaining area this walll/material value</t>
  </si>
  <si>
    <t>shape</t>
  </si>
  <si>
    <t>rise/drop</t>
  </si>
  <si>
    <t>wall height</t>
  </si>
  <si>
    <t>finish floor elevation</t>
  </si>
  <si>
    <t>Top of footing</t>
  </si>
  <si>
    <t>total height</t>
  </si>
  <si>
    <t>wall structure thicknes</t>
  </si>
  <si>
    <t>total cubic area</t>
  </si>
  <si>
    <t>wall square area</t>
  </si>
  <si>
    <t>Wall Units</t>
  </si>
  <si>
    <t>wall units</t>
  </si>
  <si>
    <t>Additional materials</t>
  </si>
  <si>
    <t>choose type</t>
  </si>
  <si>
    <t>quantity</t>
  </si>
  <si>
    <t>total units</t>
  </si>
  <si>
    <t>Type</t>
  </si>
  <si>
    <t>spacing</t>
  </si>
  <si>
    <t>type</t>
  </si>
  <si>
    <t>per sq ft</t>
  </si>
  <si>
    <t>copping material</t>
  </si>
  <si>
    <t>anchor material</t>
  </si>
  <si>
    <t>anchor spacing ft</t>
  </si>
  <si>
    <t>anchor spacing inches</t>
  </si>
  <si>
    <t>total anchors</t>
  </si>
  <si>
    <t>top of wall material</t>
  </si>
  <si>
    <t>one side</t>
  </si>
  <si>
    <t>band name</t>
  </si>
  <si>
    <t>band heigh</t>
  </si>
  <si>
    <t>bottom elevation</t>
  </si>
  <si>
    <t>top elevation</t>
  </si>
  <si>
    <t>band material</t>
  </si>
  <si>
    <t>select wall</t>
  </si>
  <si>
    <t>total materials units</t>
  </si>
  <si>
    <t>fill materials</t>
  </si>
  <si>
    <t>rebar materials</t>
  </si>
  <si>
    <t>rebar overlap</t>
  </si>
  <si>
    <t>total rebar length</t>
  </si>
  <si>
    <t>total rebar lf</t>
  </si>
  <si>
    <t>rebar lf/ton</t>
  </si>
  <si>
    <t>vertical rebar and block fill</t>
  </si>
  <si>
    <t>Grout fill materials</t>
  </si>
  <si>
    <t>rebar spacing</t>
  </si>
  <si>
    <t>additional spacing</t>
  </si>
  <si>
    <t>total spaces filled</t>
  </si>
  <si>
    <t>rebar lift spacing</t>
  </si>
  <si>
    <t>total lifts</t>
  </si>
  <si>
    <t>total rebar lf per space</t>
  </si>
  <si>
    <t>lf of rebar per ton</t>
  </si>
  <si>
    <t>positioner/other select material</t>
  </si>
  <si>
    <t>total positioner/other material</t>
  </si>
  <si>
    <t>fill remaining materials</t>
  </si>
  <si>
    <t>total grout materials this wall</t>
  </si>
  <si>
    <t>control joints</t>
  </si>
  <si>
    <t xml:space="preserve">select Material </t>
  </si>
  <si>
    <t>cailking/backed rod material</t>
  </si>
  <si>
    <t>one side  or two side</t>
  </si>
  <si>
    <t>masonry</t>
  </si>
  <si>
    <t>For this purpose we use  the following materials</t>
  </si>
  <si>
    <t>item</t>
  </si>
  <si>
    <t>rebar</t>
  </si>
  <si>
    <t>Half block</t>
  </si>
  <si>
    <t>Lf of #5 rebar/ton</t>
  </si>
  <si>
    <t># 5 rebar weight/1 ft</t>
  </si>
  <si>
    <t xml:space="preserve">for this purpose we use wall length of </t>
  </si>
  <si>
    <t>1 unit =</t>
  </si>
  <si>
    <t>1 sq ft=</t>
  </si>
  <si>
    <t>8" inch</t>
  </si>
  <si>
    <t>16" inch</t>
  </si>
  <si>
    <t>12"inch</t>
  </si>
  <si>
    <t>1/2 inch</t>
  </si>
  <si>
    <t>BB block</t>
  </si>
  <si>
    <t>ft</t>
  </si>
  <si>
    <t>user select</t>
  </si>
  <si>
    <t>BB</t>
  </si>
  <si>
    <t>total length</t>
  </si>
  <si>
    <t>total positioners per space</t>
  </si>
  <si>
    <t>select</t>
  </si>
  <si>
    <t>Main section</t>
  </si>
  <si>
    <t>total per each</t>
  </si>
  <si>
    <t>Description</t>
  </si>
  <si>
    <t>Modular Accent brick soldier  description</t>
  </si>
  <si>
    <t>Elevation</t>
  </si>
  <si>
    <t>4'-0"</t>
  </si>
  <si>
    <t>6'-0"</t>
  </si>
  <si>
    <t>Item name</t>
  </si>
  <si>
    <t>12" Regular Lintel</t>
  </si>
  <si>
    <t>Grout and 2 rebars</t>
  </si>
  <si>
    <t>Grout and 1 Rebar</t>
  </si>
  <si>
    <t>Drop down menu Items 12" Block, 10" Block,8" Block, 6" Block, 4" Block</t>
  </si>
  <si>
    <t>Choose Material</t>
  </si>
  <si>
    <t>Unit overlap</t>
  </si>
  <si>
    <t>19-A total overlap lf</t>
  </si>
  <si>
    <t>19-B Total Lineal ft</t>
  </si>
  <si>
    <t>19-C Total units</t>
  </si>
  <si>
    <t>Create</t>
  </si>
  <si>
    <t>Add/Band.Course Items list table</t>
  </si>
  <si>
    <t>Item</t>
  </si>
  <si>
    <t>Add/band/course Current wall Materials</t>
  </si>
  <si>
    <t>12"Lintel</t>
  </si>
  <si>
    <t xml:space="preserve"> Grout and 2 rebars</t>
  </si>
  <si>
    <t xml:space="preserve">12" Regular bb </t>
  </si>
  <si>
    <t>12" Top of wall bb Grout 2 Rebars</t>
  </si>
  <si>
    <t>Top of wall BB,Grout and 2 rebar</t>
  </si>
  <si>
    <t>Modular accent brick soldier</t>
  </si>
  <si>
    <t>Id and quantity</t>
  </si>
  <si>
    <t>Special condition</t>
  </si>
  <si>
    <t>sq ft fill mat per 1 cy</t>
  </si>
  <si>
    <t>Grout area main wall</t>
  </si>
  <si>
    <t>grout area this wall</t>
  </si>
  <si>
    <t>Half Block fractions</t>
  </si>
  <si>
    <t>Equivalent of this totals are removed from the main wall if they are diferent FROM THE MATERIALS USED IN SAME AREA</t>
  </si>
  <si>
    <t>Division</t>
  </si>
  <si>
    <t>Class</t>
  </si>
  <si>
    <t>Masonry</t>
  </si>
  <si>
    <t>CMU</t>
  </si>
  <si>
    <t>12CMU</t>
  </si>
  <si>
    <t>Reinforcing</t>
  </si>
  <si>
    <t>12WIRE</t>
  </si>
  <si>
    <t xml:space="preserve">All diferent bands/courses created for reuse </t>
  </si>
  <si>
    <t>add course added to current wall</t>
  </si>
  <si>
    <t>Type s gray cy</t>
  </si>
  <si>
    <t>Mortar</t>
  </si>
  <si>
    <t>more items</t>
  </si>
  <si>
    <t>More items example only</t>
  </si>
  <si>
    <t>Cubic ft</t>
  </si>
  <si>
    <t>Square ft</t>
  </si>
  <si>
    <t>2 Add to the data base</t>
  </si>
  <si>
    <t>3 select and add to the wall</t>
  </si>
  <si>
    <t>Create The course and save as a template in the add/band/course table</t>
  </si>
  <si>
    <t>Lineal ft</t>
  </si>
  <si>
    <t>More items if any</t>
  </si>
  <si>
    <t>Net Totals</t>
  </si>
  <si>
    <t>class b</t>
  </si>
  <si>
    <t>class a</t>
  </si>
  <si>
    <t>Class a</t>
  </si>
  <si>
    <t>wire class b</t>
  </si>
  <si>
    <t xml:space="preserve">Wire </t>
  </si>
  <si>
    <t>A</t>
  </si>
  <si>
    <t>B</t>
  </si>
  <si>
    <t xml:space="preserve">12" block </t>
  </si>
  <si>
    <t>select division</t>
  </si>
  <si>
    <t>Horizontal</t>
  </si>
  <si>
    <t xml:space="preserve">total lf </t>
  </si>
  <si>
    <t>12" CMU/brick veneer</t>
  </si>
  <si>
    <t>Rebar</t>
  </si>
  <si>
    <t>15-A Deduct sq ft in add/course???</t>
  </si>
  <si>
    <t>Template name</t>
  </si>
  <si>
    <t>user entry</t>
  </si>
  <si>
    <t>user entry 2 opciones total se incluye en total medido</t>
  </si>
  <si>
    <t>system calcula</t>
  </si>
  <si>
    <t>resultado area cubica</t>
  </si>
  <si>
    <t>resultado area cuadrada</t>
  </si>
  <si>
    <t>total unidades de el material principal</t>
  </si>
  <si>
    <t>fields de color deben esconderse y</t>
  </si>
  <si>
    <t>user choose</t>
  </si>
  <si>
    <t>delete</t>
  </si>
  <si>
    <t>system calcula total unidades</t>
  </si>
  <si>
    <t>use choose</t>
  </si>
  <si>
    <t xml:space="preserve">user entry </t>
  </si>
  <si>
    <t>system calculates</t>
  </si>
  <si>
    <t>system</t>
  </si>
  <si>
    <t xml:space="preserve"> quantity per space</t>
  </si>
  <si>
    <t>total ea side</t>
  </si>
  <si>
    <t>total de lineas(courses)</t>
  </si>
  <si>
    <t>quantity per course</t>
  </si>
  <si>
    <t xml:space="preserve"> fill materials</t>
  </si>
  <si>
    <t>system calculates based on materials</t>
  </si>
  <si>
    <t>system calculate</t>
  </si>
  <si>
    <t>Sq ft area fille/Grouted</t>
  </si>
  <si>
    <t xml:space="preserve">user select( exterior or veneer- main) </t>
  </si>
  <si>
    <t>positioner/other spacing up</t>
  </si>
  <si>
    <t>Sq Area Grouted</t>
  </si>
  <si>
    <t>el resultado visible en reporte solamente</t>
  </si>
  <si>
    <t>AGREGAR SECCION NUEVA CON LA OPCION DE QUANTITY</t>
  </si>
  <si>
    <t>used</t>
  </si>
  <si>
    <t>sq ft filled per 1 cy fill mat</t>
  </si>
  <si>
    <t>total cj spaces</t>
  </si>
  <si>
    <t>total materials</t>
  </si>
  <si>
    <t>total cy material</t>
  </si>
  <si>
    <t>total materials ea</t>
  </si>
  <si>
    <t>total lft</t>
  </si>
  <si>
    <t>half block sq ft</t>
  </si>
  <si>
    <t>total material</t>
  </si>
  <si>
    <t>sq</t>
  </si>
  <si>
    <t>units</t>
  </si>
  <si>
    <t>deduct add</t>
  </si>
  <si>
    <t>12" bb CMU12BB</t>
  </si>
  <si>
    <t>12" block CMU12LW</t>
  </si>
  <si>
    <t>cubic area</t>
  </si>
  <si>
    <t>deduct area vertically filled in wall</t>
  </si>
  <si>
    <t>sq ft area filled  per cy</t>
  </si>
  <si>
    <t>total sq area filled</t>
  </si>
  <si>
    <t>total sq fill materials</t>
  </si>
  <si>
    <t>remaining unfilled area</t>
  </si>
  <si>
    <t>Total area</t>
  </si>
  <si>
    <t xml:space="preserve"> filled</t>
  </si>
  <si>
    <t>cubic yard  concrete</t>
  </si>
  <si>
    <t>cubic yard concrete</t>
  </si>
  <si>
    <t>128" split face bb</t>
  </si>
  <si>
    <t>18'-8"</t>
  </si>
  <si>
    <t>totals and description id</t>
  </si>
  <si>
    <t>efective  foundation height</t>
  </si>
  <si>
    <t>vertical</t>
  </si>
  <si>
    <t>backets</t>
  </si>
  <si>
    <t>total lineal ft</t>
  </si>
  <si>
    <t xml:space="preserve">2x8 </t>
  </si>
  <si>
    <t>tornillos</t>
  </si>
  <si>
    <t>caluking</t>
  </si>
  <si>
    <t>bb block</t>
  </si>
  <si>
    <t>cy grout</t>
  </si>
  <si>
    <t>#5 rebar</t>
  </si>
  <si>
    <t>grout</t>
  </si>
  <si>
    <t>spacers</t>
  </si>
  <si>
    <t>Cada espacio tiene 8 pulgadas</t>
  </si>
  <si>
    <t>foam insulation</t>
  </si>
  <si>
    <t>cj</t>
  </si>
  <si>
    <t>half block</t>
  </si>
  <si>
    <t>deduct</t>
  </si>
  <si>
    <t>description</t>
  </si>
  <si>
    <t>front door</t>
  </si>
  <si>
    <t>block</t>
  </si>
  <si>
    <t>deduction</t>
  </si>
  <si>
    <t>AGREGAR</t>
  </si>
  <si>
    <t>duda, no son pies…</t>
  </si>
  <si>
    <t>Por que half block?</t>
  </si>
  <si>
    <t>porque entre 144?</t>
  </si>
  <si>
    <t>Se necesita sacar bien el area</t>
  </si>
  <si>
    <t>12" block en pies</t>
  </si>
  <si>
    <t>saca el valor en Pies</t>
  </si>
  <si>
    <t>total rebar linear feet</t>
  </si>
  <si>
    <t>total del area de toda la pared menos los 2 rellenos</t>
  </si>
  <si>
    <t xml:space="preserve">wire </t>
  </si>
  <si>
    <t>1/8</t>
  </si>
  <si>
    <t>wire pulgadas</t>
  </si>
  <si>
    <t>CJ</t>
  </si>
  <si>
    <t>CJ pies</t>
  </si>
  <si>
    <t>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</si>
</sst>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1" xfId="0" applyFont="1" applyBorder="1"/>
    <xf numFmtId="0" fontId="3" fillId="0" borderId="0" xfId="0" applyFont="1"/>
    <xf numFmtId="16" fontId="0" fillId="0" borderId="0" xfId="0" applyNumberFormat="1"/>
    <xf numFmtId="0" fontId="0" fillId="0" borderId="14" xfId="0" applyBorder="1"/>
    <xf numFmtId="2" fontId="0" fillId="0" borderId="0" xfId="0" applyNumberFormat="1"/>
    <xf numFmtId="0" fontId="4" fillId="2" borderId="0" xfId="0" applyFont="1" applyFill="1"/>
    <xf numFmtId="0" fontId="5" fillId="3" borderId="0" xfId="0" applyFont="1" applyFill="1"/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0" borderId="14" xfId="0" applyNumberFormat="1" applyBorder="1"/>
    <xf numFmtId="0" fontId="3" fillId="5" borderId="0" xfId="0" applyFont="1" applyFill="1"/>
    <xf numFmtId="0" fontId="6" fillId="0" borderId="0" xfId="0" applyFont="1"/>
    <xf numFmtId="0" fontId="7" fillId="0" borderId="0" xfId="0" applyFont="1"/>
    <xf numFmtId="0" fontId="1" fillId="6" borderId="0" xfId="0" applyFont="1" applyFill="1"/>
    <xf numFmtId="0" fontId="0" fillId="5" borderId="13" xfId="0" applyFill="1" applyBorder="1"/>
    <xf numFmtId="0" fontId="8" fillId="0" borderId="0" xfId="0" applyFont="1"/>
    <xf numFmtId="0" fontId="4" fillId="0" borderId="13" xfId="0" applyFont="1" applyBorder="1"/>
    <xf numFmtId="0" fontId="4" fillId="0" borderId="3" xfId="0" applyFont="1" applyBorder="1"/>
    <xf numFmtId="0" fontId="4" fillId="0" borderId="0" xfId="0" applyFont="1"/>
    <xf numFmtId="0" fontId="7" fillId="5" borderId="0" xfId="0" applyFont="1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11" xfId="0" applyFill="1" applyBorder="1"/>
    <xf numFmtId="0" fontId="0" fillId="5" borderId="1" xfId="0" applyFill="1" applyBorder="1"/>
    <xf numFmtId="0" fontId="1" fillId="5" borderId="7" xfId="0" applyFont="1" applyFill="1" applyBorder="1"/>
    <xf numFmtId="0" fontId="4" fillId="5" borderId="13" xfId="0" applyFont="1" applyFill="1" applyBorder="1"/>
    <xf numFmtId="0" fontId="4" fillId="5" borderId="3" xfId="0" applyFont="1" applyFill="1" applyBorder="1"/>
    <xf numFmtId="0" fontId="0" fillId="0" borderId="19" xfId="0" applyBorder="1"/>
    <xf numFmtId="0" fontId="9" fillId="2" borderId="0" xfId="0" applyFont="1" applyFill="1"/>
    <xf numFmtId="0" fontId="5" fillId="3" borderId="4" xfId="0" applyFont="1" applyFill="1" applyBorder="1"/>
    <xf numFmtId="0" fontId="5" fillId="3" borderId="5" xfId="0" applyFont="1" applyFill="1" applyBorder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  <xf numFmtId="0" fontId="10" fillId="0" borderId="0" xfId="0" applyFont="1"/>
    <xf numFmtId="0" fontId="3" fillId="3" borderId="0" xfId="0" applyFont="1" applyFill="1"/>
    <xf numFmtId="0" fontId="13" fillId="2" borderId="0" xfId="0" applyFont="1" applyFill="1"/>
    <xf numFmtId="0" fontId="0" fillId="4" borderId="20" xfId="0" applyFill="1" applyBorder="1"/>
    <xf numFmtId="0" fontId="3" fillId="4" borderId="21" xfId="0" applyFont="1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4" xfId="0" applyFill="1" applyBorder="1"/>
    <xf numFmtId="0" fontId="0" fillId="4" borderId="26" xfId="0" applyFill="1" applyBorder="1"/>
    <xf numFmtId="0" fontId="3" fillId="4" borderId="26" xfId="0" applyFont="1" applyFill="1" applyBorder="1"/>
    <xf numFmtId="0" fontId="10" fillId="0" borderId="15" xfId="0" applyFont="1" applyBorder="1"/>
    <xf numFmtId="0" fontId="5" fillId="0" borderId="0" xfId="0" applyFont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14" xfId="0" applyFill="1" applyBorder="1"/>
    <xf numFmtId="0" fontId="3" fillId="4" borderId="24" xfId="0" applyFont="1" applyFill="1" applyBorder="1"/>
    <xf numFmtId="0" fontId="0" fillId="6" borderId="20" xfId="0" applyFill="1" applyBorder="1"/>
    <xf numFmtId="0" fontId="0" fillId="6" borderId="21" xfId="0" applyFill="1" applyBorder="1"/>
    <xf numFmtId="0" fontId="0" fillId="6" borderId="23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14" xfId="0" applyFill="1" applyBorder="1"/>
    <xf numFmtId="0" fontId="0" fillId="7" borderId="20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0" xfId="0" applyFill="1"/>
    <xf numFmtId="0" fontId="0" fillId="7" borderId="25" xfId="0" applyFill="1" applyBorder="1"/>
    <xf numFmtId="0" fontId="0" fillId="7" borderId="14" xfId="0" applyFill="1" applyBorder="1"/>
    <xf numFmtId="0" fontId="0" fillId="8" borderId="0" xfId="0" applyFill="1"/>
    <xf numFmtId="0" fontId="3" fillId="5" borderId="15" xfId="0" applyFont="1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0" fillId="5" borderId="31" xfId="0" applyFill="1" applyBorder="1"/>
    <xf numFmtId="0" fontId="0" fillId="5" borderId="32" xfId="0" applyFill="1" applyBorder="1"/>
    <xf numFmtId="0" fontId="14" fillId="0" borderId="0" xfId="0" applyFont="1"/>
    <xf numFmtId="0" fontId="11" fillId="8" borderId="0" xfId="0" applyFont="1" applyFill="1"/>
    <xf numFmtId="0" fontId="9" fillId="0" borderId="0" xfId="0" applyFont="1"/>
    <xf numFmtId="0" fontId="5" fillId="3" borderId="0" xfId="0" applyFont="1" applyFill="1" applyBorder="1"/>
    <xf numFmtId="0" fontId="5" fillId="3" borderId="20" xfId="0" applyFont="1" applyFill="1" applyBorder="1"/>
    <xf numFmtId="0" fontId="5" fillId="3" borderId="21" xfId="0" applyFont="1" applyFill="1" applyBorder="1"/>
    <xf numFmtId="0" fontId="5" fillId="3" borderId="22" xfId="0" applyFont="1" applyFill="1" applyBorder="1"/>
    <xf numFmtId="0" fontId="5" fillId="3" borderId="23" xfId="0" applyFont="1" applyFill="1" applyBorder="1"/>
    <xf numFmtId="0" fontId="5" fillId="3" borderId="24" xfId="0" applyFont="1" applyFill="1" applyBorder="1"/>
    <xf numFmtId="0" fontId="5" fillId="3" borderId="25" xfId="0" applyFont="1" applyFill="1" applyBorder="1"/>
    <xf numFmtId="0" fontId="5" fillId="3" borderId="14" xfId="0" applyFont="1" applyFill="1" applyBorder="1"/>
    <xf numFmtId="0" fontId="5" fillId="3" borderId="26" xfId="0" applyFont="1" applyFill="1" applyBorder="1"/>
    <xf numFmtId="0" fontId="0" fillId="0" borderId="20" xfId="0" applyBorder="1"/>
    <xf numFmtId="0" fontId="4" fillId="0" borderId="22" xfId="0" applyFont="1" applyBorder="1"/>
    <xf numFmtId="0" fontId="0" fillId="0" borderId="23" xfId="0" applyBorder="1"/>
    <xf numFmtId="0" fontId="4" fillId="0" borderId="24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0" borderId="15" xfId="0" applyFont="1" applyBorder="1"/>
    <xf numFmtId="0" fontId="0" fillId="0" borderId="15" xfId="0" applyBorder="1"/>
    <xf numFmtId="0" fontId="3" fillId="0" borderId="15" xfId="0" applyFont="1" applyBorder="1"/>
    <xf numFmtId="0" fontId="0" fillId="0" borderId="21" xfId="0" applyBorder="1"/>
    <xf numFmtId="0" fontId="0" fillId="0" borderId="22" xfId="0" applyBorder="1"/>
    <xf numFmtId="0" fontId="0" fillId="0" borderId="33" xfId="0" applyBorder="1"/>
    <xf numFmtId="0" fontId="0" fillId="0" borderId="29" xfId="0" applyBorder="1"/>
    <xf numFmtId="0" fontId="0" fillId="9" borderId="0" xfId="0" applyFill="1"/>
    <xf numFmtId="0" fontId="0" fillId="10" borderId="26" xfId="0" applyFill="1" applyBorder="1"/>
    <xf numFmtId="0" fontId="15" fillId="8" borderId="0" xfId="0" applyFont="1" applyFill="1"/>
    <xf numFmtId="0" fontId="13" fillId="10" borderId="0" xfId="0" applyFont="1" applyFill="1"/>
    <xf numFmtId="0" fontId="4" fillId="10" borderId="0" xfId="0" applyFont="1" applyFill="1"/>
    <xf numFmtId="2" fontId="4" fillId="10" borderId="0" xfId="0" applyNumberFormat="1" applyFont="1" applyFill="1"/>
    <xf numFmtId="0" fontId="5" fillId="10" borderId="0" xfId="0" applyFont="1" applyFill="1"/>
    <xf numFmtId="0" fontId="5" fillId="10" borderId="0" xfId="0" applyFont="1" applyFill="1" applyBorder="1"/>
    <xf numFmtId="0" fontId="0" fillId="12" borderId="0" xfId="0" applyFill="1"/>
    <xf numFmtId="0" fontId="12" fillId="10" borderId="0" xfId="0" applyFont="1" applyFill="1"/>
    <xf numFmtId="0" fontId="12" fillId="10" borderId="0" xfId="0" applyFont="1" applyFill="1" applyBorder="1"/>
    <xf numFmtId="0" fontId="3" fillId="10" borderId="14" xfId="0" applyFont="1" applyFill="1" applyBorder="1"/>
    <xf numFmtId="0" fontId="3" fillId="10" borderId="0" xfId="0" applyFont="1" applyFill="1"/>
    <xf numFmtId="0" fontId="12" fillId="10" borderId="10" xfId="0" applyFont="1" applyFill="1" applyBorder="1"/>
    <xf numFmtId="0" fontId="0" fillId="10" borderId="0" xfId="0" applyFill="1"/>
    <xf numFmtId="0" fontId="0" fillId="10" borderId="22" xfId="0" applyFill="1" applyBorder="1"/>
    <xf numFmtId="0" fontId="3" fillId="10" borderId="24" xfId="0" applyFont="1" applyFill="1" applyBorder="1"/>
    <xf numFmtId="0" fontId="3" fillId="10" borderId="26" xfId="0" applyFont="1" applyFill="1" applyBorder="1"/>
    <xf numFmtId="0" fontId="0" fillId="10" borderId="6" xfId="0" applyFill="1" applyBorder="1"/>
    <xf numFmtId="0" fontId="0" fillId="10" borderId="8" xfId="0" applyFill="1" applyBorder="1"/>
    <xf numFmtId="0" fontId="3" fillId="11" borderId="24" xfId="0" applyFont="1" applyFill="1" applyBorder="1"/>
    <xf numFmtId="0" fontId="0" fillId="11" borderId="24" xfId="0" applyFill="1" applyBorder="1"/>
    <xf numFmtId="0" fontId="12" fillId="11" borderId="26" xfId="0" applyFont="1" applyFill="1" applyBorder="1"/>
    <xf numFmtId="0" fontId="3" fillId="10" borderId="8" xfId="0" applyFont="1" applyFill="1" applyBorder="1"/>
    <xf numFmtId="0" fontId="15" fillId="9" borderId="0" xfId="0" applyFont="1" applyFill="1"/>
    <xf numFmtId="0" fontId="0" fillId="10" borderId="24" xfId="0" applyFill="1" applyBorder="1"/>
    <xf numFmtId="0" fontId="0" fillId="9" borderId="22" xfId="0" applyFill="1" applyBorder="1"/>
    <xf numFmtId="0" fontId="3" fillId="10" borderId="22" xfId="0" applyFont="1" applyFill="1" applyBorder="1"/>
    <xf numFmtId="2" fontId="5" fillId="10" borderId="24" xfId="0" applyNumberFormat="1" applyFont="1" applyFill="1" applyBorder="1"/>
    <xf numFmtId="2" fontId="12" fillId="10" borderId="26" xfId="0" applyNumberFormat="1" applyFont="1" applyFill="1" applyBorder="1"/>
    <xf numFmtId="0" fontId="3" fillId="9" borderId="26" xfId="0" applyFont="1" applyFill="1" applyBorder="1"/>
    <xf numFmtId="2" fontId="12" fillId="9" borderId="0" xfId="0" applyNumberFormat="1" applyFont="1" applyFill="1"/>
    <xf numFmtId="0" fontId="3" fillId="9" borderId="24" xfId="0" applyFont="1" applyFill="1" applyBorder="1"/>
    <xf numFmtId="0" fontId="5" fillId="13" borderId="0" xfId="0" applyFont="1" applyFill="1"/>
    <xf numFmtId="0" fontId="0" fillId="13" borderId="0" xfId="0" applyFill="1"/>
    <xf numFmtId="0" fontId="0" fillId="14" borderId="7" xfId="0" applyFill="1" applyBorder="1"/>
    <xf numFmtId="0" fontId="0" fillId="14" borderId="24" xfId="0" applyFill="1" applyBorder="1"/>
    <xf numFmtId="16" fontId="0" fillId="0" borderId="0" xfId="0" quotePrefix="1" applyNumberFormat="1"/>
    <xf numFmtId="0" fontId="0" fillId="1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FBD-194C-4EB5-AD2B-55A65C4494D1}">
  <dimension ref="B2:Q94"/>
  <sheetViews>
    <sheetView topLeftCell="A21" workbookViewId="0">
      <selection activeCell="Q29" sqref="Q29"/>
    </sheetView>
  </sheetViews>
  <sheetFormatPr defaultRowHeight="14.4" x14ac:dyDescent="0.3"/>
  <cols>
    <col min="1" max="1" width="3.5546875" customWidth="1"/>
    <col min="2" max="2" width="13.109375" customWidth="1"/>
    <col min="3" max="3" width="13.21875" customWidth="1"/>
    <col min="4" max="4" width="1.77734375" customWidth="1"/>
    <col min="5" max="5" width="12.77734375" customWidth="1"/>
    <col min="6" max="6" width="13" customWidth="1"/>
    <col min="7" max="7" width="0.88671875" customWidth="1"/>
    <col min="8" max="8" width="11.33203125" customWidth="1"/>
    <col min="9" max="9" width="10.109375" customWidth="1"/>
    <col min="10" max="10" width="0.77734375" customWidth="1"/>
    <col min="11" max="11" width="12.88671875" customWidth="1"/>
    <col min="12" max="12" width="13" customWidth="1"/>
    <col min="13" max="13" width="1.33203125" customWidth="1"/>
    <col min="14" max="14" width="9.33203125" customWidth="1"/>
    <col min="15" max="15" width="10.77734375" customWidth="1"/>
  </cols>
  <sheetData>
    <row r="2" spans="2:17" x14ac:dyDescent="0.3">
      <c r="E2" t="s">
        <v>60</v>
      </c>
    </row>
    <row r="3" spans="2:17" x14ac:dyDescent="0.3">
      <c r="E3" t="s">
        <v>96</v>
      </c>
    </row>
    <row r="4" spans="2:17" x14ac:dyDescent="0.3">
      <c r="E4" t="s">
        <v>61</v>
      </c>
      <c r="F4" t="s">
        <v>62</v>
      </c>
      <c r="G4" t="s">
        <v>63</v>
      </c>
      <c r="K4" t="s">
        <v>95</v>
      </c>
      <c r="L4" t="s">
        <v>72</v>
      </c>
    </row>
    <row r="5" spans="2:17" x14ac:dyDescent="0.3">
      <c r="E5">
        <v>12</v>
      </c>
      <c r="F5">
        <v>8</v>
      </c>
      <c r="H5">
        <v>16</v>
      </c>
      <c r="K5">
        <f>SUM(F5*H5)/144</f>
        <v>0.88888888888888884</v>
      </c>
      <c r="L5">
        <f>SUM(1/K5)</f>
        <v>1.125</v>
      </c>
    </row>
    <row r="7" spans="2:17" x14ac:dyDescent="0.3">
      <c r="E7" t="s">
        <v>68</v>
      </c>
    </row>
    <row r="8" spans="2:17" x14ac:dyDescent="0.3">
      <c r="E8" t="s">
        <v>70</v>
      </c>
      <c r="H8">
        <v>100</v>
      </c>
      <c r="I8" t="s">
        <v>71</v>
      </c>
    </row>
    <row r="9" spans="2:17" ht="15" thickBot="1" x14ac:dyDescent="0.35">
      <c r="Q9" t="s">
        <v>69</v>
      </c>
    </row>
    <row r="10" spans="2:17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2:17" ht="15" thickBot="1" x14ac:dyDescent="0.35">
      <c r="B11" s="7" t="s">
        <v>0</v>
      </c>
      <c r="E11" t="s">
        <v>26</v>
      </c>
      <c r="H11" t="s">
        <v>1</v>
      </c>
      <c r="K11" t="s">
        <v>2</v>
      </c>
      <c r="N11" t="s">
        <v>3</v>
      </c>
      <c r="O11" s="8"/>
    </row>
    <row r="12" spans="2:17" ht="15" thickBot="1" x14ac:dyDescent="0.35">
      <c r="B12" s="1" t="s">
        <v>64</v>
      </c>
      <c r="C12" s="2"/>
      <c r="E12" s="1" t="s">
        <v>65</v>
      </c>
      <c r="F12" s="2"/>
      <c r="H12" s="1" t="s">
        <v>66</v>
      </c>
      <c r="I12" s="2"/>
      <c r="K12" s="1" t="s">
        <v>67</v>
      </c>
      <c r="L12" s="2"/>
      <c r="N12" s="1" t="s">
        <v>27</v>
      </c>
      <c r="O12" s="2"/>
    </row>
    <row r="13" spans="2:17" x14ac:dyDescent="0.3">
      <c r="B13" s="7"/>
      <c r="O13" s="8"/>
    </row>
    <row r="14" spans="2:17" ht="15" thickBot="1" x14ac:dyDescent="0.35">
      <c r="B14" s="12" t="s">
        <v>4</v>
      </c>
      <c r="E14" t="s">
        <v>5</v>
      </c>
      <c r="H14" t="s">
        <v>6</v>
      </c>
      <c r="K14" t="s">
        <v>7</v>
      </c>
      <c r="N14" t="s">
        <v>30</v>
      </c>
      <c r="O14" s="8"/>
    </row>
    <row r="15" spans="2:17" ht="15" thickBot="1" x14ac:dyDescent="0.35">
      <c r="B15" s="3">
        <v>8</v>
      </c>
      <c r="C15" s="3"/>
      <c r="E15" s="3">
        <v>0</v>
      </c>
      <c r="F15" s="3">
        <v>0</v>
      </c>
      <c r="H15" s="3">
        <v>-2</v>
      </c>
      <c r="I15" s="3">
        <v>0</v>
      </c>
      <c r="K15" s="3">
        <f>SUM(E15-H15)</f>
        <v>2</v>
      </c>
      <c r="L15" s="2" t="s">
        <v>28</v>
      </c>
      <c r="N15" s="3">
        <f>SUM(B15+K15)</f>
        <v>10</v>
      </c>
      <c r="O15" s="2"/>
    </row>
    <row r="16" spans="2:17" x14ac:dyDescent="0.3">
      <c r="B16" s="7"/>
      <c r="O16" s="8"/>
    </row>
    <row r="17" spans="2:15" ht="15" thickBot="1" x14ac:dyDescent="0.35">
      <c r="B17" s="7" t="s">
        <v>8</v>
      </c>
      <c r="E17" t="s">
        <v>9</v>
      </c>
      <c r="H17" t="s">
        <v>10</v>
      </c>
      <c r="K17" t="s">
        <v>11</v>
      </c>
      <c r="N17" t="s">
        <v>169</v>
      </c>
      <c r="O17" s="8"/>
    </row>
    <row r="18" spans="2:15" ht="15" thickBot="1" x14ac:dyDescent="0.35">
      <c r="B18" s="3" t="s">
        <v>133</v>
      </c>
      <c r="C18" s="2"/>
      <c r="E18" s="3"/>
      <c r="F18" s="2" t="s">
        <v>19</v>
      </c>
      <c r="H18" s="1" t="s">
        <v>29</v>
      </c>
      <c r="I18" s="2"/>
      <c r="K18" s="1" t="e">
        <f>SUM(B18*N15)</f>
        <v>#VALUE!</v>
      </c>
      <c r="L18" s="2"/>
      <c r="N18" s="1" t="e">
        <f>SUM(K18*L5)</f>
        <v>#VALUE!</v>
      </c>
      <c r="O18" s="2"/>
    </row>
    <row r="19" spans="2:15" ht="15" thickBot="1" x14ac:dyDescent="0.3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/>
    </row>
    <row r="21" spans="2:15" ht="15" thickBot="1" x14ac:dyDescent="0.35">
      <c r="E21" s="15" t="s">
        <v>111</v>
      </c>
      <c r="F21" s="15"/>
      <c r="G21" s="15"/>
      <c r="H21" s="15"/>
      <c r="I21" s="15"/>
      <c r="J21" s="15"/>
      <c r="K21" s="15"/>
    </row>
    <row r="22" spans="2:15" x14ac:dyDescent="0.3">
      <c r="B22" s="4"/>
      <c r="C22" s="5"/>
      <c r="D22" s="5"/>
      <c r="E22" s="5" t="s">
        <v>98</v>
      </c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2:15" ht="15" thickBot="1" x14ac:dyDescent="0.35">
      <c r="B23" s="7" t="s">
        <v>12</v>
      </c>
      <c r="C23" t="s">
        <v>13</v>
      </c>
      <c r="E23" t="s">
        <v>77</v>
      </c>
      <c r="I23" t="s">
        <v>102</v>
      </c>
      <c r="K23" t="s">
        <v>103</v>
      </c>
      <c r="O23" s="8"/>
    </row>
    <row r="24" spans="2:15" ht="15" thickBot="1" x14ac:dyDescent="0.35">
      <c r="B24" s="3" t="s">
        <v>15</v>
      </c>
      <c r="C24" s="3" t="s">
        <v>97</v>
      </c>
      <c r="D24" s="13"/>
      <c r="E24" s="3">
        <v>1</v>
      </c>
      <c r="I24" s="3">
        <f>SUM(H8*E24)</f>
        <v>100</v>
      </c>
      <c r="J24" s="13"/>
      <c r="K24" s="3" t="s">
        <v>108</v>
      </c>
      <c r="O24" s="8"/>
    </row>
    <row r="25" spans="2:15" ht="15" thickBot="1" x14ac:dyDescent="0.35">
      <c r="B25" s="7"/>
      <c r="E25" t="s">
        <v>99</v>
      </c>
      <c r="F25" t="s">
        <v>100</v>
      </c>
      <c r="O25" s="8"/>
    </row>
    <row r="26" spans="2:15" ht="15" thickBot="1" x14ac:dyDescent="0.35">
      <c r="B26" s="3"/>
      <c r="C26" s="3" t="s">
        <v>107</v>
      </c>
      <c r="E26" s="3">
        <v>2</v>
      </c>
      <c r="F26" s="3"/>
      <c r="I26" s="3">
        <f>SUM(H8/E26)</f>
        <v>50</v>
      </c>
      <c r="K26" s="3" t="s">
        <v>109</v>
      </c>
      <c r="O26" s="8"/>
    </row>
    <row r="27" spans="2:15" ht="15" thickBot="1" x14ac:dyDescent="0.35">
      <c r="B27" s="7"/>
      <c r="E27" t="s">
        <v>106</v>
      </c>
      <c r="F27" t="s">
        <v>101</v>
      </c>
      <c r="O27" s="8"/>
    </row>
    <row r="28" spans="2:15" ht="15" thickBot="1" x14ac:dyDescent="0.35">
      <c r="B28" s="3"/>
      <c r="C28" s="3" t="s">
        <v>104</v>
      </c>
      <c r="E28" s="3">
        <v>3</v>
      </c>
      <c r="I28" s="3">
        <f>SUM(H8*N15)</f>
        <v>1000</v>
      </c>
      <c r="J28" s="13"/>
      <c r="K28" s="3" t="s">
        <v>110</v>
      </c>
      <c r="O28" s="8"/>
    </row>
    <row r="29" spans="2:15" ht="15" thickBot="1" x14ac:dyDescent="0.3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6" t="s">
        <v>112</v>
      </c>
    </row>
    <row r="31" spans="2:15" ht="15" thickBot="1" x14ac:dyDescent="0.35">
      <c r="H31" s="14" t="s">
        <v>74</v>
      </c>
      <c r="I31" s="14" t="s">
        <v>75</v>
      </c>
      <c r="K31" s="14" t="s">
        <v>76</v>
      </c>
    </row>
    <row r="32" spans="2:15" ht="15" thickBot="1" x14ac:dyDescent="0.35">
      <c r="B32" s="4"/>
      <c r="C32" s="5"/>
      <c r="D32" s="5"/>
      <c r="E32" s="3" t="s">
        <v>16</v>
      </c>
      <c r="F32" s="5" t="s">
        <v>73</v>
      </c>
      <c r="G32" s="5"/>
      <c r="H32" s="5">
        <v>8</v>
      </c>
      <c r="I32" s="5">
        <v>2</v>
      </c>
      <c r="J32" s="5"/>
      <c r="K32" s="5">
        <v>48</v>
      </c>
      <c r="L32" s="5"/>
      <c r="M32" s="5"/>
      <c r="N32" s="5"/>
      <c r="O32" s="6"/>
    </row>
    <row r="33" spans="2:15" x14ac:dyDescent="0.3">
      <c r="B33" s="7"/>
      <c r="O33" s="8"/>
    </row>
    <row r="34" spans="2:15" ht="15" thickBot="1" x14ac:dyDescent="0.35">
      <c r="B34" s="7"/>
      <c r="C34" t="s">
        <v>20</v>
      </c>
      <c r="E34" t="s">
        <v>77</v>
      </c>
      <c r="K34" t="s">
        <v>115</v>
      </c>
      <c r="L34" t="s">
        <v>114</v>
      </c>
      <c r="O34" s="8"/>
    </row>
    <row r="35" spans="2:15" ht="15" thickBot="1" x14ac:dyDescent="0.35">
      <c r="B35" s="7"/>
      <c r="C35" s="3" t="s">
        <v>14</v>
      </c>
      <c r="E35" s="3">
        <v>1</v>
      </c>
      <c r="K35" s="3">
        <f>SUM(H8)</f>
        <v>100</v>
      </c>
      <c r="L35" s="3" t="s">
        <v>108</v>
      </c>
      <c r="O35" s="8"/>
    </row>
    <row r="36" spans="2:15" x14ac:dyDescent="0.3">
      <c r="B36" s="7"/>
      <c r="O36" s="8"/>
    </row>
    <row r="37" spans="2:15" ht="15" thickBot="1" x14ac:dyDescent="0.35">
      <c r="B37" s="7"/>
      <c r="C37" t="s">
        <v>17</v>
      </c>
      <c r="E37" t="s">
        <v>18</v>
      </c>
      <c r="H37" t="s">
        <v>21</v>
      </c>
      <c r="K37" t="s">
        <v>113</v>
      </c>
      <c r="O37" s="8"/>
    </row>
    <row r="38" spans="2:15" ht="15" thickBot="1" x14ac:dyDescent="0.35">
      <c r="B38" s="7"/>
      <c r="C38" s="3" t="s">
        <v>14</v>
      </c>
      <c r="E38" s="3">
        <v>5</v>
      </c>
      <c r="F38" s="3">
        <v>0</v>
      </c>
      <c r="H38" s="3">
        <v>1</v>
      </c>
      <c r="L38" s="3">
        <f>SUM(H8/E38*H38)</f>
        <v>20</v>
      </c>
      <c r="N38" t="s">
        <v>117</v>
      </c>
      <c r="O38" s="8"/>
    </row>
    <row r="39" spans="2:15" x14ac:dyDescent="0.3">
      <c r="B39" s="7"/>
      <c r="O39" s="8"/>
    </row>
    <row r="40" spans="2:15" ht="15" thickBot="1" x14ac:dyDescent="0.35">
      <c r="B40" s="7"/>
      <c r="C40" t="s">
        <v>22</v>
      </c>
      <c r="E40" t="s">
        <v>24</v>
      </c>
      <c r="K40" t="s">
        <v>25</v>
      </c>
      <c r="O40" s="8"/>
    </row>
    <row r="41" spans="2:15" ht="15" thickBot="1" x14ac:dyDescent="0.35">
      <c r="B41" s="7"/>
      <c r="C41" s="3" t="s">
        <v>23</v>
      </c>
      <c r="E41" s="3">
        <v>1</v>
      </c>
      <c r="F41" t="s">
        <v>78</v>
      </c>
      <c r="K41" s="3">
        <f>SUM(H8*E41)</f>
        <v>100</v>
      </c>
      <c r="L41" s="3" t="s">
        <v>108</v>
      </c>
      <c r="O41" s="8"/>
    </row>
    <row r="42" spans="2:15" ht="15" thickBot="1" x14ac:dyDescent="0.35">
      <c r="B42" t="s">
        <v>116</v>
      </c>
      <c r="E42">
        <v>2</v>
      </c>
      <c r="F42" t="s">
        <v>79</v>
      </c>
      <c r="K42" s="3">
        <f>SUM(H8*E42)</f>
        <v>200</v>
      </c>
      <c r="L42" s="3" t="s">
        <v>108</v>
      </c>
      <c r="O42" s="8"/>
    </row>
    <row r="43" spans="2:15" ht="15" thickBot="1" x14ac:dyDescent="0.35"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</row>
    <row r="45" spans="2:15" ht="15" thickBot="1" x14ac:dyDescent="0.35"/>
    <row r="46" spans="2:15" x14ac:dyDescent="0.3">
      <c r="B46" s="4"/>
      <c r="C46" s="5"/>
      <c r="D46" s="5"/>
      <c r="E46" s="5"/>
      <c r="F46" s="5" t="s">
        <v>56</v>
      </c>
      <c r="G46" s="5"/>
      <c r="H46" s="5"/>
      <c r="I46" s="5"/>
      <c r="J46" s="5"/>
      <c r="K46" s="5"/>
      <c r="L46" s="5"/>
      <c r="M46" s="5"/>
      <c r="N46" s="5"/>
      <c r="O46" s="6"/>
    </row>
    <row r="47" spans="2:15" x14ac:dyDescent="0.3">
      <c r="B47" s="7"/>
      <c r="O47" s="8"/>
    </row>
    <row r="48" spans="2:15" ht="15" thickBot="1" x14ac:dyDescent="0.35">
      <c r="B48" s="9" t="s">
        <v>31</v>
      </c>
      <c r="C48" s="10"/>
      <c r="D48" s="10"/>
      <c r="E48" s="10" t="s">
        <v>32</v>
      </c>
      <c r="F48" s="10"/>
      <c r="G48" s="10"/>
      <c r="H48" s="10" t="s">
        <v>33</v>
      </c>
      <c r="I48" s="10"/>
      <c r="J48" s="10"/>
      <c r="K48" s="10" t="s">
        <v>34</v>
      </c>
      <c r="L48" s="10"/>
      <c r="M48" s="10"/>
      <c r="N48" s="10" t="s">
        <v>35</v>
      </c>
      <c r="O48" s="11"/>
    </row>
    <row r="49" spans="2:15" ht="15" thickBot="1" x14ac:dyDescent="0.35">
      <c r="B49" s="1" t="s">
        <v>118</v>
      </c>
      <c r="C49" s="2"/>
      <c r="D49" s="13"/>
      <c r="E49" s="1">
        <v>2</v>
      </c>
      <c r="F49" s="2"/>
      <c r="G49" s="13"/>
      <c r="H49" s="1">
        <v>10</v>
      </c>
      <c r="I49" s="2"/>
      <c r="J49" s="13"/>
      <c r="K49" s="1">
        <f>SUM(H49+E49)</f>
        <v>12</v>
      </c>
      <c r="L49" s="2"/>
      <c r="M49" s="13"/>
      <c r="N49" s="1" t="s">
        <v>14</v>
      </c>
      <c r="O49" s="2"/>
    </row>
    <row r="50" spans="2:15" x14ac:dyDescent="0.3">
      <c r="B50" s="7"/>
      <c r="O50" s="8"/>
    </row>
    <row r="51" spans="2:15" ht="15" thickBot="1" x14ac:dyDescent="0.35">
      <c r="B51" s="7" t="s">
        <v>36</v>
      </c>
      <c r="E51" t="s">
        <v>57</v>
      </c>
      <c r="H51" t="s">
        <v>37</v>
      </c>
      <c r="K51" t="s">
        <v>39</v>
      </c>
      <c r="N51" t="s">
        <v>40</v>
      </c>
      <c r="O51" s="8"/>
    </row>
    <row r="52" spans="2:15" ht="15" thickBot="1" x14ac:dyDescent="0.35">
      <c r="B52" s="1" t="s">
        <v>119</v>
      </c>
      <c r="C52" s="2"/>
      <c r="D52" s="13"/>
      <c r="E52" s="1" t="s">
        <v>120</v>
      </c>
      <c r="F52" s="2"/>
      <c r="G52" s="13"/>
      <c r="H52" s="1" t="s">
        <v>85</v>
      </c>
      <c r="I52" s="2"/>
      <c r="J52" s="13"/>
      <c r="K52" s="1" t="s">
        <v>85</v>
      </c>
      <c r="L52" s="2"/>
      <c r="M52" s="13"/>
      <c r="N52" s="1">
        <v>3</v>
      </c>
      <c r="O52" s="2"/>
    </row>
    <row r="53" spans="2:15" ht="15" thickBot="1" x14ac:dyDescent="0.35">
      <c r="B53" s="7"/>
      <c r="O53" s="8"/>
    </row>
    <row r="54" spans="2:15" ht="15" thickBot="1" x14ac:dyDescent="0.35">
      <c r="B54" s="7" t="s">
        <v>121</v>
      </c>
      <c r="C54" s="1" t="s">
        <v>122</v>
      </c>
      <c r="D54" s="13"/>
      <c r="E54" s="2"/>
      <c r="O54" s="8"/>
    </row>
    <row r="55" spans="2:15" x14ac:dyDescent="0.3">
      <c r="B55" s="7"/>
      <c r="O55" s="8"/>
    </row>
    <row r="56" spans="2:15" ht="15" thickBot="1" x14ac:dyDescent="0.35">
      <c r="B56" s="7" t="s">
        <v>38</v>
      </c>
      <c r="F56" t="s">
        <v>124</v>
      </c>
      <c r="H56" t="s">
        <v>41</v>
      </c>
      <c r="L56" t="s">
        <v>126</v>
      </c>
      <c r="N56" t="s">
        <v>42</v>
      </c>
      <c r="O56" s="8"/>
    </row>
    <row r="57" spans="2:15" ht="15" thickBot="1" x14ac:dyDescent="0.35">
      <c r="B57" s="1" t="s">
        <v>123</v>
      </c>
      <c r="C57" s="2"/>
      <c r="D57" s="3"/>
      <c r="E57" s="8"/>
      <c r="F57" s="3">
        <v>2</v>
      </c>
      <c r="G57" s="13"/>
      <c r="H57" s="1" t="s">
        <v>125</v>
      </c>
      <c r="I57" s="2"/>
      <c r="J57" s="13"/>
      <c r="K57" s="1"/>
      <c r="L57" s="2" t="s">
        <v>132</v>
      </c>
      <c r="M57" s="13"/>
      <c r="N57" s="1" t="s">
        <v>134</v>
      </c>
      <c r="O57" s="2"/>
    </row>
    <row r="58" spans="2:15" x14ac:dyDescent="0.3">
      <c r="B58" s="7"/>
      <c r="O58" s="8"/>
    </row>
    <row r="59" spans="2:15" x14ac:dyDescent="0.3">
      <c r="B59" s="7" t="s">
        <v>129</v>
      </c>
      <c r="E59" t="s">
        <v>127</v>
      </c>
      <c r="O59" s="8"/>
    </row>
    <row r="60" spans="2:15" x14ac:dyDescent="0.3">
      <c r="B60" s="7"/>
      <c r="E60" t="s">
        <v>128</v>
      </c>
      <c r="O60" s="8"/>
    </row>
    <row r="61" spans="2:15" ht="15" thickBot="1" x14ac:dyDescent="0.35">
      <c r="B61" s="7" t="s">
        <v>59</v>
      </c>
      <c r="H61" t="s">
        <v>43</v>
      </c>
      <c r="N61" t="s">
        <v>44</v>
      </c>
      <c r="O61" s="8"/>
    </row>
    <row r="62" spans="2:15" ht="15" thickBot="1" x14ac:dyDescent="0.35">
      <c r="B62" s="1" t="s">
        <v>130</v>
      </c>
      <c r="C62" s="2"/>
      <c r="G62" s="13"/>
      <c r="H62" s="1" t="s">
        <v>131</v>
      </c>
      <c r="I62" s="2"/>
      <c r="J62" s="13"/>
      <c r="K62" s="1"/>
      <c r="L62" s="2"/>
      <c r="M62" s="13"/>
      <c r="N62" s="1" t="s">
        <v>135</v>
      </c>
      <c r="O62" s="2"/>
    </row>
    <row r="63" spans="2:15" ht="15" thickBot="1" x14ac:dyDescent="0.35">
      <c r="B63" s="9"/>
      <c r="C63" s="10"/>
      <c r="D63" s="10"/>
      <c r="E63" s="10"/>
      <c r="F63" s="10"/>
      <c r="G63" s="13"/>
      <c r="H63" s="13"/>
      <c r="I63" s="13"/>
      <c r="J63" s="13"/>
      <c r="K63" s="13"/>
      <c r="L63" s="13"/>
      <c r="M63" s="13"/>
      <c r="N63" s="13"/>
      <c r="O63" s="2"/>
    </row>
    <row r="65" spans="2:15" ht="15" thickBot="1" x14ac:dyDescent="0.35"/>
    <row r="66" spans="2:15" x14ac:dyDescent="0.3">
      <c r="B66" s="4"/>
      <c r="C66" s="5"/>
      <c r="D66" s="5"/>
      <c r="E66" s="5"/>
      <c r="F66" s="5" t="s">
        <v>105</v>
      </c>
      <c r="G66" s="5"/>
      <c r="H66" s="5"/>
      <c r="I66" s="5"/>
      <c r="J66" s="5"/>
      <c r="K66" s="5"/>
      <c r="L66" s="5"/>
      <c r="M66" s="5"/>
      <c r="N66" s="5"/>
      <c r="O66" s="6"/>
    </row>
    <row r="67" spans="2:15" ht="15" thickBot="1" x14ac:dyDescent="0.35">
      <c r="B67" s="7" t="s">
        <v>45</v>
      </c>
      <c r="E67" t="s">
        <v>46</v>
      </c>
      <c r="H67" t="s">
        <v>47</v>
      </c>
      <c r="K67" t="s">
        <v>48</v>
      </c>
      <c r="N67" t="s">
        <v>49</v>
      </c>
      <c r="O67" s="8"/>
    </row>
    <row r="68" spans="2:15" ht="15" thickBot="1" x14ac:dyDescent="0.35">
      <c r="B68" s="1" t="s">
        <v>136</v>
      </c>
      <c r="C68" s="2"/>
      <c r="D68" s="13"/>
      <c r="E68" s="1">
        <v>2</v>
      </c>
      <c r="F68" s="2"/>
      <c r="G68" s="13"/>
      <c r="H68" s="1">
        <v>20</v>
      </c>
      <c r="I68" s="2"/>
      <c r="J68" s="13"/>
      <c r="K68" s="1" t="s">
        <v>137</v>
      </c>
      <c r="L68" s="2"/>
      <c r="M68" s="13"/>
      <c r="N68" s="1">
        <v>4</v>
      </c>
      <c r="O68" s="2"/>
    </row>
    <row r="69" spans="2:15" x14ac:dyDescent="0.3">
      <c r="B69" s="7"/>
      <c r="O69" s="8"/>
    </row>
    <row r="70" spans="2:15" ht="15" thickBot="1" x14ac:dyDescent="0.35">
      <c r="B70" s="7" t="s">
        <v>50</v>
      </c>
      <c r="E70" t="s">
        <v>40</v>
      </c>
      <c r="H70" t="s">
        <v>141</v>
      </c>
      <c r="L70" t="s">
        <v>140</v>
      </c>
      <c r="N70" t="s">
        <v>51</v>
      </c>
      <c r="O70" s="8"/>
    </row>
    <row r="71" spans="2:15" ht="15" thickBot="1" x14ac:dyDescent="0.35">
      <c r="B71" s="1" t="s">
        <v>138</v>
      </c>
      <c r="C71" s="2"/>
      <c r="D71" s="13"/>
      <c r="E71" s="1">
        <v>4</v>
      </c>
      <c r="F71" s="2"/>
      <c r="G71" s="13"/>
      <c r="H71" s="1" t="s">
        <v>139</v>
      </c>
      <c r="I71" s="2"/>
      <c r="J71" s="13"/>
      <c r="K71" s="1"/>
      <c r="L71" s="2">
        <v>2</v>
      </c>
      <c r="M71" s="13"/>
      <c r="N71" s="1" t="s">
        <v>142</v>
      </c>
      <c r="O71" s="2"/>
    </row>
    <row r="72" spans="2:15" x14ac:dyDescent="0.3">
      <c r="B72" s="7"/>
      <c r="N72" t="s">
        <v>80</v>
      </c>
      <c r="O72" s="8"/>
    </row>
    <row r="73" spans="2:15" ht="15" thickBot="1" x14ac:dyDescent="0.35">
      <c r="B73" s="7" t="s">
        <v>52</v>
      </c>
      <c r="E73" t="s">
        <v>53</v>
      </c>
      <c r="H73" t="s">
        <v>54</v>
      </c>
      <c r="K73" t="s">
        <v>144</v>
      </c>
      <c r="N73" t="s">
        <v>145</v>
      </c>
      <c r="O73" s="8"/>
    </row>
    <row r="74" spans="2:15" ht="15" thickBot="1" x14ac:dyDescent="0.35">
      <c r="B74" s="2" t="s">
        <v>132</v>
      </c>
      <c r="C74" s="2"/>
      <c r="D74" s="13"/>
      <c r="E74" s="1" t="s">
        <v>143</v>
      </c>
      <c r="F74" s="2"/>
      <c r="G74" s="13"/>
      <c r="H74" s="1" t="s">
        <v>23</v>
      </c>
      <c r="I74" s="2"/>
      <c r="J74" s="13"/>
      <c r="K74" s="1">
        <v>2</v>
      </c>
      <c r="L74" s="2"/>
      <c r="M74" s="13"/>
      <c r="N74" s="1" t="s">
        <v>146</v>
      </c>
      <c r="O74" s="2"/>
    </row>
    <row r="75" spans="2:15" x14ac:dyDescent="0.3">
      <c r="B75" s="7"/>
      <c r="O75" s="8"/>
    </row>
    <row r="76" spans="2:15" ht="15" thickBot="1" x14ac:dyDescent="0.35">
      <c r="B76" s="7" t="s">
        <v>55</v>
      </c>
      <c r="H76" t="s">
        <v>150</v>
      </c>
      <c r="K76" t="s">
        <v>58</v>
      </c>
      <c r="O76" s="8"/>
    </row>
    <row r="77" spans="2:15" ht="15" thickBot="1" x14ac:dyDescent="0.35">
      <c r="B77" s="1" t="s">
        <v>148</v>
      </c>
      <c r="C77" s="2"/>
      <c r="D77" s="13"/>
      <c r="E77" s="1"/>
      <c r="F77" s="2"/>
      <c r="G77" s="13"/>
      <c r="H77" s="1" t="s">
        <v>149</v>
      </c>
      <c r="I77" s="2"/>
      <c r="J77" s="13"/>
      <c r="K77" s="1" t="s">
        <v>92</v>
      </c>
      <c r="L77" s="2"/>
      <c r="M77" s="13"/>
      <c r="N77" s="1"/>
      <c r="O77" s="2"/>
    </row>
    <row r="78" spans="2:15" x14ac:dyDescent="0.3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</row>
    <row r="79" spans="2:15" x14ac:dyDescent="0.3">
      <c r="B79" s="7" t="s">
        <v>147</v>
      </c>
      <c r="O79" s="8"/>
    </row>
    <row r="80" spans="2:15" x14ac:dyDescent="0.3">
      <c r="B80" s="7" t="s">
        <v>152</v>
      </c>
      <c r="E80" t="s">
        <v>127</v>
      </c>
      <c r="O80" s="8"/>
    </row>
    <row r="81" spans="2:15" x14ac:dyDescent="0.3">
      <c r="B81" s="7"/>
      <c r="E81" t="s">
        <v>128</v>
      </c>
      <c r="O81" s="8"/>
    </row>
    <row r="82" spans="2:15" x14ac:dyDescent="0.3">
      <c r="B82" s="7"/>
      <c r="O82" s="8"/>
    </row>
    <row r="83" spans="2:15" ht="15" thickBot="1" x14ac:dyDescent="0.35">
      <c r="B83" s="7" t="s">
        <v>151</v>
      </c>
      <c r="F83" t="s">
        <v>154</v>
      </c>
      <c r="K83" t="s">
        <v>157</v>
      </c>
      <c r="N83" t="s">
        <v>156</v>
      </c>
      <c r="O83" s="8"/>
    </row>
    <row r="84" spans="2:15" ht="15" thickBot="1" x14ac:dyDescent="0.35">
      <c r="B84" s="1" t="s">
        <v>153</v>
      </c>
      <c r="C84" s="2"/>
      <c r="D84" s="10"/>
      <c r="E84" s="10"/>
      <c r="F84" s="1" t="s">
        <v>155</v>
      </c>
      <c r="G84" s="13"/>
      <c r="H84" s="2"/>
      <c r="I84" s="10"/>
      <c r="J84" s="10"/>
      <c r="K84" s="1" t="s">
        <v>158</v>
      </c>
      <c r="L84" s="2"/>
      <c r="M84" s="10"/>
      <c r="N84" s="10" t="s">
        <v>159</v>
      </c>
      <c r="O84" s="11"/>
    </row>
    <row r="86" spans="2:15" ht="15" thickBot="1" x14ac:dyDescent="0.35">
      <c r="E86" t="s">
        <v>81</v>
      </c>
    </row>
    <row r="87" spans="2:15" x14ac:dyDescent="0.3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</row>
    <row r="88" spans="2:15" ht="15" thickBot="1" x14ac:dyDescent="0.35">
      <c r="B88" s="7" t="s">
        <v>12</v>
      </c>
      <c r="E88" t="s">
        <v>82</v>
      </c>
      <c r="H88" t="s">
        <v>83</v>
      </c>
      <c r="K88" t="s">
        <v>84</v>
      </c>
      <c r="N88" t="s">
        <v>86</v>
      </c>
      <c r="O88" s="8"/>
    </row>
    <row r="89" spans="2:15" ht="15" thickBot="1" x14ac:dyDescent="0.35">
      <c r="B89" s="1" t="s">
        <v>85</v>
      </c>
      <c r="C89" s="2"/>
      <c r="E89" s="1">
        <v>20</v>
      </c>
      <c r="F89" s="2"/>
      <c r="H89" s="1" t="s">
        <v>93</v>
      </c>
      <c r="I89" s="2"/>
      <c r="K89" s="1">
        <v>2</v>
      </c>
      <c r="L89" s="2"/>
      <c r="N89" s="1" t="s">
        <v>92</v>
      </c>
      <c r="O89" s="2"/>
    </row>
    <row r="90" spans="2:15" x14ac:dyDescent="0.3">
      <c r="B90" s="7"/>
      <c r="O90" s="8"/>
    </row>
    <row r="91" spans="2:15" ht="15" thickBot="1" x14ac:dyDescent="0.35">
      <c r="B91" s="7" t="s">
        <v>90</v>
      </c>
      <c r="E91" t="s">
        <v>91</v>
      </c>
      <c r="H91" t="s">
        <v>87</v>
      </c>
      <c r="N91" t="s">
        <v>88</v>
      </c>
      <c r="O91" s="8"/>
    </row>
    <row r="92" spans="2:15" ht="15" thickBot="1" x14ac:dyDescent="0.35">
      <c r="B92" s="1">
        <f>SUM(H8/E89)</f>
        <v>5</v>
      </c>
      <c r="C92" s="2"/>
      <c r="E92">
        <f>SUM(N15*B92)</f>
        <v>50</v>
      </c>
      <c r="H92" s="1">
        <f>SUM(E92*K89)</f>
        <v>100</v>
      </c>
      <c r="I92" s="2"/>
      <c r="N92" s="1">
        <f>SUM(80*0.66)</f>
        <v>52.800000000000004</v>
      </c>
      <c r="O92" s="2"/>
    </row>
    <row r="93" spans="2:15" ht="15" thickBot="1" x14ac:dyDescent="0.35">
      <c r="B93" s="7"/>
      <c r="N93" t="s">
        <v>89</v>
      </c>
      <c r="O93" s="8"/>
    </row>
    <row r="94" spans="2:15" ht="15" thickBot="1" x14ac:dyDescent="0.35"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" t="s">
        <v>94</v>
      </c>
      <c r="O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90B0-5FA3-41ED-B4D7-53BAB51DAAB5}">
  <dimension ref="A2:P160"/>
  <sheetViews>
    <sheetView tabSelected="1" topLeftCell="A130" zoomScale="97" zoomScaleNormal="98" workbookViewId="0">
      <selection activeCell="F146" sqref="F146"/>
    </sheetView>
  </sheetViews>
  <sheetFormatPr defaultRowHeight="14.4" x14ac:dyDescent="0.3"/>
  <cols>
    <col min="1" max="1" width="35.21875" customWidth="1"/>
    <col min="4" max="4" width="19.5546875" customWidth="1"/>
    <col min="5" max="5" width="10.77734375" customWidth="1"/>
    <col min="6" max="6" width="25.88671875" bestFit="1" customWidth="1"/>
    <col min="7" max="7" width="14.77734375" customWidth="1"/>
    <col min="9" max="9" width="20.21875" customWidth="1"/>
    <col min="10" max="10" width="13" customWidth="1"/>
    <col min="11" max="11" width="12.6640625" customWidth="1"/>
    <col min="12" max="12" width="13.21875" customWidth="1"/>
    <col min="13" max="13" width="14.21875" customWidth="1"/>
    <col min="14" max="14" width="17.109375" customWidth="1"/>
    <col min="15" max="15" width="18.77734375" customWidth="1"/>
  </cols>
  <sheetData>
    <row r="2" spans="1:10" x14ac:dyDescent="0.3">
      <c r="C2" t="s">
        <v>223</v>
      </c>
      <c r="G2">
        <v>100</v>
      </c>
      <c r="H2" t="s">
        <v>71</v>
      </c>
    </row>
    <row r="3" spans="1:10" x14ac:dyDescent="0.3">
      <c r="C3" t="s">
        <v>217</v>
      </c>
    </row>
    <row r="4" spans="1:10" x14ac:dyDescent="0.3">
      <c r="C4" t="s">
        <v>218</v>
      </c>
      <c r="E4" t="s">
        <v>74</v>
      </c>
      <c r="F4" t="s">
        <v>75</v>
      </c>
      <c r="G4" t="s">
        <v>76</v>
      </c>
      <c r="H4" t="s">
        <v>231</v>
      </c>
      <c r="I4" s="162" t="s">
        <v>385</v>
      </c>
    </row>
    <row r="5" spans="1:10" x14ac:dyDescent="0.3">
      <c r="E5" t="s">
        <v>228</v>
      </c>
      <c r="F5" t="s">
        <v>226</v>
      </c>
      <c r="G5" t="s">
        <v>227</v>
      </c>
      <c r="I5" t="s">
        <v>224</v>
      </c>
      <c r="J5" t="s">
        <v>225</v>
      </c>
    </row>
    <row r="6" spans="1:10" x14ac:dyDescent="0.3">
      <c r="C6" s="172" t="s">
        <v>387</v>
      </c>
      <c r="D6" s="172"/>
      <c r="E6" s="172">
        <v>1</v>
      </c>
      <c r="F6" s="172">
        <v>0.66</v>
      </c>
      <c r="G6" s="172">
        <v>1.33</v>
      </c>
    </row>
    <row r="7" spans="1:10" x14ac:dyDescent="0.3">
      <c r="C7" t="s">
        <v>66</v>
      </c>
      <c r="E7">
        <v>12</v>
      </c>
      <c r="F7">
        <v>8</v>
      </c>
      <c r="G7">
        <v>16</v>
      </c>
      <c r="I7">
        <f>SUM(F7*G7)/144</f>
        <v>0.88888888888888884</v>
      </c>
      <c r="J7">
        <f>SUM(1/I7)</f>
        <v>1.125</v>
      </c>
    </row>
    <row r="8" spans="1:10" x14ac:dyDescent="0.3">
      <c r="C8" t="s">
        <v>304</v>
      </c>
      <c r="E8" s="18" t="s">
        <v>229</v>
      </c>
      <c r="F8" s="18" t="s">
        <v>229</v>
      </c>
      <c r="G8">
        <v>240</v>
      </c>
      <c r="H8" s="28">
        <v>20</v>
      </c>
    </row>
    <row r="9" spans="1:10" x14ac:dyDescent="0.3">
      <c r="B9" s="152"/>
      <c r="C9" s="152" t="s">
        <v>269</v>
      </c>
      <c r="D9" s="152"/>
      <c r="E9" s="152">
        <v>1</v>
      </c>
      <c r="F9" s="152">
        <v>0.66</v>
      </c>
      <c r="G9" s="152">
        <v>0.66</v>
      </c>
      <c r="H9" s="150"/>
      <c r="I9" s="152">
        <f>SUM(I7/2)</f>
        <v>0.44444444444444442</v>
      </c>
    </row>
    <row r="10" spans="1:10" x14ac:dyDescent="0.3">
      <c r="C10" t="s">
        <v>220</v>
      </c>
      <c r="E10" s="20">
        <v>12</v>
      </c>
      <c r="F10" s="20">
        <v>8</v>
      </c>
      <c r="G10">
        <v>8</v>
      </c>
      <c r="I10">
        <f>SUM(F10*G10)/144</f>
        <v>0.44444444444444442</v>
      </c>
    </row>
    <row r="11" spans="1:10" x14ac:dyDescent="0.3">
      <c r="C11" t="s">
        <v>221</v>
      </c>
      <c r="G11">
        <v>1918</v>
      </c>
    </row>
    <row r="12" spans="1:10" x14ac:dyDescent="0.3">
      <c r="C12" t="s">
        <v>222</v>
      </c>
      <c r="G12">
        <v>1.0429999999999999</v>
      </c>
    </row>
    <row r="13" spans="1:10" x14ac:dyDescent="0.3">
      <c r="C13" t="s">
        <v>356</v>
      </c>
      <c r="E13">
        <v>1</v>
      </c>
      <c r="F13">
        <v>1</v>
      </c>
      <c r="G13">
        <v>27</v>
      </c>
      <c r="H13" s="17">
        <v>27</v>
      </c>
    </row>
    <row r="14" spans="1:10" x14ac:dyDescent="0.3">
      <c r="A14" s="66" t="s">
        <v>313</v>
      </c>
      <c r="C14" t="s">
        <v>357</v>
      </c>
      <c r="E14">
        <v>12</v>
      </c>
      <c r="F14">
        <v>12</v>
      </c>
      <c r="G14">
        <v>324</v>
      </c>
    </row>
    <row r="15" spans="1:10" x14ac:dyDescent="0.3">
      <c r="A15" s="66"/>
    </row>
    <row r="16" spans="1:10" x14ac:dyDescent="0.3">
      <c r="A16" s="66" t="s">
        <v>332</v>
      </c>
      <c r="C16" t="s">
        <v>391</v>
      </c>
      <c r="E16">
        <v>3.8E-3</v>
      </c>
      <c r="F16">
        <v>3.8E-3</v>
      </c>
      <c r="G16">
        <v>500</v>
      </c>
    </row>
    <row r="17" spans="1:15" x14ac:dyDescent="0.3">
      <c r="A17" s="66"/>
      <c r="C17" t="s">
        <v>393</v>
      </c>
      <c r="E17" s="175" t="s">
        <v>392</v>
      </c>
      <c r="F17" s="175" t="s">
        <v>392</v>
      </c>
      <c r="G17">
        <v>120</v>
      </c>
    </row>
    <row r="18" spans="1:15" x14ac:dyDescent="0.3">
      <c r="A18" s="66"/>
      <c r="C18" t="s">
        <v>394</v>
      </c>
      <c r="E18">
        <v>2</v>
      </c>
      <c r="F18">
        <v>1</v>
      </c>
      <c r="G18">
        <v>36</v>
      </c>
    </row>
    <row r="19" spans="1:15" x14ac:dyDescent="0.3">
      <c r="A19" s="66"/>
      <c r="C19" t="s">
        <v>395</v>
      </c>
      <c r="E19">
        <v>0.16600000000000001</v>
      </c>
      <c r="F19">
        <v>8.3000000000000004E-2</v>
      </c>
      <c r="G19">
        <v>3</v>
      </c>
    </row>
    <row r="20" spans="1:15" x14ac:dyDescent="0.3">
      <c r="C20" t="s">
        <v>171</v>
      </c>
      <c r="E20">
        <v>1</v>
      </c>
      <c r="F20" s="20">
        <v>0.66</v>
      </c>
      <c r="G20">
        <v>1.125</v>
      </c>
      <c r="I20" s="172" t="s">
        <v>388</v>
      </c>
    </row>
    <row r="21" spans="1:15" x14ac:dyDescent="0.3">
      <c r="B21" s="19"/>
      <c r="C21" s="19" t="s">
        <v>230</v>
      </c>
      <c r="D21" s="19"/>
      <c r="E21" s="19">
        <v>12</v>
      </c>
      <c r="F21" s="19">
        <v>8</v>
      </c>
      <c r="G21" s="19">
        <v>16</v>
      </c>
      <c r="H21" s="19"/>
      <c r="I21" s="27">
        <f>SUM(F21*G21)/144</f>
        <v>0.88888888888888884</v>
      </c>
      <c r="J21" s="19">
        <f>SUM(1/I21)</f>
        <v>1.125</v>
      </c>
      <c r="K21" s="19"/>
      <c r="L21" s="19"/>
      <c r="M21" s="19"/>
      <c r="N21" s="19"/>
      <c r="O21" s="19"/>
    </row>
    <row r="22" spans="1:15" x14ac:dyDescent="0.3">
      <c r="C22" t="s">
        <v>237</v>
      </c>
    </row>
    <row r="23" spans="1:15" x14ac:dyDescent="0.3">
      <c r="A23" t="s">
        <v>307</v>
      </c>
      <c r="B23" s="21">
        <v>1</v>
      </c>
      <c r="C23" s="21" t="s">
        <v>306</v>
      </c>
      <c r="D23" s="21"/>
      <c r="E23" s="68" t="s">
        <v>303</v>
      </c>
      <c r="F23" s="21"/>
      <c r="H23" t="s">
        <v>297</v>
      </c>
    </row>
    <row r="24" spans="1:15" ht="15" thickBot="1" x14ac:dyDescent="0.35">
      <c r="A24" t="s">
        <v>232</v>
      </c>
      <c r="B24" s="21">
        <v>2</v>
      </c>
      <c r="C24" s="21" t="s">
        <v>300</v>
      </c>
      <c r="D24" s="21"/>
      <c r="E24" s="68" t="s">
        <v>216</v>
      </c>
      <c r="F24" s="21"/>
      <c r="G24" t="s">
        <v>256</v>
      </c>
      <c r="H24" s="36" t="s">
        <v>77</v>
      </c>
      <c r="I24" s="36"/>
      <c r="J24" s="36" t="s">
        <v>298</v>
      </c>
      <c r="K24" s="36"/>
    </row>
    <row r="25" spans="1:15" x14ac:dyDescent="0.3">
      <c r="A25" t="s">
        <v>232</v>
      </c>
      <c r="B25" s="21">
        <v>3</v>
      </c>
      <c r="C25" s="21" t="s">
        <v>85</v>
      </c>
      <c r="D25" s="21"/>
      <c r="E25" s="68" t="s">
        <v>299</v>
      </c>
      <c r="F25" s="21"/>
      <c r="G25" s="4" t="s">
        <v>62</v>
      </c>
      <c r="H25" s="5">
        <f>E32</f>
        <v>20</v>
      </c>
      <c r="I25" s="5"/>
      <c r="J25" s="5"/>
      <c r="K25" s="6"/>
    </row>
    <row r="26" spans="1:15" x14ac:dyDescent="0.3">
      <c r="A26" t="s">
        <v>232</v>
      </c>
      <c r="B26" s="21">
        <v>4</v>
      </c>
      <c r="C26" s="21" t="s">
        <v>160</v>
      </c>
      <c r="D26" s="21"/>
      <c r="E26" s="68" t="s">
        <v>67</v>
      </c>
      <c r="F26" s="21"/>
      <c r="G26" s="7" t="s">
        <v>289</v>
      </c>
      <c r="H26" s="17">
        <f>E33</f>
        <v>100</v>
      </c>
      <c r="K26" s="8"/>
    </row>
    <row r="27" spans="1:15" x14ac:dyDescent="0.3">
      <c r="A27" s="112" t="s">
        <v>308</v>
      </c>
      <c r="B27" s="21">
        <v>5</v>
      </c>
      <c r="C27" s="21" t="s">
        <v>161</v>
      </c>
      <c r="D27" s="21"/>
      <c r="E27" s="68"/>
      <c r="F27" s="21"/>
      <c r="G27" s="7" t="s">
        <v>284</v>
      </c>
      <c r="H27" s="20">
        <f>E35</f>
        <v>1320</v>
      </c>
      <c r="K27" s="8"/>
    </row>
    <row r="28" spans="1:15" x14ac:dyDescent="0.3">
      <c r="A28" t="s">
        <v>307</v>
      </c>
      <c r="B28" s="21">
        <v>6</v>
      </c>
      <c r="C28" s="21" t="s">
        <v>162</v>
      </c>
      <c r="D28" s="21"/>
      <c r="E28" s="141">
        <v>18</v>
      </c>
      <c r="F28" s="21"/>
      <c r="G28" s="7" t="s">
        <v>285</v>
      </c>
      <c r="H28">
        <f>E36</f>
        <v>2000</v>
      </c>
      <c r="I28" t="s">
        <v>294</v>
      </c>
      <c r="J28">
        <v>200</v>
      </c>
      <c r="K28" s="8">
        <f>SUM(H28-J28)</f>
        <v>1800</v>
      </c>
    </row>
    <row r="29" spans="1:15" ht="15" thickBot="1" x14ac:dyDescent="0.35">
      <c r="A29" t="s">
        <v>307</v>
      </c>
      <c r="B29" s="21">
        <v>7</v>
      </c>
      <c r="C29" s="21" t="s">
        <v>163</v>
      </c>
      <c r="D29" s="21"/>
      <c r="E29" s="141">
        <v>0</v>
      </c>
      <c r="F29" s="21"/>
      <c r="G29" s="9" t="s">
        <v>296</v>
      </c>
      <c r="H29" s="10">
        <v>1500</v>
      </c>
      <c r="I29" s="10" t="s">
        <v>293</v>
      </c>
      <c r="J29" s="10">
        <v>150</v>
      </c>
      <c r="K29" s="11">
        <v>1350</v>
      </c>
    </row>
    <row r="30" spans="1:15" ht="15" thickBot="1" x14ac:dyDescent="0.35">
      <c r="A30" t="s">
        <v>307</v>
      </c>
      <c r="B30" s="21">
        <v>8</v>
      </c>
      <c r="C30" s="21" t="s">
        <v>164</v>
      </c>
      <c r="D30" s="21"/>
      <c r="E30" s="68">
        <v>-2</v>
      </c>
      <c r="F30" s="21"/>
      <c r="I30" t="s">
        <v>291</v>
      </c>
    </row>
    <row r="31" spans="1:15" ht="15" thickBot="1" x14ac:dyDescent="0.35">
      <c r="A31" s="66" t="s">
        <v>309</v>
      </c>
      <c r="B31" s="21">
        <v>9</v>
      </c>
      <c r="C31" s="21" t="s">
        <v>361</v>
      </c>
      <c r="D31" s="21"/>
      <c r="E31" s="142">
        <f>SUM(E29-E30)</f>
        <v>2</v>
      </c>
      <c r="F31" s="21"/>
      <c r="G31" s="1" t="s">
        <v>271</v>
      </c>
      <c r="H31" s="34" t="s">
        <v>26</v>
      </c>
      <c r="I31" s="34" t="s">
        <v>272</v>
      </c>
      <c r="J31" s="34" t="s">
        <v>175</v>
      </c>
      <c r="K31" s="34" t="s">
        <v>77</v>
      </c>
      <c r="L31" s="56"/>
    </row>
    <row r="32" spans="1:15" x14ac:dyDescent="0.3">
      <c r="A32" s="66" t="s">
        <v>309</v>
      </c>
      <c r="B32" s="21">
        <v>10</v>
      </c>
      <c r="C32" s="21" t="s">
        <v>165</v>
      </c>
      <c r="D32" s="21"/>
      <c r="E32" s="142">
        <f>SUM(E28+E31)</f>
        <v>20</v>
      </c>
      <c r="F32" s="21"/>
      <c r="G32" s="7">
        <v>4</v>
      </c>
      <c r="H32" t="s">
        <v>273</v>
      </c>
      <c r="I32" t="s">
        <v>274</v>
      </c>
      <c r="J32" t="s">
        <v>275</v>
      </c>
      <c r="K32">
        <f>H28</f>
        <v>2000</v>
      </c>
      <c r="L32" s="8"/>
      <c r="M32" s="17"/>
      <c r="N32" s="17"/>
    </row>
    <row r="33" spans="1:12" x14ac:dyDescent="0.3">
      <c r="A33" s="113" t="s">
        <v>309</v>
      </c>
      <c r="B33" s="21">
        <v>11</v>
      </c>
      <c r="C33" s="21" t="s">
        <v>234</v>
      </c>
      <c r="D33" s="21"/>
      <c r="E33" s="142">
        <v>100</v>
      </c>
      <c r="F33" s="21"/>
      <c r="G33" s="7">
        <v>4</v>
      </c>
      <c r="H33" s="17" t="s">
        <v>273</v>
      </c>
      <c r="I33" t="s">
        <v>276</v>
      </c>
      <c r="J33" t="s">
        <v>277</v>
      </c>
      <c r="K33">
        <v>500</v>
      </c>
      <c r="L33" s="8"/>
    </row>
    <row r="34" spans="1:12" x14ac:dyDescent="0.3">
      <c r="A34" t="s">
        <v>307</v>
      </c>
      <c r="B34" s="21">
        <v>12</v>
      </c>
      <c r="C34" s="21" t="s">
        <v>166</v>
      </c>
      <c r="D34" s="21"/>
      <c r="E34" s="141">
        <v>0.66</v>
      </c>
      <c r="F34" s="21"/>
      <c r="G34" s="7">
        <v>4</v>
      </c>
      <c r="H34" t="s">
        <v>273</v>
      </c>
      <c r="I34" t="s">
        <v>281</v>
      </c>
      <c r="J34" t="s">
        <v>280</v>
      </c>
      <c r="K34">
        <v>6.875</v>
      </c>
      <c r="L34" s="8"/>
    </row>
    <row r="35" spans="1:12" x14ac:dyDescent="0.3">
      <c r="A35" s="66" t="s">
        <v>310</v>
      </c>
      <c r="B35" s="21">
        <v>13</v>
      </c>
      <c r="C35" s="21" t="s">
        <v>167</v>
      </c>
      <c r="D35" s="21"/>
      <c r="E35" s="143">
        <f>E36*E34</f>
        <v>1320</v>
      </c>
      <c r="F35" s="21"/>
      <c r="G35" s="7">
        <v>4</v>
      </c>
      <c r="H35" t="s">
        <v>290</v>
      </c>
      <c r="L35" s="8"/>
    </row>
    <row r="36" spans="1:12" ht="15" thickBot="1" x14ac:dyDescent="0.35">
      <c r="A36" s="66" t="s">
        <v>311</v>
      </c>
      <c r="B36" s="21">
        <v>14</v>
      </c>
      <c r="C36" s="21" t="s">
        <v>168</v>
      </c>
      <c r="D36" s="21"/>
      <c r="E36" s="142">
        <f>SUM(E32*E33)</f>
        <v>2000</v>
      </c>
      <c r="F36" s="21"/>
      <c r="G36" s="9"/>
      <c r="H36" s="10" t="s">
        <v>283</v>
      </c>
      <c r="I36" s="10"/>
      <c r="J36" s="10"/>
      <c r="K36" s="10"/>
      <c r="L36" s="11"/>
    </row>
    <row r="37" spans="1:12" x14ac:dyDescent="0.3">
      <c r="A37" s="66" t="s">
        <v>312</v>
      </c>
      <c r="B37" s="21">
        <v>15</v>
      </c>
      <c r="C37" s="21" t="s">
        <v>170</v>
      </c>
      <c r="D37" s="21"/>
      <c r="E37" s="142">
        <f>SUM(E36*J7)</f>
        <v>2250</v>
      </c>
      <c r="F37" s="21"/>
      <c r="G37" s="140"/>
    </row>
    <row r="38" spans="1:12" x14ac:dyDescent="0.3">
      <c r="B38" s="57"/>
      <c r="C38" s="57" t="s">
        <v>305</v>
      </c>
      <c r="D38" s="57"/>
      <c r="E38" s="21"/>
      <c r="F38" s="21"/>
    </row>
    <row r="39" spans="1:12" x14ac:dyDescent="0.3">
      <c r="B39" s="21"/>
      <c r="C39" s="21"/>
      <c r="D39" s="21"/>
      <c r="E39" s="21"/>
      <c r="F39" s="21"/>
    </row>
    <row r="40" spans="1:12" x14ac:dyDescent="0.3">
      <c r="C40" s="17" t="s">
        <v>171</v>
      </c>
    </row>
    <row r="41" spans="1:12" ht="15" thickBot="1" x14ac:dyDescent="0.35">
      <c r="C41" s="17"/>
    </row>
    <row r="42" spans="1:12" x14ac:dyDescent="0.3">
      <c r="A42" t="s">
        <v>314</v>
      </c>
      <c r="B42" s="58">
        <v>16</v>
      </c>
      <c r="C42" s="59" t="s">
        <v>249</v>
      </c>
      <c r="D42" s="59"/>
      <c r="E42" s="59" t="s">
        <v>219</v>
      </c>
      <c r="F42" s="60"/>
    </row>
    <row r="43" spans="1:12" ht="15" thickBot="1" x14ac:dyDescent="0.35">
      <c r="A43" t="s">
        <v>314</v>
      </c>
      <c r="B43" s="61">
        <v>17</v>
      </c>
      <c r="C43" s="22" t="s">
        <v>172</v>
      </c>
      <c r="D43" s="22"/>
      <c r="E43" s="171" t="s">
        <v>301</v>
      </c>
      <c r="F43" s="62"/>
    </row>
    <row r="44" spans="1:12" ht="15" thickBot="1" x14ac:dyDescent="0.35">
      <c r="A44" t="s">
        <v>307</v>
      </c>
      <c r="B44" s="61">
        <v>17</v>
      </c>
      <c r="C44" s="22" t="s">
        <v>173</v>
      </c>
      <c r="D44" s="22"/>
      <c r="E44" s="144">
        <v>2</v>
      </c>
      <c r="F44" s="62"/>
      <c r="G44" s="13" t="s">
        <v>271</v>
      </c>
      <c r="H44" s="34" t="s">
        <v>26</v>
      </c>
      <c r="I44" s="34" t="s">
        <v>272</v>
      </c>
      <c r="J44" s="34" t="s">
        <v>175</v>
      </c>
      <c r="K44" s="35" t="s">
        <v>102</v>
      </c>
    </row>
    <row r="45" spans="1:12" x14ac:dyDescent="0.3">
      <c r="A45" s="114" t="s">
        <v>320</v>
      </c>
      <c r="B45" s="61">
        <v>18</v>
      </c>
      <c r="C45" s="22" t="s">
        <v>174</v>
      </c>
      <c r="D45" s="22"/>
      <c r="E45" s="144">
        <f>SUM(E33/H8)</f>
        <v>5</v>
      </c>
      <c r="F45" s="62"/>
      <c r="G45">
        <v>4</v>
      </c>
      <c r="H45" t="s">
        <v>273</v>
      </c>
      <c r="I45" t="s">
        <v>274</v>
      </c>
      <c r="J45" t="s">
        <v>275</v>
      </c>
      <c r="K45" s="8">
        <v>100</v>
      </c>
    </row>
    <row r="46" spans="1:12" x14ac:dyDescent="0.3">
      <c r="A46" t="s">
        <v>307</v>
      </c>
      <c r="B46" s="61">
        <v>19</v>
      </c>
      <c r="C46" s="22" t="s">
        <v>250</v>
      </c>
      <c r="D46" s="22"/>
      <c r="E46" s="22">
        <v>2</v>
      </c>
      <c r="F46" s="62"/>
      <c r="G46">
        <v>4</v>
      </c>
      <c r="H46" s="17" t="s">
        <v>273</v>
      </c>
      <c r="I46" t="s">
        <v>276</v>
      </c>
      <c r="J46" t="s">
        <v>277</v>
      </c>
      <c r="K46" s="8">
        <v>50</v>
      </c>
    </row>
    <row r="47" spans="1:12" x14ac:dyDescent="0.3">
      <c r="A47" s="66" t="s">
        <v>309</v>
      </c>
      <c r="B47" s="61"/>
      <c r="C47" s="22" t="s">
        <v>251</v>
      </c>
      <c r="D47" s="22"/>
      <c r="E47" s="144">
        <f>SUM(H8+E46)</f>
        <v>22</v>
      </c>
      <c r="F47" s="62"/>
      <c r="G47">
        <v>4</v>
      </c>
      <c r="H47" t="s">
        <v>273</v>
      </c>
      <c r="I47" t="s">
        <v>281</v>
      </c>
      <c r="J47" t="s">
        <v>280</v>
      </c>
      <c r="K47" s="8">
        <v>6.875</v>
      </c>
    </row>
    <row r="48" spans="1:12" x14ac:dyDescent="0.3">
      <c r="A48" s="66" t="s">
        <v>309</v>
      </c>
      <c r="B48" s="61"/>
      <c r="C48" s="22" t="s">
        <v>252</v>
      </c>
      <c r="D48" s="22"/>
      <c r="E48" s="147">
        <f>SUM(E44*E45*E47)</f>
        <v>220</v>
      </c>
      <c r="F48" s="62"/>
      <c r="H48" t="s">
        <v>282</v>
      </c>
      <c r="K48" s="8"/>
    </row>
    <row r="49" spans="1:11" ht="15" thickBot="1" x14ac:dyDescent="0.35">
      <c r="A49" s="66" t="s">
        <v>316</v>
      </c>
      <c r="B49" s="61"/>
      <c r="C49" s="115" t="s">
        <v>253</v>
      </c>
      <c r="D49" s="115"/>
      <c r="E49" s="148">
        <f>SUM(E48/H8)</f>
        <v>11</v>
      </c>
      <c r="F49" s="62"/>
      <c r="G49" s="10"/>
      <c r="H49" s="10" t="s">
        <v>283</v>
      </c>
      <c r="I49" s="10"/>
      <c r="J49" s="10"/>
      <c r="K49" s="11"/>
    </row>
    <row r="50" spans="1:11" x14ac:dyDescent="0.3">
      <c r="A50" s="66"/>
      <c r="B50" s="116">
        <v>20</v>
      </c>
      <c r="C50" s="117" t="s">
        <v>177</v>
      </c>
      <c r="D50" s="117"/>
      <c r="E50" s="117" t="s">
        <v>362</v>
      </c>
      <c r="F50" s="118"/>
    </row>
    <row r="51" spans="1:11" x14ac:dyDescent="0.3">
      <c r="A51" t="s">
        <v>317</v>
      </c>
      <c r="B51" s="119"/>
      <c r="C51" s="115" t="s">
        <v>85</v>
      </c>
      <c r="D51" s="115"/>
      <c r="E51" s="115" t="s">
        <v>73</v>
      </c>
      <c r="F51" s="120"/>
    </row>
    <row r="52" spans="1:11" x14ac:dyDescent="0.3">
      <c r="A52" t="s">
        <v>318</v>
      </c>
      <c r="B52" s="119">
        <v>21</v>
      </c>
      <c r="C52" s="115" t="s">
        <v>176</v>
      </c>
      <c r="D52" s="115"/>
      <c r="E52" s="115">
        <v>2</v>
      </c>
      <c r="F52" s="120"/>
    </row>
    <row r="53" spans="1:11" x14ac:dyDescent="0.3">
      <c r="A53" s="66" t="s">
        <v>309</v>
      </c>
      <c r="B53" s="119">
        <v>22</v>
      </c>
      <c r="C53" s="115" t="s">
        <v>80</v>
      </c>
      <c r="D53" s="115"/>
      <c r="E53" s="145">
        <f>SUM(E33/E52)</f>
        <v>50</v>
      </c>
      <c r="F53" s="120"/>
    </row>
    <row r="54" spans="1:11" x14ac:dyDescent="0.3">
      <c r="A54" s="66" t="s">
        <v>309</v>
      </c>
      <c r="B54" s="121">
        <v>23</v>
      </c>
      <c r="C54" s="122" t="s">
        <v>174</v>
      </c>
      <c r="D54" s="122"/>
      <c r="E54" s="149">
        <f>SUM(E32*E53/H8)</f>
        <v>50</v>
      </c>
      <c r="F54" s="123"/>
      <c r="J54" s="20"/>
    </row>
    <row r="55" spans="1:11" x14ac:dyDescent="0.3">
      <c r="A55" s="66"/>
      <c r="B55" s="22"/>
      <c r="C55" s="22" t="s">
        <v>177</v>
      </c>
      <c r="D55" s="22"/>
      <c r="E55" s="67" t="s">
        <v>178</v>
      </c>
      <c r="F55" s="22"/>
      <c r="J55" s="20"/>
    </row>
    <row r="56" spans="1:11" x14ac:dyDescent="0.3">
      <c r="A56" s="66"/>
      <c r="B56" s="22"/>
      <c r="C56" s="22" t="s">
        <v>85</v>
      </c>
      <c r="D56" s="22"/>
      <c r="E56" s="67" t="s">
        <v>396</v>
      </c>
      <c r="F56" s="22"/>
      <c r="J56" s="20"/>
    </row>
    <row r="57" spans="1:11" x14ac:dyDescent="0.3">
      <c r="A57" s="66"/>
      <c r="B57" s="22"/>
      <c r="C57" s="22" t="s">
        <v>101</v>
      </c>
      <c r="D57" s="22"/>
      <c r="E57" s="67">
        <v>0.75</v>
      </c>
      <c r="F57" s="22"/>
      <c r="G57" s="146" t="s">
        <v>383</v>
      </c>
      <c r="J57" s="20"/>
    </row>
    <row r="58" spans="1:11" x14ac:dyDescent="0.3">
      <c r="A58" s="66"/>
      <c r="B58" s="22"/>
      <c r="C58" s="22" t="s">
        <v>364</v>
      </c>
      <c r="D58" s="22"/>
      <c r="E58" s="150">
        <f>SUM(E36*E57)</f>
        <v>1500</v>
      </c>
      <c r="F58" s="22"/>
      <c r="J58" s="20"/>
    </row>
    <row r="59" spans="1:11" ht="15" thickBot="1" x14ac:dyDescent="0.35">
      <c r="A59" s="66"/>
      <c r="B59" s="22"/>
      <c r="C59" s="22" t="s">
        <v>174</v>
      </c>
      <c r="D59" s="22"/>
      <c r="E59" s="150">
        <f>SUM(E58/G16)</f>
        <v>3</v>
      </c>
      <c r="F59" s="22"/>
      <c r="J59" s="20"/>
    </row>
    <row r="60" spans="1:11" x14ac:dyDescent="0.3">
      <c r="A60" s="80" t="s">
        <v>314</v>
      </c>
      <c r="B60" s="58">
        <v>24</v>
      </c>
      <c r="C60" s="59" t="s">
        <v>177</v>
      </c>
      <c r="D60" s="59"/>
      <c r="E60" s="59" t="s">
        <v>173</v>
      </c>
      <c r="F60" s="60"/>
      <c r="G60" s="138" t="s">
        <v>382</v>
      </c>
    </row>
    <row r="61" spans="1:11" x14ac:dyDescent="0.3">
      <c r="A61" s="80" t="s">
        <v>314</v>
      </c>
      <c r="B61" s="61"/>
      <c r="C61" s="22" t="s">
        <v>85</v>
      </c>
      <c r="D61" s="22"/>
      <c r="E61" s="22" t="s">
        <v>363</v>
      </c>
      <c r="F61" s="62"/>
      <c r="G61" s="138">
        <v>2</v>
      </c>
      <c r="H61">
        <v>8</v>
      </c>
      <c r="I61">
        <v>6</v>
      </c>
    </row>
    <row r="62" spans="1:11" x14ac:dyDescent="0.3">
      <c r="A62" t="s">
        <v>307</v>
      </c>
      <c r="B62" s="61">
        <v>25</v>
      </c>
      <c r="C62" s="22"/>
      <c r="D62" s="22"/>
      <c r="E62" s="22"/>
      <c r="F62" s="62"/>
      <c r="G62" s="138"/>
      <c r="H62" s="17"/>
    </row>
    <row r="63" spans="1:11" x14ac:dyDescent="0.3">
      <c r="A63" t="s">
        <v>315</v>
      </c>
      <c r="B63" s="61">
        <v>26</v>
      </c>
      <c r="C63" s="22" t="s">
        <v>80</v>
      </c>
      <c r="D63" s="22"/>
      <c r="E63" s="22">
        <v>3</v>
      </c>
      <c r="F63" s="62"/>
      <c r="G63" s="138" t="s">
        <v>333</v>
      </c>
    </row>
    <row r="64" spans="1:11" ht="15" thickBot="1" x14ac:dyDescent="0.35">
      <c r="A64" s="66" t="s">
        <v>309</v>
      </c>
      <c r="B64" s="63">
        <v>27</v>
      </c>
      <c r="C64" s="64" t="s">
        <v>174</v>
      </c>
      <c r="D64" s="64"/>
      <c r="E64" s="151">
        <f>E63</f>
        <v>3</v>
      </c>
      <c r="F64" s="65"/>
      <c r="G64" s="138"/>
    </row>
    <row r="65" spans="1:11" x14ac:dyDescent="0.3">
      <c r="C65" s="17" t="s">
        <v>16</v>
      </c>
    </row>
    <row r="66" spans="1:11" ht="15" thickBot="1" x14ac:dyDescent="0.35">
      <c r="A66" t="s">
        <v>232</v>
      </c>
      <c r="B66" s="69">
        <v>28</v>
      </c>
      <c r="C66" s="70" t="s">
        <v>179</v>
      </c>
      <c r="D66" s="71"/>
      <c r="E66" s="71" t="s">
        <v>365</v>
      </c>
      <c r="F66" s="72"/>
    </row>
    <row r="67" spans="1:11" ht="15" thickBot="1" x14ac:dyDescent="0.35">
      <c r="A67" t="s">
        <v>307</v>
      </c>
      <c r="B67" s="73">
        <v>29</v>
      </c>
      <c r="C67" s="23" t="s">
        <v>173</v>
      </c>
      <c r="D67" s="23"/>
      <c r="E67" s="23">
        <v>2</v>
      </c>
      <c r="F67" s="74"/>
      <c r="G67" s="13" t="s">
        <v>271</v>
      </c>
      <c r="H67" s="34" t="s">
        <v>26</v>
      </c>
      <c r="I67" s="34" t="s">
        <v>272</v>
      </c>
      <c r="J67" s="34" t="s">
        <v>175</v>
      </c>
      <c r="K67" s="35" t="s">
        <v>102</v>
      </c>
    </row>
    <row r="68" spans="1:11" x14ac:dyDescent="0.3">
      <c r="A68" s="15" t="s">
        <v>320</v>
      </c>
      <c r="B68" s="73">
        <v>30</v>
      </c>
      <c r="C68" s="23" t="s">
        <v>302</v>
      </c>
      <c r="D68" s="23"/>
      <c r="E68" s="152">
        <f>SUM(E33*E67)</f>
        <v>200</v>
      </c>
      <c r="F68" s="74"/>
      <c r="G68">
        <v>4</v>
      </c>
      <c r="H68" t="s">
        <v>273</v>
      </c>
      <c r="I68" t="s">
        <v>274</v>
      </c>
      <c r="J68" t="s">
        <v>275</v>
      </c>
      <c r="K68" s="8">
        <v>2475</v>
      </c>
    </row>
    <row r="69" spans="1:11" x14ac:dyDescent="0.3">
      <c r="A69" s="66" t="s">
        <v>319</v>
      </c>
      <c r="B69" s="75">
        <v>31</v>
      </c>
      <c r="C69" s="76" t="s">
        <v>174</v>
      </c>
      <c r="D69" s="76"/>
      <c r="E69" s="149">
        <f>SUM(E68/H8)</f>
        <v>10</v>
      </c>
      <c r="F69" s="77"/>
      <c r="G69">
        <v>4</v>
      </c>
      <c r="H69" s="17" t="s">
        <v>273</v>
      </c>
      <c r="I69" t="s">
        <v>276</v>
      </c>
      <c r="J69" t="s">
        <v>277</v>
      </c>
      <c r="K69" s="8">
        <v>1650</v>
      </c>
    </row>
    <row r="70" spans="1:11" x14ac:dyDescent="0.3">
      <c r="A70" t="s">
        <v>314</v>
      </c>
      <c r="B70" s="69">
        <v>32</v>
      </c>
      <c r="C70" s="71" t="s">
        <v>180</v>
      </c>
      <c r="D70" s="71"/>
      <c r="E70" s="71" t="s">
        <v>366</v>
      </c>
      <c r="F70" s="72"/>
      <c r="G70">
        <v>4</v>
      </c>
      <c r="H70" t="s">
        <v>273</v>
      </c>
      <c r="I70" t="s">
        <v>281</v>
      </c>
      <c r="J70" t="s">
        <v>280</v>
      </c>
      <c r="K70" s="8">
        <v>6.875</v>
      </c>
    </row>
    <row r="71" spans="1:11" x14ac:dyDescent="0.3">
      <c r="A71" t="s">
        <v>307</v>
      </c>
      <c r="B71" s="73">
        <v>33</v>
      </c>
      <c r="C71" s="23" t="s">
        <v>181</v>
      </c>
      <c r="D71" s="23"/>
      <c r="E71" s="23">
        <v>4</v>
      </c>
      <c r="F71" s="74"/>
      <c r="H71" t="s">
        <v>282</v>
      </c>
      <c r="K71" s="8"/>
    </row>
    <row r="72" spans="1:11" ht="15" thickBot="1" x14ac:dyDescent="0.35">
      <c r="B72" s="73">
        <v>34</v>
      </c>
      <c r="C72" s="23" t="s">
        <v>182</v>
      </c>
      <c r="D72" s="23"/>
      <c r="E72" s="23"/>
      <c r="F72" s="74"/>
      <c r="G72" s="10"/>
      <c r="H72" s="10" t="s">
        <v>283</v>
      </c>
      <c r="I72" s="10"/>
      <c r="J72" s="10"/>
      <c r="K72" s="11"/>
    </row>
    <row r="73" spans="1:11" x14ac:dyDescent="0.3">
      <c r="A73" t="s">
        <v>307</v>
      </c>
      <c r="B73" s="73">
        <v>35</v>
      </c>
      <c r="C73" s="23" t="s">
        <v>321</v>
      </c>
      <c r="D73" s="23"/>
      <c r="E73" s="23">
        <v>2</v>
      </c>
      <c r="F73" s="74"/>
    </row>
    <row r="74" spans="1:11" x14ac:dyDescent="0.3">
      <c r="A74" s="66" t="s">
        <v>309</v>
      </c>
      <c r="B74" s="75">
        <v>36</v>
      </c>
      <c r="C74" s="76" t="s">
        <v>183</v>
      </c>
      <c r="D74" s="76"/>
      <c r="E74" s="149">
        <f>SUM(E33/E71*E73)</f>
        <v>50</v>
      </c>
      <c r="F74" s="139"/>
    </row>
    <row r="75" spans="1:11" x14ac:dyDescent="0.3">
      <c r="A75" t="s">
        <v>232</v>
      </c>
      <c r="B75" s="69">
        <v>37</v>
      </c>
      <c r="C75" s="71" t="s">
        <v>184</v>
      </c>
      <c r="D75" s="71"/>
      <c r="E75" s="72" t="s">
        <v>367</v>
      </c>
      <c r="F75" s="23"/>
    </row>
    <row r="76" spans="1:11" x14ac:dyDescent="0.3">
      <c r="A76" t="s">
        <v>232</v>
      </c>
      <c r="B76" s="73">
        <v>38</v>
      </c>
      <c r="C76" s="23" t="s">
        <v>185</v>
      </c>
      <c r="D76" s="23"/>
      <c r="E76" s="74">
        <v>2</v>
      </c>
      <c r="F76" s="23"/>
    </row>
    <row r="77" spans="1:11" x14ac:dyDescent="0.3">
      <c r="A77" s="66" t="s">
        <v>309</v>
      </c>
      <c r="B77" s="73">
        <v>39</v>
      </c>
      <c r="C77" s="23" t="s">
        <v>322</v>
      </c>
      <c r="D77" s="23"/>
      <c r="E77" s="88">
        <f>SUM(E33/H8)</f>
        <v>5</v>
      </c>
      <c r="F77" s="23"/>
    </row>
    <row r="78" spans="1:11" x14ac:dyDescent="0.3">
      <c r="A78" s="66" t="s">
        <v>309</v>
      </c>
      <c r="B78" s="75">
        <v>40</v>
      </c>
      <c r="C78" s="76" t="s">
        <v>174</v>
      </c>
      <c r="D78" s="76"/>
      <c r="E78" s="78">
        <f>SUM(E77*E76)</f>
        <v>10</v>
      </c>
      <c r="F78" s="23"/>
    </row>
    <row r="79" spans="1:11" x14ac:dyDescent="0.3">
      <c r="A79" t="s">
        <v>314</v>
      </c>
      <c r="B79" s="69">
        <v>41</v>
      </c>
      <c r="C79" s="71" t="s">
        <v>79</v>
      </c>
      <c r="D79" s="71"/>
      <c r="E79" s="153">
        <v>2</v>
      </c>
    </row>
    <row r="80" spans="1:11" x14ac:dyDescent="0.3">
      <c r="A80" s="66" t="s">
        <v>309</v>
      </c>
      <c r="B80" s="73">
        <v>42</v>
      </c>
      <c r="C80" s="23" t="s">
        <v>322</v>
      </c>
      <c r="D80" s="23"/>
      <c r="E80" s="154">
        <f>SUM(E33/H8)</f>
        <v>5</v>
      </c>
    </row>
    <row r="81" spans="1:16" x14ac:dyDescent="0.3">
      <c r="A81" s="66" t="s">
        <v>309</v>
      </c>
      <c r="B81" s="75">
        <v>43</v>
      </c>
      <c r="C81" s="76" t="s">
        <v>174</v>
      </c>
      <c r="D81" s="76"/>
      <c r="E81" s="155">
        <f>SUM(E80*E79)</f>
        <v>10</v>
      </c>
    </row>
    <row r="83" spans="1:16" ht="21.6" thickBot="1" x14ac:dyDescent="0.45">
      <c r="C83" s="30">
        <v>1</v>
      </c>
      <c r="D83" t="s">
        <v>254</v>
      </c>
      <c r="G83" s="24"/>
      <c r="H83" s="24"/>
      <c r="I83" s="37" t="s">
        <v>286</v>
      </c>
      <c r="J83" s="24"/>
      <c r="K83" s="24"/>
      <c r="L83" s="24"/>
    </row>
    <row r="84" spans="1:16" ht="15" thickBot="1" x14ac:dyDescent="0.35">
      <c r="C84" s="17" t="s">
        <v>56</v>
      </c>
      <c r="G84" s="38" t="s">
        <v>255</v>
      </c>
      <c r="H84" s="39"/>
      <c r="I84" s="40"/>
      <c r="J84" s="24"/>
      <c r="K84" s="24"/>
      <c r="L84" s="24"/>
    </row>
    <row r="85" spans="1:16" x14ac:dyDescent="0.3">
      <c r="A85" t="s">
        <v>307</v>
      </c>
      <c r="B85" s="4">
        <v>44</v>
      </c>
      <c r="C85" s="39" t="s">
        <v>186</v>
      </c>
      <c r="D85" s="39"/>
      <c r="E85" s="156" t="s">
        <v>233</v>
      </c>
      <c r="G85" s="38" t="s">
        <v>244</v>
      </c>
      <c r="H85" s="39" t="s">
        <v>239</v>
      </c>
      <c r="I85" s="39"/>
      <c r="J85" s="104" t="s">
        <v>241</v>
      </c>
      <c r="K85" s="104" t="s">
        <v>32</v>
      </c>
      <c r="L85" s="105"/>
    </row>
    <row r="86" spans="1:16" x14ac:dyDescent="0.3">
      <c r="A86" t="s">
        <v>307</v>
      </c>
      <c r="B86" s="41">
        <v>45</v>
      </c>
      <c r="C86" s="24" t="s">
        <v>187</v>
      </c>
      <c r="D86" s="24"/>
      <c r="E86" s="157">
        <v>2</v>
      </c>
      <c r="G86" s="108" t="s">
        <v>245</v>
      </c>
      <c r="H86" s="109" t="s">
        <v>246</v>
      </c>
      <c r="I86" s="109"/>
      <c r="J86" s="103" t="s">
        <v>243</v>
      </c>
      <c r="K86" s="103">
        <v>2</v>
      </c>
      <c r="L86" s="103" t="s">
        <v>334</v>
      </c>
    </row>
    <row r="87" spans="1:16" x14ac:dyDescent="0.3">
      <c r="A87" s="66" t="s">
        <v>319</v>
      </c>
      <c r="B87" s="41"/>
      <c r="C87" s="24" t="s">
        <v>323</v>
      </c>
      <c r="D87" s="24"/>
      <c r="E87" s="176">
        <f>SUM(E86/F9)</f>
        <v>3.0303030303030303</v>
      </c>
      <c r="F87" s="162" t="s">
        <v>384</v>
      </c>
      <c r="G87" s="110" t="s">
        <v>358</v>
      </c>
      <c r="H87" s="111" t="s">
        <v>247</v>
      </c>
      <c r="I87" s="111"/>
      <c r="J87" s="42" t="s">
        <v>242</v>
      </c>
      <c r="K87" s="42">
        <v>1.33</v>
      </c>
      <c r="L87" s="42"/>
    </row>
    <row r="88" spans="1:16" x14ac:dyDescent="0.3">
      <c r="A88" t="s">
        <v>307</v>
      </c>
      <c r="B88" s="41">
        <v>46</v>
      </c>
      <c r="C88" s="24" t="s">
        <v>188</v>
      </c>
      <c r="D88" s="24"/>
      <c r="E88" s="157">
        <v>10</v>
      </c>
      <c r="F88">
        <v>3</v>
      </c>
      <c r="G88" s="108" t="s">
        <v>258</v>
      </c>
      <c r="H88" s="109" t="s">
        <v>262</v>
      </c>
      <c r="I88" s="109"/>
      <c r="J88" s="103" t="s">
        <v>359</v>
      </c>
      <c r="K88" s="103">
        <v>1.33</v>
      </c>
      <c r="L88" s="103" t="s">
        <v>334</v>
      </c>
    </row>
    <row r="89" spans="1:16" x14ac:dyDescent="0.3">
      <c r="A89" s="79" t="s">
        <v>319</v>
      </c>
      <c r="B89" s="24">
        <v>47</v>
      </c>
      <c r="C89" s="24" t="s">
        <v>189</v>
      </c>
      <c r="D89" s="24"/>
      <c r="E89" s="161">
        <f>SUM(E88+E86)</f>
        <v>12</v>
      </c>
      <c r="G89" s="41" t="s">
        <v>240</v>
      </c>
      <c r="H89" s="24"/>
      <c r="I89" s="24"/>
      <c r="J89" s="106">
        <v>14</v>
      </c>
      <c r="K89" s="106">
        <v>1.33</v>
      </c>
      <c r="L89" s="107"/>
    </row>
    <row r="90" spans="1:16" ht="21" x14ac:dyDescent="0.4">
      <c r="A90" t="s">
        <v>232</v>
      </c>
      <c r="B90" s="41">
        <v>48</v>
      </c>
      <c r="C90" s="24" t="s">
        <v>190</v>
      </c>
      <c r="D90" s="24"/>
      <c r="E90" s="50" t="s">
        <v>368</v>
      </c>
      <c r="G90" s="41"/>
      <c r="H90" s="24"/>
      <c r="I90" s="24"/>
      <c r="J90" s="42"/>
      <c r="K90" s="42"/>
      <c r="L90" s="43"/>
      <c r="M90" s="29"/>
      <c r="N90" s="29"/>
    </row>
    <row r="91" spans="1:16" ht="15" thickBot="1" x14ac:dyDescent="0.35">
      <c r="A91" t="s">
        <v>329</v>
      </c>
      <c r="B91" s="41">
        <v>49</v>
      </c>
      <c r="C91" s="24" t="s">
        <v>191</v>
      </c>
      <c r="D91" s="24"/>
      <c r="E91" s="50"/>
      <c r="G91" s="44"/>
      <c r="H91" s="45"/>
      <c r="I91" s="45"/>
      <c r="J91" s="46"/>
      <c r="K91" s="46"/>
      <c r="L91" s="47"/>
    </row>
    <row r="92" spans="1:16" ht="21.6" thickBot="1" x14ac:dyDescent="0.45">
      <c r="A92" s="66" t="s">
        <v>319</v>
      </c>
      <c r="B92" s="41">
        <v>50</v>
      </c>
      <c r="C92" s="24" t="s">
        <v>192</v>
      </c>
      <c r="D92" s="24"/>
      <c r="E92" s="161">
        <f>SUM(E33*E86/I21)</f>
        <v>225</v>
      </c>
      <c r="G92" s="24" t="s">
        <v>257</v>
      </c>
      <c r="H92" s="24"/>
      <c r="I92" s="24"/>
      <c r="J92" s="37" t="s">
        <v>287</v>
      </c>
      <c r="K92" s="24"/>
      <c r="L92" s="24"/>
      <c r="M92" s="24"/>
      <c r="N92" s="24"/>
      <c r="O92" s="24" t="s">
        <v>265</v>
      </c>
      <c r="P92" s="24"/>
    </row>
    <row r="93" spans="1:16" ht="15" thickBot="1" x14ac:dyDescent="0.35">
      <c r="B93" s="81">
        <v>51</v>
      </c>
      <c r="C93" s="82" t="s">
        <v>193</v>
      </c>
      <c r="D93" s="82"/>
      <c r="E93" s="153" t="s">
        <v>369</v>
      </c>
      <c r="G93" s="48" t="s">
        <v>256</v>
      </c>
      <c r="H93" s="32" t="s">
        <v>239</v>
      </c>
      <c r="I93" s="32"/>
      <c r="J93" s="32" t="s">
        <v>264</v>
      </c>
      <c r="K93" s="32" t="s">
        <v>264</v>
      </c>
      <c r="L93" s="32" t="s">
        <v>264</v>
      </c>
      <c r="M93" s="49" t="s">
        <v>264</v>
      </c>
      <c r="N93" s="32" t="s">
        <v>354</v>
      </c>
      <c r="O93" s="32" t="s">
        <v>267</v>
      </c>
      <c r="P93" s="49" t="s">
        <v>268</v>
      </c>
    </row>
    <row r="94" spans="1:16" x14ac:dyDescent="0.3">
      <c r="A94" t="s">
        <v>232</v>
      </c>
      <c r="B94" s="84">
        <v>52</v>
      </c>
      <c r="C94" s="24" t="s">
        <v>194</v>
      </c>
      <c r="D94" s="24"/>
      <c r="E94" s="163" t="s">
        <v>370</v>
      </c>
      <c r="G94" s="41" t="s">
        <v>260</v>
      </c>
      <c r="H94" s="24" t="s">
        <v>259</v>
      </c>
      <c r="I94" s="24"/>
      <c r="J94" s="24">
        <f>SUM(E33*E86)</f>
        <v>200</v>
      </c>
      <c r="K94" s="24">
        <v>225</v>
      </c>
      <c r="L94" s="24">
        <f>E99</f>
        <v>666.66666666666663</v>
      </c>
      <c r="M94" s="24">
        <v>4</v>
      </c>
      <c r="N94" s="38">
        <f>E102</f>
        <v>200</v>
      </c>
      <c r="O94" s="39">
        <f>E106</f>
        <v>1.3136000000000001</v>
      </c>
      <c r="P94" s="40">
        <f>SUM(N94-O94)</f>
        <v>198.68639999999999</v>
      </c>
    </row>
    <row r="95" spans="1:16" x14ac:dyDescent="0.3">
      <c r="A95" t="s">
        <v>307</v>
      </c>
      <c r="B95" s="84">
        <v>53</v>
      </c>
      <c r="C95" s="24" t="s">
        <v>195</v>
      </c>
      <c r="D95" s="24"/>
      <c r="E95" s="85">
        <v>2</v>
      </c>
      <c r="G95" s="41" t="s">
        <v>261</v>
      </c>
      <c r="H95" s="24"/>
      <c r="I95" s="24"/>
      <c r="J95" s="24">
        <v>133</v>
      </c>
      <c r="K95" s="24">
        <v>149.62</v>
      </c>
      <c r="L95" s="24">
        <v>440</v>
      </c>
      <c r="M95" s="24">
        <v>4</v>
      </c>
      <c r="N95" s="173"/>
      <c r="O95" s="24">
        <v>2.5</v>
      </c>
      <c r="P95" s="50">
        <f>SUM(N95-O95)</f>
        <v>-2.5</v>
      </c>
    </row>
    <row r="96" spans="1:16" ht="15" thickBot="1" x14ac:dyDescent="0.35">
      <c r="A96" s="66" t="s">
        <v>319</v>
      </c>
      <c r="B96" s="84">
        <v>54</v>
      </c>
      <c r="C96" s="24" t="s">
        <v>238</v>
      </c>
      <c r="D96" s="24"/>
      <c r="E96" s="154">
        <f>SUM(H8+E95)</f>
        <v>22</v>
      </c>
      <c r="G96" s="41" t="s">
        <v>263</v>
      </c>
      <c r="H96" s="24"/>
      <c r="I96" s="24"/>
      <c r="J96" s="24"/>
      <c r="K96" s="24"/>
      <c r="L96" s="24"/>
      <c r="M96" s="24"/>
      <c r="N96" s="44"/>
      <c r="O96" s="45"/>
      <c r="P96" s="51"/>
    </row>
    <row r="97" spans="1:16" ht="15" thickBot="1" x14ac:dyDescent="0.35">
      <c r="A97" s="66" t="s">
        <v>319</v>
      </c>
      <c r="B97" s="84">
        <v>55</v>
      </c>
      <c r="C97" s="24" t="s">
        <v>196</v>
      </c>
      <c r="D97" s="24"/>
      <c r="E97" s="154">
        <f>SUM(E33/H8*E96)</f>
        <v>110</v>
      </c>
      <c r="G97" s="52" t="s">
        <v>102</v>
      </c>
      <c r="H97" s="32"/>
      <c r="I97" s="32"/>
      <c r="J97" s="32">
        <f>SUM(J94:J96)</f>
        <v>333</v>
      </c>
      <c r="K97" s="32">
        <f t="shared" ref="K97:P97" si="0">SUM(K94:K96)</f>
        <v>374.62</v>
      </c>
      <c r="L97" s="32">
        <f t="shared" si="0"/>
        <v>1106.6666666666665</v>
      </c>
      <c r="M97" s="32">
        <f t="shared" si="0"/>
        <v>8</v>
      </c>
      <c r="N97" s="32">
        <f>SUM(N94:N96)</f>
        <v>200</v>
      </c>
      <c r="O97" s="32">
        <f t="shared" si="0"/>
        <v>3.8136000000000001</v>
      </c>
      <c r="P97" s="32">
        <f t="shared" si="0"/>
        <v>196.18639999999999</v>
      </c>
    </row>
    <row r="98" spans="1:16" x14ac:dyDescent="0.3">
      <c r="A98" t="s">
        <v>307</v>
      </c>
      <c r="B98" s="84">
        <v>56</v>
      </c>
      <c r="C98" s="24" t="s">
        <v>324</v>
      </c>
      <c r="D98" s="24"/>
      <c r="E98" s="85">
        <v>2</v>
      </c>
      <c r="G98" s="53" t="s">
        <v>270</v>
      </c>
      <c r="H98" s="24"/>
      <c r="I98" s="24"/>
      <c r="J98" s="24"/>
      <c r="K98" s="24"/>
      <c r="L98" s="24"/>
      <c r="M98" s="24"/>
      <c r="N98" s="24"/>
      <c r="O98" s="24"/>
      <c r="P98" s="24"/>
    </row>
    <row r="99" spans="1:16" x14ac:dyDescent="0.3">
      <c r="A99" s="66" t="s">
        <v>319</v>
      </c>
      <c r="B99" s="84">
        <v>57</v>
      </c>
      <c r="C99" s="24" t="s">
        <v>389</v>
      </c>
      <c r="D99" s="24"/>
      <c r="E99" s="158">
        <f>SUM(E97*E98*E87)</f>
        <v>666.66666666666663</v>
      </c>
      <c r="F99">
        <v>666.67</v>
      </c>
    </row>
    <row r="100" spans="1:16" x14ac:dyDescent="0.3">
      <c r="A100" s="66" t="s">
        <v>326</v>
      </c>
      <c r="B100" s="84">
        <v>58</v>
      </c>
      <c r="C100" s="24" t="s">
        <v>198</v>
      </c>
      <c r="D100" s="24"/>
      <c r="E100" s="158">
        <f>SUM(E99/G11)</f>
        <v>0.34758428919012857</v>
      </c>
      <c r="F100">
        <v>0.35</v>
      </c>
      <c r="L100" t="s">
        <v>292</v>
      </c>
      <c r="M100">
        <v>200</v>
      </c>
    </row>
    <row r="101" spans="1:16" x14ac:dyDescent="0.3">
      <c r="A101" s="80" t="s">
        <v>232</v>
      </c>
      <c r="B101" s="81"/>
      <c r="C101" s="82" t="s">
        <v>325</v>
      </c>
      <c r="D101" s="82"/>
      <c r="E101" s="83" t="s">
        <v>371</v>
      </c>
      <c r="N101" t="s">
        <v>355</v>
      </c>
    </row>
    <row r="102" spans="1:16" ht="15.6" x14ac:dyDescent="0.3">
      <c r="A102" s="66" t="s">
        <v>319</v>
      </c>
      <c r="B102" s="84">
        <v>59</v>
      </c>
      <c r="C102" s="24" t="s">
        <v>328</v>
      </c>
      <c r="D102" s="24"/>
      <c r="E102" s="158">
        <f>SUM(E33*E86)</f>
        <v>200</v>
      </c>
      <c r="F102" s="33">
        <v>1</v>
      </c>
      <c r="G102" t="s">
        <v>288</v>
      </c>
      <c r="L102" t="s">
        <v>295</v>
      </c>
      <c r="M102">
        <v>150</v>
      </c>
    </row>
    <row r="103" spans="1:16" ht="15.6" x14ac:dyDescent="0.3">
      <c r="A103" s="66" t="s">
        <v>319</v>
      </c>
      <c r="B103" s="84"/>
      <c r="C103" s="24" t="s">
        <v>349</v>
      </c>
      <c r="D103" s="24"/>
      <c r="E103" s="159">
        <f>SUM(E86*E118)*0.66</f>
        <v>68.64</v>
      </c>
      <c r="F103" s="33">
        <v>2</v>
      </c>
      <c r="G103" t="s">
        <v>278</v>
      </c>
    </row>
    <row r="104" spans="1:16" ht="15.6" x14ac:dyDescent="0.3">
      <c r="A104" s="66" t="s">
        <v>327</v>
      </c>
      <c r="B104" s="84">
        <v>60</v>
      </c>
      <c r="C104" s="24" t="s">
        <v>351</v>
      </c>
      <c r="D104" s="24"/>
      <c r="E104" s="174">
        <f>SUM(E102-E103)</f>
        <v>131.36000000000001</v>
      </c>
      <c r="F104" s="33">
        <v>3</v>
      </c>
      <c r="G104" t="s">
        <v>279</v>
      </c>
    </row>
    <row r="105" spans="1:16" ht="16.2" thickBot="1" x14ac:dyDescent="0.35">
      <c r="A105" s="80" t="s">
        <v>307</v>
      </c>
      <c r="B105" s="84"/>
      <c r="C105" s="24" t="s">
        <v>350</v>
      </c>
      <c r="D105" s="24"/>
      <c r="E105" s="85">
        <v>100</v>
      </c>
      <c r="F105" s="33"/>
    </row>
    <row r="106" spans="1:16" ht="15" thickBot="1" x14ac:dyDescent="0.35">
      <c r="A106" s="66" t="s">
        <v>319</v>
      </c>
      <c r="B106" s="86"/>
      <c r="C106" s="87" t="s">
        <v>352</v>
      </c>
      <c r="D106" s="87"/>
      <c r="E106" s="160">
        <f>SUM(E104/E105)</f>
        <v>1.3136000000000001</v>
      </c>
      <c r="G106" s="48" t="s">
        <v>271</v>
      </c>
      <c r="H106" s="54" t="s">
        <v>26</v>
      </c>
      <c r="I106" s="54" t="s">
        <v>272</v>
      </c>
      <c r="J106" s="54" t="s">
        <v>175</v>
      </c>
      <c r="K106" s="55" t="s">
        <v>102</v>
      </c>
    </row>
    <row r="107" spans="1:16" x14ac:dyDescent="0.3">
      <c r="A107" s="66" t="s">
        <v>319</v>
      </c>
      <c r="B107" s="24"/>
      <c r="C107" s="24"/>
      <c r="D107" s="24"/>
      <c r="E107" s="24"/>
      <c r="G107" s="41">
        <v>4</v>
      </c>
      <c r="H107" s="24" t="s">
        <v>273</v>
      </c>
      <c r="I107" s="24" t="s">
        <v>274</v>
      </c>
      <c r="J107" s="24" t="s">
        <v>275</v>
      </c>
      <c r="K107" s="50">
        <f>E120</f>
        <v>5</v>
      </c>
    </row>
    <row r="108" spans="1:16" x14ac:dyDescent="0.3">
      <c r="A108" s="66" t="s">
        <v>319</v>
      </c>
      <c r="B108" s="24"/>
      <c r="C108" s="24"/>
      <c r="D108" s="24"/>
      <c r="E108" s="25"/>
      <c r="G108" s="41">
        <v>4</v>
      </c>
      <c r="H108" s="28" t="s">
        <v>273</v>
      </c>
      <c r="I108" s="24" t="s">
        <v>276</v>
      </c>
      <c r="J108" s="24" t="s">
        <v>277</v>
      </c>
      <c r="K108" s="50">
        <v>1650</v>
      </c>
    </row>
    <row r="109" spans="1:16" x14ac:dyDescent="0.3">
      <c r="B109" s="24"/>
      <c r="C109" s="24"/>
      <c r="D109" s="24"/>
      <c r="E109" s="25"/>
      <c r="G109" s="41">
        <v>4</v>
      </c>
      <c r="H109" s="24" t="s">
        <v>273</v>
      </c>
      <c r="I109" s="24" t="s">
        <v>281</v>
      </c>
      <c r="J109" s="24" t="s">
        <v>280</v>
      </c>
      <c r="K109" s="50">
        <v>6.875</v>
      </c>
    </row>
    <row r="110" spans="1:16" x14ac:dyDescent="0.3">
      <c r="B110" s="24"/>
      <c r="C110" s="24"/>
      <c r="D110" s="24"/>
      <c r="E110" s="25"/>
      <c r="G110" s="41"/>
      <c r="H110" s="24" t="s">
        <v>282</v>
      </c>
      <c r="I110" s="24"/>
      <c r="J110" s="24"/>
      <c r="K110" s="50"/>
    </row>
    <row r="111" spans="1:16" ht="15" thickBot="1" x14ac:dyDescent="0.35">
      <c r="B111" s="24"/>
      <c r="C111" s="24"/>
      <c r="D111" s="24"/>
      <c r="E111" s="25"/>
      <c r="G111" s="44"/>
      <c r="H111" s="45" t="s">
        <v>283</v>
      </c>
      <c r="I111" s="45"/>
      <c r="J111" s="45"/>
      <c r="K111" s="51"/>
    </row>
    <row r="112" spans="1:16" x14ac:dyDescent="0.3">
      <c r="B112" s="24"/>
      <c r="C112" s="24"/>
      <c r="D112" s="24"/>
      <c r="E112" s="25"/>
    </row>
    <row r="113" spans="1:11" x14ac:dyDescent="0.3">
      <c r="C113" s="17" t="s">
        <v>199</v>
      </c>
    </row>
    <row r="114" spans="1:11" x14ac:dyDescent="0.3">
      <c r="A114" t="s">
        <v>232</v>
      </c>
      <c r="B114" s="26">
        <v>64</v>
      </c>
      <c r="C114" s="26" t="s">
        <v>200</v>
      </c>
      <c r="D114" s="26"/>
      <c r="E114" s="152" t="s">
        <v>371</v>
      </c>
    </row>
    <row r="115" spans="1:11" x14ac:dyDescent="0.3">
      <c r="A115" t="s">
        <v>307</v>
      </c>
      <c r="B115" s="89">
        <v>65</v>
      </c>
      <c r="C115" s="90" t="s">
        <v>201</v>
      </c>
      <c r="D115" s="90"/>
      <c r="E115" s="153">
        <v>2</v>
      </c>
    </row>
    <row r="116" spans="1:11" x14ac:dyDescent="0.3">
      <c r="A116" s="66" t="s">
        <v>319</v>
      </c>
      <c r="B116" s="91"/>
      <c r="C116" s="26" t="s">
        <v>203</v>
      </c>
      <c r="D116" s="26"/>
      <c r="E116" s="92">
        <f>SUM(E33/E115)</f>
        <v>50</v>
      </c>
    </row>
    <row r="117" spans="1:11" ht="15" thickBot="1" x14ac:dyDescent="0.35">
      <c r="A117" t="s">
        <v>307</v>
      </c>
      <c r="B117" s="91">
        <v>66</v>
      </c>
      <c r="C117" s="26" t="s">
        <v>202</v>
      </c>
      <c r="D117" s="26"/>
      <c r="E117" s="163">
        <v>2</v>
      </c>
    </row>
    <row r="118" spans="1:11" ht="15" thickBot="1" x14ac:dyDescent="0.35">
      <c r="A118" s="66" t="s">
        <v>309</v>
      </c>
      <c r="B118" s="91">
        <v>67</v>
      </c>
      <c r="C118" s="26" t="s">
        <v>203</v>
      </c>
      <c r="D118" s="26"/>
      <c r="E118" s="154">
        <f>SUM(E33/E115)+E117</f>
        <v>52</v>
      </c>
      <c r="G118" s="1" t="s">
        <v>271</v>
      </c>
      <c r="H118" s="34" t="s">
        <v>26</v>
      </c>
      <c r="I118" s="34" t="s">
        <v>272</v>
      </c>
      <c r="J118" s="34" t="s">
        <v>175</v>
      </c>
      <c r="K118" s="35" t="s">
        <v>102</v>
      </c>
    </row>
    <row r="119" spans="1:11" x14ac:dyDescent="0.3">
      <c r="A119" t="s">
        <v>307</v>
      </c>
      <c r="B119" s="91">
        <v>68</v>
      </c>
      <c r="C119" s="26" t="s">
        <v>204</v>
      </c>
      <c r="D119" s="26"/>
      <c r="E119" s="163">
        <v>4</v>
      </c>
      <c r="G119" s="7">
        <v>4</v>
      </c>
      <c r="H119" t="s">
        <v>273</v>
      </c>
      <c r="I119" t="s">
        <v>274</v>
      </c>
      <c r="J119" t="s">
        <v>275</v>
      </c>
      <c r="K119" s="8">
        <f>E131</f>
        <v>686.4</v>
      </c>
    </row>
    <row r="120" spans="1:11" x14ac:dyDescent="0.3">
      <c r="A120" s="66" t="s">
        <v>309</v>
      </c>
      <c r="B120" s="91">
        <v>69</v>
      </c>
      <c r="C120" s="26" t="s">
        <v>205</v>
      </c>
      <c r="D120" s="26"/>
      <c r="E120" s="154">
        <f>SUM(E32/E119)</f>
        <v>5</v>
      </c>
      <c r="G120" s="7">
        <v>4</v>
      </c>
      <c r="H120" s="17" t="s">
        <v>273</v>
      </c>
      <c r="I120" t="s">
        <v>276</v>
      </c>
      <c r="J120" t="s">
        <v>277</v>
      </c>
      <c r="K120" s="8">
        <v>1650</v>
      </c>
    </row>
    <row r="121" spans="1:11" x14ac:dyDescent="0.3">
      <c r="A121" t="s">
        <v>307</v>
      </c>
      <c r="B121" s="91">
        <v>70</v>
      </c>
      <c r="C121" s="26" t="s">
        <v>195</v>
      </c>
      <c r="D121" s="26"/>
      <c r="E121" s="163">
        <v>3</v>
      </c>
      <c r="G121" s="7">
        <v>4</v>
      </c>
      <c r="H121" t="s">
        <v>273</v>
      </c>
      <c r="I121" t="s">
        <v>281</v>
      </c>
      <c r="J121" t="s">
        <v>280</v>
      </c>
      <c r="K121" s="8">
        <v>6.875</v>
      </c>
    </row>
    <row r="122" spans="1:11" x14ac:dyDescent="0.3">
      <c r="A122" s="66" t="s">
        <v>309</v>
      </c>
      <c r="B122" s="91">
        <v>71</v>
      </c>
      <c r="C122" s="26" t="s">
        <v>206</v>
      </c>
      <c r="D122" s="26"/>
      <c r="E122" s="154">
        <f>SUM(E119+E121)*E120</f>
        <v>35</v>
      </c>
      <c r="G122" s="7"/>
      <c r="H122" t="s">
        <v>282</v>
      </c>
      <c r="K122" s="8"/>
    </row>
    <row r="123" spans="1:11" ht="15" thickBot="1" x14ac:dyDescent="0.35">
      <c r="A123" t="s">
        <v>307</v>
      </c>
      <c r="B123" s="91">
        <v>72</v>
      </c>
      <c r="C123" s="26" t="s">
        <v>140</v>
      </c>
      <c r="D123" s="26"/>
      <c r="E123" s="163">
        <v>2</v>
      </c>
      <c r="G123" s="9"/>
      <c r="H123" s="10" t="s">
        <v>283</v>
      </c>
      <c r="I123" s="10"/>
      <c r="J123" s="10"/>
      <c r="K123" s="11"/>
    </row>
    <row r="124" spans="1:11" x14ac:dyDescent="0.3">
      <c r="A124" s="66" t="s">
        <v>309</v>
      </c>
      <c r="B124" s="91">
        <v>73</v>
      </c>
      <c r="C124" s="26" t="s">
        <v>197</v>
      </c>
      <c r="D124" s="26"/>
      <c r="E124" s="154">
        <f>SUM(E118*E122*E123)</f>
        <v>3640</v>
      </c>
    </row>
    <row r="125" spans="1:11" x14ac:dyDescent="0.3">
      <c r="A125" t="s">
        <v>232</v>
      </c>
      <c r="B125" s="91">
        <v>74</v>
      </c>
      <c r="C125" s="26" t="s">
        <v>207</v>
      </c>
      <c r="D125" s="26"/>
      <c r="E125" s="163">
        <v>1950</v>
      </c>
    </row>
    <row r="126" spans="1:11" x14ac:dyDescent="0.3">
      <c r="A126" s="66" t="s">
        <v>309</v>
      </c>
      <c r="B126" s="93">
        <v>75</v>
      </c>
      <c r="C126" s="94" t="s">
        <v>157</v>
      </c>
      <c r="D126" s="94"/>
      <c r="E126" s="155">
        <f>SUM(E124/E125)</f>
        <v>1.8666666666666667</v>
      </c>
      <c r="G126" t="s">
        <v>248</v>
      </c>
    </row>
    <row r="127" spans="1:11" x14ac:dyDescent="0.3">
      <c r="A127" t="s">
        <v>232</v>
      </c>
      <c r="B127" s="89">
        <v>76</v>
      </c>
      <c r="C127" s="90" t="s">
        <v>208</v>
      </c>
      <c r="D127" s="90"/>
      <c r="E127" s="164" t="s">
        <v>372</v>
      </c>
    </row>
    <row r="128" spans="1:11" x14ac:dyDescent="0.3">
      <c r="A128" s="66" t="s">
        <v>307</v>
      </c>
      <c r="B128" s="91">
        <v>77</v>
      </c>
      <c r="C128" s="26" t="s">
        <v>330</v>
      </c>
      <c r="D128" s="26"/>
      <c r="E128" s="163">
        <v>4</v>
      </c>
    </row>
    <row r="129" spans="1:11" x14ac:dyDescent="0.3">
      <c r="A129" t="s">
        <v>309</v>
      </c>
      <c r="B129" s="91">
        <v>78</v>
      </c>
      <c r="C129" s="26" t="s">
        <v>235</v>
      </c>
      <c r="D129" s="26"/>
      <c r="E129" s="163">
        <f>SUM(E32/E128)</f>
        <v>5</v>
      </c>
    </row>
    <row r="130" spans="1:11" x14ac:dyDescent="0.3">
      <c r="A130" s="66" t="s">
        <v>309</v>
      </c>
      <c r="B130" s="93">
        <v>80</v>
      </c>
      <c r="C130" s="94" t="s">
        <v>209</v>
      </c>
      <c r="D130" s="94"/>
      <c r="E130" s="155">
        <f>SUM(E118*E129)</f>
        <v>260</v>
      </c>
    </row>
    <row r="131" spans="1:11" x14ac:dyDescent="0.3">
      <c r="A131" t="s">
        <v>309</v>
      </c>
      <c r="B131" s="89">
        <v>81</v>
      </c>
      <c r="C131" s="90" t="s">
        <v>331</v>
      </c>
      <c r="D131" s="90"/>
      <c r="E131" s="165">
        <f>SUM(E118*E32*0.66)</f>
        <v>686.4</v>
      </c>
      <c r="G131" t="s">
        <v>373</v>
      </c>
    </row>
    <row r="132" spans="1:11" x14ac:dyDescent="0.3">
      <c r="A132" s="66" t="s">
        <v>319</v>
      </c>
      <c r="B132" s="91"/>
      <c r="C132" s="26" t="s">
        <v>335</v>
      </c>
      <c r="D132" s="26"/>
      <c r="E132" s="166">
        <v>50</v>
      </c>
      <c r="G132" t="s">
        <v>248</v>
      </c>
    </row>
    <row r="133" spans="1:11" x14ac:dyDescent="0.3">
      <c r="A133" s="66"/>
      <c r="B133" s="93"/>
      <c r="C133" s="94" t="s">
        <v>338</v>
      </c>
      <c r="D133" s="94"/>
      <c r="E133" s="167">
        <f>SUM(E131/E132)</f>
        <v>13.728</v>
      </c>
    </row>
    <row r="134" spans="1:11" x14ac:dyDescent="0.3">
      <c r="A134" s="66" t="s">
        <v>319</v>
      </c>
      <c r="B134" s="26"/>
      <c r="C134" s="26" t="s">
        <v>353</v>
      </c>
      <c r="D134" s="26"/>
      <c r="E134" s="169">
        <f>SUM(E36-N97-E131)</f>
        <v>1113.5999999999999</v>
      </c>
      <c r="F134" s="162" t="s">
        <v>386</v>
      </c>
      <c r="G134" t="s">
        <v>390</v>
      </c>
    </row>
    <row r="135" spans="1:11" x14ac:dyDescent="0.3">
      <c r="A135" s="66" t="s">
        <v>319</v>
      </c>
      <c r="B135" s="91">
        <v>84</v>
      </c>
      <c r="C135" s="26" t="s">
        <v>210</v>
      </c>
      <c r="D135" s="26"/>
      <c r="E135" s="163" t="s">
        <v>374</v>
      </c>
    </row>
    <row r="136" spans="1:11" x14ac:dyDescent="0.3">
      <c r="A136" s="66" t="s">
        <v>319</v>
      </c>
      <c r="B136" s="91">
        <v>85</v>
      </c>
      <c r="C136" s="26" t="s">
        <v>266</v>
      </c>
      <c r="D136" s="26"/>
      <c r="E136" s="154">
        <v>50</v>
      </c>
      <c r="G136" t="s">
        <v>248</v>
      </c>
    </row>
    <row r="137" spans="1:11" x14ac:dyDescent="0.3">
      <c r="B137" s="93">
        <v>86</v>
      </c>
      <c r="C137" s="94" t="s">
        <v>211</v>
      </c>
      <c r="D137" s="94"/>
      <c r="E137" s="168">
        <f>SUM(E134/E136)</f>
        <v>22.271999999999998</v>
      </c>
    </row>
    <row r="138" spans="1:11" x14ac:dyDescent="0.3">
      <c r="B138" s="26"/>
      <c r="C138" s="26"/>
      <c r="D138" s="31"/>
      <c r="E138" s="26">
        <f>SUM(I99)</f>
        <v>0</v>
      </c>
    </row>
    <row r="139" spans="1:11" ht="22.05" customHeight="1" x14ac:dyDescent="0.3">
      <c r="C139" s="17" t="s">
        <v>212</v>
      </c>
    </row>
    <row r="140" spans="1:11" x14ac:dyDescent="0.3">
      <c r="A140" t="s">
        <v>314</v>
      </c>
      <c r="B140" s="95">
        <v>89</v>
      </c>
      <c r="C140" s="96" t="s">
        <v>213</v>
      </c>
      <c r="D140" s="96"/>
      <c r="E140" s="97" t="s">
        <v>375</v>
      </c>
    </row>
    <row r="141" spans="1:11" x14ac:dyDescent="0.3">
      <c r="A141" s="80" t="s">
        <v>307</v>
      </c>
      <c r="B141" s="98">
        <v>90</v>
      </c>
      <c r="C141" s="99" t="s">
        <v>176</v>
      </c>
      <c r="D141" s="99"/>
      <c r="E141" s="163">
        <v>20</v>
      </c>
      <c r="G141" s="124"/>
      <c r="H141" s="36"/>
      <c r="I141" s="36"/>
      <c r="J141" s="36"/>
      <c r="K141" s="36"/>
    </row>
    <row r="142" spans="1:11" x14ac:dyDescent="0.3">
      <c r="A142" s="15" t="s">
        <v>319</v>
      </c>
      <c r="B142" s="98"/>
      <c r="C142" s="99" t="s">
        <v>336</v>
      </c>
      <c r="D142" s="99"/>
      <c r="E142" s="163">
        <f>SUM(E33/E141)</f>
        <v>5</v>
      </c>
      <c r="H142" s="131"/>
      <c r="I142" s="131"/>
      <c r="J142" s="131"/>
      <c r="K142" s="125"/>
    </row>
    <row r="143" spans="1:11" x14ac:dyDescent="0.3">
      <c r="A143" s="15" t="s">
        <v>319</v>
      </c>
      <c r="B143" s="98"/>
      <c r="C143" s="99" t="s">
        <v>337</v>
      </c>
      <c r="D143" s="99"/>
      <c r="E143" s="163">
        <f>SUM(E141*E142)</f>
        <v>100</v>
      </c>
      <c r="G143" s="126"/>
      <c r="H143" s="131"/>
      <c r="I143" s="131"/>
      <c r="J143" s="131"/>
      <c r="K143" s="131"/>
    </row>
    <row r="144" spans="1:11" x14ac:dyDescent="0.3">
      <c r="A144" t="s">
        <v>232</v>
      </c>
      <c r="B144" s="100"/>
      <c r="C144" s="101" t="s">
        <v>339</v>
      </c>
      <c r="D144" s="101"/>
      <c r="E144" s="168">
        <f>SUM(E143/H8)</f>
        <v>5</v>
      </c>
      <c r="G144" s="126"/>
      <c r="H144" s="131"/>
      <c r="I144" s="131"/>
      <c r="K144" s="127"/>
    </row>
    <row r="145" spans="1:11" x14ac:dyDescent="0.3">
      <c r="A145" t="s">
        <v>307</v>
      </c>
      <c r="B145" s="95">
        <v>91</v>
      </c>
      <c r="C145" s="96" t="s">
        <v>214</v>
      </c>
      <c r="D145" s="96"/>
      <c r="E145" s="97" t="s">
        <v>236</v>
      </c>
      <c r="G145" s="126"/>
      <c r="H145" s="132"/>
      <c r="I145" s="132"/>
      <c r="J145" s="132"/>
      <c r="K145" s="128"/>
    </row>
    <row r="146" spans="1:11" x14ac:dyDescent="0.3">
      <c r="A146" s="15" t="s">
        <v>319</v>
      </c>
      <c r="B146" s="98">
        <v>92</v>
      </c>
      <c r="C146" s="99" t="s">
        <v>215</v>
      </c>
      <c r="D146" s="99"/>
      <c r="E146" s="163">
        <v>2</v>
      </c>
      <c r="G146" s="126"/>
      <c r="H146" s="133"/>
      <c r="I146" s="132"/>
      <c r="J146" s="132"/>
      <c r="K146" s="128"/>
    </row>
    <row r="147" spans="1:11" x14ac:dyDescent="0.3">
      <c r="A147" s="15" t="s">
        <v>319</v>
      </c>
      <c r="B147" s="98"/>
      <c r="C147" s="99" t="s">
        <v>340</v>
      </c>
      <c r="D147" s="99"/>
      <c r="E147" s="154">
        <f>SUM(E143*E146)</f>
        <v>200</v>
      </c>
      <c r="G147" s="126"/>
      <c r="H147" s="133"/>
      <c r="I147" s="132"/>
      <c r="J147" s="132"/>
      <c r="K147" s="128"/>
    </row>
    <row r="148" spans="1:11" x14ac:dyDescent="0.3">
      <c r="A148" t="s">
        <v>314</v>
      </c>
      <c r="B148" s="100"/>
      <c r="C148" s="101" t="s">
        <v>339</v>
      </c>
      <c r="D148" s="101"/>
      <c r="E148" s="168">
        <f>SUM(E143*E146/H8)</f>
        <v>10</v>
      </c>
      <c r="G148" s="129"/>
      <c r="H148" s="133"/>
      <c r="I148" s="132"/>
      <c r="J148" s="132"/>
      <c r="K148" s="130"/>
    </row>
    <row r="149" spans="1:11" x14ac:dyDescent="0.3">
      <c r="A149" s="15" t="s">
        <v>319</v>
      </c>
      <c r="B149" s="95">
        <v>93</v>
      </c>
      <c r="C149" s="96" t="s">
        <v>86</v>
      </c>
      <c r="D149" s="96"/>
      <c r="E149" s="97" t="s">
        <v>376</v>
      </c>
    </row>
    <row r="150" spans="1:11" x14ac:dyDescent="0.3">
      <c r="A150" s="15" t="s">
        <v>319</v>
      </c>
      <c r="B150" s="98">
        <v>94</v>
      </c>
      <c r="C150" s="99" t="s">
        <v>341</v>
      </c>
      <c r="D150" s="99"/>
      <c r="E150" s="170">
        <f>SUM(E142*E32)/G9</f>
        <v>151.5151515151515</v>
      </c>
    </row>
    <row r="151" spans="1:11" x14ac:dyDescent="0.3">
      <c r="B151" s="100"/>
      <c r="C151" s="101" t="s">
        <v>342</v>
      </c>
      <c r="D151" s="101"/>
      <c r="E151" s="168">
        <f>SUM(E150/I9)</f>
        <v>340.90909090909088</v>
      </c>
    </row>
    <row r="153" spans="1:11" x14ac:dyDescent="0.3">
      <c r="A153" s="136" t="s">
        <v>378</v>
      </c>
      <c r="B153" s="124" t="s">
        <v>377</v>
      </c>
      <c r="C153" s="134" t="s">
        <v>73</v>
      </c>
      <c r="D153" s="134" t="s">
        <v>173</v>
      </c>
      <c r="E153" s="134"/>
      <c r="F153" s="135"/>
    </row>
    <row r="154" spans="1:11" x14ac:dyDescent="0.3">
      <c r="A154" s="137" t="s">
        <v>379</v>
      </c>
      <c r="B154" s="129" t="s">
        <v>377</v>
      </c>
      <c r="C154" s="19" t="s">
        <v>380</v>
      </c>
      <c r="D154" s="19">
        <v>100</v>
      </c>
      <c r="E154" s="19"/>
      <c r="F154" s="130"/>
    </row>
    <row r="155" spans="1:11" x14ac:dyDescent="0.3">
      <c r="A155" t="s">
        <v>360</v>
      </c>
    </row>
    <row r="156" spans="1:11" x14ac:dyDescent="0.3">
      <c r="C156" s="102" t="s">
        <v>348</v>
      </c>
      <c r="D156" s="14" t="s">
        <v>343</v>
      </c>
      <c r="E156" s="14" t="s">
        <v>344</v>
      </c>
      <c r="F156" s="14" t="s">
        <v>345</v>
      </c>
      <c r="G156" s="14" t="s">
        <v>80</v>
      </c>
      <c r="H156" s="14"/>
      <c r="I156" s="14"/>
    </row>
    <row r="157" spans="1:11" x14ac:dyDescent="0.3">
      <c r="A157" t="s">
        <v>347</v>
      </c>
      <c r="C157">
        <f>E35</f>
        <v>1320</v>
      </c>
      <c r="D157">
        <f>E36</f>
        <v>2000</v>
      </c>
      <c r="E157" s="17">
        <f>E37</f>
        <v>2250</v>
      </c>
      <c r="F157" s="17">
        <f>SUM(J94+J95)</f>
        <v>333</v>
      </c>
      <c r="G157" s="17">
        <f>SUM(E157-F157)</f>
        <v>1917</v>
      </c>
      <c r="H157" s="36"/>
      <c r="I157" s="36"/>
      <c r="J157" s="36"/>
      <c r="K157" s="36"/>
    </row>
    <row r="158" spans="1:11" x14ac:dyDescent="0.3">
      <c r="A158" t="s">
        <v>381</v>
      </c>
      <c r="E158" s="17"/>
      <c r="F158" s="17"/>
      <c r="G158" s="17"/>
      <c r="H158" s="36"/>
      <c r="I158" s="36"/>
      <c r="J158" s="36"/>
      <c r="K158" s="36"/>
    </row>
    <row r="159" spans="1:11" x14ac:dyDescent="0.3">
      <c r="A159" t="s">
        <v>346</v>
      </c>
      <c r="D159">
        <f>F157</f>
        <v>333</v>
      </c>
      <c r="E159" s="17">
        <f>SUM(K97)</f>
        <v>374.62</v>
      </c>
      <c r="F159">
        <v>0</v>
      </c>
      <c r="G159" s="17">
        <f>SUM(E159-F159)</f>
        <v>374.62</v>
      </c>
    </row>
    <row r="160" spans="1:11" x14ac:dyDescent="0.3">
      <c r="H160" s="17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AA0008-FDBC-4ED7-8334-CF4388D5D4D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Vazquez</dc:creator>
  <cp:lastModifiedBy>Raúl Alejandro Sandoval Mijangos</cp:lastModifiedBy>
  <dcterms:created xsi:type="dcterms:W3CDTF">2023-10-27T19:34:40Z</dcterms:created>
  <dcterms:modified xsi:type="dcterms:W3CDTF">2024-05-02T14:15:43Z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{AEAA0008-FDBC-4ED7-8334-CF4388D5D4D1}</vt:lpwstr>
  </property>
</Properties>
</file>