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est. " sheetId="1" r:id="rId1"/>
  </sheets>
  <definedNames>
    <definedName name="arrow_part_data">'test. '!$I$5:$M$9</definedName>
    <definedName name="BoardQty">'test. '!$H$1</definedName>
    <definedName name="digikey_part_data">'test. '!$N$5:$R$9</definedName>
    <definedName name="farnell_part_data">'test. '!$S$5:$W$9</definedName>
    <definedName name="global_part_data">'test. '!$A$5:$H$9</definedName>
    <definedName name="lcsc_part_data">'test. '!$X$5:$AB$9</definedName>
    <definedName name="mouser_part_data">'test. '!$AC$5:$AG$9</definedName>
    <definedName name="newark_part_data">'test. '!$AH$5:$AL$9</definedName>
    <definedName name="PURCHASE_DESCRIPTION">'test. '!$H$12</definedName>
    <definedName name="rs_part_data">'test. '!$AM$5:$AQ$9</definedName>
    <definedName name="tme_part_data">'test. '!$AR$5:$AV$9</definedName>
    <definedName name="TotalCost">'test. '!$H$3</definedName>
    <definedName name="USD_EUR">'test. '!$C$12</definedName>
    <definedName name="USD_GBP">'test. '!$C$13</definedName>
    <definedName name="we_part_data">'test. '!$AW$5:$BA$9</definedName>
  </definedNames>
  <calcPr calcId="124519" fullCalcOnLoad="1"/>
</workbook>
</file>

<file path=xl/comments1.xml><?xml version="1.0" encoding="utf-8"?>
<comments xmlns="http://schemas.openxmlformats.org/spreadsheetml/2006/main">
  <authors>
    <author/>
  </authors>
  <commentList>
    <comment ref="G3" authorId="0">
      <text>
        <r>
          <rPr>
            <sz val="8"/>
            <color indexed="81"/>
            <rFont val="Tahoma"/>
            <family val="2"/>
          </rPr>
          <t>Use the minimum extend price across distributors not taking account available quantities.</t>
        </r>
      </text>
    </comment>
    <comment ref="M3" authorId="0">
      <text>
        <r>
          <rPr>
            <sz val="8"/>
            <color indexed="81"/>
            <rFont val="Tahoma"/>
            <family val="2"/>
          </rPr>
          <t>Number of parts found at this distributor.</t>
        </r>
      </text>
    </comment>
    <comment ref="R3" authorId="0">
      <text>
        <r>
          <rPr>
            <sz val="8"/>
            <color indexed="81"/>
            <rFont val="Tahoma"/>
            <family val="2"/>
          </rPr>
          <t>Number of parts found at this distributor.</t>
        </r>
      </text>
    </comment>
    <comment ref="W3" authorId="0">
      <text>
        <r>
          <rPr>
            <sz val="8"/>
            <color indexed="81"/>
            <rFont val="Tahoma"/>
            <family val="2"/>
          </rPr>
          <t>Number of parts found at this distributor.</t>
        </r>
      </text>
    </comment>
    <comment ref="AB3" authorId="0">
      <text>
        <r>
          <rPr>
            <sz val="8"/>
            <color indexed="81"/>
            <rFont val="Tahoma"/>
            <family val="2"/>
          </rPr>
          <t>Number of parts found at this distributor.</t>
        </r>
      </text>
    </comment>
    <comment ref="AG3" authorId="0">
      <text>
        <r>
          <rPr>
            <sz val="8"/>
            <color indexed="81"/>
            <rFont val="Tahoma"/>
            <family val="2"/>
          </rPr>
          <t>Number of parts found at this distributor.</t>
        </r>
      </text>
    </comment>
    <comment ref="AL3" authorId="0">
      <text>
        <r>
          <rPr>
            <sz val="8"/>
            <color indexed="81"/>
            <rFont val="Tahoma"/>
            <family val="2"/>
          </rPr>
          <t>Number of parts found at this distributor.</t>
        </r>
      </text>
    </comment>
    <comment ref="AQ3" authorId="0">
      <text>
        <r>
          <rPr>
            <sz val="8"/>
            <color indexed="81"/>
            <rFont val="Tahoma"/>
            <family val="2"/>
          </rPr>
          <t>Number of parts found at this distributor.</t>
        </r>
      </text>
    </comment>
    <comment ref="AV3" authorId="0">
      <text>
        <r>
          <rPr>
            <sz val="8"/>
            <color indexed="81"/>
            <rFont val="Tahoma"/>
            <family val="2"/>
          </rPr>
          <t>Number of parts found at this distributor.</t>
        </r>
      </text>
    </comment>
    <comment ref="BA3" authorId="0">
      <text>
        <r>
          <rPr>
            <sz val="8"/>
            <color indexed="81"/>
            <rFont val="Tahoma"/>
            <family val="2"/>
          </rPr>
          <t>Number of parts found at this distributor.</t>
        </r>
      </text>
    </comment>
    <comment ref="A6" authorId="0">
      <text>
        <r>
          <rPr>
            <sz val="8"/>
            <color indexed="81"/>
            <rFont val="Tahoma"/>
            <family val="2"/>
          </rPr>
          <t>Schematic identifier for each part.</t>
        </r>
      </text>
    </comment>
    <comment ref="B6" authorId="0">
      <text>
        <r>
          <rPr>
            <sz val="8"/>
            <color indexed="81"/>
            <rFont val="Tahoma"/>
            <family val="2"/>
          </rPr>
          <t>Value of each part.</t>
        </r>
      </text>
    </comment>
    <comment ref="C6" authorId="0">
      <text>
        <r>
          <rPr>
            <sz val="8"/>
            <color indexed="81"/>
            <rFont val="Tahoma"/>
            <family val="2"/>
          </rPr>
          <t>Description of each part.</t>
        </r>
      </text>
    </comment>
    <comment ref="D6" authorId="0">
      <text>
        <r>
          <rPr>
            <sz val="8"/>
            <color indexed="81"/>
            <rFont val="Tahoma"/>
            <family val="2"/>
          </rPr>
          <t>PCB footprint for each part.</t>
        </r>
      </text>
    </comment>
    <comment ref="E6" authorId="0">
      <text>
        <r>
          <rPr>
            <sz val="8"/>
            <color indexed="81"/>
            <rFont val="Tahoma"/>
            <family val="2"/>
          </rPr>
          <t>Manufacturer number for each part and link to it's datasheet (Ctrl-click).
Purple -&gt; Obsolete part detected by one of the distributors.</t>
        </r>
      </text>
    </comment>
    <comment ref="F6" authorId="0">
      <text>
        <r>
          <rPr>
            <sz val="8"/>
            <color indexed="81"/>
            <rFont val="Tahoma"/>
            <family val="2"/>
          </rPr>
          <t>Total number of each part needed.
Gray -&gt; No manf# provided.
Red -&gt; No parts available.
Orange -&gt; Not enough parts available.
Yellow -&gt; Parts available, but haven't purchased enough.</t>
        </r>
      </text>
    </comment>
    <comment ref="G6" authorId="0">
      <text>
        <r>
          <rPr>
            <sz val="8"/>
            <color indexed="81"/>
            <rFont val="Tahoma"/>
            <family val="2"/>
          </rPr>
          <t>Minimum unit price for each part across all distributors.</t>
        </r>
      </text>
    </comment>
    <comment ref="H6" authorId="0">
      <text>
        <r>
          <rPr>
            <sz val="8"/>
            <color indexed="81"/>
            <rFont val="Tahoma"/>
            <family val="2"/>
          </rPr>
          <t>Minimum extended price for each part across all distributors.</t>
        </r>
      </text>
    </comment>
    <comment ref="I6" authorId="0">
      <text>
        <r>
          <rPr>
            <sz val="8"/>
            <color indexed="81"/>
            <rFont val="Tahoma"/>
            <family val="2"/>
          </rPr>
          <t>Available quantity of each part at the distributor.
Red -&gt; No quantity available.
Orange -&gt; Too little quantity available.</t>
        </r>
      </text>
    </comment>
    <comment ref="J6" authorId="0">
      <text>
        <r>
          <rPr>
            <sz val="8"/>
            <color indexed="81"/>
            <rFont val="Tahoma"/>
            <family val="2"/>
          </rPr>
          <t>Purchase quantity of each part from this distributor.
Yellow -&gt; This part have a minimum purchase quantity bigger than 1 (check the price breaks).
Red -&gt; Purchasing more than the available quantity.</t>
        </r>
      </text>
    </comment>
    <comment ref="K6" authorId="0">
      <text>
        <r>
          <rPr>
            <sz val="8"/>
            <color indexed="81"/>
            <rFont val="Tahoma"/>
            <family val="2"/>
          </rPr>
          <t>Unit price of each part from this distributor.
Green -&gt; lowest price across distributors.</t>
        </r>
      </text>
    </comment>
    <comment ref="L6" authorId="0">
      <text>
        <r>
          <rPr>
            <sz val="8"/>
            <color indexed="81"/>
            <rFont val="Tahoma"/>
            <family val="2"/>
          </rPr>
          <t>(Unit Price) x (Purchase Qty) of each part from this distributor.
Red -&gt; Next price break is cheaper.
Green -&gt; Cheapest supplier.</t>
        </r>
      </text>
    </comment>
    <comment ref="M6" authorId="0">
      <text>
        <r>
          <rPr>
            <sz val="8"/>
            <color indexed="81"/>
            <rFont val="Tahoma"/>
            <family val="2"/>
          </rPr>
          <t>Distributor-assigned catalog number for each part and link to it's web page (ctrl-click). Extra distributor data is shown as comment.</t>
        </r>
      </text>
    </comment>
    <comment ref="N6" authorId="0">
      <text>
        <r>
          <rPr>
            <sz val="8"/>
            <color indexed="81"/>
            <rFont val="Tahoma"/>
            <family val="2"/>
          </rPr>
          <t>Available quantity of each part at the distributor.
Red -&gt; No quantity available.
Orange -&gt; Too little quantity available.</t>
        </r>
      </text>
    </comment>
    <comment ref="O6" authorId="0">
      <text>
        <r>
          <rPr>
            <sz val="8"/>
            <color indexed="81"/>
            <rFont val="Tahoma"/>
            <family val="2"/>
          </rPr>
          <t>Purchase quantity of each part from this distributor.
Yellow -&gt; This part have a minimum purchase quantity bigger than 1 (check the price breaks).
Red -&gt; Purchasing more than the available quantity.</t>
        </r>
      </text>
    </comment>
    <comment ref="P6" authorId="0">
      <text>
        <r>
          <rPr>
            <sz val="8"/>
            <color indexed="81"/>
            <rFont val="Tahoma"/>
            <family val="2"/>
          </rPr>
          <t>Unit price of each part from this distributor.
Green -&gt; lowest price across distributors.</t>
        </r>
      </text>
    </comment>
    <comment ref="Q6" authorId="0">
      <text>
        <r>
          <rPr>
            <sz val="8"/>
            <color indexed="81"/>
            <rFont val="Tahoma"/>
            <family val="2"/>
          </rPr>
          <t>(Unit Price) x (Purchase Qty) of each part from this distributor.
Red -&gt; Next price break is cheaper.
Green -&gt; Cheapest supplier.</t>
        </r>
      </text>
    </comment>
    <comment ref="R6" authorId="0">
      <text>
        <r>
          <rPr>
            <sz val="8"/>
            <color indexed="81"/>
            <rFont val="Tahoma"/>
            <family val="2"/>
          </rPr>
          <t>Distributor-assigned catalog number for each part and link to it's web page (ctrl-click). Extra distributor data is shown as comment.</t>
        </r>
      </text>
    </comment>
    <comment ref="S6" authorId="0">
      <text>
        <r>
          <rPr>
            <sz val="8"/>
            <color indexed="81"/>
            <rFont val="Tahoma"/>
            <family val="2"/>
          </rPr>
          <t>Available quantity of each part at the distributor.
Red -&gt; No quantity available.
Orange -&gt; Too little quantity available.</t>
        </r>
      </text>
    </comment>
    <comment ref="T6" authorId="0">
      <text>
        <r>
          <rPr>
            <sz val="8"/>
            <color indexed="81"/>
            <rFont val="Tahoma"/>
            <family val="2"/>
          </rPr>
          <t>Purchase quantity of each part from this distributor.
Yellow -&gt; This part have a minimum purchase quantity bigger than 1 (check the price breaks).
Red -&gt; Purchasing more than the available quantity.</t>
        </r>
      </text>
    </comment>
    <comment ref="U6" authorId="0">
      <text>
        <r>
          <rPr>
            <sz val="8"/>
            <color indexed="81"/>
            <rFont val="Tahoma"/>
            <family val="2"/>
          </rPr>
          <t>Unit price of each part from this distributor.
Green -&gt; lowest price across distributors.</t>
        </r>
      </text>
    </comment>
    <comment ref="V6" authorId="0">
      <text>
        <r>
          <rPr>
            <sz val="8"/>
            <color indexed="81"/>
            <rFont val="Tahoma"/>
            <family val="2"/>
          </rPr>
          <t>(Unit Price) x (Purchase Qty) of each part from this distributor.
Red -&gt; Next price break is cheaper.
Green -&gt; Cheapest supplier.</t>
        </r>
      </text>
    </comment>
    <comment ref="W6" authorId="0">
      <text>
        <r>
          <rPr>
            <sz val="8"/>
            <color indexed="81"/>
            <rFont val="Tahoma"/>
            <family val="2"/>
          </rPr>
          <t>Distributor-assigned catalog number for each part and link to it's web page (ctrl-click). Extra distributor data is shown as comment.</t>
        </r>
      </text>
    </comment>
    <comment ref="X6" authorId="0">
      <text>
        <r>
          <rPr>
            <sz val="8"/>
            <color indexed="81"/>
            <rFont val="Tahoma"/>
            <family val="2"/>
          </rPr>
          <t>Available quantity of each part at the distributor.
Red -&gt; No quantity available.
Orange -&gt; Too little quantity available.</t>
        </r>
      </text>
    </comment>
    <comment ref="Y6" authorId="0">
      <text>
        <r>
          <rPr>
            <sz val="8"/>
            <color indexed="81"/>
            <rFont val="Tahoma"/>
            <family val="2"/>
          </rPr>
          <t>Purchase quantity of each part from this distributor.
Yellow -&gt; This part have a minimum purchase quantity bigger than 1 (check the price breaks).
Red -&gt; Purchasing more than the available quantity.</t>
        </r>
      </text>
    </comment>
    <comment ref="Z6" authorId="0">
      <text>
        <r>
          <rPr>
            <sz val="8"/>
            <color indexed="81"/>
            <rFont val="Tahoma"/>
            <family val="2"/>
          </rPr>
          <t>Unit price of each part from this distributor.
Green -&gt; lowest price across distributors.</t>
        </r>
      </text>
    </comment>
    <comment ref="AA6" authorId="0">
      <text>
        <r>
          <rPr>
            <sz val="8"/>
            <color indexed="81"/>
            <rFont val="Tahoma"/>
            <family val="2"/>
          </rPr>
          <t>(Unit Price) x (Purchase Qty) of each part from this distributor.
Red -&gt; Next price break is cheaper.
Green -&gt; Cheapest supplier.</t>
        </r>
      </text>
    </comment>
    <comment ref="AB6" authorId="0">
      <text>
        <r>
          <rPr>
            <sz val="8"/>
            <color indexed="81"/>
            <rFont val="Tahoma"/>
            <family val="2"/>
          </rPr>
          <t>Distributor-assigned catalog number for each part and link to it's web page (ctrl-click). Extra distributor data is shown as comment.</t>
        </r>
      </text>
    </comment>
    <comment ref="AC6" authorId="0">
      <text>
        <r>
          <rPr>
            <sz val="8"/>
            <color indexed="81"/>
            <rFont val="Tahoma"/>
            <family val="2"/>
          </rPr>
          <t>Available quantity of each part at the distributor.
Red -&gt; No quantity available.
Orange -&gt; Too little quantity available.</t>
        </r>
      </text>
    </comment>
    <comment ref="AD6" authorId="0">
      <text>
        <r>
          <rPr>
            <sz val="8"/>
            <color indexed="81"/>
            <rFont val="Tahoma"/>
            <family val="2"/>
          </rPr>
          <t>Purchase quantity of each part from this distributor.
Yellow -&gt; This part have a minimum purchase quantity bigger than 1 (check the price breaks).
Red -&gt; Purchasing more than the available quantity.</t>
        </r>
      </text>
    </comment>
    <comment ref="AE6" authorId="0">
      <text>
        <r>
          <rPr>
            <sz val="8"/>
            <color indexed="81"/>
            <rFont val="Tahoma"/>
            <family val="2"/>
          </rPr>
          <t>Unit price of each part from this distributor.
Green -&gt; lowest price across distributors.</t>
        </r>
      </text>
    </comment>
    <comment ref="AF6" authorId="0">
      <text>
        <r>
          <rPr>
            <sz val="8"/>
            <color indexed="81"/>
            <rFont val="Tahoma"/>
            <family val="2"/>
          </rPr>
          <t>(Unit Price) x (Purchase Qty) of each part from this distributor.
Red -&gt; Next price break is cheaper.
Green -&gt; Cheapest supplier.</t>
        </r>
      </text>
    </comment>
    <comment ref="AG6" authorId="0">
      <text>
        <r>
          <rPr>
            <sz val="8"/>
            <color indexed="81"/>
            <rFont val="Tahoma"/>
            <family val="2"/>
          </rPr>
          <t>Distributor-assigned catalog number for each part and link to it's web page (ctrl-click). Extra distributor data is shown as comment.</t>
        </r>
      </text>
    </comment>
    <comment ref="AH6" authorId="0">
      <text>
        <r>
          <rPr>
            <sz val="8"/>
            <color indexed="81"/>
            <rFont val="Tahoma"/>
            <family val="2"/>
          </rPr>
          <t>Available quantity of each part at the distributor.
Red -&gt; No quantity available.
Orange -&gt; Too little quantity available.</t>
        </r>
      </text>
    </comment>
    <comment ref="AI6" authorId="0">
      <text>
        <r>
          <rPr>
            <sz val="8"/>
            <color indexed="81"/>
            <rFont val="Tahoma"/>
            <family val="2"/>
          </rPr>
          <t>Purchase quantity of each part from this distributor.
Yellow -&gt; This part have a minimum purchase quantity bigger than 1 (check the price breaks).
Red -&gt; Purchasing more than the available quantity.</t>
        </r>
      </text>
    </comment>
    <comment ref="AJ6" authorId="0">
      <text>
        <r>
          <rPr>
            <sz val="8"/>
            <color indexed="81"/>
            <rFont val="Tahoma"/>
            <family val="2"/>
          </rPr>
          <t>Unit price of each part from this distributor.
Green -&gt; lowest price across distributors.</t>
        </r>
      </text>
    </comment>
    <comment ref="AK6" authorId="0">
      <text>
        <r>
          <rPr>
            <sz val="8"/>
            <color indexed="81"/>
            <rFont val="Tahoma"/>
            <family val="2"/>
          </rPr>
          <t>(Unit Price) x (Purchase Qty) of each part from this distributor.
Red -&gt; Next price break is cheaper.
Green -&gt; Cheapest supplier.</t>
        </r>
      </text>
    </comment>
    <comment ref="AL6" authorId="0">
      <text>
        <r>
          <rPr>
            <sz val="8"/>
            <color indexed="81"/>
            <rFont val="Tahoma"/>
            <family val="2"/>
          </rPr>
          <t>Distributor-assigned catalog number for each part and link to it's web page (ctrl-click). Extra distributor data is shown as comment.</t>
        </r>
      </text>
    </comment>
    <comment ref="AM6" authorId="0">
      <text>
        <r>
          <rPr>
            <sz val="8"/>
            <color indexed="81"/>
            <rFont val="Tahoma"/>
            <family val="2"/>
          </rPr>
          <t>Available quantity of each part at the distributor.
Red -&gt; No quantity available.
Orange -&gt; Too little quantity available.</t>
        </r>
      </text>
    </comment>
    <comment ref="AN6" authorId="0">
      <text>
        <r>
          <rPr>
            <sz val="8"/>
            <color indexed="81"/>
            <rFont val="Tahoma"/>
            <family val="2"/>
          </rPr>
          <t>Purchase quantity of each part from this distributor.
Yellow -&gt; This part have a minimum purchase quantity bigger than 1 (check the price breaks).
Red -&gt; Purchasing more than the available quantity.</t>
        </r>
      </text>
    </comment>
    <comment ref="AO6" authorId="0">
      <text>
        <r>
          <rPr>
            <sz val="8"/>
            <color indexed="81"/>
            <rFont val="Tahoma"/>
            <family val="2"/>
          </rPr>
          <t>Unit price of each part from this distributor.
Green -&gt; lowest price across distributors.</t>
        </r>
      </text>
    </comment>
    <comment ref="AP6" authorId="0">
      <text>
        <r>
          <rPr>
            <sz val="8"/>
            <color indexed="81"/>
            <rFont val="Tahoma"/>
            <family val="2"/>
          </rPr>
          <t>(Unit Price) x (Purchase Qty) of each part from this distributor.
Red -&gt; Next price break is cheaper.
Green -&gt; Cheapest supplier.</t>
        </r>
      </text>
    </comment>
    <comment ref="AQ6" authorId="0">
      <text>
        <r>
          <rPr>
            <sz val="8"/>
            <color indexed="81"/>
            <rFont val="Tahoma"/>
            <family val="2"/>
          </rPr>
          <t>Distributor-assigned catalog number for each part and link to it's web page (ctrl-click). Extra distributor data is shown as comment.</t>
        </r>
      </text>
    </comment>
    <comment ref="AR6" authorId="0">
      <text>
        <r>
          <rPr>
            <sz val="8"/>
            <color indexed="81"/>
            <rFont val="Tahoma"/>
            <family val="2"/>
          </rPr>
          <t>Available quantity of each part at the distributor.
Red -&gt; No quantity available.
Orange -&gt; Too little quantity available.</t>
        </r>
      </text>
    </comment>
    <comment ref="AS6" authorId="0">
      <text>
        <r>
          <rPr>
            <sz val="8"/>
            <color indexed="81"/>
            <rFont val="Tahoma"/>
            <family val="2"/>
          </rPr>
          <t>Purchase quantity of each part from this distributor.
Yellow -&gt; This part have a minimum purchase quantity bigger than 1 (check the price breaks).
Red -&gt; Purchasing more than the available quantity.</t>
        </r>
      </text>
    </comment>
    <comment ref="AT6" authorId="0">
      <text>
        <r>
          <rPr>
            <sz val="8"/>
            <color indexed="81"/>
            <rFont val="Tahoma"/>
            <family val="2"/>
          </rPr>
          <t>Unit price of each part from this distributor.
Green -&gt; lowest price across distributors.</t>
        </r>
      </text>
    </comment>
    <comment ref="AU6" authorId="0">
      <text>
        <r>
          <rPr>
            <sz val="8"/>
            <color indexed="81"/>
            <rFont val="Tahoma"/>
            <family val="2"/>
          </rPr>
          <t>(Unit Price) x (Purchase Qty) of each part from this distributor.
Red -&gt; Next price break is cheaper.
Green -&gt; Cheapest supplier.</t>
        </r>
      </text>
    </comment>
    <comment ref="AV6" authorId="0">
      <text>
        <r>
          <rPr>
            <sz val="8"/>
            <color indexed="81"/>
            <rFont val="Tahoma"/>
            <family val="2"/>
          </rPr>
          <t>Distributor-assigned catalog number for each part and link to it's web page (ctrl-click). Extra distributor data is shown as comment.</t>
        </r>
      </text>
    </comment>
    <comment ref="AW6" authorId="0">
      <text>
        <r>
          <rPr>
            <sz val="8"/>
            <color indexed="81"/>
            <rFont val="Tahoma"/>
            <family val="2"/>
          </rPr>
          <t>Available quantity of each part at the distributor.
Red -&gt; No quantity available.
Orange -&gt; Too little quantity available.</t>
        </r>
      </text>
    </comment>
    <comment ref="AX6" authorId="0">
      <text>
        <r>
          <rPr>
            <sz val="8"/>
            <color indexed="81"/>
            <rFont val="Tahoma"/>
            <family val="2"/>
          </rPr>
          <t>Purchase quantity of each part from this distributor.
Yellow -&gt; This part have a minimum purchase quantity bigger than 1 (check the price breaks).
Red -&gt; Purchasing more than the available quantity.</t>
        </r>
      </text>
    </comment>
    <comment ref="AY6" authorId="0">
      <text>
        <r>
          <rPr>
            <sz val="8"/>
            <color indexed="81"/>
            <rFont val="Tahoma"/>
            <family val="2"/>
          </rPr>
          <t>Unit price of each part from this distributor.
Green -&gt; lowest price across distributors.</t>
        </r>
      </text>
    </comment>
    <comment ref="AZ6" authorId="0">
      <text>
        <r>
          <rPr>
            <sz val="8"/>
            <color indexed="81"/>
            <rFont val="Tahoma"/>
            <family val="2"/>
          </rPr>
          <t>(Unit Price) x (Purchase Qty) of each part from this distributor.
Red -&gt; Next price break is cheaper.
Green -&gt; Cheapest supplier.</t>
        </r>
      </text>
    </comment>
    <comment ref="BA6" authorId="0">
      <text>
        <r>
          <rPr>
            <sz val="8"/>
            <color indexed="81"/>
            <rFont val="Tahoma"/>
            <family val="2"/>
          </rPr>
          <t>Distributor-assigned catalog number for each part and link to it's web page (ctrl-click). Extra distributor data is shown as comment.</t>
        </r>
      </text>
    </comment>
    <comment ref="P7" authorId="0">
      <text>
        <r>
          <rPr>
            <sz val="8"/>
            <color indexed="81"/>
            <rFont val="Tahoma"/>
            <family val="2"/>
          </rPr>
          <t>Qty/Price Breaks (USD):
  Qty  -  Unit$  -  Ext$
================
     1   $0.64      $0.64
    10   $0.60      $6.05
    50   $0.57     $28.73
   100   $0.51     $51.30
   250   $0.45    $112.86
   500   $0.37    $184.68</t>
        </r>
      </text>
    </comment>
    <comment ref="U7" authorId="0">
      <text>
        <r>
          <rPr>
            <sz val="8"/>
            <color indexed="81"/>
            <rFont val="Tahoma"/>
            <family val="2"/>
          </rPr>
          <t>Qty/Price Breaks (GBP):
  Qty  -  Unit£  -  Ext£
================
     5   £0.48      £2.38
   100   £0.42     £42.50
   250   £0.31     £76.50
  1000   £0.30    £300.00
  2500   £0.29    £735.00</t>
        </r>
      </text>
    </comment>
    <comment ref="AE7" authorId="0">
      <text>
        <r>
          <rPr>
            <sz val="8"/>
            <color indexed="81"/>
            <rFont val="Tahoma"/>
            <family val="2"/>
          </rPr>
          <t>Qty/Price Breaks (USD):
  Qty  -  Unit$  -  Ext$
================
     1   $0.64      $0.64
    10   $0.61      $6.06
    25   $0.61     $15.15
    50   $0.58     $28.75
   100   $0.51     $51.30
   250   $0.45    $113.00</t>
        </r>
      </text>
    </comment>
    <comment ref="AJ7" authorId="0">
      <text>
        <r>
          <rPr>
            <sz val="8"/>
            <color indexed="81"/>
            <rFont val="Tahoma"/>
            <family val="2"/>
          </rPr>
          <t>Qty/Price Breaks (USD):
  Qty  -  Unit$  -  Ext$
================
     1   $0.64      $0.64
     5   $0.64      $3.20
    10   $0.61      $6.06
    25   $0.59     $14.77
    50   $0.58     $28.75
   100   $0.51     $51.30
   500   $0.37    $185.00</t>
        </r>
      </text>
    </comment>
    <comment ref="AO7" authorId="0">
      <text>
        <r>
          <rPr>
            <sz val="8"/>
            <color indexed="81"/>
            <rFont val="Tahoma"/>
            <family val="2"/>
          </rPr>
          <t>Qty/Price Breaks (GBP):
  Qty  -  Unit£  -  Ext£
================
    10   £0.74      £7.37
    50   £0.70     £35.05
   100   £0.67     £66.60
   200   £0.63    £126.40
   500   £0.60    £300.00</t>
        </r>
      </text>
    </comment>
    <comment ref="AW7" authorId="0">
      <text>
        <r>
          <rPr>
            <sz val="8"/>
            <color indexed="81"/>
            <rFont val="Tahoma"/>
            <family val="2"/>
          </rPr>
          <t>This part is listed but is not normally stocked.</t>
        </r>
      </text>
    </comment>
    <comment ref="AY7" authorId="0">
      <text>
        <r>
          <rPr>
            <sz val="8"/>
            <color indexed="81"/>
            <rFont val="Tahoma"/>
            <family val="2"/>
          </rPr>
          <t>Qty/Price Breaks (EUR):
  Qty  -  Unit€  -  Ext€
================</t>
        </r>
      </text>
    </comment>
    <comment ref="P8" authorId="0">
      <text>
        <r>
          <rPr>
            <sz val="8"/>
            <color indexed="81"/>
            <rFont val="Tahoma"/>
            <family val="2"/>
          </rPr>
          <t>Qty/Price Breaks (USD):
  Qty  -  Unit$  -  Ext$
================
     1   $0.24      $0.24
     5   $0.24      $1.18
    10   $0.22      $2.25
    50   $0.20     $10.05
   100   $0.19     $18.71
   250   $0.17     $41.58
   500   $0.14     $69.30
  1000   $0.13    $131.67
  5000   $0.10    $519.75</t>
        </r>
      </text>
    </comment>
    <comment ref="AE8" authorId="0">
      <text>
        <r>
          <rPr>
            <sz val="8"/>
            <color indexed="81"/>
            <rFont val="Tahoma"/>
            <family val="2"/>
          </rPr>
          <t>Qty/Price Breaks (USD):
  Qty  -  Unit$  -  Ext$
================
     1   $0.22      $0.22
    10   $0.20      $2.05
    25   $0.19      $4.75
   100   $0.17     $17.10
   250   $0.15     $38.00
   500   $0.13     $63.00</t>
        </r>
      </text>
    </comment>
    <comment ref="AH8" authorId="0">
      <text>
        <r>
          <rPr>
            <sz val="8"/>
            <color indexed="81"/>
            <rFont val="Tahoma"/>
            <family val="2"/>
          </rPr>
          <t>This part is listed but is not normally stocked.</t>
        </r>
      </text>
    </comment>
    <comment ref="AJ8" authorId="0">
      <text>
        <r>
          <rPr>
            <sz val="8"/>
            <color indexed="81"/>
            <rFont val="Tahoma"/>
            <family val="2"/>
          </rPr>
          <t>Qty/Price Breaks (USD):
  Qty  -  Unit$  -  Ext$
================
     1   $0.41      $0.41
    10   $0.27      $2.73
    25   $0.23      $5.65
    50   $0.18      $8.95
   100   $0.15     $15.00
   500   $0.12     $62.50
  1000   $0.11    $107.00
  2500   $0.10    $240.00</t>
        </r>
      </text>
    </comment>
    <comment ref="AW8" authorId="0">
      <text>
        <r>
          <rPr>
            <sz val="8"/>
            <color indexed="81"/>
            <rFont val="Tahoma"/>
            <family val="2"/>
          </rPr>
          <t>This part is listed but is not normally stocked.</t>
        </r>
      </text>
    </comment>
    <comment ref="AY8" authorId="0">
      <text>
        <r>
          <rPr>
            <sz val="8"/>
            <color indexed="81"/>
            <rFont val="Tahoma"/>
            <family val="2"/>
          </rPr>
          <t>Qty/Price Breaks (EUR):
  Qty  -  Unit€  -  Ext€
================</t>
        </r>
      </text>
    </comment>
    <comment ref="AW9" authorId="0">
      <text>
        <r>
          <rPr>
            <sz val="8"/>
            <color indexed="81"/>
            <rFont val="Tahoma"/>
            <family val="2"/>
          </rPr>
          <t>This part is listed but is not normally stocked.</t>
        </r>
      </text>
    </comment>
    <comment ref="AY9" authorId="0">
      <text>
        <r>
          <rPr>
            <sz val="8"/>
            <color indexed="81"/>
            <rFont val="Tahoma"/>
            <family val="2"/>
          </rPr>
          <t>Qty/Price Breaks (EUR):
  Qty  -  Unit€  -  Ext€
================</t>
        </r>
      </text>
    </comment>
    <comment ref="G11" authorId="0">
      <text>
        <r>
          <rPr>
            <sz val="8"/>
            <color indexed="81"/>
            <rFont val="Tahoma"/>
            <family val="2"/>
          </rPr>
          <t>This is the total of your cart across all distributors.</t>
        </r>
      </text>
    </comment>
    <comment ref="J11" authorId="0">
      <text>
        <r>
          <rPr>
            <sz val="8"/>
            <color indexed="81"/>
            <rFont val="Tahoma"/>
            <family val="2"/>
          </rPr>
          <t>Copy the information below to the BOM import page of the distributor web site.</t>
        </r>
      </text>
    </comment>
    <comment ref="O11" authorId="0">
      <text>
        <r>
          <rPr>
            <sz val="8"/>
            <color indexed="81"/>
            <rFont val="Tahoma"/>
            <family val="2"/>
          </rPr>
          <t>Copy the information below to the BOM import page of the distributor web site.</t>
        </r>
      </text>
    </comment>
    <comment ref="T11" authorId="0">
      <text>
        <r>
          <rPr>
            <sz val="8"/>
            <color indexed="81"/>
            <rFont val="Tahoma"/>
            <family val="2"/>
          </rPr>
          <t>Copy the information below to the BOM import page of the distributor web site.</t>
        </r>
      </text>
    </comment>
    <comment ref="Y11" authorId="0">
      <text>
        <r>
          <rPr>
            <sz val="8"/>
            <color indexed="81"/>
            <rFont val="Tahoma"/>
            <family val="2"/>
          </rPr>
          <t>Copy the information below to the BOM import page of the distributor web site.</t>
        </r>
      </text>
    </comment>
    <comment ref="AD11" authorId="0">
      <text>
        <r>
          <rPr>
            <sz val="8"/>
            <color indexed="81"/>
            <rFont val="Tahoma"/>
            <family val="2"/>
          </rPr>
          <t>Copy the information below to the BOM import page of the distributor web site.</t>
        </r>
      </text>
    </comment>
    <comment ref="AI11" authorId="0">
      <text>
        <r>
          <rPr>
            <sz val="8"/>
            <color indexed="81"/>
            <rFont val="Tahoma"/>
            <family val="2"/>
          </rPr>
          <t>Copy the information below to the BOM import page of the distributor web site.</t>
        </r>
      </text>
    </comment>
    <comment ref="AN11" authorId="0">
      <text>
        <r>
          <rPr>
            <sz val="8"/>
            <color indexed="81"/>
            <rFont val="Tahoma"/>
            <family val="2"/>
          </rPr>
          <t>Copy the information below to the BOM import page of the distributor web site.</t>
        </r>
      </text>
    </comment>
    <comment ref="AS11" authorId="0">
      <text>
        <r>
          <rPr>
            <sz val="8"/>
            <color indexed="81"/>
            <rFont val="Tahoma"/>
            <family val="2"/>
          </rPr>
          <t>Copy the information below to the BOM import page of the distributor web site.</t>
        </r>
      </text>
    </comment>
    <comment ref="AX11" authorId="0">
      <text>
        <r>
          <rPr>
            <sz val="8"/>
            <color indexed="81"/>
            <rFont val="Tahoma"/>
            <family val="2"/>
          </rPr>
          <t>Copy the information below to the BOM import page of the distributor web site.</t>
        </r>
      </text>
    </comment>
    <comment ref="G12" authorId="0">
      <text>
        <r>
          <rPr>
            <sz val="8"/>
            <color indexed="81"/>
            <rFont val="Tahoma"/>
            <family val="2"/>
          </rPr>
          <t>This description will be added to all purchased parts label and may be used to distinguish the component of different projects.</t>
        </r>
      </text>
    </comment>
    <comment ref="Y12" authorId="0">
      <text>
        <r>
          <rPr>
            <sz val="8"/>
            <color indexed="81"/>
            <rFont val="Tahoma"/>
            <family val="2"/>
          </rPr>
          <t>Copy this header and order to CSV file and use for JLCPCB manufacture PCB housing. The multipart components that use "#" symbol is not allowed at JLCPCB.</t>
        </r>
      </text>
    </comment>
  </commentList>
</comments>
</file>

<file path=xl/sharedStrings.xml><?xml version="1.0" encoding="utf-8"?>
<sst xmlns="http://schemas.openxmlformats.org/spreadsheetml/2006/main" count="122" uniqueCount="57">
  <si>
    <t>Global Part Info</t>
  </si>
  <si>
    <t>Qty</t>
  </si>
  <si>
    <t>Footprint</t>
  </si>
  <si>
    <t>Refs</t>
  </si>
  <si>
    <t>Value</t>
  </si>
  <si>
    <t>Unit$</t>
  </si>
  <si>
    <t>Ext$</t>
  </si>
  <si>
    <t>Manf#</t>
  </si>
  <si>
    <t>Desc</t>
  </si>
  <si>
    <t>F1#1</t>
  </si>
  <si>
    <t>F-6A/250V - p1/3</t>
  </si>
  <si>
    <t>696101000002</t>
  </si>
  <si>
    <t>FUSE HOLDER for fuse 5mm x 20mm</t>
  </si>
  <si>
    <t>F1#2</t>
  </si>
  <si>
    <t>F-6A/250V - p2/3</t>
  </si>
  <si>
    <t>5MF 6-R</t>
  </si>
  <si>
    <t>F1#3</t>
  </si>
  <si>
    <t>F-6A/250V - p3/3</t>
  </si>
  <si>
    <t>695120004001</t>
  </si>
  <si>
    <t>Total Purchase:</t>
  </si>
  <si>
    <t>Purchase description:</t>
  </si>
  <si>
    <t>Used currency rates:</t>
  </si>
  <si>
    <t>USD($)/EUR(€):</t>
  </si>
  <si>
    <t>USD($)/GBP(£):</t>
  </si>
  <si>
    <t>Prj:</t>
  </si>
  <si>
    <t>test.xml</t>
  </si>
  <si>
    <t>Co.:</t>
  </si>
  <si>
    <t>Prj date:</t>
  </si>
  <si>
    <t>20/05/2020 13:13:22</t>
  </si>
  <si>
    <t>Board Qty:</t>
  </si>
  <si>
    <t>Total Cost:</t>
  </si>
  <si>
    <t>Unit Cost:</t>
  </si>
  <si>
    <t>$ date:</t>
  </si>
  <si>
    <t>2020-05-22 11:15:41</t>
  </si>
  <si>
    <t>Arrow</t>
  </si>
  <si>
    <t>Cat#</t>
  </si>
  <si>
    <t>Purch</t>
  </si>
  <si>
    <t>Avail</t>
  </si>
  <si>
    <t>Buy here</t>
  </si>
  <si>
    <t>Digi-Key</t>
  </si>
  <si>
    <t>732-11370-ND</t>
  </si>
  <si>
    <t>507-1270-ND</t>
  </si>
  <si>
    <t>Farnell</t>
  </si>
  <si>
    <t>2471678</t>
  </si>
  <si>
    <t>LCSC</t>
  </si>
  <si>
    <t>Mouser</t>
  </si>
  <si>
    <t>710696101000002</t>
  </si>
  <si>
    <t>5305MF6R</t>
  </si>
  <si>
    <t>Newark</t>
  </si>
  <si>
    <t>45Y9790</t>
  </si>
  <si>
    <t>58AC5677</t>
  </si>
  <si>
    <t>NonStk</t>
  </si>
  <si>
    <t>RS Components</t>
  </si>
  <si>
    <t>8930574</t>
  </si>
  <si>
    <t>TME</t>
  </si>
  <si>
    <t>we</t>
  </si>
  <si>
    <t>KiCost® v.1.1.5</t>
  </si>
</sst>
</file>

<file path=xl/styles.xml><?xml version="1.0" encoding="utf-8"?>
<styleSheet xmlns="http://schemas.openxmlformats.org/spreadsheetml/2006/main">
  <numFmts count="1">
    <numFmt numFmtId="164" formatCode="$#,##0.00"/>
    <numFmt numFmtId="164" formatCode="$#,##0.00"/>
    <numFmt numFmtId="164" formatCode="$#,##0.00"/>
  </numFmts>
  <fonts count="1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008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0909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0303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1166DD"/>
        <bgColor indexed="64"/>
      </patternFill>
    </fill>
    <fill>
      <patternFill patternType="solid">
        <fgColor rgb="FF004A85"/>
        <bgColor indexed="64"/>
      </patternFill>
    </fill>
    <fill>
      <patternFill patternType="solid">
        <fgColor rgb="FFA2AE0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C4DA1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9" fillId="0" borderId="0" xfId="1" applyAlignment="1" applyProtection="1"/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5">
    <dxf>
      <fill>
        <patternFill>
          <bgColor rgb="FFAAAAAA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80FF8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datasheet.octopart.com/696101000002-W%C3%BCrth-Elektronik-datasheet-117282884.pdf" TargetMode="External"/><Relationship Id="rId2" Type="http://schemas.openxmlformats.org/officeDocument/2006/relationships/hyperlink" Target="https://octopart.com/click/track?ai=8078&amp;sig=0f19a2e&amp;sid=459&amp;ppid=56808803&amp;vpid=423163222&amp;ct=offers" TargetMode="External"/><Relationship Id="rId3" Type="http://schemas.openxmlformats.org/officeDocument/2006/relationships/hyperlink" Target="https://octopart.com/click/track?ai=8078&amp;sig=058d028&amp;sid=819&amp;ppid=56808803&amp;vpid=209556322&amp;ct=offers" TargetMode="External"/><Relationship Id="rId4" Type="http://schemas.openxmlformats.org/officeDocument/2006/relationships/hyperlink" Target="https://octopart.com/click/track?ai=8078&amp;sig=0247e72&amp;sid=2401&amp;ppid=56808803&amp;vpid=490212795&amp;ct=offers" TargetMode="External"/><Relationship Id="rId5" Type="http://schemas.openxmlformats.org/officeDocument/2006/relationships/hyperlink" Target="https://octopart.com/click/track?ai=8078&amp;sig=01cc2e9&amp;sid=2402&amp;ppid=56808803&amp;vpid=231886818&amp;ct=offers" TargetMode="External"/><Relationship Id="rId6" Type="http://schemas.openxmlformats.org/officeDocument/2006/relationships/hyperlink" Target="https://octopart.com/click/track?ai=8078&amp;sig=08b0aea&amp;sid=10022&amp;ppid=56808803&amp;vpid=253750329&amp;ct=offers" TargetMode="External"/><Relationship Id="rId7" Type="http://schemas.openxmlformats.org/officeDocument/2006/relationships/hyperlink" Target="http://datasheet.octopart.com/5MF-6-R-Bel-Fuse-datasheet-3225.pdf" TargetMode="External"/><Relationship Id="rId8" Type="http://schemas.openxmlformats.org/officeDocument/2006/relationships/hyperlink" Target="https://octopart.com/click/track?ai=8078&amp;sig=016582a&amp;sid=459&amp;ppid=564313&amp;vpid=1341522&amp;ct=offers" TargetMode="External"/><Relationship Id="rId9" Type="http://schemas.openxmlformats.org/officeDocument/2006/relationships/hyperlink" Target="https://octopart.com/click/track?ai=8078&amp;sig=03bdf11&amp;sid=2401&amp;ppid=564313&amp;vpid=217143194&amp;ct=offers" TargetMode="External"/><Relationship Id="rId10" Type="http://schemas.openxmlformats.org/officeDocument/2006/relationships/hyperlink" Target="https://octopart.com/click/track?c=1&amp;ai=8078&amp;sig=01d09e1&amp;sid=2402&amp;ppid=564313&amp;vpid=508525313&amp;ct=offers" TargetMode="External"/><Relationship Id="rId11" Type="http://schemas.openxmlformats.org/officeDocument/2006/relationships/hyperlink" Target="https://www.arrow.com/en/bom-tool/" TargetMode="External"/><Relationship Id="rId12" Type="http://schemas.openxmlformats.org/officeDocument/2006/relationships/hyperlink" Target="https://www.digikey.com/ordering/shoppingcart" TargetMode="External"/><Relationship Id="rId13" Type="http://schemas.openxmlformats.org/officeDocument/2006/relationships/hyperlink" Target="https://www.newark.com/quick-order?isQuickPaste=true" TargetMode="External"/><Relationship Id="rId14" Type="http://schemas.openxmlformats.org/officeDocument/2006/relationships/hyperlink" Target="https://lcsc.com/bom.html" TargetMode="External"/><Relationship Id="rId15" Type="http://schemas.openxmlformats.org/officeDocument/2006/relationships/hyperlink" Target="https://mouser.com/bom/" TargetMode="External"/><Relationship Id="rId16" Type="http://schemas.openxmlformats.org/officeDocument/2006/relationships/hyperlink" Target="https://www.newark.com/quick-order?isQuickPaste=true" TargetMode="External"/><Relationship Id="rId17" Type="http://schemas.openxmlformats.org/officeDocument/2006/relationships/hyperlink" Target="https://uk.rs-online.com/web/mylists/manualQuotes.html?method=showEnquiryCreationPage&amp;mode=new" TargetMode="External"/><Relationship Id="rId18" Type="http://schemas.openxmlformats.org/officeDocument/2006/relationships/hyperlink" Target="https://www.tme.eu/en/Profile/QuickBuy/load.html" TargetMode="External"/><Relationship Id="rId19" Type="http://schemas.openxmlformats.org/officeDocument/2006/relationships/vmlDrawing" Target="../drawings/vmlDrawing1.vml"/><Relationship Id="rId2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5"/>
  <sheetViews>
    <sheetView tabSelected="1" workbookViewId="0">
      <pane xSplit="8" ySplit="6" topLeftCell="I7" activePane="bottomRight" state="frozen"/>
      <selection pane="topRight" activeCell="I1" sqref="I1"/>
      <selection pane="bottomLeft" activeCell="A7" sqref="A7"/>
      <selection pane="bottomRight"/>
    </sheetView>
  </sheetViews>
  <sheetFormatPr defaultRowHeight="15" outlineLevelCol="2"/>
  <cols>
    <col min="1" max="1" width="9.140625"/>
    <col min="2" max="2" width="9.140625"/>
    <col min="3" max="3" width="9.140625" outlineLevel="2"/>
    <col min="4" max="4" width="9.140625" outlineLevel="2"/>
    <col min="5" max="5" width="9.140625" outlineLevel="1"/>
    <col min="6" max="6" width="9.140625" outlineLevel="1"/>
    <col min="7" max="7" width="9.140625"/>
    <col min="8" max="8" width="15.7109375" customWidth="1"/>
    <col min="9" max="9" width="9.140625" outlineLevel="1"/>
    <col min="10" max="10" width="9.140625" outlineLevel="2"/>
    <col min="11" max="11" width="9.140625" outlineLevel="2"/>
    <col min="12" max="12" width="15.7109375" customWidth="1"/>
    <col min="13" max="13" width="15.7109375" customWidth="1" outlineLevel="2"/>
    <col min="14" max="14" width="9.140625" outlineLevel="1"/>
    <col min="15" max="15" width="9.140625" outlineLevel="2"/>
    <col min="16" max="16" width="9.140625" outlineLevel="2"/>
    <col min="17" max="17" width="15.7109375" customWidth="1"/>
    <col min="18" max="18" width="15.7109375" customWidth="1" outlineLevel="2"/>
    <col min="19" max="19" width="9.140625" outlineLevel="1"/>
    <col min="20" max="20" width="9.140625" outlineLevel="2"/>
    <col min="21" max="21" width="9.140625" outlineLevel="2"/>
    <col min="22" max="22" width="15.7109375" customWidth="1"/>
    <col min="23" max="23" width="15.7109375" customWidth="1" outlineLevel="2"/>
    <col min="24" max="24" width="9.140625" outlineLevel="1"/>
    <col min="25" max="25" width="9.140625" outlineLevel="2"/>
    <col min="26" max="26" width="9.140625" outlineLevel="2"/>
    <col min="27" max="27" width="15.7109375" customWidth="1"/>
    <col min="28" max="28" width="15.7109375" customWidth="1" outlineLevel="2"/>
    <col min="29" max="29" width="9.140625" outlineLevel="1"/>
    <col min="30" max="30" width="9.140625" outlineLevel="2"/>
    <col min="31" max="31" width="9.140625" outlineLevel="2"/>
    <col min="32" max="32" width="15.7109375" customWidth="1"/>
    <col min="33" max="33" width="15.7109375" customWidth="1" outlineLevel="2"/>
    <col min="34" max="34" width="9.140625" outlineLevel="1"/>
    <col min="35" max="35" width="9.140625" outlineLevel="2"/>
    <col min="36" max="36" width="9.140625" outlineLevel="2"/>
    <col min="37" max="37" width="15.7109375" customWidth="1"/>
    <col min="38" max="38" width="15.7109375" customWidth="1" outlineLevel="2"/>
    <col min="39" max="39" width="9.140625" outlineLevel="1"/>
    <col min="40" max="40" width="9.140625" outlineLevel="2"/>
    <col min="41" max="41" width="9.140625" outlineLevel="2"/>
    <col min="42" max="42" width="15.7109375" customWidth="1"/>
    <col min="43" max="43" width="15.7109375" customWidth="1" outlineLevel="2"/>
    <col min="44" max="44" width="9.140625" outlineLevel="1"/>
    <col min="45" max="45" width="9.140625" outlineLevel="2"/>
    <col min="46" max="46" width="9.140625" outlineLevel="2"/>
    <col min="47" max="47" width="15.7109375" customWidth="1"/>
    <col min="48" max="48" width="15.7109375" customWidth="1" outlineLevel="2"/>
    <col min="49" max="49" width="9.140625" outlineLevel="1"/>
    <col min="50" max="50" width="9.140625" outlineLevel="2"/>
    <col min="51" max="51" width="9.140625" outlineLevel="2"/>
    <col min="52" max="52" width="15.7109375" customWidth="1"/>
    <col min="53" max="53" width="15.7109375" customWidth="1" outlineLevel="2"/>
  </cols>
  <sheetData>
    <row r="1" spans="1:53">
      <c r="A1" s="2" t="s">
        <v>24</v>
      </c>
      <c r="B1" s="3" t="s">
        <v>25</v>
      </c>
      <c r="G1" s="4" t="s">
        <v>29</v>
      </c>
      <c r="H1" s="4">
        <v>100</v>
      </c>
    </row>
    <row r="2" spans="1:53">
      <c r="A2" s="2" t="s">
        <v>26</v>
      </c>
      <c r="B2" s="3"/>
      <c r="G2" s="2" t="s">
        <v>31</v>
      </c>
      <c r="H2" s="5">
        <f>TotalCost/BoardQty</f>
        <v>0</v>
      </c>
    </row>
    <row r="3" spans="1:53">
      <c r="A3" s="2" t="s">
        <v>27</v>
      </c>
      <c r="B3" s="3" t="s">
        <v>28</v>
      </c>
      <c r="G3" s="2" t="s">
        <v>30</v>
      </c>
      <c r="H3" s="6">
        <f>SUM(H7:H9)</f>
        <v>0</v>
      </c>
      <c r="L3" s="6">
        <f>SUM(L7:L9)</f>
        <v>0</v>
      </c>
      <c r="M3" s="7">
        <f>(COUNTA(L7:L9)&amp;" of "&amp;ROWS(L7:L9)&amp;" parts found"</f>
        <v>0</v>
      </c>
      <c r="Q3" s="6">
        <f>SUM(Q7:Q9)</f>
        <v>0</v>
      </c>
      <c r="R3" s="7">
        <f>(COUNTA(Q7:Q9)&amp;" of "&amp;ROWS(Q7:Q9)&amp;" parts found"</f>
        <v>0</v>
      </c>
      <c r="V3" s="6">
        <f>SUM(V7:V9)</f>
        <v>0</v>
      </c>
      <c r="W3" s="7">
        <f>(COUNTA(V7:V9)&amp;" of "&amp;ROWS(V7:V9)&amp;" parts found"</f>
        <v>0</v>
      </c>
      <c r="AA3" s="6">
        <f>SUM(AA7:AA9)</f>
        <v>0</v>
      </c>
      <c r="AB3" s="7">
        <f>(COUNTA(AA7:AA9)&amp;" of "&amp;ROWS(AA7:AA9)&amp;" parts found"</f>
        <v>0</v>
      </c>
      <c r="AF3" s="6">
        <f>SUM(AF7:AF9)</f>
        <v>0</v>
      </c>
      <c r="AG3" s="7">
        <f>(COUNTA(AF7:AF9)&amp;" of "&amp;ROWS(AF7:AF9)&amp;" parts found"</f>
        <v>0</v>
      </c>
      <c r="AK3" s="6">
        <f>SUM(AK7:AK9)</f>
        <v>0</v>
      </c>
      <c r="AL3" s="7">
        <f>(COUNTA(AK7:AK9)&amp;" of "&amp;ROWS(AK7:AK9)&amp;" parts found"</f>
        <v>0</v>
      </c>
      <c r="AP3" s="6">
        <f>SUM(AP7:AP9)</f>
        <v>0</v>
      </c>
      <c r="AQ3" s="7">
        <f>(COUNTA(AP7:AP9)&amp;" of "&amp;ROWS(AP7:AP9)&amp;" parts found"</f>
        <v>0</v>
      </c>
      <c r="AU3" s="6">
        <f>SUM(AU7:AU9)</f>
        <v>0</v>
      </c>
      <c r="AV3" s="7">
        <f>(COUNTA(AU7:AU9)&amp;" of "&amp;ROWS(AU7:AU9)&amp;" parts found"</f>
        <v>0</v>
      </c>
      <c r="AZ3" s="6">
        <f>SUM(AZ7:AZ9)</f>
        <v>0</v>
      </c>
      <c r="BA3" s="7">
        <f>(COUNTA(AZ7:AZ9)&amp;" of "&amp;ROWS(AZ7:AZ9)&amp;" parts found"</f>
        <v>0</v>
      </c>
    </row>
    <row r="4" spans="1:53">
      <c r="A4" s="2" t="s">
        <v>32</v>
      </c>
      <c r="B4" s="3" t="s">
        <v>33</v>
      </c>
    </row>
    <row r="5" spans="1:53">
      <c r="A5" s="8" t="s">
        <v>0</v>
      </c>
      <c r="B5" s="8"/>
      <c r="C5" s="8"/>
      <c r="D5" s="8"/>
      <c r="E5" s="8"/>
      <c r="F5" s="8"/>
      <c r="G5" s="8"/>
      <c r="H5" s="8"/>
      <c r="I5" s="9" t="s">
        <v>34</v>
      </c>
      <c r="J5" s="9"/>
      <c r="K5" s="9"/>
      <c r="L5" s="9"/>
      <c r="M5" s="9"/>
      <c r="N5" s="10" t="s">
        <v>39</v>
      </c>
      <c r="O5" s="10"/>
      <c r="P5" s="10"/>
      <c r="Q5" s="10"/>
      <c r="R5" s="10"/>
      <c r="S5" s="11" t="s">
        <v>42</v>
      </c>
      <c r="T5" s="11"/>
      <c r="U5" s="11"/>
      <c r="V5" s="11"/>
      <c r="W5" s="11"/>
      <c r="X5" s="12" t="s">
        <v>44</v>
      </c>
      <c r="Y5" s="12"/>
      <c r="Z5" s="12"/>
      <c r="AA5" s="12"/>
      <c r="AB5" s="12"/>
      <c r="AC5" s="13" t="s">
        <v>45</v>
      </c>
      <c r="AD5" s="13"/>
      <c r="AE5" s="13"/>
      <c r="AF5" s="13"/>
      <c r="AG5" s="13"/>
      <c r="AH5" s="14" t="s">
        <v>48</v>
      </c>
      <c r="AI5" s="14"/>
      <c r="AJ5" s="14"/>
      <c r="AK5" s="14"/>
      <c r="AL5" s="14"/>
      <c r="AM5" s="15" t="s">
        <v>52</v>
      </c>
      <c r="AN5" s="15"/>
      <c r="AO5" s="15"/>
      <c r="AP5" s="15"/>
      <c r="AQ5" s="15"/>
      <c r="AR5" s="16" t="s">
        <v>54</v>
      </c>
      <c r="AS5" s="16"/>
      <c r="AT5" s="16"/>
      <c r="AU5" s="16"/>
      <c r="AV5" s="16"/>
      <c r="AW5" s="17" t="s">
        <v>55</v>
      </c>
      <c r="AX5" s="17"/>
      <c r="AY5" s="17"/>
      <c r="AZ5" s="17"/>
      <c r="BA5" s="17"/>
    </row>
    <row r="6" spans="1:53">
      <c r="A6" s="18" t="s">
        <v>3</v>
      </c>
      <c r="B6" s="18" t="s">
        <v>4</v>
      </c>
      <c r="C6" s="18" t="s">
        <v>8</v>
      </c>
      <c r="D6" s="18" t="s">
        <v>2</v>
      </c>
      <c r="E6" s="18" t="s">
        <v>7</v>
      </c>
      <c r="F6" s="18" t="s">
        <v>1</v>
      </c>
      <c r="G6" s="18" t="s">
        <v>5</v>
      </c>
      <c r="H6" s="18" t="s">
        <v>6</v>
      </c>
      <c r="I6" s="18" t="s">
        <v>37</v>
      </c>
      <c r="J6" s="18" t="s">
        <v>36</v>
      </c>
      <c r="K6" s="18" t="s">
        <v>5</v>
      </c>
      <c r="L6" s="18" t="s">
        <v>6</v>
      </c>
      <c r="M6" s="18" t="s">
        <v>35</v>
      </c>
      <c r="N6" s="18" t="s">
        <v>37</v>
      </c>
      <c r="O6" s="18" t="s">
        <v>36</v>
      </c>
      <c r="P6" s="18" t="s">
        <v>5</v>
      </c>
      <c r="Q6" s="18" t="s">
        <v>6</v>
      </c>
      <c r="R6" s="18" t="s">
        <v>35</v>
      </c>
      <c r="S6" s="18" t="s">
        <v>37</v>
      </c>
      <c r="T6" s="18" t="s">
        <v>36</v>
      </c>
      <c r="U6" s="18" t="s">
        <v>5</v>
      </c>
      <c r="V6" s="18" t="s">
        <v>6</v>
      </c>
      <c r="W6" s="18" t="s">
        <v>35</v>
      </c>
      <c r="X6" s="18" t="s">
        <v>37</v>
      </c>
      <c r="Y6" s="18" t="s">
        <v>36</v>
      </c>
      <c r="Z6" s="18" t="s">
        <v>5</v>
      </c>
      <c r="AA6" s="18" t="s">
        <v>6</v>
      </c>
      <c r="AB6" s="18" t="s">
        <v>35</v>
      </c>
      <c r="AC6" s="18" t="s">
        <v>37</v>
      </c>
      <c r="AD6" s="18" t="s">
        <v>36</v>
      </c>
      <c r="AE6" s="18" t="s">
        <v>5</v>
      </c>
      <c r="AF6" s="18" t="s">
        <v>6</v>
      </c>
      <c r="AG6" s="18" t="s">
        <v>35</v>
      </c>
      <c r="AH6" s="18" t="s">
        <v>37</v>
      </c>
      <c r="AI6" s="18" t="s">
        <v>36</v>
      </c>
      <c r="AJ6" s="18" t="s">
        <v>5</v>
      </c>
      <c r="AK6" s="18" t="s">
        <v>6</v>
      </c>
      <c r="AL6" s="18" t="s">
        <v>35</v>
      </c>
      <c r="AM6" s="18" t="s">
        <v>37</v>
      </c>
      <c r="AN6" s="18" t="s">
        <v>36</v>
      </c>
      <c r="AO6" s="18" t="s">
        <v>5</v>
      </c>
      <c r="AP6" s="18" t="s">
        <v>6</v>
      </c>
      <c r="AQ6" s="18" t="s">
        <v>35</v>
      </c>
      <c r="AR6" s="18" t="s">
        <v>37</v>
      </c>
      <c r="AS6" s="18" t="s">
        <v>36</v>
      </c>
      <c r="AT6" s="18" t="s">
        <v>5</v>
      </c>
      <c r="AU6" s="18" t="s">
        <v>6</v>
      </c>
      <c r="AV6" s="18" t="s">
        <v>35</v>
      </c>
      <c r="AW6" s="18" t="s">
        <v>37</v>
      </c>
      <c r="AX6" s="18" t="s">
        <v>36</v>
      </c>
      <c r="AY6" s="18" t="s">
        <v>5</v>
      </c>
      <c r="AZ6" s="18" t="s">
        <v>6</v>
      </c>
      <c r="BA6" s="18" t="s">
        <v>35</v>
      </c>
    </row>
    <row r="7" spans="1:53">
      <c r="A7" s="19" t="s">
        <v>9</v>
      </c>
      <c r="B7" s="19" t="s">
        <v>10</v>
      </c>
      <c r="C7" s="19" t="s">
        <v>12</v>
      </c>
      <c r="E7" s="19" t="s">
        <v>11</v>
      </c>
      <c r="F7" s="19">
        <f>BoardQty*1</f>
        <v>0</v>
      </c>
      <c r="G7" s="20">
        <f>MINA(INDIRECT(ADDRESS(ROW(),COLUMN(rs_part_data)+2)),INDIRECT(ADDRESS(ROW(),COLUMN(we_part_data)+2)),INDIRECT(ADDRESS(ROW(),COLUMN(newark_part_data)+2)),INDIRECT(ADDRESS(ROW(),COLUMN(tme_part_data)+2)),INDIRECT(ADDRESS(ROW(),COLUMN(digikey_part_data)+2)),INDIRECT(ADDRESS(ROW(),COLUMN(mouser_part_data)+2)),INDIRECT(ADDRESS(ROW(),COLUMN(farnell_part_data)+2)),INDIRECT(ADDRESS(ROW(),COLUMN(arrow_part_data)+2)),INDIRECT(ADDRESS(ROW(),COLUMN(lcsc_part_data)+2)))</f>
        <v>0</v>
      </c>
      <c r="H7" s="20">
        <f>iferror(F7*G7,"")</f>
        <v>0</v>
      </c>
      <c r="N7" s="19">
        <v>414</v>
      </c>
      <c r="P7" s="20">
        <f>iferror(lookup(if(O7="",F7,O7),{0,1,10,50,100,250,500},{0.0,0.64,0.605,0.5746,0.513,0.45144,0.36936}),"")</f>
        <v>0</v>
      </c>
      <c r="Q7" s="20">
        <f>iferror(if(O7="",F7,O7)*P7,"")</f>
        <v>0</v>
      </c>
      <c r="R7" s="21" t="s">
        <v>40</v>
      </c>
      <c r="S7" s="19">
        <v>3449</v>
      </c>
      <c r="U7" s="20">
        <f>iferror(USD_GBP*lookup(if(T7="",F7,T7),{0,1,5,100,250,1000,2500},{0.0,0.476,0.476,0.425,0.306,0.3,0.294}),"")</f>
        <v>0</v>
      </c>
      <c r="V7" s="20">
        <f>iferror(if(T7="",F7,T7)*U7,"")</f>
        <v>0</v>
      </c>
      <c r="W7" s="21" t="s">
        <v>43</v>
      </c>
      <c r="AC7" s="19">
        <v>622</v>
      </c>
      <c r="AE7" s="20">
        <f>iferror(lookup(if(AD7="",F7,AD7),{0,1,10,25,50,100,250},{0.0,0.64,0.606,0.606,0.575,0.513,0.452}),"")</f>
        <v>0</v>
      </c>
      <c r="AF7" s="20">
        <f>iferror(if(AD7="",F7,AD7)*AE7,"")</f>
        <v>0</v>
      </c>
      <c r="AG7" s="21" t="s">
        <v>46</v>
      </c>
      <c r="AH7" s="19">
        <v>2814</v>
      </c>
      <c r="AJ7" s="20">
        <f>iferror(lookup(if(AI7="",F7,AI7),{0,1,5,10,25,50,100,500},{0.0,0.64,0.64,0.606,0.591,0.575,0.513,0.37}),"")</f>
        <v>0</v>
      </c>
      <c r="AK7" s="20">
        <f>iferror(if(AI7="",F7,AI7)*AJ7,"")</f>
        <v>0</v>
      </c>
      <c r="AL7" s="21" t="s">
        <v>49</v>
      </c>
      <c r="AM7" s="19">
        <v>1640</v>
      </c>
      <c r="AO7" s="20">
        <f>iferror(USD_GBP*lookup(if(AN7="",F7,AN7),{0,1,10,50,100,200,500},{0.0,0.737,0.737,0.701,0.666,0.632,0.6}),"")</f>
        <v>0</v>
      </c>
      <c r="AP7" s="20">
        <f>iferror(if(AN7="",F7,AN7)*AO7,"")</f>
        <v>0</v>
      </c>
      <c r="AQ7" s="21" t="s">
        <v>53</v>
      </c>
      <c r="AW7" s="22" t="s">
        <v>51</v>
      </c>
      <c r="AY7" s="20">
        <f>iferror(USD_EUR*lookup(if(AX7="",F7,AX7),{0,1},{0.0,0.03}),"")</f>
        <v>0</v>
      </c>
      <c r="AZ7" s="20">
        <f>iferror(if(AX7="",F7,AX7)*AY7,"")</f>
        <v>0</v>
      </c>
      <c r="BA7" s="19" t="s">
        <v>11</v>
      </c>
    </row>
    <row r="8" spans="1:53">
      <c r="A8" s="19" t="s">
        <v>13</v>
      </c>
      <c r="B8" s="19" t="s">
        <v>14</v>
      </c>
      <c r="C8" s="19" t="s">
        <v>12</v>
      </c>
      <c r="E8" s="19" t="s">
        <v>15</v>
      </c>
      <c r="F8" s="19">
        <f>BoardQty*1</f>
        <v>0</v>
      </c>
      <c r="G8" s="20">
        <f>MINA(INDIRECT(ADDRESS(ROW(),COLUMN(rs_part_data)+2)),INDIRECT(ADDRESS(ROW(),COLUMN(we_part_data)+2)),INDIRECT(ADDRESS(ROW(),COLUMN(newark_part_data)+2)),INDIRECT(ADDRESS(ROW(),COLUMN(tme_part_data)+2)),INDIRECT(ADDRESS(ROW(),COLUMN(digikey_part_data)+2)),INDIRECT(ADDRESS(ROW(),COLUMN(mouser_part_data)+2)),INDIRECT(ADDRESS(ROW(),COLUMN(farnell_part_data)+2)),INDIRECT(ADDRESS(ROW(),COLUMN(arrow_part_data)+2)),INDIRECT(ADDRESS(ROW(),COLUMN(lcsc_part_data)+2)))</f>
        <v>0</v>
      </c>
      <c r="H8" s="20">
        <f>iferror(F8*G8,"")</f>
        <v>0</v>
      </c>
      <c r="N8" s="19">
        <v>295</v>
      </c>
      <c r="P8" s="20">
        <f>iferror(lookup(if(O8="",F8,O8),{0,1,5,10,50,100,250,500,1000,5000},{0.0,0.24,0.236,0.225,0.201,0.1871,0.16632,0.1386,0.13167,0.10395}),"")</f>
        <v>0</v>
      </c>
      <c r="Q8" s="20">
        <f>iferror(if(O8="",F8,O8)*P8,"")</f>
        <v>0</v>
      </c>
      <c r="R8" s="21" t="s">
        <v>41</v>
      </c>
      <c r="AC8" s="19">
        <v>10682</v>
      </c>
      <c r="AE8" s="20">
        <f>iferror(lookup(if(AD8="",F8,AD8),{0,1,10,25,100,250,500},{0.0,0.22,0.205,0.19,0.171,0.152,0.126}),"")</f>
        <v>0</v>
      </c>
      <c r="AF8" s="20">
        <f>iferror(if(AD8="",F8,AD8)*AE8,"")</f>
        <v>0</v>
      </c>
      <c r="AG8" s="21" t="s">
        <v>47</v>
      </c>
      <c r="AH8" s="22" t="s">
        <v>51</v>
      </c>
      <c r="AJ8" s="20">
        <f>iferror(lookup(if(AI8="",F8,AI8),{0,1,10,25,50,100,500,1000,2500},{0.0,0.408,0.273,0.226,0.179,0.15,0.125,0.107,0.096}),"")</f>
        <v>0</v>
      </c>
      <c r="AK8" s="20">
        <f>iferror(if(AI8="",F8,AI8)*AJ8,"")</f>
        <v>0</v>
      </c>
      <c r="AL8" s="21" t="s">
        <v>50</v>
      </c>
      <c r="AW8" s="22" t="s">
        <v>51</v>
      </c>
      <c r="AY8" s="20">
        <f>iferror(USD_EUR*lookup(if(AX8="",F8,AX8),{0,1},{0.0,0.03}),"")</f>
        <v>0</v>
      </c>
      <c r="AZ8" s="20">
        <f>iferror(if(AX8="",F8,AX8)*AY8,"")</f>
        <v>0</v>
      </c>
      <c r="BA8" s="19" t="s">
        <v>15</v>
      </c>
    </row>
    <row r="9" spans="1:53">
      <c r="A9" s="19" t="s">
        <v>16</v>
      </c>
      <c r="B9" s="19" t="s">
        <v>17</v>
      </c>
      <c r="C9" s="19" t="s">
        <v>12</v>
      </c>
      <c r="E9" s="19" t="s">
        <v>18</v>
      </c>
      <c r="F9" s="19">
        <f>BoardQty*1</f>
        <v>0</v>
      </c>
      <c r="G9" s="20">
        <f>MINA(INDIRECT(ADDRESS(ROW(),COLUMN(rs_part_data)+2)),INDIRECT(ADDRESS(ROW(),COLUMN(we_part_data)+2)),INDIRECT(ADDRESS(ROW(),COLUMN(newark_part_data)+2)),INDIRECT(ADDRESS(ROW(),COLUMN(tme_part_data)+2)),INDIRECT(ADDRESS(ROW(),COLUMN(digikey_part_data)+2)),INDIRECT(ADDRESS(ROW(),COLUMN(mouser_part_data)+2)),INDIRECT(ADDRESS(ROW(),COLUMN(farnell_part_data)+2)),INDIRECT(ADDRESS(ROW(),COLUMN(arrow_part_data)+2)),INDIRECT(ADDRESS(ROW(),COLUMN(lcsc_part_data)+2)))</f>
        <v>0</v>
      </c>
      <c r="H9" s="20">
        <f>iferror(F9*G9,"")</f>
        <v>0</v>
      </c>
      <c r="AW9" s="22" t="s">
        <v>51</v>
      </c>
      <c r="AY9" s="20">
        <f>iferror(USD_EUR*lookup(if(AX9="",F9,AX9),{0,1},{0.0,0.03}),"")</f>
        <v>0</v>
      </c>
      <c r="AZ9" s="20">
        <f>iferror(if(AX9="",F9,AX9)*AY9,"")</f>
        <v>0</v>
      </c>
      <c r="BA9" s="19" t="s">
        <v>18</v>
      </c>
    </row>
    <row r="11" spans="1:53">
      <c r="B11" s="23" t="s">
        <v>21</v>
      </c>
      <c r="G11" s="2" t="s">
        <v>19</v>
      </c>
      <c r="H11" s="6">
        <f>SUM(INDIRECT(ADDRESS(ROW(),COLUMN(rs_part_data)+3)),INDIRECT(ADDRESS(ROW(),COLUMN(we_part_data)+3)),INDIRECT(ADDRESS(ROW(),COLUMN(newark_part_data)+3)),INDIRECT(ADDRESS(ROW(),COLUMN(tme_part_data)+3)),INDIRECT(ADDRESS(ROW(),COLUMN(digikey_part_data)+3)),INDIRECT(ADDRESS(ROW(),COLUMN(mouser_part_data)+3)),INDIRECT(ADDRESS(ROW(),COLUMN(farnell_part_data)+3)),INDIRECT(ADDRESS(ROW(),COLUMN(arrow_part_data)+3)),INDIRECT(ADDRESS(ROW(),COLUMN(lcsc_part_data)+3)))</f>
        <v>0</v>
      </c>
      <c r="I11" s="21" t="s">
        <v>38</v>
      </c>
      <c r="J11" s="7">
        <f>IFERROR(IF(OR(J7:J9),COUNTIFS(J7:J9,"&gt;0",L7:L9,"&lt;&gt;")&amp;" of "&amp;(ROWS(L7:L9)-COUNTBLANK(L7:L9))&amp;" parts purchased",""),"")</f>
        <v>0</v>
      </c>
      <c r="L11" s="6">
        <f>SUMIF(J7:J9,"&gt;0",L7:L9)</f>
        <v>0</v>
      </c>
      <c r="N11" s="21" t="s">
        <v>38</v>
      </c>
      <c r="O11" s="7">
        <f>IFERROR(IF(OR(O7:O9),COUNTIFS(O7:O9,"&gt;0",Q7:Q9,"&lt;&gt;")&amp;" of "&amp;(ROWS(Q7:Q9)-COUNTBLANK(Q7:Q9))&amp;" parts purchased",""),"")</f>
        <v>0</v>
      </c>
      <c r="Q11" s="6">
        <f>SUMIF(O7:O9,"&gt;0",Q7:Q9)</f>
        <v>0</v>
      </c>
      <c r="S11" s="21" t="s">
        <v>38</v>
      </c>
      <c r="T11" s="7">
        <f>IFERROR(IF(OR(T7:T9),COUNTIFS(T7:T9,"&gt;0",V7:V9,"&lt;&gt;")&amp;" of "&amp;(ROWS(V7:V9)-COUNTBLANK(V7:V9))&amp;" parts purchased",""),"")</f>
        <v>0</v>
      </c>
      <c r="V11" s="6">
        <f>SUMIF(T7:T9,"&gt;0",V7:V9)</f>
        <v>0</v>
      </c>
      <c r="X11" s="21" t="s">
        <v>38</v>
      </c>
      <c r="Y11" s="7">
        <f>IFERROR(IF(OR(Y7:Y9),COUNTIFS(Y7:Y9,"&gt;0",AA7:AA9,"&lt;&gt;")&amp;" of "&amp;(ROWS(AA7:AA9)-COUNTBLANK(AA7:AA9))&amp;" parts purchased",""),"")</f>
        <v>0</v>
      </c>
      <c r="AA11" s="6">
        <f>SUMIF(Y7:Y9,"&gt;0",AA7:AA9)</f>
        <v>0</v>
      </c>
      <c r="AC11" s="21" t="s">
        <v>38</v>
      </c>
      <c r="AD11" s="7">
        <f>IFERROR(IF(OR(AD7:AD9),COUNTIFS(AD7:AD9,"&gt;0",AF7:AF9,"&lt;&gt;")&amp;" of "&amp;(ROWS(AF7:AF9)-COUNTBLANK(AF7:AF9))&amp;" parts purchased",""),"")</f>
        <v>0</v>
      </c>
      <c r="AF11" s="6">
        <f>SUMIF(AD7:AD9,"&gt;0",AF7:AF9)</f>
        <v>0</v>
      </c>
      <c r="AH11" s="21" t="s">
        <v>38</v>
      </c>
      <c r="AI11" s="7">
        <f>IFERROR(IF(OR(AI7:AI9),COUNTIFS(AI7:AI9,"&gt;0",AK7:AK9,"&lt;&gt;")&amp;" of "&amp;(ROWS(AK7:AK9)-COUNTBLANK(AK7:AK9))&amp;" parts purchased",""),"")</f>
        <v>0</v>
      </c>
      <c r="AK11" s="6">
        <f>SUMIF(AI7:AI9,"&gt;0",AK7:AK9)</f>
        <v>0</v>
      </c>
      <c r="AM11" s="21" t="s">
        <v>38</v>
      </c>
      <c r="AN11" s="7">
        <f>IFERROR(IF(OR(AN7:AN9),COUNTIFS(AN7:AN9,"&gt;0",AP7:AP9,"&lt;&gt;")&amp;" of "&amp;(ROWS(AP7:AP9)-COUNTBLANK(AP7:AP9))&amp;" parts purchased",""),"")</f>
        <v>0</v>
      </c>
      <c r="AP11" s="6">
        <f>SUMIF(AN7:AN9,"&gt;0",AP7:AP9)</f>
        <v>0</v>
      </c>
      <c r="AR11" s="21" t="s">
        <v>38</v>
      </c>
      <c r="AS11" s="7">
        <f>IFERROR(IF(OR(AS7:AS9),COUNTIFS(AS7:AS9,"&gt;0",AU7:AU9,"&lt;&gt;")&amp;" of "&amp;(ROWS(AU7:AU9)-COUNTBLANK(AU7:AU9))&amp;" parts purchased",""),"")</f>
        <v>0</v>
      </c>
      <c r="AU11" s="6">
        <f>SUMIF(AS7:AS9,"&gt;0",AU7:AU9)</f>
        <v>0</v>
      </c>
      <c r="AX11" s="7">
        <f>IFERROR(IF(OR(AX7:AX9),COUNTIFS(AX7:AX9,"&gt;0",AZ7:AZ9,"&lt;&gt;")&amp;" of "&amp;(ROWS(AZ7:AZ9)-COUNTBLANK(AZ7:AZ9))&amp;" parts purchased",""),"")</f>
        <v>0</v>
      </c>
      <c r="AZ11" s="6">
        <f>SUMIF(AX7:AX9,"&gt;0",AZ7:AZ9)</f>
        <v>0</v>
      </c>
    </row>
    <row r="12" spans="1:53">
      <c r="B12" s="23" t="s">
        <v>22</v>
      </c>
      <c r="C12">
        <v>1.1209</v>
      </c>
      <c r="G12" s="23" t="s">
        <v>20</v>
      </c>
      <c r="J12">
        <f t="array" ref="J12">IFERROR(CONCATENATE(INDEX(M7:M9,SMALL(IF(ISNUMBER(J7:J9),IF(J7:J9&gt;0,IF(M7:M9&lt;&gt;"",ROW(J7:J9)-MIN(ROW(J7:J9))+1))),ROW()-ROW(A$12)+1)),",",TEXT(INDEX(J7:J9,SMALL(IF(ISNUMBER(J7:J9),IF(J7:J9&gt;0,IF(M7:M9&lt;&gt;"",ROW(J7:J9)-MIN(ROW(J7:J9))+1))),ROW()-ROW(A$12)+1)),"##0"),",",SUBSTITUTE(INDEX(IF(PURCHASE_DESCRIPTION&lt;&gt;"",PURCHASE_DESCRIPTION&amp;":","")&amp;A7:A9,SMALL(IF(ISNUMBER(J7:J9),IF(J7:J9&gt;0,IF(M7:M9&lt;&gt;"",ROW(J7:J9)-MIN(ROW(J7:J9))+1))),ROW()-ROW(A$12)+1)),",",";")),"")</f>
        <v>0</v>
      </c>
      <c r="O12">
        <f t="array" ref="O12">IFERROR(CONCATENATE(TEXT(INDEX(O7:O9,SMALL(IF(ISNUMBER(O7:O9),IF(O7:O9&gt;0,IF(R7:R9&lt;&gt;"",ROW(O7:O9)-MIN(ROW(O7:O9))+1))),ROW()-ROW(A$12)+1)),"##0"),",",INDEX(R7:R9,SMALL(IF(ISNUMBER(O7:O9),IF(O7:O9&gt;0,IF(R7:R9&lt;&gt;"",ROW(O7:O9)-MIN(ROW(O7:O9))+1))),ROW()-ROW(A$12)+1)),",",SUBSTITUTE(INDEX(IF(PURCHASE_DESCRIPTION&lt;&gt;"",PURCHASE_DESCRIPTION&amp;":","")&amp;A7:A9,SMALL(IF(ISNUMBER(O7:O9),IF(O7:O9&gt;0,IF(R7:R9&lt;&gt;"",ROW(O7:O9)-MIN(ROW(O7:O9))+1))),ROW()-ROW(A$12)+1)),",",";")),"")</f>
        <v>0</v>
      </c>
      <c r="T12">
        <f t="array" ref="T12">IFERROR(CONCATENATE(INDEX(W7:W9,SMALL(IF(ISNUMBER(T7:T9),IF(T7:T9&gt;0,IF(W7:W9&lt;&gt;"",ROW(T7:T9)-MIN(ROW(T7:T9))+1))),ROW()-ROW(A$12)+1)),",",TEXT(INDEX(T7:T9,SMALL(IF(ISNUMBER(T7:T9),IF(T7:T9&gt;0,IF(W7:W9&lt;&gt;"",ROW(T7:T9)-MIN(ROW(T7:T9))+1))),ROW()-ROW(A$12)+1)),"##0"),",",SUBSTITUTE(SUBSTITUTE(INDEX(IF(PURCHASE_DESCRIPTION&lt;&gt;"",PURCHASE_DESCRIPTION&amp;":","")&amp;A7:A9,SMALL(IF(ISNUMBER(T7:T9),IF(T7:T9&gt;0,IF(W7:W9&lt;&gt;"",ROW(T7:T9)-MIN(ROW(T7:T9))+1))),ROW()-ROW(A$12)+1)),",",";"),"
",";"),",",SUBSTITUTE(SUBSTITUTE(INDEX(IF(PURCHASE_DESCRIPTION&lt;&gt;"",PURCHASE_DESCRIPTION&amp;":","")&amp;C7:C9,SMALL(IF(ISNUMBER(T7:T9),IF(T7:T9&gt;0,IF(W7:W9&lt;&gt;"",ROW(T7:T9)-MIN(ROW(T7:T9))+1))),ROW()-ROW(A$12)+1)),",",";"),"
",";")),"")</f>
        <v>0</v>
      </c>
      <c r="Y12" s="7">
        <f>IFERROR(IF(COUNTIFS(Y7:Y9,"&gt;0",AA7:AA9,"&lt;&gt;")&gt;0,"Quantity,Comment,Designator,Footprint,LCSC Part #(optional)",""),"")</f>
        <v>0</v>
      </c>
      <c r="AD12">
        <f t="array" ref="AD12">IFERROR(CONCATENATE(INDEX(AG7:AG9,SMALL(IF(ISNUMBER(AD7:AD9),IF(AD7:AD9&gt;0,IF(AG7:AG9&lt;&gt;"",ROW(AD7:AD9)-MIN(ROW(AD7:AD9))+1))),ROW()-ROW(A$12)+1)),"|",TEXT(INDEX(AD7:AD9,SMALL(IF(ISNUMBER(AD7:AD9),IF(AD7:AD9&gt;0,IF(AG7:AG9&lt;&gt;"",ROW(AD7:AD9)-MIN(ROW(AD7:AD9))+1))),ROW()-ROW(A$12)+1)),"##0"),"|",SUBSTITUTE(SUBSTITUTE(INDEX(IF(PURCHASE_DESCRIPTION&lt;&gt;"",PURCHASE_DESCRIPTION&amp;":","")&amp;A7:A9,SMALL(IF(ISNUMBER(AD7:AD9),IF(AD7:AD9&gt;0,IF(AG7:AG9&lt;&gt;"",ROW(AD7:AD9)-MIN(ROW(AD7:AD9))+1))),ROW()-ROW(A$12)+1)),"|",";")," ","_")),"")</f>
        <v>0</v>
      </c>
      <c r="AI12">
        <f t="array" ref="AI12">IFERROR(CONCATENATE(INDEX(AL7:AL9,SMALL(IF(ISNUMBER(AI7:AI9),IF(AI7:AI9&gt;0,IF(AL7:AL9&lt;&gt;"",ROW(AI7:AI9)-MIN(ROW(AI7:AI9))+1))),ROW()-ROW(A$12)+1)),",",TEXT(INDEX(AI7:AI9,SMALL(IF(ISNUMBER(AI7:AI9),IF(AI7:AI9&gt;0,IF(AL7:AL9&lt;&gt;"",ROW(AI7:AI9)-MIN(ROW(AI7:AI9))+1))),ROW()-ROW(A$12)+1)),"##0"),",",SUBSTITUTE(SUBSTITUTE(INDEX(IF(PURCHASE_DESCRIPTION&lt;&gt;"",PURCHASE_DESCRIPTION&amp;":","")&amp;A7:A9,SMALL(IF(ISNUMBER(AI7:AI9),IF(AI7:AI9&gt;0,IF(AL7:AL9&lt;&gt;"",ROW(AI7:AI9)-MIN(ROW(AI7:AI9))+1))),ROW()-ROW(A$12)+1)),",",";"),"
",";"),",",SUBSTITUTE(SUBSTITUTE(INDEX(IF(PURCHASE_DESCRIPTION&lt;&gt;"",PURCHASE_DESCRIPTION&amp;":","")&amp;C7:C9,SMALL(IF(ISNUMBER(AI7:AI9),IF(AI7:AI9&gt;0,IF(AL7:AL9&lt;&gt;"",ROW(AI7:AI9)-MIN(ROW(AI7:AI9))+1))),ROW()-ROW(A$12)+1)),",",";"),"
",";")),"")</f>
        <v>0</v>
      </c>
      <c r="AN12">
        <f t="array" ref="AN12">IFERROR(CONCATENATE(INDEX(AQ7:AQ9,SMALL(IF(ISNUMBER(AN7:AN9),IF(AN7:AN9&gt;0,IF(AQ7:AQ9&lt;&gt;"",ROW(AN7:AN9)-MIN(ROW(AN7:AN9))+1))),ROW()-ROW(A$12)+1)),",",TEXT(INDEX(AN7:AN9,SMALL(IF(ISNUMBER(AN7:AN9),IF(AN7:AN9&gt;0,IF(AQ7:AQ9&lt;&gt;"",ROW(AN7:AN9)-MIN(ROW(AN7:AN9))+1))),ROW()-ROW(A$12)+1)),"##0"),",",,",",,",",,",",INDEX(E7:E9,SMALL(IF(ISNUMBER(AN7:AN9),IF(AN7:AN9&gt;0,IF(AQ7:AQ9&lt;&gt;"",ROW(AN7:AN9)-MIN(ROW(AN7:AN9))+1))),ROW()-ROW(A$12)+1)),",",SUBSTITUTE(INDEX(IF(PURCHASE_DESCRIPTION&lt;&gt;"",PURCHASE_DESCRIPTION&amp;":","")&amp;A7:A9,SMALL(IF(ISNUMBER(AN7:AN9),IF(AN7:AN9&gt;0,IF(AQ7:AQ9&lt;&gt;"",ROW(AN7:AN9)-MIN(ROW(AN7:AN9))+1))),ROW()-ROW(A$12)+1)),",",";")),"")</f>
        <v>0</v>
      </c>
      <c r="AS12">
        <f t="array" ref="AS12">IFERROR(CONCATENATE(INDEX(AV7:AV9,SMALL(IF(ISNUMBER(AS7:AS9),IF(AS7:AS9&gt;0,IF(AV7:AV9&lt;&gt;"",ROW(AS7:AS9)-MIN(ROW(AS7:AS9))+1))),ROW()-ROW(A$12)+1))," ",TEXT(INDEX(AS7:AS9,SMALL(IF(ISNUMBER(AS7:AS9),IF(AS7:AS9&gt;0,IF(AV7:AV9&lt;&gt;"",ROW(AS7:AS9)-MIN(ROW(AS7:AS9))+1))),ROW()-ROW(A$12)+1)),"##0")," ",SUBSTITUTE(INDEX(IF(PURCHASE_DESCRIPTION&lt;&gt;"",PURCHASE_DESCRIPTION&amp;":","")&amp;A7:A9,SMALL(IF(ISNUMBER(AS7:AS9),IF(AS7:AS9&gt;0,IF(AV7:AV9&lt;&gt;"",ROW(AS7:AS9)-MIN(ROW(AS7:AS9))+1))),ROW()-ROW(A$12)+1))," ",";")),"")</f>
        <v>0</v>
      </c>
      <c r="AX12">
        <f t="array" ref="AX12">IFERROR(CONCATENATE(INDEX(BA7:BA9,SMALL(IF(ISNUMBER(AX7:AX9),IF(AX7:AX9&gt;0,IF(BA7:BA9&lt;&gt;"",ROW(AX7:AX9)-MIN(ROW(AX7:AX9))+1))),ROW()-ROW(A$12)+1))," ",TEXT(INDEX(AX7:AX9,SMALL(IF(ISNUMBER(AX7:AX9),IF(AX7:AX9&gt;0,IF(BA7:BA9&lt;&gt;"",ROW(AX7:AX9)-MIN(ROW(AX7:AX9))+1))),ROW()-ROW(A$12)+1)),"##0")," ",INDEX(IF(PURCHASE_DESCRIPTION&lt;&gt;"",PURCHASE_DESCRIPTION&amp;":","")&amp;A7:A9,SMALL(IF(ISNUMBER(AX7:AX9),IF(AX7:AX9&gt;0,IF(BA7:BA9&lt;&gt;"",ROW(AX7:AX9)-MIN(ROW(AX7:AX9))+1))),ROW()-ROW(A$12)+1))),"")</f>
        <v>0</v>
      </c>
    </row>
    <row r="13" spans="1:53">
      <c r="B13" s="23" t="s">
        <v>23</v>
      </c>
      <c r="C13">
        <v>1.295164365359062</v>
      </c>
      <c r="J13">
        <f t="array" ref="J13">IFERROR(CONCATENATE(INDEX(M7:M9,SMALL(IF(ISNUMBER(J7:J9),IF(J7:J9&gt;0,IF(M7:M9&lt;&gt;"",ROW(J7:J9)-MIN(ROW(J7:J9))+1))),ROW()-ROW(A$12)+1)),",",TEXT(INDEX(J7:J9,SMALL(IF(ISNUMBER(J7:J9),IF(J7:J9&gt;0,IF(M7:M9&lt;&gt;"",ROW(J7:J9)-MIN(ROW(J7:J9))+1))),ROW()-ROW(A$12)+1)),"##0"),",",SUBSTITUTE(INDEX(IF(PURCHASE_DESCRIPTION&lt;&gt;"",PURCHASE_DESCRIPTION&amp;":","")&amp;A7:A9,SMALL(IF(ISNUMBER(J7:J9),IF(J7:J9&gt;0,IF(M7:M9&lt;&gt;"",ROW(J7:J9)-MIN(ROW(J7:J9))+1))),ROW()-ROW(A$12)+1)),",",";")),"")</f>
        <v>0</v>
      </c>
      <c r="O13">
        <f t="array" ref="O13">IFERROR(CONCATENATE(TEXT(INDEX(O7:O9,SMALL(IF(ISNUMBER(O7:O9),IF(O7:O9&gt;0,IF(R7:R9&lt;&gt;"",ROW(O7:O9)-MIN(ROW(O7:O9))+1))),ROW()-ROW(A$12)+1)),"##0"),",",INDEX(R7:R9,SMALL(IF(ISNUMBER(O7:O9),IF(O7:O9&gt;0,IF(R7:R9&lt;&gt;"",ROW(O7:O9)-MIN(ROW(O7:O9))+1))),ROW()-ROW(A$12)+1)),",",SUBSTITUTE(INDEX(IF(PURCHASE_DESCRIPTION&lt;&gt;"",PURCHASE_DESCRIPTION&amp;":","")&amp;A7:A9,SMALL(IF(ISNUMBER(O7:O9),IF(O7:O9&gt;0,IF(R7:R9&lt;&gt;"",ROW(O7:O9)-MIN(ROW(O7:O9))+1))),ROW()-ROW(A$12)+1)),",",";")),"")</f>
        <v>0</v>
      </c>
      <c r="T13">
        <f t="array" ref="T13">IFERROR(CONCATENATE(INDEX(W7:W9,SMALL(IF(ISNUMBER(T7:T9),IF(T7:T9&gt;0,IF(W7:W9&lt;&gt;"",ROW(T7:T9)-MIN(ROW(T7:T9))+1))),ROW()-ROW(A$12)+1)),",",TEXT(INDEX(T7:T9,SMALL(IF(ISNUMBER(T7:T9),IF(T7:T9&gt;0,IF(W7:W9&lt;&gt;"",ROW(T7:T9)-MIN(ROW(T7:T9))+1))),ROW()-ROW(A$12)+1)),"##0"),",",SUBSTITUTE(SUBSTITUTE(INDEX(IF(PURCHASE_DESCRIPTION&lt;&gt;"",PURCHASE_DESCRIPTION&amp;":","")&amp;A7:A9,SMALL(IF(ISNUMBER(T7:T9),IF(T7:T9&gt;0,IF(W7:W9&lt;&gt;"",ROW(T7:T9)-MIN(ROW(T7:T9))+1))),ROW()-ROW(A$12)+1)),",",";"),"
",";"),",",SUBSTITUTE(SUBSTITUTE(INDEX(IF(PURCHASE_DESCRIPTION&lt;&gt;"",PURCHASE_DESCRIPTION&amp;":","")&amp;C7:C9,SMALL(IF(ISNUMBER(T7:T9),IF(T7:T9&gt;0,IF(W7:W9&lt;&gt;"",ROW(T7:T9)-MIN(ROW(T7:T9))+1))),ROW()-ROW(A$12)+1)),",",";"),"
",";")),"")</f>
        <v>0</v>
      </c>
      <c r="Y13">
        <f t="array" ref="Y13">IFERROR(CONCATENATE(TEXT(INDEX(Y7:Y9,SMALL(IF(ISNUMBER(Y7:Y9),IF(Y7:Y9&gt;0,IF(AB7:AB9&lt;&gt;"",ROW(Y7:Y9)-MIN(ROW(Y7:Y9))+1))),ROW()-ROW(A$13)+1)),"##0"),",",SUBSTITUTE(INDEX(IF(PURCHASE_DESCRIPTION&lt;&gt;"",PURCHASE_DESCRIPTION&amp;":","")&amp;A7:A9,SMALL(IF(ISNUMBER(Y7:Y9),IF(Y7:Y9&gt;0,IF(AB7:AB9&lt;&gt;"",ROW(Y7:Y9)-MIN(ROW(Y7:Y9))+1))),ROW()-ROW(A$13)+1)),",",";"),",",SUBSTITUTE(INDEX(IF(PURCHASE_DESCRIPTION&lt;&gt;"",PURCHASE_DESCRIPTION&amp;":","")&amp;D7:D9,SMALL(IF(ISNUMBER(Y7:Y9),IF(Y7:Y9&gt;0,IF(AB7:AB9&lt;&gt;"",ROW(Y7:Y9)-MIN(ROW(Y7:Y9))+1))),ROW()-ROW(A$13)+1)),",",";"),",",INDEX(AB7:AB9,SMALL(IF(ISNUMBER(Y7:Y9),IF(Y7:Y9&gt;0,IF(AB7:AB9&lt;&gt;"",ROW(Y7:Y9)-MIN(ROW(Y7:Y9))+1))),ROW()-ROW(A$13)+1))),"")</f>
        <v>0</v>
      </c>
      <c r="AD13">
        <f t="array" ref="AD13">IFERROR(CONCATENATE(INDEX(AG7:AG9,SMALL(IF(ISNUMBER(AD7:AD9),IF(AD7:AD9&gt;0,IF(AG7:AG9&lt;&gt;"",ROW(AD7:AD9)-MIN(ROW(AD7:AD9))+1))),ROW()-ROW(A$12)+1)),"|",TEXT(INDEX(AD7:AD9,SMALL(IF(ISNUMBER(AD7:AD9),IF(AD7:AD9&gt;0,IF(AG7:AG9&lt;&gt;"",ROW(AD7:AD9)-MIN(ROW(AD7:AD9))+1))),ROW()-ROW(A$12)+1)),"##0"),"|",SUBSTITUTE(SUBSTITUTE(INDEX(IF(PURCHASE_DESCRIPTION&lt;&gt;"",PURCHASE_DESCRIPTION&amp;":","")&amp;A7:A9,SMALL(IF(ISNUMBER(AD7:AD9),IF(AD7:AD9&gt;0,IF(AG7:AG9&lt;&gt;"",ROW(AD7:AD9)-MIN(ROW(AD7:AD9))+1))),ROW()-ROW(A$12)+1)),"|",";")," ","_")),"")</f>
        <v>0</v>
      </c>
      <c r="AI13">
        <f t="array" ref="AI13">IFERROR(CONCATENATE(INDEX(AL7:AL9,SMALL(IF(ISNUMBER(AI7:AI9),IF(AI7:AI9&gt;0,IF(AL7:AL9&lt;&gt;"",ROW(AI7:AI9)-MIN(ROW(AI7:AI9))+1))),ROW()-ROW(A$12)+1)),",",TEXT(INDEX(AI7:AI9,SMALL(IF(ISNUMBER(AI7:AI9),IF(AI7:AI9&gt;0,IF(AL7:AL9&lt;&gt;"",ROW(AI7:AI9)-MIN(ROW(AI7:AI9))+1))),ROW()-ROW(A$12)+1)),"##0"),",",SUBSTITUTE(SUBSTITUTE(INDEX(IF(PURCHASE_DESCRIPTION&lt;&gt;"",PURCHASE_DESCRIPTION&amp;":","")&amp;A7:A9,SMALL(IF(ISNUMBER(AI7:AI9),IF(AI7:AI9&gt;0,IF(AL7:AL9&lt;&gt;"",ROW(AI7:AI9)-MIN(ROW(AI7:AI9))+1))),ROW()-ROW(A$12)+1)),",",";"),"
",";"),",",SUBSTITUTE(SUBSTITUTE(INDEX(IF(PURCHASE_DESCRIPTION&lt;&gt;"",PURCHASE_DESCRIPTION&amp;":","")&amp;C7:C9,SMALL(IF(ISNUMBER(AI7:AI9),IF(AI7:AI9&gt;0,IF(AL7:AL9&lt;&gt;"",ROW(AI7:AI9)-MIN(ROW(AI7:AI9))+1))),ROW()-ROW(A$12)+1)),",",";"),"
",";")),"")</f>
        <v>0</v>
      </c>
      <c r="AN13">
        <f t="array" ref="AN13">IFERROR(CONCATENATE(INDEX(AQ7:AQ9,SMALL(IF(ISNUMBER(AN7:AN9),IF(AN7:AN9&gt;0,IF(AQ7:AQ9&lt;&gt;"",ROW(AN7:AN9)-MIN(ROW(AN7:AN9))+1))),ROW()-ROW(A$12)+1)),",",TEXT(INDEX(AN7:AN9,SMALL(IF(ISNUMBER(AN7:AN9),IF(AN7:AN9&gt;0,IF(AQ7:AQ9&lt;&gt;"",ROW(AN7:AN9)-MIN(ROW(AN7:AN9))+1))),ROW()-ROW(A$12)+1)),"##0"),",",,",",,",",,",",INDEX(E7:E9,SMALL(IF(ISNUMBER(AN7:AN9),IF(AN7:AN9&gt;0,IF(AQ7:AQ9&lt;&gt;"",ROW(AN7:AN9)-MIN(ROW(AN7:AN9))+1))),ROW()-ROW(A$12)+1)),",",SUBSTITUTE(INDEX(IF(PURCHASE_DESCRIPTION&lt;&gt;"",PURCHASE_DESCRIPTION&amp;":","")&amp;A7:A9,SMALL(IF(ISNUMBER(AN7:AN9),IF(AN7:AN9&gt;0,IF(AQ7:AQ9&lt;&gt;"",ROW(AN7:AN9)-MIN(ROW(AN7:AN9))+1))),ROW()-ROW(A$12)+1)),",",";")),"")</f>
        <v>0</v>
      </c>
      <c r="AS13">
        <f t="array" ref="AS13">IFERROR(CONCATENATE(INDEX(AV7:AV9,SMALL(IF(ISNUMBER(AS7:AS9),IF(AS7:AS9&gt;0,IF(AV7:AV9&lt;&gt;"",ROW(AS7:AS9)-MIN(ROW(AS7:AS9))+1))),ROW()-ROW(A$12)+1))," ",TEXT(INDEX(AS7:AS9,SMALL(IF(ISNUMBER(AS7:AS9),IF(AS7:AS9&gt;0,IF(AV7:AV9&lt;&gt;"",ROW(AS7:AS9)-MIN(ROW(AS7:AS9))+1))),ROW()-ROW(A$12)+1)),"##0")," ",SUBSTITUTE(INDEX(IF(PURCHASE_DESCRIPTION&lt;&gt;"",PURCHASE_DESCRIPTION&amp;":","")&amp;A7:A9,SMALL(IF(ISNUMBER(AS7:AS9),IF(AS7:AS9&gt;0,IF(AV7:AV9&lt;&gt;"",ROW(AS7:AS9)-MIN(ROW(AS7:AS9))+1))),ROW()-ROW(A$12)+1))," ",";")),"")</f>
        <v>0</v>
      </c>
      <c r="AX13">
        <f t="array" ref="AX13">IFERROR(CONCATENATE(INDEX(BA7:BA9,SMALL(IF(ISNUMBER(AX7:AX9),IF(AX7:AX9&gt;0,IF(BA7:BA9&lt;&gt;"",ROW(AX7:AX9)-MIN(ROW(AX7:AX9))+1))),ROW()-ROW(A$12)+1))," ",TEXT(INDEX(AX7:AX9,SMALL(IF(ISNUMBER(AX7:AX9),IF(AX7:AX9&gt;0,IF(BA7:BA9&lt;&gt;"",ROW(AX7:AX9)-MIN(ROW(AX7:AX9))+1))),ROW()-ROW(A$12)+1)),"##0")," ",INDEX(IF(PURCHASE_DESCRIPTION&lt;&gt;"",PURCHASE_DESCRIPTION&amp;":","")&amp;A7:A9,SMALL(IF(ISNUMBER(AX7:AX9),IF(AX7:AX9&gt;0,IF(BA7:BA9&lt;&gt;"",ROW(AX7:AX9)-MIN(ROW(AX7:AX9))+1))),ROW()-ROW(A$12)+1))),"")</f>
        <v>0</v>
      </c>
    </row>
    <row r="14" spans="1:53">
      <c r="J14">
        <f t="array" ref="J14">IFERROR(CONCATENATE(INDEX(M7:M9,SMALL(IF(ISNUMBER(J7:J9),IF(J7:J9&gt;0,IF(M7:M9&lt;&gt;"",ROW(J7:J9)-MIN(ROW(J7:J9))+1))),ROW()-ROW(A$12)+1)),",",TEXT(INDEX(J7:J9,SMALL(IF(ISNUMBER(J7:J9),IF(J7:J9&gt;0,IF(M7:M9&lt;&gt;"",ROW(J7:J9)-MIN(ROW(J7:J9))+1))),ROW()-ROW(A$12)+1)),"##0"),",",SUBSTITUTE(INDEX(IF(PURCHASE_DESCRIPTION&lt;&gt;"",PURCHASE_DESCRIPTION&amp;":","")&amp;A7:A9,SMALL(IF(ISNUMBER(J7:J9),IF(J7:J9&gt;0,IF(M7:M9&lt;&gt;"",ROW(J7:J9)-MIN(ROW(J7:J9))+1))),ROW()-ROW(A$12)+1)),",",";")),"")</f>
        <v>0</v>
      </c>
      <c r="O14">
        <f t="array" ref="O14">IFERROR(CONCATENATE(TEXT(INDEX(O7:O9,SMALL(IF(ISNUMBER(O7:O9),IF(O7:O9&gt;0,IF(R7:R9&lt;&gt;"",ROW(O7:O9)-MIN(ROW(O7:O9))+1))),ROW()-ROW(A$12)+1)),"##0"),",",INDEX(R7:R9,SMALL(IF(ISNUMBER(O7:O9),IF(O7:O9&gt;0,IF(R7:R9&lt;&gt;"",ROW(O7:O9)-MIN(ROW(O7:O9))+1))),ROW()-ROW(A$12)+1)),",",SUBSTITUTE(INDEX(IF(PURCHASE_DESCRIPTION&lt;&gt;"",PURCHASE_DESCRIPTION&amp;":","")&amp;A7:A9,SMALL(IF(ISNUMBER(O7:O9),IF(O7:O9&gt;0,IF(R7:R9&lt;&gt;"",ROW(O7:O9)-MIN(ROW(O7:O9))+1))),ROW()-ROW(A$12)+1)),",",";")),"")</f>
        <v>0</v>
      </c>
      <c r="T14">
        <f t="array" ref="T14">IFERROR(CONCATENATE(INDEX(W7:W9,SMALL(IF(ISNUMBER(T7:T9),IF(T7:T9&gt;0,IF(W7:W9&lt;&gt;"",ROW(T7:T9)-MIN(ROW(T7:T9))+1))),ROW()-ROW(A$12)+1)),",",TEXT(INDEX(T7:T9,SMALL(IF(ISNUMBER(T7:T9),IF(T7:T9&gt;0,IF(W7:W9&lt;&gt;"",ROW(T7:T9)-MIN(ROW(T7:T9))+1))),ROW()-ROW(A$12)+1)),"##0"),",",SUBSTITUTE(SUBSTITUTE(INDEX(IF(PURCHASE_DESCRIPTION&lt;&gt;"",PURCHASE_DESCRIPTION&amp;":","")&amp;A7:A9,SMALL(IF(ISNUMBER(T7:T9),IF(T7:T9&gt;0,IF(W7:W9&lt;&gt;"",ROW(T7:T9)-MIN(ROW(T7:T9))+1))),ROW()-ROW(A$12)+1)),",",";"),"
",";"),",",SUBSTITUTE(SUBSTITUTE(INDEX(IF(PURCHASE_DESCRIPTION&lt;&gt;"",PURCHASE_DESCRIPTION&amp;":","")&amp;C7:C9,SMALL(IF(ISNUMBER(T7:T9),IF(T7:T9&gt;0,IF(W7:W9&lt;&gt;"",ROW(T7:T9)-MIN(ROW(T7:T9))+1))),ROW()-ROW(A$12)+1)),",",";"),"
",";")),"")</f>
        <v>0</v>
      </c>
      <c r="Y14">
        <f t="array" ref="Y14">IFERROR(CONCATENATE(TEXT(INDEX(Y7:Y9,SMALL(IF(ISNUMBER(Y7:Y9),IF(Y7:Y9&gt;0,IF(AB7:AB9&lt;&gt;"",ROW(Y7:Y9)-MIN(ROW(Y7:Y9))+1))),ROW()-ROW(A$13)+1)),"##0"),",",SUBSTITUTE(INDEX(IF(PURCHASE_DESCRIPTION&lt;&gt;"",PURCHASE_DESCRIPTION&amp;":","")&amp;A7:A9,SMALL(IF(ISNUMBER(Y7:Y9),IF(Y7:Y9&gt;0,IF(AB7:AB9&lt;&gt;"",ROW(Y7:Y9)-MIN(ROW(Y7:Y9))+1))),ROW()-ROW(A$13)+1)),",",";"),",",SUBSTITUTE(INDEX(IF(PURCHASE_DESCRIPTION&lt;&gt;"",PURCHASE_DESCRIPTION&amp;":","")&amp;D7:D9,SMALL(IF(ISNUMBER(Y7:Y9),IF(Y7:Y9&gt;0,IF(AB7:AB9&lt;&gt;"",ROW(Y7:Y9)-MIN(ROW(Y7:Y9))+1))),ROW()-ROW(A$13)+1)),",",";"),",",INDEX(AB7:AB9,SMALL(IF(ISNUMBER(Y7:Y9),IF(Y7:Y9&gt;0,IF(AB7:AB9&lt;&gt;"",ROW(Y7:Y9)-MIN(ROW(Y7:Y9))+1))),ROW()-ROW(A$13)+1))),"")</f>
        <v>0</v>
      </c>
      <c r="AD14">
        <f t="array" ref="AD14">IFERROR(CONCATENATE(INDEX(AG7:AG9,SMALL(IF(ISNUMBER(AD7:AD9),IF(AD7:AD9&gt;0,IF(AG7:AG9&lt;&gt;"",ROW(AD7:AD9)-MIN(ROW(AD7:AD9))+1))),ROW()-ROW(A$12)+1)),"|",TEXT(INDEX(AD7:AD9,SMALL(IF(ISNUMBER(AD7:AD9),IF(AD7:AD9&gt;0,IF(AG7:AG9&lt;&gt;"",ROW(AD7:AD9)-MIN(ROW(AD7:AD9))+1))),ROW()-ROW(A$12)+1)),"##0"),"|",SUBSTITUTE(SUBSTITUTE(INDEX(IF(PURCHASE_DESCRIPTION&lt;&gt;"",PURCHASE_DESCRIPTION&amp;":","")&amp;A7:A9,SMALL(IF(ISNUMBER(AD7:AD9),IF(AD7:AD9&gt;0,IF(AG7:AG9&lt;&gt;"",ROW(AD7:AD9)-MIN(ROW(AD7:AD9))+1))),ROW()-ROW(A$12)+1)),"|",";")," ","_")),"")</f>
        <v>0</v>
      </c>
      <c r="AI14">
        <f t="array" ref="AI14">IFERROR(CONCATENATE(INDEX(AL7:AL9,SMALL(IF(ISNUMBER(AI7:AI9),IF(AI7:AI9&gt;0,IF(AL7:AL9&lt;&gt;"",ROW(AI7:AI9)-MIN(ROW(AI7:AI9))+1))),ROW()-ROW(A$12)+1)),",",TEXT(INDEX(AI7:AI9,SMALL(IF(ISNUMBER(AI7:AI9),IF(AI7:AI9&gt;0,IF(AL7:AL9&lt;&gt;"",ROW(AI7:AI9)-MIN(ROW(AI7:AI9))+1))),ROW()-ROW(A$12)+1)),"##0"),",",SUBSTITUTE(SUBSTITUTE(INDEX(IF(PURCHASE_DESCRIPTION&lt;&gt;"",PURCHASE_DESCRIPTION&amp;":","")&amp;A7:A9,SMALL(IF(ISNUMBER(AI7:AI9),IF(AI7:AI9&gt;0,IF(AL7:AL9&lt;&gt;"",ROW(AI7:AI9)-MIN(ROW(AI7:AI9))+1))),ROW()-ROW(A$12)+1)),",",";"),"
",";"),",",SUBSTITUTE(SUBSTITUTE(INDEX(IF(PURCHASE_DESCRIPTION&lt;&gt;"",PURCHASE_DESCRIPTION&amp;":","")&amp;C7:C9,SMALL(IF(ISNUMBER(AI7:AI9),IF(AI7:AI9&gt;0,IF(AL7:AL9&lt;&gt;"",ROW(AI7:AI9)-MIN(ROW(AI7:AI9))+1))),ROW()-ROW(A$12)+1)),",",";"),"
",";")),"")</f>
        <v>0</v>
      </c>
      <c r="AN14">
        <f t="array" ref="AN14">IFERROR(CONCATENATE(INDEX(AQ7:AQ9,SMALL(IF(ISNUMBER(AN7:AN9),IF(AN7:AN9&gt;0,IF(AQ7:AQ9&lt;&gt;"",ROW(AN7:AN9)-MIN(ROW(AN7:AN9))+1))),ROW()-ROW(A$12)+1)),",",TEXT(INDEX(AN7:AN9,SMALL(IF(ISNUMBER(AN7:AN9),IF(AN7:AN9&gt;0,IF(AQ7:AQ9&lt;&gt;"",ROW(AN7:AN9)-MIN(ROW(AN7:AN9))+1))),ROW()-ROW(A$12)+1)),"##0"),",",,",",,",",,",",INDEX(E7:E9,SMALL(IF(ISNUMBER(AN7:AN9),IF(AN7:AN9&gt;0,IF(AQ7:AQ9&lt;&gt;"",ROW(AN7:AN9)-MIN(ROW(AN7:AN9))+1))),ROW()-ROW(A$12)+1)),",",SUBSTITUTE(INDEX(IF(PURCHASE_DESCRIPTION&lt;&gt;"",PURCHASE_DESCRIPTION&amp;":","")&amp;A7:A9,SMALL(IF(ISNUMBER(AN7:AN9),IF(AN7:AN9&gt;0,IF(AQ7:AQ9&lt;&gt;"",ROW(AN7:AN9)-MIN(ROW(AN7:AN9))+1))),ROW()-ROW(A$12)+1)),",",";")),"")</f>
        <v>0</v>
      </c>
      <c r="AS14">
        <f t="array" ref="AS14">IFERROR(CONCATENATE(INDEX(AV7:AV9,SMALL(IF(ISNUMBER(AS7:AS9),IF(AS7:AS9&gt;0,IF(AV7:AV9&lt;&gt;"",ROW(AS7:AS9)-MIN(ROW(AS7:AS9))+1))),ROW()-ROW(A$12)+1))," ",TEXT(INDEX(AS7:AS9,SMALL(IF(ISNUMBER(AS7:AS9),IF(AS7:AS9&gt;0,IF(AV7:AV9&lt;&gt;"",ROW(AS7:AS9)-MIN(ROW(AS7:AS9))+1))),ROW()-ROW(A$12)+1)),"##0")," ",SUBSTITUTE(INDEX(IF(PURCHASE_DESCRIPTION&lt;&gt;"",PURCHASE_DESCRIPTION&amp;":","")&amp;A7:A9,SMALL(IF(ISNUMBER(AS7:AS9),IF(AS7:AS9&gt;0,IF(AV7:AV9&lt;&gt;"",ROW(AS7:AS9)-MIN(ROW(AS7:AS9))+1))),ROW()-ROW(A$12)+1))," ",";")),"")</f>
        <v>0</v>
      </c>
      <c r="AX14">
        <f t="array" ref="AX14">IFERROR(CONCATENATE(INDEX(BA7:BA9,SMALL(IF(ISNUMBER(AX7:AX9),IF(AX7:AX9&gt;0,IF(BA7:BA9&lt;&gt;"",ROW(AX7:AX9)-MIN(ROW(AX7:AX9))+1))),ROW()-ROW(A$12)+1))," ",TEXT(INDEX(AX7:AX9,SMALL(IF(ISNUMBER(AX7:AX9),IF(AX7:AX9&gt;0,IF(BA7:BA9&lt;&gt;"",ROW(AX7:AX9)-MIN(ROW(AX7:AX9))+1))),ROW()-ROW(A$12)+1)),"##0")," ",INDEX(IF(PURCHASE_DESCRIPTION&lt;&gt;"",PURCHASE_DESCRIPTION&amp;":","")&amp;A7:A9,SMALL(IF(ISNUMBER(AX7:AX9),IF(AX7:AX9&gt;0,IF(BA7:BA9&lt;&gt;"",ROW(AX7:AX9)-MIN(ROW(AX7:AX9))+1))),ROW()-ROW(A$12)+1))),"")</f>
        <v>0</v>
      </c>
    </row>
    <row r="15" spans="1:53">
      <c r="A15" s="3" t="s">
        <v>56</v>
      </c>
      <c r="Y15">
        <f t="array" ref="Y15">IFERROR(CONCATENATE(TEXT(INDEX(Y7:Y9,SMALL(IF(ISNUMBER(Y7:Y9),IF(Y7:Y9&gt;0,IF(AB7:AB9&lt;&gt;"",ROW(Y7:Y9)-MIN(ROW(Y7:Y9))+1))),ROW()-ROW(A$13)+1)),"##0"),",",SUBSTITUTE(INDEX(IF(PURCHASE_DESCRIPTION&lt;&gt;"",PURCHASE_DESCRIPTION&amp;":","")&amp;A7:A9,SMALL(IF(ISNUMBER(Y7:Y9),IF(Y7:Y9&gt;0,IF(AB7:AB9&lt;&gt;"",ROW(Y7:Y9)-MIN(ROW(Y7:Y9))+1))),ROW()-ROW(A$13)+1)),",",";"),",",SUBSTITUTE(INDEX(IF(PURCHASE_DESCRIPTION&lt;&gt;"",PURCHASE_DESCRIPTION&amp;":","")&amp;D7:D9,SMALL(IF(ISNUMBER(Y7:Y9),IF(Y7:Y9&gt;0,IF(AB7:AB9&lt;&gt;"",ROW(Y7:Y9)-MIN(ROW(Y7:Y9))+1))),ROW()-ROW(A$13)+1)),",",";"),",",INDEX(AB7:AB9,SMALL(IF(ISNUMBER(Y7:Y9),IF(Y7:Y9&gt;0,IF(AB7:AB9&lt;&gt;"",ROW(Y7:Y9)-MIN(ROW(Y7:Y9))+1))),ROW()-ROW(A$13)+1))),"")</f>
        <v>0</v>
      </c>
    </row>
  </sheetData>
  <mergeCells count="10">
    <mergeCell ref="A5:H5"/>
    <mergeCell ref="I5:M5"/>
    <mergeCell ref="N5:R5"/>
    <mergeCell ref="S5:W5"/>
    <mergeCell ref="X5:AB5"/>
    <mergeCell ref="AC5:AG5"/>
    <mergeCell ref="AH5:AL5"/>
    <mergeCell ref="AM5:AQ5"/>
    <mergeCell ref="AR5:AV5"/>
    <mergeCell ref="AW5:BA5"/>
  </mergeCells>
  <conditionalFormatting sqref="AC7">
    <cfRule type="cellIs" dxfId="1" priority="29" operator="equal">
      <formula>0</formula>
    </cfRule>
    <cfRule type="cellIs" dxfId="2" priority="30" operator="lessThan">
      <formula>F7</formula>
    </cfRule>
  </conditionalFormatting>
  <conditionalFormatting sqref="AC8">
    <cfRule type="cellIs" dxfId="1" priority="34" operator="equal">
      <formula>0</formula>
    </cfRule>
    <cfRule type="cellIs" dxfId="2" priority="35" operator="lessThan">
      <formula>F8</formula>
    </cfRule>
  </conditionalFormatting>
  <conditionalFormatting sqref="AD7">
    <cfRule type="cellIs" dxfId="1" priority="31" operator="greaterThan">
      <formula>AC7</formula>
    </cfRule>
  </conditionalFormatting>
  <conditionalFormatting sqref="AD8">
    <cfRule type="cellIs" dxfId="1" priority="36" operator="greaterThan">
      <formula>AC8</formula>
    </cfRule>
  </conditionalFormatting>
  <conditionalFormatting sqref="AE7">
    <cfRule type="cellIs" dxfId="4" priority="33" operator="lessThanOrEqual">
      <formula>G7</formula>
    </cfRule>
  </conditionalFormatting>
  <conditionalFormatting sqref="AE8">
    <cfRule type="cellIs" dxfId="4" priority="38" operator="lessThanOrEqual">
      <formula>G8</formula>
    </cfRule>
  </conditionalFormatting>
  <conditionalFormatting sqref="AF7">
    <cfRule type="cellIs" dxfId="4" priority="32" operator="lessThanOrEqual">
      <formula>H7</formula>
    </cfRule>
  </conditionalFormatting>
  <conditionalFormatting sqref="AF8">
    <cfRule type="cellIs" dxfId="4" priority="37" operator="lessThanOrEqual">
      <formula>H8</formula>
    </cfRule>
  </conditionalFormatting>
  <conditionalFormatting sqref="AH7">
    <cfRule type="cellIs" dxfId="1" priority="39" operator="equal">
      <formula>0</formula>
    </cfRule>
    <cfRule type="cellIs" dxfId="2" priority="40" operator="lessThan">
      <formula>F7</formula>
    </cfRule>
  </conditionalFormatting>
  <conditionalFormatting sqref="AH8">
    <cfRule type="cellIs" dxfId="1" priority="44" operator="equal">
      <formula>0</formula>
    </cfRule>
    <cfRule type="cellIs" dxfId="2" priority="45" operator="lessThan">
      <formula>F8</formula>
    </cfRule>
  </conditionalFormatting>
  <conditionalFormatting sqref="AI7">
    <cfRule type="cellIs" dxfId="1" priority="41" operator="greaterThan">
      <formula>AH7</formula>
    </cfRule>
  </conditionalFormatting>
  <conditionalFormatting sqref="AI8">
    <cfRule type="cellIs" dxfId="1" priority="46" operator="greaterThan">
      <formula>AH8</formula>
    </cfRule>
  </conditionalFormatting>
  <conditionalFormatting sqref="AJ7">
    <cfRule type="cellIs" dxfId="4" priority="43" operator="lessThanOrEqual">
      <formula>G7</formula>
    </cfRule>
  </conditionalFormatting>
  <conditionalFormatting sqref="AJ8">
    <cfRule type="cellIs" dxfId="4" priority="48" operator="lessThanOrEqual">
      <formula>G8</formula>
    </cfRule>
  </conditionalFormatting>
  <conditionalFormatting sqref="AK7">
    <cfRule type="cellIs" dxfId="4" priority="42" operator="lessThanOrEqual">
      <formula>H7</formula>
    </cfRule>
  </conditionalFormatting>
  <conditionalFormatting sqref="AK8">
    <cfRule type="cellIs" dxfId="4" priority="47" operator="lessThanOrEqual">
      <formula>H8</formula>
    </cfRule>
  </conditionalFormatting>
  <conditionalFormatting sqref="AM7">
    <cfRule type="cellIs" dxfId="1" priority="49" operator="equal">
      <formula>0</formula>
    </cfRule>
    <cfRule type="cellIs" dxfId="2" priority="50" operator="lessThan">
      <formula>F7</formula>
    </cfRule>
  </conditionalFormatting>
  <conditionalFormatting sqref="AN7">
    <cfRule type="expression" dxfId="3" priority="51">
      <formula>AND(AN7&gt;0,AN7&lt;10)</formula>
    </cfRule>
    <cfRule type="cellIs" dxfId="1" priority="52" operator="greaterThan">
      <formula>AM7</formula>
    </cfRule>
  </conditionalFormatting>
  <conditionalFormatting sqref="AO7">
    <cfRule type="cellIs" dxfId="4" priority="54" operator="lessThanOrEqual">
      <formula>G7</formula>
    </cfRule>
  </conditionalFormatting>
  <conditionalFormatting sqref="AP7">
    <cfRule type="cellIs" dxfId="4" priority="53" operator="lessThanOrEqual">
      <formula>H7</formula>
    </cfRule>
  </conditionalFormatting>
  <conditionalFormatting sqref="AW7">
    <cfRule type="cellIs" dxfId="1" priority="55" operator="equal">
      <formula>0</formula>
    </cfRule>
    <cfRule type="cellIs" dxfId="2" priority="56" operator="lessThan">
      <formula>F7</formula>
    </cfRule>
  </conditionalFormatting>
  <conditionalFormatting sqref="AW8">
    <cfRule type="cellIs" dxfId="1" priority="60" operator="equal">
      <formula>0</formula>
    </cfRule>
    <cfRule type="cellIs" dxfId="2" priority="61" operator="lessThan">
      <formula>F8</formula>
    </cfRule>
  </conditionalFormatting>
  <conditionalFormatting sqref="AW9">
    <cfRule type="cellIs" dxfId="1" priority="65" operator="equal">
      <formula>0</formula>
    </cfRule>
    <cfRule type="cellIs" dxfId="2" priority="66" operator="lessThan">
      <formula>F9</formula>
    </cfRule>
  </conditionalFormatting>
  <conditionalFormatting sqref="AX7">
    <cfRule type="cellIs" dxfId="1" priority="57" operator="greaterThan">
      <formula>AW7</formula>
    </cfRule>
  </conditionalFormatting>
  <conditionalFormatting sqref="AX8">
    <cfRule type="cellIs" dxfId="1" priority="62" operator="greaterThan">
      <formula>AW8</formula>
    </cfRule>
  </conditionalFormatting>
  <conditionalFormatting sqref="AX9">
    <cfRule type="cellIs" dxfId="1" priority="67" operator="greaterThan">
      <formula>AW9</formula>
    </cfRule>
  </conditionalFormatting>
  <conditionalFormatting sqref="AY7">
    <cfRule type="cellIs" dxfId="4" priority="59" operator="lessThanOrEqual">
      <formula>G7</formula>
    </cfRule>
  </conditionalFormatting>
  <conditionalFormatting sqref="AY8">
    <cfRule type="cellIs" dxfId="4" priority="64" operator="lessThanOrEqual">
      <formula>G8</formula>
    </cfRule>
  </conditionalFormatting>
  <conditionalFormatting sqref="AY9">
    <cfRule type="cellIs" dxfId="4" priority="69" operator="lessThanOrEqual">
      <formula>G9</formula>
    </cfRule>
  </conditionalFormatting>
  <conditionalFormatting sqref="AZ7">
    <cfRule type="cellIs" dxfId="4" priority="58" operator="lessThanOrEqual">
      <formula>H7</formula>
    </cfRule>
  </conditionalFormatting>
  <conditionalFormatting sqref="AZ8">
    <cfRule type="cellIs" dxfId="4" priority="63" operator="lessThanOrEqual">
      <formula>H8</formula>
    </cfRule>
  </conditionalFormatting>
  <conditionalFormatting sqref="AZ9">
    <cfRule type="cellIs" dxfId="4" priority="68" operator="lessThanOrEqual">
      <formula>H9</formula>
    </cfRule>
  </conditionalFormatting>
  <conditionalFormatting sqref="F7">
    <cfRule type="expression" dxfId="0" priority="1">
      <formula>AND(ISBLANK(E7),ISBLANK(INDIRECT(ADDRESS(ROW(),COLUMN(rs_part_data)+4))),ISBLANK(INDIRECT(ADDRESS(ROW(),COLUMN(we_part_data)+4))),ISBLANK(INDIRECT(ADDRESS(ROW(),COLUMN(newark_part_data)+4))),ISBLANK(INDIRECT(ADDRESS(ROW(),COLUMN(tme_part_data)+4))),ISBLANK(INDIRECT(ADDRESS(ROW(),COLUMN(digikey_part_data)+4))),ISBLANK(INDIRECT(ADDRESS(ROW(),COLUMN(mouser_part_data)+4))),ISBLANK(INDIRECT(ADDRESS(ROW(),COLUMN(farnell_part_data)+4))),ISBLANK(INDIRECT(ADDRESS(ROW(),COLUMN(arrow_part_data)+4))),ISBLANK(INDIRECT(ADDRESS(ROW(),COLUMN(lcsc_part_data)+4))))</formula>
    </cfRule>
    <cfRule type="expression" dxfId="1" priority="2">
      <formula>IF(SUM(INDIRECT(ADDRESS(ROW(),COLUMN(rs_part_data)+0)),INDIRECT(ADDRESS(ROW(),COLUMN(we_part_data)+0)),INDIRECT(ADDRESS(ROW(),COLUMN(newark_part_data)+0)),INDIRECT(ADDRESS(ROW(),COLUMN(tme_part_data)+0)),INDIRECT(ADDRESS(ROW(),COLUMN(digikey_part_data)+0)),INDIRECT(ADDRESS(ROW(),COLUMN(mouser_part_data)+0)),INDIRECT(ADDRESS(ROW(),COLUMN(farnell_part_data)+0)),INDIRECT(ADDRESS(ROW(),COLUMN(arrow_part_data)+0)),INDIRECT(ADDRESS(ROW(),COLUMN(lcsc_part_data)+0)))=0,1,0)</formula>
    </cfRule>
    <cfRule type="cellIs" dxfId="2" priority="3" operator="greaterThan">
      <formula>SUM(INDIRECT(ADDRESS(ROW(),COLUMN(rs_part_data)+0)),INDIRECT(ADDRESS(ROW(),COLUMN(we_part_data)+0)),INDIRECT(ADDRESS(ROW(),COLUMN(newark_part_data)+0)),INDIRECT(ADDRESS(ROW(),COLUMN(tme_part_data)+0)),INDIRECT(ADDRESS(ROW(),COLUMN(digikey_part_data)+0)),INDIRECT(ADDRESS(ROW(),COLUMN(mouser_part_data)+0)),INDIRECT(ADDRESS(ROW(),COLUMN(farnell_part_data)+0)),INDIRECT(ADDRESS(ROW(),COLUMN(arrow_part_data)+0)),INDIRECT(ADDRESS(ROW(),COLUMN(lcsc_part_data)+0)))</formula>
    </cfRule>
    <cfRule type="cellIs" dxfId="3" priority="4" operator="greaterThan">
      <formula>SUM(IF(ISNUMBER(INDIRECT(ADDRESS(ROW(),COLUMN(rs_part_data)+2))),INDIRECT(ADDRESS(ROW(),COLUMN(rs_part_data)+1)),0),IF(ISNUMBER(INDIRECT(ADDRESS(ROW(),COLUMN(we_part_data)+2))),INDIRECT(ADDRESS(ROW(),COLUMN(we_part_data)+1)),0),IF(ISNUMBER(INDIRECT(ADDRESS(ROW(),COLUMN(newark_part_data)+2))),INDIRECT(ADDRESS(ROW(),COLUMN(newark_part_data)+1)),0),IF(ISNUMBER(INDIRECT(ADDRESS(ROW(),COLUMN(tme_part_data)+2))),INDIRECT(ADDRESS(ROW(),COLUMN(tme_part_data)+1)),0),IF(ISNUMBER(INDIRECT(ADDRESS(ROW(),COLUMN(digikey_part_data)+2))),INDIRECT(ADDRESS(ROW(),COLUMN(digikey_part_data)+1)),0),IF(ISNUMBER(INDIRECT(ADDRESS(ROW(),COLUMN(mouser_part_data)+2))),INDIRECT(ADDRESS(ROW(),COLUMN(mouser_part_data)+1)),0),IF(ISNUMBER(INDIRECT(ADDRESS(ROW(),COLUMN(farnell_part_data)+2))),INDIRECT(ADDRESS(ROW(),COLUMN(farnell_part_data)+1)),0),IF(ISNUMBER(INDIRECT(ADDRESS(ROW(),COLUMN(arrow_part_data)+2))),INDIRECT(ADDRESS(ROW(),COLUMN(arrow_part_data)+1)),0),IF(ISNUMBER(INDIRECT(ADDRESS(ROW(),COLUMN(lcsc_part_data)+2))),INDIRECT(ADDRESS(ROW(),COLUMN(lcsc_part_data)+1)),0))</formula>
    </cfRule>
  </conditionalFormatting>
  <conditionalFormatting sqref="F8">
    <cfRule type="expression" dxfId="0" priority="5">
      <formula>AND(ISBLANK(E8),ISBLANK(INDIRECT(ADDRESS(ROW(),COLUMN(rs_part_data)+4))),ISBLANK(INDIRECT(ADDRESS(ROW(),COLUMN(we_part_data)+4))),ISBLANK(INDIRECT(ADDRESS(ROW(),COLUMN(newark_part_data)+4))),ISBLANK(INDIRECT(ADDRESS(ROW(),COLUMN(tme_part_data)+4))),ISBLANK(INDIRECT(ADDRESS(ROW(),COLUMN(digikey_part_data)+4))),ISBLANK(INDIRECT(ADDRESS(ROW(),COLUMN(mouser_part_data)+4))),ISBLANK(INDIRECT(ADDRESS(ROW(),COLUMN(farnell_part_data)+4))),ISBLANK(INDIRECT(ADDRESS(ROW(),COLUMN(arrow_part_data)+4))),ISBLANK(INDIRECT(ADDRESS(ROW(),COLUMN(lcsc_part_data)+4))))</formula>
    </cfRule>
    <cfRule type="expression" dxfId="1" priority="6">
      <formula>IF(SUM(INDIRECT(ADDRESS(ROW(),COLUMN(rs_part_data)+0)),INDIRECT(ADDRESS(ROW(),COLUMN(we_part_data)+0)),INDIRECT(ADDRESS(ROW(),COLUMN(newark_part_data)+0)),INDIRECT(ADDRESS(ROW(),COLUMN(tme_part_data)+0)),INDIRECT(ADDRESS(ROW(),COLUMN(digikey_part_data)+0)),INDIRECT(ADDRESS(ROW(),COLUMN(mouser_part_data)+0)),INDIRECT(ADDRESS(ROW(),COLUMN(farnell_part_data)+0)),INDIRECT(ADDRESS(ROW(),COLUMN(arrow_part_data)+0)),INDIRECT(ADDRESS(ROW(),COLUMN(lcsc_part_data)+0)))=0,1,0)</formula>
    </cfRule>
    <cfRule type="cellIs" dxfId="2" priority="7" operator="greaterThan">
      <formula>SUM(INDIRECT(ADDRESS(ROW(),COLUMN(rs_part_data)+0)),INDIRECT(ADDRESS(ROW(),COLUMN(we_part_data)+0)),INDIRECT(ADDRESS(ROW(),COLUMN(newark_part_data)+0)),INDIRECT(ADDRESS(ROW(),COLUMN(tme_part_data)+0)),INDIRECT(ADDRESS(ROW(),COLUMN(digikey_part_data)+0)),INDIRECT(ADDRESS(ROW(),COLUMN(mouser_part_data)+0)),INDIRECT(ADDRESS(ROW(),COLUMN(farnell_part_data)+0)),INDIRECT(ADDRESS(ROW(),COLUMN(arrow_part_data)+0)),INDIRECT(ADDRESS(ROW(),COLUMN(lcsc_part_data)+0)))</formula>
    </cfRule>
    <cfRule type="cellIs" dxfId="3" priority="8" operator="greaterThan">
      <formula>SUM(IF(ISNUMBER(INDIRECT(ADDRESS(ROW(),COLUMN(rs_part_data)+2))),INDIRECT(ADDRESS(ROW(),COLUMN(rs_part_data)+1)),0),IF(ISNUMBER(INDIRECT(ADDRESS(ROW(),COLUMN(we_part_data)+2))),INDIRECT(ADDRESS(ROW(),COLUMN(we_part_data)+1)),0),IF(ISNUMBER(INDIRECT(ADDRESS(ROW(),COLUMN(newark_part_data)+2))),INDIRECT(ADDRESS(ROW(),COLUMN(newark_part_data)+1)),0),IF(ISNUMBER(INDIRECT(ADDRESS(ROW(),COLUMN(tme_part_data)+2))),INDIRECT(ADDRESS(ROW(),COLUMN(tme_part_data)+1)),0),IF(ISNUMBER(INDIRECT(ADDRESS(ROW(),COLUMN(digikey_part_data)+2))),INDIRECT(ADDRESS(ROW(),COLUMN(digikey_part_data)+1)),0),IF(ISNUMBER(INDIRECT(ADDRESS(ROW(),COLUMN(mouser_part_data)+2))),INDIRECT(ADDRESS(ROW(),COLUMN(mouser_part_data)+1)),0),IF(ISNUMBER(INDIRECT(ADDRESS(ROW(),COLUMN(farnell_part_data)+2))),INDIRECT(ADDRESS(ROW(),COLUMN(farnell_part_data)+1)),0),IF(ISNUMBER(INDIRECT(ADDRESS(ROW(),COLUMN(arrow_part_data)+2))),INDIRECT(ADDRESS(ROW(),COLUMN(arrow_part_data)+1)),0),IF(ISNUMBER(INDIRECT(ADDRESS(ROW(),COLUMN(lcsc_part_data)+2))),INDIRECT(ADDRESS(ROW(),COLUMN(lcsc_part_data)+1)),0))</formula>
    </cfRule>
  </conditionalFormatting>
  <conditionalFormatting sqref="F9">
    <cfRule type="expression" dxfId="0" priority="9">
      <formula>AND(ISBLANK(E9),ISBLANK(INDIRECT(ADDRESS(ROW(),COLUMN(rs_part_data)+4))),ISBLANK(INDIRECT(ADDRESS(ROW(),COLUMN(we_part_data)+4))),ISBLANK(INDIRECT(ADDRESS(ROW(),COLUMN(newark_part_data)+4))),ISBLANK(INDIRECT(ADDRESS(ROW(),COLUMN(tme_part_data)+4))),ISBLANK(INDIRECT(ADDRESS(ROW(),COLUMN(digikey_part_data)+4))),ISBLANK(INDIRECT(ADDRESS(ROW(),COLUMN(mouser_part_data)+4))),ISBLANK(INDIRECT(ADDRESS(ROW(),COLUMN(farnell_part_data)+4))),ISBLANK(INDIRECT(ADDRESS(ROW(),COLUMN(arrow_part_data)+4))),ISBLANK(INDIRECT(ADDRESS(ROW(),COLUMN(lcsc_part_data)+4))))</formula>
    </cfRule>
    <cfRule type="expression" dxfId="1" priority="10">
      <formula>IF(SUM(INDIRECT(ADDRESS(ROW(),COLUMN(rs_part_data)+0)),INDIRECT(ADDRESS(ROW(),COLUMN(we_part_data)+0)),INDIRECT(ADDRESS(ROW(),COLUMN(newark_part_data)+0)),INDIRECT(ADDRESS(ROW(),COLUMN(tme_part_data)+0)),INDIRECT(ADDRESS(ROW(),COLUMN(digikey_part_data)+0)),INDIRECT(ADDRESS(ROW(),COLUMN(mouser_part_data)+0)),INDIRECT(ADDRESS(ROW(),COLUMN(farnell_part_data)+0)),INDIRECT(ADDRESS(ROW(),COLUMN(arrow_part_data)+0)),INDIRECT(ADDRESS(ROW(),COLUMN(lcsc_part_data)+0)))=0,1,0)</formula>
    </cfRule>
    <cfRule type="cellIs" dxfId="2" priority="11" operator="greaterThan">
      <formula>SUM(INDIRECT(ADDRESS(ROW(),COLUMN(rs_part_data)+0)),INDIRECT(ADDRESS(ROW(),COLUMN(we_part_data)+0)),INDIRECT(ADDRESS(ROW(),COLUMN(newark_part_data)+0)),INDIRECT(ADDRESS(ROW(),COLUMN(tme_part_data)+0)),INDIRECT(ADDRESS(ROW(),COLUMN(digikey_part_data)+0)),INDIRECT(ADDRESS(ROW(),COLUMN(mouser_part_data)+0)),INDIRECT(ADDRESS(ROW(),COLUMN(farnell_part_data)+0)),INDIRECT(ADDRESS(ROW(),COLUMN(arrow_part_data)+0)),INDIRECT(ADDRESS(ROW(),COLUMN(lcsc_part_data)+0)))</formula>
    </cfRule>
    <cfRule type="cellIs" dxfId="3" priority="12" operator="greaterThan">
      <formula>SUM(IF(ISNUMBER(INDIRECT(ADDRESS(ROW(),COLUMN(rs_part_data)+2))),INDIRECT(ADDRESS(ROW(),COLUMN(rs_part_data)+1)),0),IF(ISNUMBER(INDIRECT(ADDRESS(ROW(),COLUMN(we_part_data)+2))),INDIRECT(ADDRESS(ROW(),COLUMN(we_part_data)+1)),0),IF(ISNUMBER(INDIRECT(ADDRESS(ROW(),COLUMN(newark_part_data)+2))),INDIRECT(ADDRESS(ROW(),COLUMN(newark_part_data)+1)),0),IF(ISNUMBER(INDIRECT(ADDRESS(ROW(),COLUMN(tme_part_data)+2))),INDIRECT(ADDRESS(ROW(),COLUMN(tme_part_data)+1)),0),IF(ISNUMBER(INDIRECT(ADDRESS(ROW(),COLUMN(digikey_part_data)+2))),INDIRECT(ADDRESS(ROW(),COLUMN(digikey_part_data)+1)),0),IF(ISNUMBER(INDIRECT(ADDRESS(ROW(),COLUMN(mouser_part_data)+2))),INDIRECT(ADDRESS(ROW(),COLUMN(mouser_part_data)+1)),0),IF(ISNUMBER(INDIRECT(ADDRESS(ROW(),COLUMN(farnell_part_data)+2))),INDIRECT(ADDRESS(ROW(),COLUMN(farnell_part_data)+1)),0),IF(ISNUMBER(INDIRECT(ADDRESS(ROW(),COLUMN(arrow_part_data)+2))),INDIRECT(ADDRESS(ROW(),COLUMN(arrow_part_data)+1)),0),IF(ISNUMBER(INDIRECT(ADDRESS(ROW(),COLUMN(lcsc_part_data)+2))),INDIRECT(ADDRESS(ROW(),COLUMN(lcsc_part_data)+1)),0))</formula>
    </cfRule>
  </conditionalFormatting>
  <conditionalFormatting sqref="N7">
    <cfRule type="cellIs" dxfId="1" priority="13" operator="equal">
      <formula>0</formula>
    </cfRule>
    <cfRule type="cellIs" dxfId="2" priority="14" operator="lessThan">
      <formula>F7</formula>
    </cfRule>
  </conditionalFormatting>
  <conditionalFormatting sqref="N8">
    <cfRule type="cellIs" dxfId="1" priority="18" operator="equal">
      <formula>0</formula>
    </cfRule>
    <cfRule type="cellIs" dxfId="2" priority="19" operator="lessThan">
      <formula>F8</formula>
    </cfRule>
  </conditionalFormatting>
  <conditionalFormatting sqref="O7">
    <cfRule type="cellIs" dxfId="1" priority="15" operator="greaterThan">
      <formula>N7</formula>
    </cfRule>
  </conditionalFormatting>
  <conditionalFormatting sqref="O8">
    <cfRule type="cellIs" dxfId="1" priority="20" operator="greaterThan">
      <formula>N8</formula>
    </cfRule>
  </conditionalFormatting>
  <conditionalFormatting sqref="P7">
    <cfRule type="cellIs" dxfId="4" priority="17" operator="lessThanOrEqual">
      <formula>G7</formula>
    </cfRule>
  </conditionalFormatting>
  <conditionalFormatting sqref="P8">
    <cfRule type="cellIs" dxfId="4" priority="22" operator="lessThanOrEqual">
      <formula>G8</formula>
    </cfRule>
  </conditionalFormatting>
  <conditionalFormatting sqref="Q7">
    <cfRule type="cellIs" dxfId="4" priority="16" operator="lessThanOrEqual">
      <formula>H7</formula>
    </cfRule>
  </conditionalFormatting>
  <conditionalFormatting sqref="Q8">
    <cfRule type="cellIs" dxfId="4" priority="21" operator="lessThanOrEqual">
      <formula>H8</formula>
    </cfRule>
  </conditionalFormatting>
  <conditionalFormatting sqref="S7">
    <cfRule type="cellIs" dxfId="1" priority="23" operator="equal">
      <formula>0</formula>
    </cfRule>
    <cfRule type="cellIs" dxfId="2" priority="24" operator="lessThan">
      <formula>F7</formula>
    </cfRule>
  </conditionalFormatting>
  <conditionalFormatting sqref="T7">
    <cfRule type="expression" dxfId="3" priority="25">
      <formula>AND(T7&gt;0,T7&lt;5)</formula>
    </cfRule>
    <cfRule type="cellIs" dxfId="1" priority="26" operator="greaterThan">
      <formula>S7</formula>
    </cfRule>
  </conditionalFormatting>
  <conditionalFormatting sqref="U7">
    <cfRule type="cellIs" dxfId="4" priority="28" operator="lessThanOrEqual">
      <formula>G7</formula>
    </cfRule>
  </conditionalFormatting>
  <conditionalFormatting sqref="V7">
    <cfRule type="cellIs" dxfId="4" priority="27" operator="lessThanOrEqual">
      <formula>H7</formula>
    </cfRule>
  </conditionalFormatting>
  <hyperlinks>
    <hyperlink ref="E7" r:id="rId1"/>
    <hyperlink ref="R7" r:id="rId2"/>
    <hyperlink ref="W7" r:id="rId3"/>
    <hyperlink ref="AG7" r:id="rId4"/>
    <hyperlink ref="AL7" r:id="rId5"/>
    <hyperlink ref="AQ7" r:id="rId6"/>
    <hyperlink ref="E8" r:id="rId7"/>
    <hyperlink ref="R8" r:id="rId8"/>
    <hyperlink ref="AG8" r:id="rId9"/>
    <hyperlink ref="AL8" r:id="rId10"/>
    <hyperlink ref="I11" r:id="rId11"/>
    <hyperlink ref="N11" r:id="rId12"/>
    <hyperlink ref="S11" r:id="rId13"/>
    <hyperlink ref="X11" r:id="rId14"/>
    <hyperlink ref="AC11" r:id="rId15"/>
    <hyperlink ref="AH11" r:id="rId16"/>
    <hyperlink ref="AM11" r:id="rId17"/>
    <hyperlink ref="AR11" r:id="rId18"/>
  </hyperlinks>
  <pageMargins left="0.7" right="0.7" top="0.75" bottom="0.75" header="0.3" footer="0.3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test. </vt:lpstr>
      <vt:lpstr>arrow_part_data</vt:lpstr>
      <vt:lpstr>BoardQty</vt:lpstr>
      <vt:lpstr>digikey_part_data</vt:lpstr>
      <vt:lpstr>farnell_part_data</vt:lpstr>
      <vt:lpstr>global_part_data</vt:lpstr>
      <vt:lpstr>lcsc_part_data</vt:lpstr>
      <vt:lpstr>mouser_part_data</vt:lpstr>
      <vt:lpstr>newark_part_data</vt:lpstr>
      <vt:lpstr>PURCHASE_DESCRIPTION</vt:lpstr>
      <vt:lpstr>rs_part_data</vt:lpstr>
      <vt:lpstr>tme_part_data</vt:lpstr>
      <vt:lpstr>TotalCost</vt:lpstr>
      <vt:lpstr>USD_EUR</vt:lpstr>
      <vt:lpstr>USD_GBP</vt:lpstr>
      <vt:lpstr>we_part_data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2020-05-22T14:15:41Z</dcterms:created>
  <dcterms:modified xsi:type="dcterms:W3CDTF">2020-05-22T14:15:41Z</dcterms:modified>
</cp:coreProperties>
</file>