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s\Downloads\"/>
    </mc:Choice>
  </mc:AlternateContent>
  <xr:revisionPtr revIDLastSave="0" documentId="8_{FD92DE76-D538-4F61-822D-F7152C863E1A}" xr6:coauthVersionLast="47" xr6:coauthVersionMax="47" xr10:uidLastSave="{00000000-0000-0000-0000-000000000000}"/>
  <bookViews>
    <workbookView xWindow="-120" yWindow="-120" windowWidth="29040" windowHeight="15840" xr2:uid="{E1F461AB-F7B9-A744-912B-CB81759A17B1}"/>
  </bookViews>
  <sheets>
    <sheet name="Loans" sheetId="8" r:id="rId1"/>
    <sheet name="Marketi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R8" i="8" s="1"/>
  <c r="Q9" i="8"/>
  <c r="Q10" i="8"/>
  <c r="Q11" i="8"/>
  <c r="Q12" i="8"/>
  <c r="Q13" i="8"/>
  <c r="Q14" i="8"/>
  <c r="Q4" i="8"/>
  <c r="R6" i="8"/>
  <c r="S6" i="8" s="1"/>
  <c r="U6" i="8" s="1"/>
  <c r="R4" i="8"/>
  <c r="S4" i="8" s="1"/>
  <c r="T14" i="8"/>
  <c r="S14" i="8"/>
  <c r="R14" i="8"/>
  <c r="R5" i="8"/>
  <c r="S5" i="8" s="1"/>
  <c r="T5" i="8"/>
  <c r="T6" i="8"/>
  <c r="T4" i="8"/>
  <c r="B4" i="8"/>
  <c r="C4" i="8" s="1"/>
  <c r="C5" i="8" s="1"/>
  <c r="C6" i="8" s="1"/>
  <c r="H4" i="8"/>
  <c r="I4" i="8"/>
  <c r="B5" i="8"/>
  <c r="K5" i="8" s="1"/>
  <c r="H5" i="8"/>
  <c r="B6" i="8"/>
  <c r="H6" i="8"/>
  <c r="B7" i="8"/>
  <c r="K7" i="8" s="1"/>
  <c r="H7" i="8"/>
  <c r="B8" i="8"/>
  <c r="H8" i="8"/>
  <c r="K8" i="8"/>
  <c r="B9" i="8"/>
  <c r="H9" i="8"/>
  <c r="K9" i="8"/>
  <c r="B10" i="8"/>
  <c r="K10" i="8" s="1"/>
  <c r="H10" i="8"/>
  <c r="B11" i="8"/>
  <c r="H11" i="8"/>
  <c r="K11" i="8"/>
  <c r="B12" i="8"/>
  <c r="H12" i="8"/>
  <c r="K12" i="8"/>
  <c r="B13" i="8"/>
  <c r="K13" i="8" s="1"/>
  <c r="H13" i="8"/>
  <c r="G14" i="8"/>
  <c r="U14" i="8" l="1"/>
  <c r="U5" i="8"/>
  <c r="U4" i="8"/>
  <c r="T7" i="8"/>
  <c r="R7" i="8"/>
  <c r="T8" i="8"/>
  <c r="S8" i="8"/>
  <c r="E4" i="8"/>
  <c r="F4" i="8" s="1"/>
  <c r="O4" i="8" s="1"/>
  <c r="E6" i="8"/>
  <c r="E10" i="8"/>
  <c r="E5" i="8"/>
  <c r="E7" i="8"/>
  <c r="E11" i="8"/>
  <c r="E8" i="8"/>
  <c r="E12" i="8"/>
  <c r="E9" i="8"/>
  <c r="E13" i="8"/>
  <c r="I5" i="8"/>
  <c r="I6" i="8" s="1"/>
  <c r="C7" i="8"/>
  <c r="C8" i="8" s="1"/>
  <c r="C9" i="8" s="1"/>
  <c r="C10" i="8" s="1"/>
  <c r="C11" i="8" s="1"/>
  <c r="C12" i="8" s="1"/>
  <c r="C13" i="8" s="1"/>
  <c r="K4" i="8"/>
  <c r="M4" i="8" s="1"/>
  <c r="M5" i="8" s="1"/>
  <c r="K6" i="8"/>
  <c r="K14" i="8"/>
  <c r="P27" i="7"/>
  <c r="O27" i="7"/>
  <c r="N27" i="7"/>
  <c r="Q28" i="7" s="1"/>
  <c r="J5" i="7"/>
  <c r="J6" i="7"/>
  <c r="U8" i="8" l="1"/>
  <c r="T10" i="8"/>
  <c r="R10" i="8"/>
  <c r="S10" i="8" s="1"/>
  <c r="U10" i="8" s="1"/>
  <c r="R9" i="8"/>
  <c r="T9" i="8"/>
  <c r="S7" i="8"/>
  <c r="U7" i="8" s="1"/>
  <c r="M6" i="8"/>
  <c r="F5" i="8"/>
  <c r="F6" i="8" s="1"/>
  <c r="F7" i="8" s="1"/>
  <c r="F8" i="8" s="1"/>
  <c r="F9" i="8" s="1"/>
  <c r="F10" i="8" s="1"/>
  <c r="F11" i="8" s="1"/>
  <c r="F12" i="8" s="1"/>
  <c r="F13" i="8" s="1"/>
  <c r="I7" i="8"/>
  <c r="L7" i="8"/>
  <c r="L4" i="8"/>
  <c r="L8" i="8"/>
  <c r="L12" i="8"/>
  <c r="L11" i="8"/>
  <c r="L9" i="8"/>
  <c r="L6" i="8"/>
  <c r="L10" i="8"/>
  <c r="L13" i="8"/>
  <c r="M7" i="8"/>
  <c r="L5" i="8"/>
  <c r="J7" i="7"/>
  <c r="J8" i="7"/>
  <c r="J9" i="7"/>
  <c r="J10" i="7"/>
  <c r="J11" i="7"/>
  <c r="J12" i="7"/>
  <c r="J13" i="7"/>
  <c r="J14" i="7"/>
  <c r="T11" i="8" l="1"/>
  <c r="R11" i="8"/>
  <c r="R12" i="8"/>
  <c r="S12" i="8" s="1"/>
  <c r="U12" i="8" s="1"/>
  <c r="T12" i="8"/>
  <c r="S9" i="8"/>
  <c r="U9" i="8" s="1"/>
  <c r="O7" i="8"/>
  <c r="O6" i="8"/>
  <c r="O5" i="8"/>
  <c r="M8" i="8"/>
  <c r="I8" i="8"/>
  <c r="O8" i="8" s="1"/>
  <c r="J15" i="7"/>
  <c r="I5" i="7"/>
  <c r="B14" i="7"/>
  <c r="B13" i="7"/>
  <c r="B12" i="7"/>
  <c r="B11" i="7"/>
  <c r="B10" i="7"/>
  <c r="B9" i="7"/>
  <c r="B8" i="7"/>
  <c r="B7" i="7"/>
  <c r="B6" i="7"/>
  <c r="B5" i="7"/>
  <c r="R13" i="8" l="1"/>
  <c r="T13" i="8"/>
  <c r="S11" i="8"/>
  <c r="U11" i="8" s="1"/>
  <c r="S13" i="8"/>
  <c r="U13" i="8" s="1"/>
  <c r="I9" i="8"/>
  <c r="O9" i="8" s="1"/>
  <c r="M9" i="8"/>
  <c r="X12" i="7"/>
  <c r="X10" i="7"/>
  <c r="X13" i="7"/>
  <c r="X14" i="7"/>
  <c r="X7" i="7"/>
  <c r="W5" i="7"/>
  <c r="O5" i="7"/>
  <c r="X9" i="7"/>
  <c r="X11" i="7"/>
  <c r="X5" i="7"/>
  <c r="E5" i="7"/>
  <c r="M5" i="7" s="1"/>
  <c r="X6" i="7"/>
  <c r="X8" i="7"/>
  <c r="I11" i="7"/>
  <c r="E11" i="7" s="1"/>
  <c r="M11" i="7" s="1"/>
  <c r="I8" i="7"/>
  <c r="I9" i="7"/>
  <c r="I13" i="7"/>
  <c r="I6" i="7"/>
  <c r="I10" i="7"/>
  <c r="I14" i="7"/>
  <c r="I12" i="7"/>
  <c r="I7" i="7"/>
  <c r="C5" i="7"/>
  <c r="C6" i="7" s="1"/>
  <c r="C7" i="7" s="1"/>
  <c r="C8" i="7" s="1"/>
  <c r="C9" i="7" s="1"/>
  <c r="C10" i="7" s="1"/>
  <c r="C11" i="7" s="1"/>
  <c r="C12" i="7" s="1"/>
  <c r="C13" i="7" s="1"/>
  <c r="C14" i="7" s="1"/>
  <c r="Y5" i="7" l="1"/>
  <c r="M10" i="8"/>
  <c r="I10" i="8"/>
  <c r="O10" i="8" s="1"/>
  <c r="W13" i="7"/>
  <c r="Y13" i="7" s="1"/>
  <c r="O13" i="7"/>
  <c r="O7" i="7"/>
  <c r="W14" i="7"/>
  <c r="Y14" i="7" s="1"/>
  <c r="O14" i="7"/>
  <c r="R14" i="7" s="1"/>
  <c r="W10" i="7"/>
  <c r="Y10" i="7" s="1"/>
  <c r="O10" i="7"/>
  <c r="O6" i="7"/>
  <c r="W9" i="7"/>
  <c r="Y9" i="7" s="1"/>
  <c r="O9" i="7"/>
  <c r="R9" i="7"/>
  <c r="O8" i="7"/>
  <c r="R5" i="7"/>
  <c r="S5" i="7" s="1"/>
  <c r="W11" i="7"/>
  <c r="Y11" i="7" s="1"/>
  <c r="O11" i="7"/>
  <c r="W12" i="7"/>
  <c r="Y12" i="7" s="1"/>
  <c r="O12" i="7"/>
  <c r="E7" i="7"/>
  <c r="M7" i="7" s="1"/>
  <c r="W7" i="7"/>
  <c r="Y7" i="7" s="1"/>
  <c r="E6" i="7"/>
  <c r="M6" i="7" s="1"/>
  <c r="W6" i="7"/>
  <c r="Y6" i="7" s="1"/>
  <c r="E8" i="7"/>
  <c r="M8" i="7" s="1"/>
  <c r="W8" i="7"/>
  <c r="Y8" i="7" s="1"/>
  <c r="K5" i="7"/>
  <c r="E9" i="7"/>
  <c r="M9" i="7" s="1"/>
  <c r="E12" i="7"/>
  <c r="M12" i="7" s="1"/>
  <c r="E10" i="7"/>
  <c r="M10" i="7" s="1"/>
  <c r="E13" i="7"/>
  <c r="M13" i="7" s="1"/>
  <c r="E14" i="7"/>
  <c r="M14" i="7" s="1"/>
  <c r="I11" i="8" l="1"/>
  <c r="O11" i="8" s="1"/>
  <c r="M11" i="8"/>
  <c r="R12" i="7"/>
  <c r="R8" i="7"/>
  <c r="R10" i="7"/>
  <c r="R11" i="7"/>
  <c r="R7" i="7"/>
  <c r="R13" i="7"/>
  <c r="R6" i="7"/>
  <c r="S6" i="7" s="1"/>
  <c r="S7" i="7" s="1"/>
  <c r="S8" i="7" s="1"/>
  <c r="S9" i="7" s="1"/>
  <c r="S10" i="7" s="1"/>
  <c r="S11" i="7" s="1"/>
  <c r="S12" i="7" s="1"/>
  <c r="S13" i="7" s="1"/>
  <c r="S14" i="7" s="1"/>
  <c r="G5" i="7"/>
  <c r="K6" i="7"/>
  <c r="E15" i="7"/>
  <c r="V5" i="7"/>
  <c r="V6" i="7" s="1"/>
  <c r="M12" i="8" l="1"/>
  <c r="I12" i="8"/>
  <c r="O12" i="8" s="1"/>
  <c r="U5" i="7"/>
  <c r="N13" i="7"/>
  <c r="P13" i="7" s="1"/>
  <c r="N6" i="7"/>
  <c r="P6" i="7" s="1"/>
  <c r="N5" i="7"/>
  <c r="P5" i="7" s="1"/>
  <c r="Q5" i="7" s="1"/>
  <c r="Q6" i="7" s="1"/>
  <c r="N7" i="7"/>
  <c r="P7" i="7" s="1"/>
  <c r="N8" i="7"/>
  <c r="P8" i="7" s="1"/>
  <c r="N12" i="7"/>
  <c r="P12" i="7" s="1"/>
  <c r="F5" i="7"/>
  <c r="N9" i="7"/>
  <c r="P9" i="7" s="1"/>
  <c r="G6" i="7"/>
  <c r="N14" i="7"/>
  <c r="P14" i="7" s="1"/>
  <c r="N10" i="7"/>
  <c r="P10" i="7" s="1"/>
  <c r="N11" i="7"/>
  <c r="P11" i="7" s="1"/>
  <c r="K7" i="7"/>
  <c r="K8" i="7" s="1"/>
  <c r="F10" i="7"/>
  <c r="F13" i="7"/>
  <c r="F11" i="7"/>
  <c r="F6" i="7"/>
  <c r="F12" i="7"/>
  <c r="F8" i="7"/>
  <c r="F15" i="7"/>
  <c r="F14" i="7"/>
  <c r="F7" i="7"/>
  <c r="F9" i="7"/>
  <c r="V13" i="7"/>
  <c r="V9" i="7"/>
  <c r="V7" i="7"/>
  <c r="V14" i="7"/>
  <c r="V12" i="7"/>
  <c r="V8" i="7"/>
  <c r="V11" i="7"/>
  <c r="V10" i="7"/>
  <c r="U6" i="7"/>
  <c r="M13" i="8" l="1"/>
  <c r="N12" i="8"/>
  <c r="P12" i="8" s="1"/>
  <c r="I13" i="8"/>
  <c r="O13" i="8" s="1"/>
  <c r="Q7" i="7"/>
  <c r="Q8" i="7" s="1"/>
  <c r="Q9" i="7" s="1"/>
  <c r="Q10" i="7" s="1"/>
  <c r="Q11" i="7" s="1"/>
  <c r="Q12" i="7" s="1"/>
  <c r="Q13" i="7" s="1"/>
  <c r="Q14" i="7" s="1"/>
  <c r="G7" i="7"/>
  <c r="G8" i="7" s="1"/>
  <c r="G9" i="7" s="1"/>
  <c r="G10" i="7" s="1"/>
  <c r="U7" i="7"/>
  <c r="U8" i="7"/>
  <c r="K9" i="7"/>
  <c r="N5" i="8" l="1"/>
  <c r="P5" i="8" s="1"/>
  <c r="N13" i="8"/>
  <c r="P13" i="8" s="1"/>
  <c r="N4" i="8"/>
  <c r="P4" i="8" s="1"/>
  <c r="N6" i="8"/>
  <c r="P6" i="8" s="1"/>
  <c r="N7" i="8"/>
  <c r="P7" i="8" s="1"/>
  <c r="N8" i="8"/>
  <c r="P8" i="8" s="1"/>
  <c r="N9" i="8"/>
  <c r="P9" i="8" s="1"/>
  <c r="N10" i="8"/>
  <c r="P10" i="8" s="1"/>
  <c r="N11" i="8"/>
  <c r="P11" i="8" s="1"/>
  <c r="G11" i="7"/>
  <c r="K10" i="7"/>
  <c r="U9" i="7"/>
  <c r="P14" i="8" l="1"/>
  <c r="G12" i="7"/>
  <c r="K11" i="7"/>
  <c r="U10" i="7"/>
  <c r="G13" i="7" l="1"/>
  <c r="U11" i="7"/>
  <c r="K12" i="7"/>
  <c r="G14" i="7" l="1"/>
  <c r="K13" i="7"/>
  <c r="U12" i="7"/>
  <c r="H5" i="7" l="1"/>
  <c r="H6" i="7"/>
  <c r="H13" i="7"/>
  <c r="H14" i="7"/>
  <c r="H7" i="7"/>
  <c r="H8" i="7"/>
  <c r="H9" i="7"/>
  <c r="H10" i="7"/>
  <c r="H11" i="7"/>
  <c r="T11" i="7" s="1"/>
  <c r="H12" i="7"/>
  <c r="K14" i="7"/>
  <c r="U13" i="7"/>
  <c r="T5" i="7" l="1"/>
  <c r="T6" i="7"/>
  <c r="T7" i="7"/>
  <c r="T8" i="7"/>
  <c r="T9" i="7"/>
  <c r="T10" i="7"/>
  <c r="T12" i="7"/>
  <c r="U14" i="7"/>
  <c r="T14" i="7" l="1"/>
  <c r="T13" i="7"/>
  <c r="T1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tc={BD286C57-C005-4786-AEFE-91F12D832E54}</author>
  </authors>
  <commentList>
    <comment ref="O3" authorId="0" shapeId="0" xr:uid="{BD286C57-C005-4786-AEFE-91F12D832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Confusion Matrix, #TP + #FN must equal ALL the Positives (Buyers) = 100,000
Be careful not to confuse the Decile Members (Col B) with the Total Buyers (I14) since they are both 100,000</t>
      </text>
    </comment>
  </commentList>
</comments>
</file>

<file path=xl/sharedStrings.xml><?xml version="1.0" encoding="utf-8"?>
<sst xmlns="http://schemas.openxmlformats.org/spreadsheetml/2006/main" count="117" uniqueCount="79">
  <si>
    <t>Decile</t>
  </si>
  <si>
    <t>Total</t>
  </si>
  <si>
    <t>= abs(cum. % of total bads - cum. % of total non-bads)</t>
  </si>
  <si>
    <t>= the ratio of cumulative number of targets (events) up to that decile to the total number of targets (events) in the entire data set</t>
  </si>
  <si>
    <t>If random</t>
  </si>
  <si>
    <t>= How much better one can expect to do with the predictive model comparing without a model. It is the ratio of gain % to the random expectation %.</t>
  </si>
  <si>
    <t>What's the advantage of modeling?</t>
  </si>
  <si>
    <t>Business strategy</t>
  </si>
  <si>
    <t>Assumptions</t>
  </si>
  <si>
    <t>Profit</t>
  </si>
  <si>
    <t>K-S</t>
  </si>
  <si>
    <t>N</t>
  </si>
  <si>
    <t>Cum. N</t>
  </si>
  <si>
    <t>(A)</t>
  </si>
  <si>
    <t>(B)</t>
  </si>
  <si>
    <t>(C)</t>
  </si>
  <si>
    <t>(D)</t>
  </si>
  <si>
    <t>(F)</t>
  </si>
  <si>
    <t>(G)</t>
  </si>
  <si>
    <t>(H)</t>
  </si>
  <si>
    <t>(I)</t>
  </si>
  <si>
    <t>(J)</t>
  </si>
  <si>
    <t>(K)</t>
  </si>
  <si>
    <t>(L)</t>
  </si>
  <si>
    <t>(M)</t>
  </si>
  <si>
    <t>(P)</t>
  </si>
  <si>
    <t>(Q)</t>
  </si>
  <si>
    <t>(E)</t>
  </si>
  <si>
    <t>Cum. Lift</t>
  </si>
  <si>
    <t>%</t>
  </si>
  <si>
    <t>Cum. %</t>
  </si>
  <si>
    <t xml:space="preserve">Cum. % </t>
  </si>
  <si>
    <t>(N)</t>
  </si>
  <si>
    <t>Prob.</t>
  </si>
  <si>
    <t>TN</t>
  </si>
  <si>
    <t>FP</t>
  </si>
  <si>
    <t>FN</t>
  </si>
  <si>
    <t>Sensitivity</t>
  </si>
  <si>
    <t>(R)</t>
  </si>
  <si>
    <t>Cost</t>
  </si>
  <si>
    <t>(S)</t>
  </si>
  <si>
    <t xml:space="preserve">   Buyers</t>
  </si>
  <si>
    <t xml:space="preserve">   Nonbuyers</t>
  </si>
  <si>
    <t xml:space="preserve">  Metrics</t>
  </si>
  <si>
    <t>Profit Analysis</t>
  </si>
  <si>
    <t>Instead lets try a different strategy.</t>
  </si>
  <si>
    <t>We know that 10% of all the 1,000,000 people (100,000) will buy our product</t>
  </si>
  <si>
    <t>If we make our sales team contact all 1-million people, we will inevitably find the 100,000 buyers by brute force</t>
  </si>
  <si>
    <t>Using our predictive model, lets try to sort the data and put the most likely-buyers at the top of our list and the less-likely buyers at the bottom.</t>
  </si>
  <si>
    <t>Revenue
$20 From Each Customer</t>
  </si>
  <si>
    <t>N (TP)</t>
  </si>
  <si>
    <t>1-Specificity</t>
  </si>
  <si>
    <t>Cum. Sensitivity</t>
  </si>
  <si>
    <t>Using the trendline as an approximation, and some numerical Caclulus:</t>
  </si>
  <si>
    <t>N (FP)</t>
  </si>
  <si>
    <t>However this will take a lot of time and be costly for the firm</t>
  </si>
  <si>
    <t>Cumulative 
(1-Specificity)</t>
  </si>
  <si>
    <t>1. We don't know the true Negatives in a decile</t>
  </si>
  <si>
    <t>2. We try to avoid the Negatives.</t>
  </si>
  <si>
    <t>3. The model helps to differentiate likely buyers from uninterested individuals</t>
  </si>
  <si>
    <t>4. A better model means better precision, cost savings (less phone calls), more profit to firm</t>
  </si>
  <si>
    <t>1. More buyers means more profit</t>
  </si>
  <si>
    <t>2. Aviod the deciles with high % of uninterested people</t>
  </si>
  <si>
    <t>1. 10% of the 1-million people in our database will buy our product</t>
  </si>
  <si>
    <t>2. It costs the firm $1 call a person</t>
  </si>
  <si>
    <t>Confusion Matrix Metrics</t>
  </si>
  <si>
    <r>
      <t xml:space="preserve">AUC </t>
    </r>
    <r>
      <rPr>
        <sz val="12"/>
        <color theme="1"/>
        <rFont val="Calibri"/>
        <family val="2"/>
      </rPr>
      <t>≈</t>
    </r>
  </si>
  <si>
    <t>A high lift means the model can catch the bad loans better.</t>
  </si>
  <si>
    <t>Lift = The cumulative  lift, measures how likely the company will get the bad loans, if compared with the random results</t>
  </si>
  <si>
    <t xml:space="preserve"> </t>
  </si>
  <si>
    <t>Good loans</t>
  </si>
  <si>
    <t xml:space="preserve">     Bad loans</t>
  </si>
  <si>
    <t>GAINS TABLE</t>
  </si>
  <si>
    <t>Cumulative random</t>
  </si>
  <si>
    <t>If there is no model (completely random)</t>
  </si>
  <si>
    <t>Avg. loan amount</t>
  </si>
  <si>
    <t>Interest revenue</t>
  </si>
  <si>
    <t>Avg. compounded interest revenue in a year (very simple)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</si>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</sst>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00_);_(* \(#,##0.000\);_(* &quot;-&quot;??_);_(@_)"/>
    <numFmt numFmtId="168" formatCode="_(* #,##0.0000_);_(* \(#,##0.0000\);_(* &quot;-&quot;??_);_(@_)"/>
    <numFmt numFmtId="171" formatCode="&quot;$&quot;#,##0;[Red]&quot;$&quot;#,##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432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Fill="1" applyBorder="1" applyAlignment="1">
      <alignment horizontal="left" vertical="center"/>
    </xf>
    <xf numFmtId="166" fontId="0" fillId="0" borderId="0" xfId="3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165" fontId="0" fillId="0" borderId="0" xfId="1" applyNumberFormat="1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5" fontId="5" fillId="0" borderId="0" xfId="1" applyNumberFormat="1" applyFont="1" applyBorder="1"/>
    <xf numFmtId="164" fontId="5" fillId="0" borderId="0" xfId="2" applyNumberFormat="1" applyFont="1" applyBorder="1"/>
    <xf numFmtId="43" fontId="5" fillId="0" borderId="0" xfId="1" applyFont="1" applyBorder="1"/>
    <xf numFmtId="10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Border="1" applyAlignment="1"/>
    <xf numFmtId="0" fontId="0" fillId="0" borderId="0" xfId="0" quotePrefix="1" applyBorder="1"/>
    <xf numFmtId="165" fontId="0" fillId="0" borderId="0" xfId="1" quotePrefix="1" applyNumberFormat="1" applyFont="1" applyBorder="1"/>
    <xf numFmtId="0" fontId="0" fillId="0" borderId="0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5" fontId="5" fillId="0" borderId="12" xfId="1" applyNumberFormat="1" applyFont="1" applyBorder="1"/>
    <xf numFmtId="165" fontId="7" fillId="0" borderId="2" xfId="1" applyNumberFormat="1" applyFont="1" applyBorder="1"/>
    <xf numFmtId="165" fontId="5" fillId="0" borderId="2" xfId="1" applyNumberFormat="1" applyFont="1" applyBorder="1"/>
    <xf numFmtId="43" fontId="5" fillId="0" borderId="2" xfId="1" applyFont="1" applyBorder="1"/>
    <xf numFmtId="0" fontId="5" fillId="0" borderId="5" xfId="0" applyFont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 wrapText="1"/>
    </xf>
    <xf numFmtId="165" fontId="5" fillId="2" borderId="6" xfId="1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8" xfId="0" applyFont="1" applyFill="1" applyBorder="1"/>
    <xf numFmtId="0" fontId="5" fillId="2" borderId="9" xfId="0" applyFont="1" applyFill="1" applyBorder="1"/>
    <xf numFmtId="165" fontId="5" fillId="2" borderId="10" xfId="1" applyNumberFormat="1" applyFont="1" applyFill="1" applyBorder="1"/>
    <xf numFmtId="0" fontId="5" fillId="3" borderId="8" xfId="0" applyFont="1" applyFill="1" applyBorder="1"/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43" fontId="7" fillId="0" borderId="2" xfId="1" applyFont="1" applyBorder="1"/>
    <xf numFmtId="165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166" fontId="5" fillId="0" borderId="0" xfId="3" applyNumberFormat="1" applyFont="1" applyBorder="1"/>
    <xf numFmtId="0" fontId="5" fillId="0" borderId="1" xfId="0" applyFont="1" applyBorder="1" applyAlignment="1">
      <alignment horizontal="center"/>
    </xf>
    <xf numFmtId="166" fontId="5" fillId="0" borderId="14" xfId="3" applyNumberFormat="1" applyFont="1" applyBorder="1"/>
    <xf numFmtId="166" fontId="5" fillId="0" borderId="15" xfId="3" applyNumberFormat="1" applyFont="1" applyBorder="1"/>
    <xf numFmtId="166" fontId="5" fillId="0" borderId="7" xfId="3" applyNumberFormat="1" applyFont="1" applyBorder="1"/>
    <xf numFmtId="0" fontId="5" fillId="0" borderId="1" xfId="0" applyFont="1" applyBorder="1"/>
    <xf numFmtId="166" fontId="5" fillId="0" borderId="9" xfId="3" applyNumberFormat="1" applyFont="1" applyBorder="1"/>
    <xf numFmtId="166" fontId="5" fillId="0" borderId="2" xfId="3" applyNumberFormat="1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4" xfId="0" applyFont="1" applyBorder="1" applyAlignment="1">
      <alignment horizontal="left"/>
    </xf>
    <xf numFmtId="0" fontId="5" fillId="4" borderId="4" xfId="0" applyFont="1" applyFill="1" applyBorder="1"/>
    <xf numFmtId="0" fontId="5" fillId="4" borderId="5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5" fillId="0" borderId="6" xfId="1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4" fontId="5" fillId="0" borderId="0" xfId="2" applyNumberFormat="1" applyFont="1" applyFill="1" applyBorder="1"/>
    <xf numFmtId="165" fontId="5" fillId="0" borderId="0" xfId="1" applyNumberFormat="1" applyFont="1" applyFill="1" applyBorder="1"/>
    <xf numFmtId="164" fontId="5" fillId="0" borderId="9" xfId="2" applyNumberFormat="1" applyFont="1" applyFill="1" applyBorder="1"/>
    <xf numFmtId="165" fontId="5" fillId="0" borderId="9" xfId="1" applyNumberFormat="1" applyFont="1" applyFill="1" applyBorder="1"/>
    <xf numFmtId="164" fontId="5" fillId="0" borderId="2" xfId="2" applyNumberFormat="1" applyFont="1" applyFill="1" applyBorder="1"/>
    <xf numFmtId="165" fontId="5" fillId="0" borderId="2" xfId="1" applyNumberFormat="1" applyFont="1" applyFill="1" applyBorder="1"/>
    <xf numFmtId="164" fontId="5" fillId="0" borderId="13" xfId="0" applyNumberFormat="1" applyFont="1" applyFill="1" applyBorder="1"/>
    <xf numFmtId="165" fontId="7" fillId="0" borderId="3" xfId="1" applyNumberFormat="1" applyFont="1" applyFill="1" applyBorder="1"/>
    <xf numFmtId="9" fontId="5" fillId="0" borderId="2" xfId="2" applyNumberFormat="1" applyFont="1" applyFill="1" applyBorder="1"/>
    <xf numFmtId="0" fontId="5" fillId="0" borderId="13" xfId="0" applyFont="1" applyFill="1" applyBorder="1"/>
    <xf numFmtId="165" fontId="7" fillId="0" borderId="3" xfId="0" applyNumberFormat="1" applyFont="1" applyFill="1" applyBorder="1" applyAlignment="1">
      <alignment horizontal="left" indent="1"/>
    </xf>
    <xf numFmtId="10" fontId="5" fillId="0" borderId="2" xfId="2" applyNumberFormat="1" applyFont="1" applyFill="1" applyBorder="1"/>
    <xf numFmtId="9" fontId="6" fillId="4" borderId="10" xfId="2" applyFont="1" applyFill="1" applyBorder="1"/>
    <xf numFmtId="9" fontId="6" fillId="4" borderId="12" xfId="2" applyFont="1" applyFill="1" applyBorder="1"/>
    <xf numFmtId="9" fontId="6" fillId="4" borderId="13" xfId="2" applyFont="1" applyFill="1" applyBorder="1"/>
    <xf numFmtId="164" fontId="5" fillId="6" borderId="0" xfId="2" applyNumberFormat="1" applyFont="1" applyFill="1" applyBorder="1"/>
    <xf numFmtId="165" fontId="2" fillId="0" borderId="0" xfId="1" applyNumberFormat="1" applyFont="1" applyBorder="1"/>
    <xf numFmtId="165" fontId="2" fillId="0" borderId="0" xfId="0" applyNumberFormat="1" applyFont="1" applyBorder="1"/>
    <xf numFmtId="165" fontId="5" fillId="7" borderId="8" xfId="0" applyNumberFormat="1" applyFont="1" applyFill="1" applyBorder="1"/>
    <xf numFmtId="165" fontId="5" fillId="7" borderId="11" xfId="0" applyNumberFormat="1" applyFont="1" applyFill="1" applyBorder="1"/>
    <xf numFmtId="165" fontId="5" fillId="7" borderId="3" xfId="0" applyNumberFormat="1" applyFont="1" applyFill="1" applyBorder="1"/>
    <xf numFmtId="165" fontId="5" fillId="7" borderId="11" xfId="1" applyNumberFormat="1" applyFont="1" applyFill="1" applyBorder="1"/>
    <xf numFmtId="165" fontId="5" fillId="7" borderId="3" xfId="1" applyNumberFormat="1" applyFont="1" applyFill="1" applyBorder="1"/>
    <xf numFmtId="165" fontId="5" fillId="7" borderId="0" xfId="1" applyNumberFormat="1" applyFont="1" applyFill="1" applyBorder="1"/>
    <xf numFmtId="165" fontId="5" fillId="7" borderId="2" xfId="1" applyNumberFormat="1" applyFont="1" applyFill="1" applyBorder="1"/>
    <xf numFmtId="164" fontId="5" fillId="0" borderId="0" xfId="0" applyNumberFormat="1" applyFont="1" applyFill="1" applyBorder="1"/>
    <xf numFmtId="164" fontId="5" fillId="0" borderId="2" xfId="0" applyNumberFormat="1" applyFont="1" applyFill="1" applyBorder="1"/>
    <xf numFmtId="166" fontId="5" fillId="6" borderId="14" xfId="3" applyNumberFormat="1" applyFont="1" applyFill="1" applyBorder="1"/>
    <xf numFmtId="165" fontId="6" fillId="0" borderId="0" xfId="2" applyNumberFormat="1" applyFont="1" applyFill="1" applyBorder="1"/>
    <xf numFmtId="43" fontId="6" fillId="0" borderId="0" xfId="2" applyNumberFormat="1" applyFont="1" applyFill="1" applyBorder="1"/>
    <xf numFmtId="167" fontId="6" fillId="0" borderId="0" xfId="2" applyNumberFormat="1" applyFont="1" applyFill="1" applyBorder="1"/>
    <xf numFmtId="168" fontId="6" fillId="0" borderId="0" xfId="2" applyNumberFormat="1" applyFont="1" applyFill="1" applyBorder="1"/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0" fillId="0" borderId="0" xfId="0" applyNumberFormat="1" applyFill="1" applyBorder="1"/>
    <xf numFmtId="166" fontId="0" fillId="0" borderId="0" xfId="3" applyNumberFormat="1" applyFont="1" applyFill="1" applyBorder="1"/>
    <xf numFmtId="166" fontId="0" fillId="0" borderId="0" xfId="0" applyNumberFormat="1" applyFill="1" applyBorder="1"/>
    <xf numFmtId="9" fontId="0" fillId="0" borderId="0" xfId="2" applyFont="1" applyFill="1" applyBorder="1"/>
    <xf numFmtId="10" fontId="5" fillId="0" borderId="4" xfId="2" applyNumberFormat="1" applyFont="1" applyFill="1" applyBorder="1"/>
    <xf numFmtId="10" fontId="5" fillId="0" borderId="5" xfId="2" applyNumberFormat="1" applyFont="1" applyFill="1" applyBorder="1"/>
    <xf numFmtId="164" fontId="5" fillId="0" borderId="5" xfId="2" applyNumberFormat="1" applyFont="1" applyBorder="1"/>
    <xf numFmtId="0" fontId="5" fillId="2" borderId="0" xfId="0" applyFont="1" applyFill="1" applyBorder="1" applyAlignment="1">
      <alignment horizontal="center" vertical="center" wrapText="1"/>
    </xf>
    <xf numFmtId="43" fontId="6" fillId="2" borderId="0" xfId="2" applyNumberFormat="1" applyFont="1" applyFill="1" applyBorder="1"/>
    <xf numFmtId="165" fontId="5" fillId="0" borderId="4" xfId="1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5" fontId="6" fillId="0" borderId="11" xfId="2" applyNumberFormat="1" applyFont="1" applyFill="1" applyBorder="1"/>
    <xf numFmtId="43" fontId="6" fillId="2" borderId="12" xfId="2" applyNumberFormat="1" applyFont="1" applyFill="1" applyBorder="1"/>
    <xf numFmtId="10" fontId="5" fillId="0" borderId="6" xfId="2" applyNumberFormat="1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164" fontId="9" fillId="3" borderId="0" xfId="2" applyNumberFormat="1" applyFont="1" applyFill="1"/>
    <xf numFmtId="164" fontId="10" fillId="3" borderId="0" xfId="2" applyNumberFormat="1" applyFont="1" applyFill="1"/>
    <xf numFmtId="166" fontId="5" fillId="4" borderId="6" xfId="3" applyNumberFormat="1" applyFont="1" applyFill="1" applyBorder="1"/>
    <xf numFmtId="166" fontId="5" fillId="0" borderId="1" xfId="3" applyNumberFormat="1" applyFont="1" applyBorder="1" applyAlignment="1">
      <alignment horizontal="center"/>
    </xf>
    <xf numFmtId="166" fontId="5" fillId="0" borderId="14" xfId="3" applyNumberFormat="1" applyFont="1" applyBorder="1" applyAlignment="1">
      <alignment horizontal="center" vertical="center" wrapText="1"/>
    </xf>
    <xf numFmtId="166" fontId="5" fillId="6" borderId="15" xfId="3" applyNumberFormat="1" applyFont="1" applyFill="1" applyBorder="1"/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8" xfId="0" applyFont="1" applyFill="1" applyBorder="1"/>
    <xf numFmtId="0" fontId="1" fillId="3" borderId="9" xfId="0" applyFont="1" applyFill="1" applyBorder="1" applyAlignment="1">
      <alignment horizontal="left"/>
    </xf>
    <xf numFmtId="0" fontId="1" fillId="3" borderId="9" xfId="0" applyFont="1" applyFill="1" applyBorder="1"/>
    <xf numFmtId="0" fontId="1" fillId="3" borderId="1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65" fontId="1" fillId="2" borderId="10" xfId="1" applyNumberFormat="1" applyFont="1" applyFill="1" applyBorder="1"/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9" xfId="0" quotePrefix="1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5" fontId="1" fillId="2" borderId="9" xfId="1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1" fillId="2" borderId="5" xfId="1" applyNumberFormat="1" applyFont="1" applyFill="1" applyBorder="1" applyAlignment="1">
      <alignment horizontal="center" vertical="center" wrapText="1"/>
    </xf>
    <xf numFmtId="165" fontId="1" fillId="2" borderId="6" xfId="1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65" fontId="1" fillId="0" borderId="0" xfId="1" applyNumberFormat="1" applyFont="1"/>
    <xf numFmtId="43" fontId="1" fillId="0" borderId="0" xfId="1" applyFont="1"/>
    <xf numFmtId="165" fontId="1" fillId="0" borderId="15" xfId="1" applyNumberFormat="1" applyFont="1" applyBorder="1"/>
    <xf numFmtId="165" fontId="1" fillId="0" borderId="0" xfId="1" applyNumberFormat="1" applyFont="1" applyBorder="1"/>
    <xf numFmtId="165" fontId="1" fillId="3" borderId="11" xfId="0" applyNumberFormat="1" applyFont="1" applyFill="1" applyBorder="1"/>
    <xf numFmtId="165" fontId="1" fillId="3" borderId="0" xfId="1" applyNumberFormat="1" applyFont="1" applyFill="1"/>
    <xf numFmtId="9" fontId="1" fillId="3" borderId="12" xfId="2" applyFont="1" applyFill="1" applyBorder="1"/>
    <xf numFmtId="165" fontId="1" fillId="2" borderId="11" xfId="1" applyNumberFormat="1" applyFont="1" applyFill="1" applyBorder="1"/>
    <xf numFmtId="164" fontId="1" fillId="2" borderId="0" xfId="2" applyNumberFormat="1" applyFont="1" applyFill="1"/>
    <xf numFmtId="165" fontId="1" fillId="2" borderId="0" xfId="1" applyNumberFormat="1" applyFont="1" applyFill="1"/>
    <xf numFmtId="164" fontId="1" fillId="2" borderId="12" xfId="0" applyNumberFormat="1" applyFont="1" applyFill="1" applyBorder="1"/>
    <xf numFmtId="43" fontId="1" fillId="9" borderId="11" xfId="1" applyFont="1" applyFill="1" applyBorder="1"/>
    <xf numFmtId="164" fontId="1" fillId="0" borderId="12" xfId="2" applyNumberFormat="1" applyFont="1" applyBorder="1"/>
    <xf numFmtId="164" fontId="1" fillId="3" borderId="0" xfId="2" applyNumberFormat="1" applyFont="1" applyFill="1"/>
    <xf numFmtId="0" fontId="1" fillId="0" borderId="7" xfId="0" applyFont="1" applyBorder="1" applyAlignment="1">
      <alignment horizontal="center"/>
    </xf>
    <xf numFmtId="165" fontId="1" fillId="0" borderId="2" xfId="1" applyNumberFormat="1" applyFont="1" applyBorder="1"/>
    <xf numFmtId="43" fontId="1" fillId="0" borderId="2" xfId="1" applyFont="1" applyBorder="1"/>
    <xf numFmtId="165" fontId="1" fillId="0" borderId="7" xfId="1" applyNumberFormat="1" applyFont="1" applyBorder="1"/>
    <xf numFmtId="165" fontId="1" fillId="4" borderId="0" xfId="1" applyNumberFormat="1" applyFont="1" applyFill="1" applyBorder="1"/>
    <xf numFmtId="164" fontId="1" fillId="0" borderId="13" xfId="2" applyNumberFormat="1" applyFont="1" applyBorder="1"/>
    <xf numFmtId="165" fontId="1" fillId="4" borderId="2" xfId="1" applyNumberFormat="1" applyFont="1" applyFill="1" applyBorder="1"/>
    <xf numFmtId="0" fontId="1" fillId="0" borderId="1" xfId="0" applyFont="1" applyBorder="1"/>
    <xf numFmtId="0" fontId="1" fillId="0" borderId="4" xfId="0" applyFont="1" applyBorder="1"/>
    <xf numFmtId="165" fontId="1" fillId="4" borderId="4" xfId="0" applyNumberFormat="1" applyFont="1" applyFill="1" applyBorder="1" applyAlignment="1">
      <alignment horizontal="left" indent="1"/>
    </xf>
    <xf numFmtId="9" fontId="1" fillId="3" borderId="5" xfId="2" applyFont="1" applyFill="1" applyBorder="1"/>
    <xf numFmtId="10" fontId="1" fillId="3" borderId="5" xfId="2" applyNumberFormat="1" applyFont="1" applyFill="1" applyBorder="1"/>
    <xf numFmtId="164" fontId="1" fillId="3" borderId="6" xfId="0" applyNumberFormat="1" applyFont="1" applyFill="1" applyBorder="1"/>
    <xf numFmtId="165" fontId="1" fillId="2" borderId="4" xfId="1" applyNumberFormat="1" applyFont="1" applyFill="1" applyBorder="1"/>
    <xf numFmtId="9" fontId="1" fillId="2" borderId="5" xfId="2" applyFont="1" applyFill="1" applyBorder="1"/>
    <xf numFmtId="165" fontId="1" fillId="2" borderId="5" xfId="1" applyNumberFormat="1" applyFont="1" applyFill="1" applyBorder="1"/>
    <xf numFmtId="0" fontId="1" fillId="2" borderId="6" xfId="0" applyFont="1" applyFill="1" applyBorder="1"/>
    <xf numFmtId="0" fontId="1" fillId="9" borderId="1" xfId="0" applyFont="1" applyFill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66" fontId="1" fillId="0" borderId="11" xfId="3" applyNumberFormat="1" applyFont="1" applyBorder="1"/>
    <xf numFmtId="166" fontId="1" fillId="0" borderId="0" xfId="3" applyNumberFormat="1" applyFont="1" applyBorder="1"/>
    <xf numFmtId="171" fontId="1" fillId="0" borderId="12" xfId="0" applyNumberFormat="1" applyFont="1" applyBorder="1"/>
    <xf numFmtId="0" fontId="1" fillId="0" borderId="4" xfId="0" applyFont="1" applyBorder="1" applyAlignment="1">
      <alignment horizontal="center" vertical="center" wrapText="1"/>
    </xf>
    <xf numFmtId="166" fontId="1" fillId="0" borderId="4" xfId="3" applyNumberFormat="1" applyFont="1" applyBorder="1"/>
    <xf numFmtId="166" fontId="1" fillId="0" borderId="5" xfId="3" applyNumberFormat="1" applyFont="1" applyBorder="1"/>
    <xf numFmtId="171" fontId="1" fillId="0" borderId="6" xfId="3" applyNumberFormat="1" applyFont="1" applyBorder="1"/>
    <xf numFmtId="9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66" fontId="1" fillId="0" borderId="0" xfId="3" applyNumberFormat="1" applyFon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  <color rgb="FFC00000"/>
      <color rgb="FF2932E3"/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Buyers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Marketing!$A$5:$A$14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Marketing!$L$5:$L$14</c:f>
              <c:numCache>
                <c:formatCode>0%</c:formatCode>
                <c:ptCount val="10"/>
                <c:pt idx="0">
                  <c:v>0.24</c:v>
                </c:pt>
                <c:pt idx="1">
                  <c:v>0.47</c:v>
                </c:pt>
                <c:pt idx="2">
                  <c:v>0.67</c:v>
                </c:pt>
                <c:pt idx="3">
                  <c:v>0.75</c:v>
                </c:pt>
                <c:pt idx="4">
                  <c:v>0.82</c:v>
                </c:pt>
                <c:pt idx="5">
                  <c:v>0.88</c:v>
                </c:pt>
                <c:pt idx="6">
                  <c:v>0.93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BC7-9790-0CE833FF5BF2}"/>
            </c:ext>
          </c:extLst>
        </c:ser>
        <c:ser>
          <c:idx val="1"/>
          <c:order val="1"/>
          <c:tx>
            <c:v>Non-Buyers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Marketing!$H$5:$H$14</c:f>
              <c:numCache>
                <c:formatCode>0.0%</c:formatCode>
                <c:ptCount val="10"/>
                <c:pt idx="0">
                  <c:v>8.4444444444444447E-2</c:v>
                </c:pt>
                <c:pt idx="1">
                  <c:v>0.17</c:v>
                </c:pt>
                <c:pt idx="2">
                  <c:v>0.25888888888888889</c:v>
                </c:pt>
                <c:pt idx="3">
                  <c:v>0.3611111111111111</c:v>
                </c:pt>
                <c:pt idx="4">
                  <c:v>0.46444444444444444</c:v>
                </c:pt>
                <c:pt idx="5">
                  <c:v>0.56888888888888889</c:v>
                </c:pt>
                <c:pt idx="6">
                  <c:v>0.6744444444444444</c:v>
                </c:pt>
                <c:pt idx="7">
                  <c:v>0.78111111111111109</c:v>
                </c:pt>
                <c:pt idx="8">
                  <c:v>0.89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3-4BC7-9790-0CE833FF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97232"/>
        <c:axId val="172983696"/>
      </c:scatterChart>
      <c:valAx>
        <c:axId val="287197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696"/>
        <c:crosses val="autoZero"/>
        <c:crossBetween val="midCat"/>
      </c:valAx>
      <c:valAx>
        <c:axId val="17298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7825896762904"/>
          <c:y val="0.1388888888888889"/>
          <c:w val="0.831321741032371"/>
          <c:h val="0.66016987459900833"/>
        </c:manualLayout>
      </c:layout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5586111111111113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Marketing!$Q$4:$Q$14</c:f>
            </c:numRef>
          </c:xVal>
          <c:yVal>
            <c:numRef>
              <c:f>Marketing!$S$4:$S$14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7F35-4F81-B3A5-2DAE071D4459}"/>
            </c:ext>
          </c:extLst>
        </c:ser>
        <c:ser>
          <c:idx val="1"/>
          <c:order val="1"/>
          <c:tx>
            <c:v>Random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Marketing!$Q$4:$Q$14</c:f>
            </c:numRef>
          </c:xVal>
          <c:yVal>
            <c:numRef>
              <c:f>Marketing!$Q$4:$Q$14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7F35-4F81-B3A5-2DAE071D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27984"/>
        <c:axId val="10021648"/>
      </c:scatterChart>
      <c:valAx>
        <c:axId val="296327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(1 - Specificity)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648"/>
        <c:crosses val="autoZero"/>
        <c:crossBetween val="midCat"/>
      </c:valAx>
      <c:valAx>
        <c:axId val="10021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04800" cy="304801"/>
    <xdr:sp macro="" textlink="">
      <xdr:nvSpPr>
        <xdr:cNvPr id="2" name="AutoShape 1" descr="https://qph.fs.quoracdn.net/main-qimg-48d3c73949f0771feec7e7cbd0f4d24e.webp">
          <a:extLst>
            <a:ext uri="{FF2B5EF4-FFF2-40B4-BE49-F238E27FC236}">
              <a16:creationId xmlns:a16="http://schemas.microsoft.com/office/drawing/2014/main" id="{2E209A6C-A7D8-444B-8B2D-9D1F50B74851}"/>
            </a:ext>
          </a:extLst>
        </xdr:cNvPr>
        <xdr:cNvSpPr>
          <a:spLocks noChangeAspect="1" noChangeArrowheads="1"/>
        </xdr:cNvSpPr>
      </xdr:nvSpPr>
      <xdr:spPr bwMode="auto">
        <a:xfrm>
          <a:off x="1143000" y="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101601</xdr:rowOff>
    </xdr:to>
    <xdr:sp macro="" textlink="">
      <xdr:nvSpPr>
        <xdr:cNvPr id="2" name="AutoShape 1" descr="https://qph.fs.quoracdn.net/main-qimg-48d3c73949f0771feec7e7cbd0f4d24e.webp">
          <a:extLst>
            <a:ext uri="{FF2B5EF4-FFF2-40B4-BE49-F238E27FC236}">
              <a16:creationId xmlns:a16="http://schemas.microsoft.com/office/drawing/2014/main" id="{91191065-18EA-E040-BF72-1DFBBE99113A}"/>
            </a:ext>
          </a:extLst>
        </xdr:cNvPr>
        <xdr:cNvSpPr>
          <a:spLocks noChangeAspect="1" noChangeArrowheads="1"/>
        </xdr:cNvSpPr>
      </xdr:nvSpPr>
      <xdr:spPr bwMode="auto">
        <a:xfrm>
          <a:off x="46990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107674</xdr:colOff>
      <xdr:row>4</xdr:row>
      <xdr:rowOff>8282</xdr:rowOff>
    </xdr:from>
    <xdr:to>
      <xdr:col>9</xdr:col>
      <xdr:colOff>82826</xdr:colOff>
      <xdr:row>5</xdr:row>
      <xdr:rowOff>16565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C9F5EF1-8B5A-4989-8AFF-1B00E321990F}"/>
            </a:ext>
          </a:extLst>
        </xdr:cNvPr>
        <xdr:cNvSpPr/>
      </xdr:nvSpPr>
      <xdr:spPr>
        <a:xfrm>
          <a:off x="3917674" y="695739"/>
          <a:ext cx="654326" cy="2070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74547</xdr:colOff>
      <xdr:row>4</xdr:row>
      <xdr:rowOff>0</xdr:rowOff>
    </xdr:from>
    <xdr:to>
      <xdr:col>5</xdr:col>
      <xdr:colOff>74547</xdr:colOff>
      <xdr:row>5</xdr:row>
      <xdr:rowOff>8283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A0FA7FE-4CBA-46E5-90DF-2D5203BD0591}"/>
            </a:ext>
          </a:extLst>
        </xdr:cNvPr>
        <xdr:cNvSpPr/>
      </xdr:nvSpPr>
      <xdr:spPr>
        <a:xfrm>
          <a:off x="1490873" y="687457"/>
          <a:ext cx="654326" cy="2070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53012</xdr:colOff>
      <xdr:row>4</xdr:row>
      <xdr:rowOff>11596</xdr:rowOff>
    </xdr:from>
    <xdr:to>
      <xdr:col>3</xdr:col>
      <xdr:colOff>61295</xdr:colOff>
      <xdr:row>5</xdr:row>
      <xdr:rowOff>19879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0B7794A-B5AD-4BA5-91BE-E94E417C9D80}"/>
            </a:ext>
          </a:extLst>
        </xdr:cNvPr>
        <xdr:cNvSpPr/>
      </xdr:nvSpPr>
      <xdr:spPr>
        <a:xfrm>
          <a:off x="434012" y="699053"/>
          <a:ext cx="654326" cy="20706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395653</xdr:colOff>
      <xdr:row>36</xdr:row>
      <xdr:rowOff>67342</xdr:rowOff>
    </xdr:from>
    <xdr:to>
      <xdr:col>14</xdr:col>
      <xdr:colOff>234461</xdr:colOff>
      <xdr:row>52</xdr:row>
      <xdr:rowOff>80596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749C0E-BE74-4649-BE15-EFED2B74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74543</xdr:colOff>
      <xdr:row>9</xdr:row>
      <xdr:rowOff>82827</xdr:rowOff>
    </xdr:from>
    <xdr:to>
      <xdr:col>26</xdr:col>
      <xdr:colOff>173934</xdr:colOff>
      <xdr:row>21</xdr:row>
      <xdr:rowOff>41413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594ECF8-B041-41C9-BE59-F7402754778D}"/>
            </a:ext>
          </a:extLst>
        </xdr:cNvPr>
        <xdr:cNvCxnSpPr/>
      </xdr:nvCxnSpPr>
      <xdr:spPr>
        <a:xfrm flipH="1" flipV="1">
          <a:off x="10858500" y="1780762"/>
          <a:ext cx="836543" cy="21534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8282</xdr:colOff>
      <xdr:row>19</xdr:row>
      <xdr:rowOff>74544</xdr:rowOff>
    </xdr:from>
    <xdr:to>
      <xdr:col>28</xdr:col>
      <xdr:colOff>157370</xdr:colOff>
      <xdr:row>24</xdr:row>
      <xdr:rowOff>82826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844191-0180-4328-8CDA-4F4149F4318F}"/>
            </a:ext>
          </a:extLst>
        </xdr:cNvPr>
        <xdr:cNvSpPr txBox="1"/>
      </xdr:nvSpPr>
      <xdr:spPr>
        <a:xfrm>
          <a:off x="10792239" y="3569805"/>
          <a:ext cx="2724979" cy="1002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Keep going through the deciles</a:t>
          </a:r>
          <a:r>
            <a:rPr lang="en-US" sz="1600" baseline="0"/>
            <a:t> </a:t>
          </a:r>
          <a:r>
            <a:rPr lang="en-US" sz="1600"/>
            <a:t>while</a:t>
          </a:r>
          <a:r>
            <a:rPr lang="en-US" sz="1600" baseline="0"/>
            <a:t> you are still profitable!!!</a:t>
          </a:r>
          <a:endParaRPr lang="en-US" sz="1600"/>
        </a:p>
      </xdr:txBody>
    </xdr:sp>
    <xdr:clientData/>
  </xdr:twoCellAnchor>
  <xdr:twoCellAnchor>
    <xdr:from>
      <xdr:col>4</xdr:col>
      <xdr:colOff>439617</xdr:colOff>
      <xdr:row>21</xdr:row>
      <xdr:rowOff>38833</xdr:rowOff>
    </xdr:from>
    <xdr:to>
      <xdr:col>12</xdr:col>
      <xdr:colOff>388328</xdr:colOff>
      <xdr:row>35</xdr:row>
      <xdr:rowOff>12456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1EFDA9-11B4-4152-8C96-A05567E51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0.29248</cdr:x>
      <cdr:y>0.34716</cdr:y>
    </cdr:from>
    <cdr:to>
      <cdr:x>0.29369</cdr:x>
      <cdr:y>0.68179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3526FC4-8594-405F-8556-C8BE40807CD8}"/>
            </a:ext>
          </a:extLst>
        </cdr:cNvPr>
        <cdr:cNvCxnSpPr/>
      </cdr:nvCxnSpPr>
      <cdr:spPr>
        <a:xfrm xmlns:a="http://schemas.openxmlformats.org/drawingml/2006/main" flipH="1">
          <a:off x="1996109" y="1400591"/>
          <a:ext cx="8282" cy="135006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0.29612</cdr:x>
      <cdr:y>0.38616</cdr:y>
    </cdr:from>
    <cdr:to>
      <cdr:x>0.59223</cdr:x>
      <cdr:y>0.57709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4C19CB-E160-480E-A08E-2B80DA57FE82}"/>
            </a:ext>
          </a:extLst>
        </cdr:cNvPr>
        <cdr:cNvSpPr txBox="1"/>
      </cdr:nvSpPr>
      <cdr:spPr>
        <a:xfrm xmlns:a="http://schemas.openxmlformats.org/drawingml/2006/main">
          <a:off x="2020957" y="1557960"/>
          <a:ext cx="2020958" cy="770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</a:rPr>
            <a:t>KS-Test Statistic =41.1% 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Andrew Assing" id="{A2014A7F-D1D3-4E2C-A630-C13EC960E512}" userId="c78a83f2b4eea6f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0-06-09T14:23:22.38" personId="{A2014A7F-D1D3-4E2C-A630-C13EC960E512}" id="{BD286C57-C005-4786-AEFE-91F12D832E54}">
    <text>From the Confusion Matrix, #TP + #FN must equal ALL the Positives (Buyers) = 100,000
Be careful not to confuse the Decile Members (Col B) with the Total Buyers (I14) since they are both 100,000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64BE-5614-DF4A-9F5A-27AD7CB1A795}">
  <dimension ref="A1:U17"/>
  <sheetViews>
    <sheetView tabSelected="1" zoomScale="110" zoomScaleNormal="110" workbookViewId="0">
      <selection activeCell="I20" sqref="I20"/>
    </sheetView>
  </sheetViews>
  <sheetFormatPr defaultColWidth="15" defaultRowHeight="15" x14ac:dyDescent="0.25"/>
  <cols>
    <col min="1" max="1" width="6.875" style="154" customWidth="1"/>
    <col min="2" max="2" width="10.125" style="133" bestFit="1" customWidth="1"/>
    <col min="3" max="3" width="10.375" style="133" hidden="1" customWidth="1"/>
    <col min="4" max="4" width="6.375" style="133" customWidth="1"/>
    <col min="5" max="5" width="13" style="133" customWidth="1"/>
    <col min="6" max="6" width="11" style="133" customWidth="1"/>
    <col min="7" max="7" width="10.375" style="133" bestFit="1" customWidth="1"/>
    <col min="8" max="8" width="6.375" style="133" customWidth="1"/>
    <col min="9" max="9" width="9" style="133" customWidth="1"/>
    <col min="10" max="10" width="7.625" style="133" customWidth="1"/>
    <col min="11" max="11" width="8.625" style="133" customWidth="1"/>
    <col min="12" max="12" width="7.375" style="133" customWidth="1"/>
    <col min="13" max="13" width="8.875" style="133" customWidth="1"/>
    <col min="14" max="14" width="7" style="168" customWidth="1"/>
    <col min="15" max="15" width="8" style="133" bestFit="1" customWidth="1"/>
    <col min="16" max="16" width="7.5" style="133" hidden="1" customWidth="1"/>
    <col min="17" max="17" width="11.125" style="133" customWidth="1"/>
    <col min="18" max="18" width="16.875" style="133" customWidth="1"/>
    <col min="19" max="20" width="16.625" style="133" bestFit="1" customWidth="1"/>
    <col min="21" max="21" width="16.25" style="133" bestFit="1" customWidth="1"/>
    <col min="22" max="22" width="15" style="133"/>
    <col min="23" max="23" width="21.625" style="133" customWidth="1"/>
    <col min="24" max="24" width="17.625" style="133" bestFit="1" customWidth="1"/>
    <col min="25" max="25" width="16" style="133" bestFit="1" customWidth="1"/>
    <col min="26" max="16384" width="15" style="133"/>
  </cols>
  <sheetData>
    <row r="1" spans="1:21" x14ac:dyDescent="0.25">
      <c r="A1" s="132"/>
      <c r="B1" s="133" t="s">
        <v>72</v>
      </c>
      <c r="G1" s="134"/>
      <c r="H1" s="135" t="s">
        <v>71</v>
      </c>
      <c r="I1" s="136"/>
      <c r="J1" s="137"/>
      <c r="K1" s="138"/>
      <c r="L1" s="139" t="s">
        <v>70</v>
      </c>
      <c r="M1" s="139"/>
      <c r="N1" s="140"/>
      <c r="O1" s="133" t="s">
        <v>69</v>
      </c>
      <c r="R1" s="210" t="s">
        <v>78</v>
      </c>
    </row>
    <row r="2" spans="1:21" s="156" customFormat="1" x14ac:dyDescent="0.25">
      <c r="A2" s="141" t="s">
        <v>13</v>
      </c>
      <c r="B2" s="142" t="s">
        <v>14</v>
      </c>
      <c r="C2" s="142" t="s">
        <v>15</v>
      </c>
      <c r="D2" s="143" t="s">
        <v>16</v>
      </c>
      <c r="E2" s="144" t="s">
        <v>26</v>
      </c>
      <c r="F2" s="145" t="s">
        <v>40</v>
      </c>
      <c r="G2" s="146" t="s">
        <v>19</v>
      </c>
      <c r="H2" s="147" t="s">
        <v>20</v>
      </c>
      <c r="I2" s="147" t="s">
        <v>21</v>
      </c>
      <c r="J2" s="148" t="s">
        <v>22</v>
      </c>
      <c r="K2" s="149" t="s">
        <v>16</v>
      </c>
      <c r="L2" s="150" t="s">
        <v>27</v>
      </c>
      <c r="M2" s="151" t="s">
        <v>17</v>
      </c>
      <c r="N2" s="152" t="s">
        <v>18</v>
      </c>
      <c r="O2" s="153" t="s">
        <v>25</v>
      </c>
      <c r="P2" s="144" t="s">
        <v>24</v>
      </c>
      <c r="Q2" s="211">
        <v>300000</v>
      </c>
      <c r="R2" s="209">
        <v>0.04</v>
      </c>
      <c r="S2" s="154"/>
      <c r="T2" s="155"/>
    </row>
    <row r="3" spans="1:21" ht="60" x14ac:dyDescent="0.25">
      <c r="A3" s="157" t="s">
        <v>0</v>
      </c>
      <c r="B3" s="158" t="s">
        <v>11</v>
      </c>
      <c r="C3" s="158" t="s">
        <v>12</v>
      </c>
      <c r="D3" s="158" t="s">
        <v>33</v>
      </c>
      <c r="E3" s="157" t="s">
        <v>74</v>
      </c>
      <c r="F3" s="158" t="s">
        <v>73</v>
      </c>
      <c r="G3" s="159" t="s">
        <v>11</v>
      </c>
      <c r="H3" s="160" t="s">
        <v>29</v>
      </c>
      <c r="I3" s="160" t="s">
        <v>12</v>
      </c>
      <c r="J3" s="161" t="s">
        <v>31</v>
      </c>
      <c r="K3" s="162" t="s">
        <v>11</v>
      </c>
      <c r="L3" s="163" t="s">
        <v>29</v>
      </c>
      <c r="M3" s="164" t="s">
        <v>12</v>
      </c>
      <c r="N3" s="165" t="s">
        <v>30</v>
      </c>
      <c r="O3" s="166" t="s">
        <v>28</v>
      </c>
      <c r="P3" s="143" t="s">
        <v>10</v>
      </c>
      <c r="Q3" s="205" t="s">
        <v>75</v>
      </c>
      <c r="R3" s="158" t="s">
        <v>77</v>
      </c>
      <c r="S3" s="158" t="s">
        <v>76</v>
      </c>
      <c r="T3" s="158" t="s">
        <v>39</v>
      </c>
      <c r="U3" s="143" t="s">
        <v>9</v>
      </c>
    </row>
    <row r="4" spans="1:21" x14ac:dyDescent="0.25">
      <c r="A4" s="167">
        <v>1</v>
      </c>
      <c r="B4" s="168">
        <f t="shared" ref="B4:B13" si="0">$B$14/10</f>
        <v>100000</v>
      </c>
      <c r="C4" s="168">
        <f>B4</f>
        <v>100000</v>
      </c>
      <c r="D4" s="169">
        <v>0.95</v>
      </c>
      <c r="E4" s="170">
        <f>B4*$G$14/$B$14</f>
        <v>10000</v>
      </c>
      <c r="F4" s="171">
        <f>E4</f>
        <v>10000</v>
      </c>
      <c r="G4" s="172">
        <v>18000</v>
      </c>
      <c r="H4" s="124">
        <f>J4</f>
        <v>0.18</v>
      </c>
      <c r="I4" s="173">
        <f>G4</f>
        <v>18000</v>
      </c>
      <c r="J4" s="174">
        <v>0.18</v>
      </c>
      <c r="K4" s="175">
        <f t="shared" ref="K4:K13" si="1">B4-G4</f>
        <v>82000</v>
      </c>
      <c r="L4" s="176">
        <f t="shared" ref="L4:L13" si="2">K4/$K$14</f>
        <v>9.1111111111111115E-2</v>
      </c>
      <c r="M4" s="177">
        <f>K4</f>
        <v>82000</v>
      </c>
      <c r="N4" s="178">
        <f t="shared" ref="N4:N13" si="3">M4/$M$13</f>
        <v>9.1111111111111115E-2</v>
      </c>
      <c r="O4" s="179">
        <f>I4/F4</f>
        <v>1.8</v>
      </c>
      <c r="P4" s="180">
        <f t="shared" ref="P4:P13" si="4">ABS(N4-J4)</f>
        <v>8.8888888888888878E-2</v>
      </c>
      <c r="Q4" s="202">
        <f>$Q$2</f>
        <v>300000</v>
      </c>
      <c r="R4" s="203">
        <f>Q4*$R$2*2</f>
        <v>24000</v>
      </c>
      <c r="S4" s="203">
        <f>R4*K4</f>
        <v>1968000000</v>
      </c>
      <c r="T4" s="203">
        <f>G4*Q4</f>
        <v>5400000000</v>
      </c>
      <c r="U4" s="204">
        <f>S4-T4</f>
        <v>-3432000000</v>
      </c>
    </row>
    <row r="5" spans="1:21" x14ac:dyDescent="0.25">
      <c r="A5" s="167">
        <v>2</v>
      </c>
      <c r="B5" s="168">
        <f t="shared" si="0"/>
        <v>100000</v>
      </c>
      <c r="C5" s="168">
        <f t="shared" ref="C5:C13" si="5">C4+B5</f>
        <v>200000</v>
      </c>
      <c r="D5" s="169">
        <v>0.85</v>
      </c>
      <c r="E5" s="170">
        <f>B5*$G$14/$B$14</f>
        <v>10000</v>
      </c>
      <c r="F5" s="171">
        <f>F4+E5</f>
        <v>20000</v>
      </c>
      <c r="G5" s="172">
        <v>17000</v>
      </c>
      <c r="H5" s="124">
        <f t="shared" ref="H5:H13" si="6">J5-J4</f>
        <v>0.16999999999999998</v>
      </c>
      <c r="I5" s="173">
        <f t="shared" ref="I5:I13" si="7">I4+G5</f>
        <v>35000</v>
      </c>
      <c r="J5" s="174">
        <v>0.35</v>
      </c>
      <c r="K5" s="175">
        <f t="shared" si="1"/>
        <v>83000</v>
      </c>
      <c r="L5" s="176">
        <f t="shared" si="2"/>
        <v>9.2222222222222219E-2</v>
      </c>
      <c r="M5" s="177">
        <f t="shared" ref="M5:M13" si="8">M4+K5</f>
        <v>165000</v>
      </c>
      <c r="N5" s="178">
        <f t="shared" si="3"/>
        <v>0.18333333333333332</v>
      </c>
      <c r="O5" s="179">
        <f>I5/F5</f>
        <v>1.75</v>
      </c>
      <c r="P5" s="180">
        <f t="shared" si="4"/>
        <v>0.16666666666666666</v>
      </c>
      <c r="Q5" s="202">
        <f t="shared" ref="Q5:Q14" si="9">$Q$2</f>
        <v>300000</v>
      </c>
      <c r="R5" s="203">
        <f t="shared" ref="R5:R14" si="10">Q5*$R$2*2</f>
        <v>24000</v>
      </c>
      <c r="S5" s="203">
        <f t="shared" ref="S5:S13" si="11">R5*K5</f>
        <v>1992000000</v>
      </c>
      <c r="T5" s="203">
        <f t="shared" ref="T5:T13" si="12">G5*Q5</f>
        <v>5100000000</v>
      </c>
      <c r="U5" s="204">
        <f t="shared" ref="U5:U14" si="13">S5-T5</f>
        <v>-3108000000</v>
      </c>
    </row>
    <row r="6" spans="1:21" x14ac:dyDescent="0.25">
      <c r="A6" s="167">
        <v>3</v>
      </c>
      <c r="B6" s="168">
        <f t="shared" si="0"/>
        <v>100000</v>
      </c>
      <c r="C6" s="168">
        <f t="shared" si="5"/>
        <v>300000</v>
      </c>
      <c r="D6" s="169">
        <v>0.7</v>
      </c>
      <c r="E6" s="170">
        <f t="shared" ref="E6:E13" si="14">B6*$G$14/$B$14</f>
        <v>10000</v>
      </c>
      <c r="F6" s="171">
        <f t="shared" ref="F6:F13" si="15">F5+E6</f>
        <v>30000</v>
      </c>
      <c r="G6" s="172">
        <v>15000.000000000002</v>
      </c>
      <c r="H6" s="124">
        <f t="shared" si="6"/>
        <v>0.15000000000000002</v>
      </c>
      <c r="I6" s="173">
        <f t="shared" si="7"/>
        <v>50000</v>
      </c>
      <c r="J6" s="174">
        <v>0.5</v>
      </c>
      <c r="K6" s="175">
        <f t="shared" si="1"/>
        <v>85000</v>
      </c>
      <c r="L6" s="176">
        <f t="shared" si="2"/>
        <v>9.4444444444444442E-2</v>
      </c>
      <c r="M6" s="177">
        <f t="shared" si="8"/>
        <v>250000</v>
      </c>
      <c r="N6" s="178">
        <f t="shared" si="3"/>
        <v>0.27777777777777779</v>
      </c>
      <c r="O6" s="179">
        <f t="shared" ref="O6:O13" si="16">I6/F6</f>
        <v>1.6666666666666667</v>
      </c>
      <c r="P6" s="180">
        <f t="shared" si="4"/>
        <v>0.22222222222222221</v>
      </c>
      <c r="Q6" s="202">
        <f t="shared" si="9"/>
        <v>300000</v>
      </c>
      <c r="R6" s="203">
        <f t="shared" si="10"/>
        <v>24000</v>
      </c>
      <c r="S6" s="203">
        <f t="shared" si="11"/>
        <v>2040000000</v>
      </c>
      <c r="T6" s="203">
        <f t="shared" si="12"/>
        <v>4500000000.000001</v>
      </c>
      <c r="U6" s="204">
        <f t="shared" si="13"/>
        <v>-2460000000.000001</v>
      </c>
    </row>
    <row r="7" spans="1:21" x14ac:dyDescent="0.25">
      <c r="A7" s="167">
        <v>4</v>
      </c>
      <c r="B7" s="168">
        <f t="shared" si="0"/>
        <v>100000</v>
      </c>
      <c r="C7" s="168">
        <f t="shared" si="5"/>
        <v>400000</v>
      </c>
      <c r="D7" s="169">
        <v>0.55000000000000004</v>
      </c>
      <c r="E7" s="170">
        <f t="shared" si="14"/>
        <v>10000</v>
      </c>
      <c r="F7" s="171">
        <f t="shared" si="15"/>
        <v>40000</v>
      </c>
      <c r="G7" s="172">
        <v>13000</v>
      </c>
      <c r="H7" s="181">
        <f t="shared" si="6"/>
        <v>0.13</v>
      </c>
      <c r="I7" s="173">
        <f t="shared" si="7"/>
        <v>63000</v>
      </c>
      <c r="J7" s="174">
        <v>0.63</v>
      </c>
      <c r="K7" s="175">
        <f t="shared" si="1"/>
        <v>87000</v>
      </c>
      <c r="L7" s="176">
        <f t="shared" si="2"/>
        <v>9.6666666666666665E-2</v>
      </c>
      <c r="M7" s="177">
        <f t="shared" si="8"/>
        <v>337000</v>
      </c>
      <c r="N7" s="178">
        <f t="shared" si="3"/>
        <v>0.37444444444444447</v>
      </c>
      <c r="O7" s="179">
        <f t="shared" si="16"/>
        <v>1.575</v>
      </c>
      <c r="P7" s="180">
        <f t="shared" si="4"/>
        <v>0.25555555555555554</v>
      </c>
      <c r="Q7" s="202">
        <f t="shared" si="9"/>
        <v>300000</v>
      </c>
      <c r="R7" s="203">
        <f t="shared" si="10"/>
        <v>24000</v>
      </c>
      <c r="S7" s="203">
        <f t="shared" si="11"/>
        <v>2088000000</v>
      </c>
      <c r="T7" s="203">
        <f t="shared" si="12"/>
        <v>3900000000</v>
      </c>
      <c r="U7" s="204">
        <f t="shared" si="13"/>
        <v>-1812000000</v>
      </c>
    </row>
    <row r="8" spans="1:21" x14ac:dyDescent="0.25">
      <c r="A8" s="167">
        <v>5</v>
      </c>
      <c r="B8" s="168">
        <f t="shared" si="0"/>
        <v>100000</v>
      </c>
      <c r="C8" s="168">
        <f t="shared" si="5"/>
        <v>500000</v>
      </c>
      <c r="D8" s="169">
        <v>0.45</v>
      </c>
      <c r="E8" s="170">
        <f t="shared" si="14"/>
        <v>10000</v>
      </c>
      <c r="F8" s="171">
        <f t="shared" si="15"/>
        <v>50000</v>
      </c>
      <c r="G8" s="172">
        <v>9999.9999999999982</v>
      </c>
      <c r="H8" s="181">
        <f t="shared" si="6"/>
        <v>9.9999999999999978E-2</v>
      </c>
      <c r="I8" s="173">
        <f t="shared" si="7"/>
        <v>73000</v>
      </c>
      <c r="J8" s="174">
        <v>0.73</v>
      </c>
      <c r="K8" s="175">
        <f t="shared" si="1"/>
        <v>90000</v>
      </c>
      <c r="L8" s="176">
        <f t="shared" si="2"/>
        <v>0.1</v>
      </c>
      <c r="M8" s="177">
        <f t="shared" si="8"/>
        <v>427000</v>
      </c>
      <c r="N8" s="178">
        <f t="shared" si="3"/>
        <v>0.47444444444444445</v>
      </c>
      <c r="O8" s="179">
        <f t="shared" si="16"/>
        <v>1.46</v>
      </c>
      <c r="P8" s="180">
        <f t="shared" si="4"/>
        <v>0.25555555555555554</v>
      </c>
      <c r="Q8" s="202">
        <f t="shared" si="9"/>
        <v>300000</v>
      </c>
      <c r="R8" s="203">
        <f t="shared" si="10"/>
        <v>24000</v>
      </c>
      <c r="S8" s="203">
        <f t="shared" si="11"/>
        <v>2160000000</v>
      </c>
      <c r="T8" s="203">
        <f t="shared" si="12"/>
        <v>2999999999.9999995</v>
      </c>
      <c r="U8" s="204">
        <f t="shared" si="13"/>
        <v>-839999999.99999952</v>
      </c>
    </row>
    <row r="9" spans="1:21" x14ac:dyDescent="0.25">
      <c r="A9" s="167">
        <v>6</v>
      </c>
      <c r="B9" s="168">
        <f t="shared" si="0"/>
        <v>100000</v>
      </c>
      <c r="C9" s="168">
        <f t="shared" si="5"/>
        <v>600000</v>
      </c>
      <c r="D9" s="169">
        <v>0.35</v>
      </c>
      <c r="E9" s="170">
        <f t="shared" si="14"/>
        <v>10000</v>
      </c>
      <c r="F9" s="171">
        <f t="shared" si="15"/>
        <v>60000</v>
      </c>
      <c r="G9" s="172">
        <v>8000.0000000000073</v>
      </c>
      <c r="H9" s="181">
        <f t="shared" si="6"/>
        <v>8.0000000000000071E-2</v>
      </c>
      <c r="I9" s="173">
        <f t="shared" si="7"/>
        <v>81000</v>
      </c>
      <c r="J9" s="174">
        <v>0.81</v>
      </c>
      <c r="K9" s="175">
        <f t="shared" si="1"/>
        <v>92000</v>
      </c>
      <c r="L9" s="176">
        <f t="shared" si="2"/>
        <v>0.10222222222222223</v>
      </c>
      <c r="M9" s="177">
        <f t="shared" si="8"/>
        <v>519000</v>
      </c>
      <c r="N9" s="178">
        <f t="shared" si="3"/>
        <v>0.57666666666666666</v>
      </c>
      <c r="O9" s="179">
        <f t="shared" si="16"/>
        <v>1.35</v>
      </c>
      <c r="P9" s="180">
        <f t="shared" si="4"/>
        <v>0.23333333333333339</v>
      </c>
      <c r="Q9" s="202">
        <f t="shared" si="9"/>
        <v>300000</v>
      </c>
      <c r="R9" s="203">
        <f t="shared" si="10"/>
        <v>24000</v>
      </c>
      <c r="S9" s="203">
        <f t="shared" si="11"/>
        <v>2208000000</v>
      </c>
      <c r="T9" s="203">
        <f t="shared" si="12"/>
        <v>2400000000.0000024</v>
      </c>
      <c r="U9" s="204">
        <f t="shared" si="13"/>
        <v>-192000000.00000238</v>
      </c>
    </row>
    <row r="10" spans="1:21" x14ac:dyDescent="0.25">
      <c r="A10" s="167">
        <v>7</v>
      </c>
      <c r="B10" s="168">
        <f t="shared" si="0"/>
        <v>100000</v>
      </c>
      <c r="C10" s="168">
        <f t="shared" si="5"/>
        <v>700000</v>
      </c>
      <c r="D10" s="169">
        <v>0.15</v>
      </c>
      <c r="E10" s="170">
        <f t="shared" si="14"/>
        <v>10000</v>
      </c>
      <c r="F10" s="171">
        <f t="shared" si="15"/>
        <v>70000</v>
      </c>
      <c r="G10" s="172">
        <v>6999.9999999999955</v>
      </c>
      <c r="H10" s="181">
        <f t="shared" si="6"/>
        <v>6.9999999999999951E-2</v>
      </c>
      <c r="I10" s="173">
        <f t="shared" si="7"/>
        <v>88000</v>
      </c>
      <c r="J10" s="174">
        <v>0.88</v>
      </c>
      <c r="K10" s="175">
        <f t="shared" si="1"/>
        <v>93000</v>
      </c>
      <c r="L10" s="176">
        <f t="shared" si="2"/>
        <v>0.10333333333333333</v>
      </c>
      <c r="M10" s="177">
        <f t="shared" si="8"/>
        <v>612000</v>
      </c>
      <c r="N10" s="178">
        <f t="shared" si="3"/>
        <v>0.68</v>
      </c>
      <c r="O10" s="179">
        <f t="shared" si="16"/>
        <v>1.2571428571428571</v>
      </c>
      <c r="P10" s="180">
        <f t="shared" si="4"/>
        <v>0.19999999999999996</v>
      </c>
      <c r="Q10" s="202">
        <f t="shared" si="9"/>
        <v>300000</v>
      </c>
      <c r="R10" s="203">
        <f t="shared" si="10"/>
        <v>24000</v>
      </c>
      <c r="S10" s="203">
        <f t="shared" si="11"/>
        <v>2232000000</v>
      </c>
      <c r="T10" s="203">
        <f t="shared" si="12"/>
        <v>2099999999.9999986</v>
      </c>
      <c r="U10" s="204">
        <f t="shared" si="13"/>
        <v>132000000.00000143</v>
      </c>
    </row>
    <row r="11" spans="1:21" x14ac:dyDescent="0.25">
      <c r="A11" s="167">
        <v>8</v>
      </c>
      <c r="B11" s="168">
        <f t="shared" si="0"/>
        <v>100000</v>
      </c>
      <c r="C11" s="168">
        <f t="shared" si="5"/>
        <v>800000</v>
      </c>
      <c r="D11" s="169">
        <v>0.12</v>
      </c>
      <c r="E11" s="170">
        <f t="shared" si="14"/>
        <v>10000</v>
      </c>
      <c r="F11" s="171">
        <f t="shared" si="15"/>
        <v>80000</v>
      </c>
      <c r="G11" s="172">
        <v>5000.0000000000045</v>
      </c>
      <c r="H11" s="123">
        <f t="shared" si="6"/>
        <v>5.0000000000000044E-2</v>
      </c>
      <c r="I11" s="173">
        <f t="shared" si="7"/>
        <v>93000</v>
      </c>
      <c r="J11" s="174">
        <v>0.93</v>
      </c>
      <c r="K11" s="175">
        <f t="shared" si="1"/>
        <v>95000</v>
      </c>
      <c r="L11" s="176">
        <f t="shared" si="2"/>
        <v>0.10555555555555556</v>
      </c>
      <c r="M11" s="177">
        <f t="shared" si="8"/>
        <v>707000</v>
      </c>
      <c r="N11" s="178">
        <f t="shared" si="3"/>
        <v>0.78555555555555556</v>
      </c>
      <c r="O11" s="179">
        <f t="shared" si="16"/>
        <v>1.1625000000000001</v>
      </c>
      <c r="P11" s="180">
        <f t="shared" si="4"/>
        <v>0.14444444444444449</v>
      </c>
      <c r="Q11" s="202">
        <f t="shared" si="9"/>
        <v>300000</v>
      </c>
      <c r="R11" s="203">
        <f t="shared" si="10"/>
        <v>24000</v>
      </c>
      <c r="S11" s="203">
        <f t="shared" si="11"/>
        <v>2280000000</v>
      </c>
      <c r="T11" s="203">
        <f t="shared" si="12"/>
        <v>1500000000.0000014</v>
      </c>
      <c r="U11" s="204">
        <f t="shared" si="13"/>
        <v>779999999.99999857</v>
      </c>
    </row>
    <row r="12" spans="1:21" x14ac:dyDescent="0.25">
      <c r="A12" s="167">
        <v>9</v>
      </c>
      <c r="B12" s="168">
        <f t="shared" si="0"/>
        <v>100000</v>
      </c>
      <c r="C12" s="168">
        <f t="shared" si="5"/>
        <v>900000</v>
      </c>
      <c r="D12" s="169">
        <v>0.1</v>
      </c>
      <c r="E12" s="170">
        <f t="shared" si="14"/>
        <v>10000</v>
      </c>
      <c r="F12" s="171">
        <f t="shared" si="15"/>
        <v>90000</v>
      </c>
      <c r="G12" s="172">
        <v>4999.9999999999936</v>
      </c>
      <c r="H12" s="123">
        <f t="shared" si="6"/>
        <v>4.9999999999999933E-2</v>
      </c>
      <c r="I12" s="173">
        <f t="shared" si="7"/>
        <v>98000</v>
      </c>
      <c r="J12" s="174">
        <v>0.98</v>
      </c>
      <c r="K12" s="175">
        <f t="shared" si="1"/>
        <v>95000</v>
      </c>
      <c r="L12" s="176">
        <f t="shared" si="2"/>
        <v>0.10555555555555556</v>
      </c>
      <c r="M12" s="177">
        <f t="shared" si="8"/>
        <v>802000</v>
      </c>
      <c r="N12" s="178">
        <f t="shared" si="3"/>
        <v>0.89111111111111108</v>
      </c>
      <c r="O12" s="179">
        <f t="shared" si="16"/>
        <v>1.0888888888888888</v>
      </c>
      <c r="P12" s="180">
        <f t="shared" si="4"/>
        <v>8.8888888888888906E-2</v>
      </c>
      <c r="Q12" s="202">
        <f t="shared" si="9"/>
        <v>300000</v>
      </c>
      <c r="R12" s="203">
        <f t="shared" si="10"/>
        <v>24000</v>
      </c>
      <c r="S12" s="203">
        <f t="shared" si="11"/>
        <v>2280000000</v>
      </c>
      <c r="T12" s="203">
        <f t="shared" si="12"/>
        <v>1499999999.9999981</v>
      </c>
      <c r="U12" s="204">
        <f t="shared" si="13"/>
        <v>780000000.00000191</v>
      </c>
    </row>
    <row r="13" spans="1:21" x14ac:dyDescent="0.25">
      <c r="A13" s="182">
        <v>10</v>
      </c>
      <c r="B13" s="168">
        <f t="shared" si="0"/>
        <v>100000</v>
      </c>
      <c r="C13" s="183">
        <f t="shared" si="5"/>
        <v>1000000</v>
      </c>
      <c r="D13" s="184">
        <v>0.05</v>
      </c>
      <c r="E13" s="185">
        <f t="shared" si="14"/>
        <v>10000</v>
      </c>
      <c r="F13" s="186">
        <f t="shared" si="15"/>
        <v>100000</v>
      </c>
      <c r="G13" s="172">
        <v>2000.0000000000018</v>
      </c>
      <c r="H13" s="123">
        <f t="shared" si="6"/>
        <v>2.0000000000000018E-2</v>
      </c>
      <c r="I13" s="173">
        <f t="shared" si="7"/>
        <v>100000</v>
      </c>
      <c r="J13" s="174">
        <v>1</v>
      </c>
      <c r="K13" s="175">
        <f t="shared" si="1"/>
        <v>98000</v>
      </c>
      <c r="L13" s="176">
        <f t="shared" si="2"/>
        <v>0.10888888888888888</v>
      </c>
      <c r="M13" s="177">
        <f t="shared" si="8"/>
        <v>900000</v>
      </c>
      <c r="N13" s="178">
        <f t="shared" si="3"/>
        <v>1</v>
      </c>
      <c r="O13" s="179">
        <f t="shared" si="16"/>
        <v>1</v>
      </c>
      <c r="P13" s="187">
        <f t="shared" si="4"/>
        <v>0</v>
      </c>
      <c r="Q13" s="202">
        <f t="shared" si="9"/>
        <v>300000</v>
      </c>
      <c r="R13" s="203">
        <f t="shared" si="10"/>
        <v>24000</v>
      </c>
      <c r="S13" s="203">
        <f t="shared" si="11"/>
        <v>2352000000</v>
      </c>
      <c r="T13" s="203">
        <f t="shared" si="12"/>
        <v>600000000.0000006</v>
      </c>
      <c r="U13" s="204">
        <f t="shared" si="13"/>
        <v>1751999999.9999995</v>
      </c>
    </row>
    <row r="14" spans="1:21" x14ac:dyDescent="0.25">
      <c r="A14" s="182" t="s">
        <v>1</v>
      </c>
      <c r="B14" s="188">
        <v>1000000</v>
      </c>
      <c r="C14" s="183"/>
      <c r="D14" s="183"/>
      <c r="E14" s="189"/>
      <c r="F14" s="190"/>
      <c r="G14" s="191">
        <f>SUM(G4:G13)</f>
        <v>100000</v>
      </c>
      <c r="H14" s="192" t="s">
        <v>69</v>
      </c>
      <c r="I14" s="193"/>
      <c r="J14" s="194"/>
      <c r="K14" s="195">
        <f>SUM(K4:K13)</f>
        <v>900000</v>
      </c>
      <c r="L14" s="196" t="s">
        <v>69</v>
      </c>
      <c r="M14" s="197"/>
      <c r="N14" s="198"/>
      <c r="O14" s="199"/>
      <c r="P14" s="187">
        <f>MAX(P4:P13)</f>
        <v>0.25555555555555554</v>
      </c>
      <c r="Q14" s="206">
        <f t="shared" si="9"/>
        <v>300000</v>
      </c>
      <c r="R14" s="207">
        <f t="shared" si="10"/>
        <v>24000</v>
      </c>
      <c r="S14" s="207">
        <f>B14*R14</f>
        <v>24000000000</v>
      </c>
      <c r="T14" s="207">
        <f>G14*300000</f>
        <v>30000000000</v>
      </c>
      <c r="U14" s="208">
        <f t="shared" si="13"/>
        <v>-6000000000</v>
      </c>
    </row>
    <row r="15" spans="1:21" x14ac:dyDescent="0.25">
      <c r="A15" s="200" t="s">
        <v>68</v>
      </c>
    </row>
    <row r="16" spans="1:21" x14ac:dyDescent="0.25">
      <c r="B16" s="133" t="s">
        <v>67</v>
      </c>
    </row>
    <row r="17" spans="1:1" x14ac:dyDescent="0.25">
      <c r="A17" s="20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36BC-DC82-994C-BFFE-F9200D394DAB}">
  <dimension ref="A1:AE42"/>
  <sheetViews>
    <sheetView zoomScale="150" zoomScaleNormal="150" workbookViewId="0">
      <selection activeCell="W5" sqref="W5"/>
    </sheetView>
  </sheetViews>
  <sheetFormatPr defaultColWidth="15" defaultRowHeight="15.75" x14ac:dyDescent="0.25"/>
  <cols>
    <col min="1" max="1" width="5" style="12" customWidth="1"/>
    <col min="2" max="2" width="8.5" style="4" customWidth="1"/>
    <col min="3" max="3" width="6.125" style="4" hidden="1" customWidth="1"/>
    <col min="4" max="4" width="5.125" style="4" bestFit="1" customWidth="1"/>
    <col min="5" max="5" width="8.625" style="4" customWidth="1"/>
    <col min="6" max="6" width="5" style="4" customWidth="1"/>
    <col min="7" max="7" width="11.875" style="4" customWidth="1"/>
    <col min="8" max="8" width="6" style="5" customWidth="1"/>
    <col min="9" max="9" width="8.875" style="4" customWidth="1"/>
    <col min="10" max="10" width="5.375" style="4" customWidth="1"/>
    <col min="11" max="11" width="9" style="4" customWidth="1"/>
    <col min="12" max="12" width="5.875" style="4" customWidth="1"/>
    <col min="13" max="15" width="7.5" style="17" hidden="1" customWidth="1"/>
    <col min="16" max="16" width="9.125" style="17" hidden="1" customWidth="1"/>
    <col min="17" max="17" width="11.625" style="17" hidden="1" customWidth="1"/>
    <col min="18" max="19" width="8.125" style="17" hidden="1" customWidth="1"/>
    <col min="20" max="20" width="5.125" style="4" customWidth="1"/>
    <col min="21" max="21" width="6.875" style="4" customWidth="1"/>
    <col min="22" max="22" width="7.625" style="4" bestFit="1" customWidth="1"/>
    <col min="23" max="23" width="19.125" style="4" customWidth="1"/>
    <col min="24" max="24" width="11.625" style="4" customWidth="1"/>
    <col min="25" max="25" width="12" style="2" customWidth="1"/>
    <col min="26" max="26" width="9.625" style="4" customWidth="1"/>
    <col min="27" max="27" width="9.125" style="4" bestFit="1" customWidth="1"/>
    <col min="28" max="28" width="15" style="4"/>
    <col min="29" max="29" width="21.625" style="4" customWidth="1"/>
    <col min="30" max="30" width="17.625" style="4" bestFit="1" customWidth="1"/>
    <col min="31" max="31" width="16" style="4" bestFit="1" customWidth="1"/>
    <col min="32" max="16384" width="15" style="4"/>
  </cols>
  <sheetData>
    <row r="1" spans="1:28" s="41" customFormat="1" ht="12.75" x14ac:dyDescent="0.2">
      <c r="A1" s="53"/>
      <c r="B1" s="51"/>
      <c r="C1" s="51"/>
      <c r="D1" s="52"/>
      <c r="E1" s="31"/>
      <c r="F1" s="32" t="s">
        <v>42</v>
      </c>
      <c r="G1" s="32"/>
      <c r="H1" s="33"/>
      <c r="I1" s="34"/>
      <c r="J1" s="35" t="s">
        <v>41</v>
      </c>
      <c r="K1" s="36"/>
      <c r="L1" s="37"/>
      <c r="M1" s="129" t="s">
        <v>65</v>
      </c>
      <c r="N1" s="130"/>
      <c r="O1" s="130"/>
      <c r="P1" s="130"/>
      <c r="Q1" s="130"/>
      <c r="R1" s="130"/>
      <c r="S1" s="131"/>
      <c r="T1" s="56"/>
      <c r="U1" s="56" t="s">
        <v>43</v>
      </c>
      <c r="V1" s="57"/>
      <c r="W1" s="54"/>
      <c r="X1" s="55" t="s">
        <v>44</v>
      </c>
      <c r="Y1" s="125"/>
    </row>
    <row r="2" spans="1:28" x14ac:dyDescent="0.25">
      <c r="A2" s="28" t="s">
        <v>13</v>
      </c>
      <c r="B2" s="18" t="s">
        <v>14</v>
      </c>
      <c r="C2" s="18" t="s">
        <v>15</v>
      </c>
      <c r="D2" s="18" t="s">
        <v>16</v>
      </c>
      <c r="E2" s="58" t="s">
        <v>27</v>
      </c>
      <c r="F2" s="59" t="s">
        <v>17</v>
      </c>
      <c r="G2" s="60" t="s">
        <v>18</v>
      </c>
      <c r="H2" s="61" t="s">
        <v>19</v>
      </c>
      <c r="I2" s="58" t="s">
        <v>20</v>
      </c>
      <c r="J2" s="59" t="s">
        <v>21</v>
      </c>
      <c r="K2" s="59" t="s">
        <v>22</v>
      </c>
      <c r="L2" s="61" t="s">
        <v>23</v>
      </c>
      <c r="M2" s="58"/>
      <c r="N2" s="59"/>
      <c r="O2" s="59"/>
      <c r="P2" s="59"/>
      <c r="Q2" s="59"/>
      <c r="R2" s="59"/>
      <c r="S2" s="61"/>
      <c r="T2" s="18" t="s">
        <v>24</v>
      </c>
      <c r="U2" s="18" t="s">
        <v>32</v>
      </c>
      <c r="V2" s="19" t="s">
        <v>25</v>
      </c>
      <c r="W2" s="43" t="s">
        <v>26</v>
      </c>
      <c r="X2" s="43" t="s">
        <v>38</v>
      </c>
      <c r="Y2" s="126" t="s">
        <v>40</v>
      </c>
    </row>
    <row r="3" spans="1:28" s="6" customFormat="1" ht="25.5" x14ac:dyDescent="0.25">
      <c r="A3" s="3" t="s">
        <v>0</v>
      </c>
      <c r="B3" s="24" t="s">
        <v>11</v>
      </c>
      <c r="C3" s="24" t="s">
        <v>12</v>
      </c>
      <c r="D3" s="24" t="s">
        <v>33</v>
      </c>
      <c r="E3" s="62" t="s">
        <v>54</v>
      </c>
      <c r="F3" s="63" t="s">
        <v>29</v>
      </c>
      <c r="G3" s="64" t="s">
        <v>12</v>
      </c>
      <c r="H3" s="65" t="s">
        <v>30</v>
      </c>
      <c r="I3" s="64" t="s">
        <v>50</v>
      </c>
      <c r="J3" s="64" t="s">
        <v>29</v>
      </c>
      <c r="K3" s="64" t="s">
        <v>12</v>
      </c>
      <c r="L3" s="65" t="s">
        <v>31</v>
      </c>
      <c r="M3" s="116" t="s">
        <v>35</v>
      </c>
      <c r="N3" s="64" t="s">
        <v>34</v>
      </c>
      <c r="O3" s="64" t="s">
        <v>36</v>
      </c>
      <c r="P3" s="64" t="s">
        <v>51</v>
      </c>
      <c r="Q3" s="25" t="s">
        <v>56</v>
      </c>
      <c r="R3" s="64" t="s">
        <v>37</v>
      </c>
      <c r="S3" s="26" t="s">
        <v>52</v>
      </c>
      <c r="T3" s="24" t="s">
        <v>10</v>
      </c>
      <c r="U3" s="24" t="s">
        <v>28</v>
      </c>
      <c r="V3" s="27" t="s">
        <v>4</v>
      </c>
      <c r="W3" s="3" t="s">
        <v>49</v>
      </c>
      <c r="X3" s="3" t="s">
        <v>39</v>
      </c>
      <c r="Y3" s="127" t="s">
        <v>9</v>
      </c>
      <c r="AA3" s="7" t="s">
        <v>6</v>
      </c>
    </row>
    <row r="4" spans="1:28" s="6" customFormat="1" ht="0.75" customHeight="1" x14ac:dyDescent="0.25">
      <c r="A4" s="101"/>
      <c r="B4" s="40"/>
      <c r="C4" s="40"/>
      <c r="D4" s="40"/>
      <c r="E4" s="102"/>
      <c r="F4" s="103"/>
      <c r="G4" s="104"/>
      <c r="H4" s="104"/>
      <c r="I4" s="66"/>
      <c r="J4" s="67"/>
      <c r="K4" s="67"/>
      <c r="L4" s="68"/>
      <c r="M4" s="102"/>
      <c r="N4" s="103"/>
      <c r="O4" s="103"/>
      <c r="P4" s="103"/>
      <c r="Q4" s="114">
        <v>0</v>
      </c>
      <c r="R4" s="103"/>
      <c r="S4" s="117">
        <v>0</v>
      </c>
      <c r="T4" s="40"/>
      <c r="U4" s="40"/>
      <c r="V4" s="105"/>
      <c r="W4" s="50"/>
      <c r="X4" s="106"/>
      <c r="Y4" s="127"/>
      <c r="AA4" s="7"/>
    </row>
    <row r="5" spans="1:28" x14ac:dyDescent="0.25">
      <c r="A5" s="29">
        <v>1</v>
      </c>
      <c r="B5" s="92">
        <f>INT($B$15/10)</f>
        <v>100000</v>
      </c>
      <c r="C5" s="8">
        <f>B5</f>
        <v>100000</v>
      </c>
      <c r="D5" s="10">
        <v>0.95</v>
      </c>
      <c r="E5" s="90">
        <f>B5-I5</f>
        <v>76000</v>
      </c>
      <c r="F5" s="69">
        <f>E5/$E$15</f>
        <v>8.4444444444444447E-2</v>
      </c>
      <c r="G5" s="70">
        <f>E5</f>
        <v>76000</v>
      </c>
      <c r="H5" s="94">
        <f>G5/$G$14</f>
        <v>8.4444444444444447E-2</v>
      </c>
      <c r="I5" s="87">
        <f>J5*$I$15</f>
        <v>24000</v>
      </c>
      <c r="J5" s="71">
        <f>L5</f>
        <v>0.24</v>
      </c>
      <c r="K5" s="72">
        <f>I5</f>
        <v>24000</v>
      </c>
      <c r="L5" s="81">
        <v>0.24</v>
      </c>
      <c r="M5" s="118">
        <f>E5</f>
        <v>76000</v>
      </c>
      <c r="N5" s="97">
        <f>$E$15-M5</f>
        <v>824000</v>
      </c>
      <c r="O5" s="97">
        <f>100000-I5</f>
        <v>76000</v>
      </c>
      <c r="P5" s="98">
        <f>M5/(M5+N5)</f>
        <v>8.4444444444444447E-2</v>
      </c>
      <c r="Q5" s="115">
        <f>P5</f>
        <v>8.4444444444444447E-2</v>
      </c>
      <c r="R5" s="98">
        <f>I5/(I5+O5)</f>
        <v>0.24</v>
      </c>
      <c r="S5" s="119">
        <f>R5</f>
        <v>0.24</v>
      </c>
      <c r="T5" s="9">
        <f t="shared" ref="T5:T14" si="0">ABS(H5-L5)</f>
        <v>0.15555555555555556</v>
      </c>
      <c r="U5" s="10">
        <f t="shared" ref="U5:U14" si="1">K5/V5</f>
        <v>2.4</v>
      </c>
      <c r="V5" s="20">
        <f>$I$15/10</f>
        <v>10000</v>
      </c>
      <c r="W5" s="44">
        <f t="shared" ref="W5:W14" si="2">I5*20</f>
        <v>480000</v>
      </c>
      <c r="X5" s="48">
        <f t="shared" ref="X5:X14" si="3">B5</f>
        <v>100000</v>
      </c>
      <c r="Y5" s="96">
        <f>W5-X5</f>
        <v>380000</v>
      </c>
      <c r="Z5" s="11"/>
      <c r="AA5" s="4" t="s">
        <v>57</v>
      </c>
    </row>
    <row r="6" spans="1:28" x14ac:dyDescent="0.25">
      <c r="A6" s="29">
        <v>2</v>
      </c>
      <c r="B6" s="92">
        <f t="shared" ref="B6:B14" si="4">INT($B$15/10)</f>
        <v>100000</v>
      </c>
      <c r="C6" s="8">
        <f>C5+B6</f>
        <v>200000</v>
      </c>
      <c r="D6" s="10">
        <v>0.85</v>
      </c>
      <c r="E6" s="90">
        <f t="shared" ref="E6:E14" si="5">B6-I6</f>
        <v>77000</v>
      </c>
      <c r="F6" s="69">
        <f t="shared" ref="F6:F15" si="6">E6/$E$15</f>
        <v>8.5555555555555551E-2</v>
      </c>
      <c r="G6" s="70">
        <f>G5+E6</f>
        <v>153000</v>
      </c>
      <c r="H6" s="94">
        <f t="shared" ref="H6:H14" si="7">G6/$G$14</f>
        <v>0.17</v>
      </c>
      <c r="I6" s="88">
        <f t="shared" ref="I6:I14" si="8">J6*$I$15</f>
        <v>23000</v>
      </c>
      <c r="J6" s="69">
        <f>L6-L5</f>
        <v>0.22999999999999998</v>
      </c>
      <c r="K6" s="70">
        <f>K5+I6</f>
        <v>47000</v>
      </c>
      <c r="L6" s="82">
        <v>0.47</v>
      </c>
      <c r="M6" s="118">
        <f t="shared" ref="M6:M14" si="9">E6</f>
        <v>77000</v>
      </c>
      <c r="N6" s="97">
        <f t="shared" ref="N6:N14" si="10">$E$15-M6</f>
        <v>823000</v>
      </c>
      <c r="O6" s="97">
        <f t="shared" ref="O6:O14" si="11">100000-I6</f>
        <v>77000</v>
      </c>
      <c r="P6" s="98">
        <f t="shared" ref="P6:P14" si="12">M6/(M6+N6)</f>
        <v>8.5555555555555551E-2</v>
      </c>
      <c r="Q6" s="115">
        <f>Q5+P6</f>
        <v>0.16999999999999998</v>
      </c>
      <c r="R6" s="98">
        <f t="shared" ref="R6:R14" si="13">I6/(I6+O6)</f>
        <v>0.23</v>
      </c>
      <c r="S6" s="119">
        <f>S5+R6</f>
        <v>0.47</v>
      </c>
      <c r="T6" s="9">
        <f t="shared" si="0"/>
        <v>0.29999999999999993</v>
      </c>
      <c r="U6" s="10">
        <f t="shared" si="1"/>
        <v>2.35</v>
      </c>
      <c r="V6" s="20">
        <f t="shared" ref="V6:V14" si="14">$V$5*A6</f>
        <v>20000</v>
      </c>
      <c r="W6" s="45">
        <f t="shared" si="2"/>
        <v>460000</v>
      </c>
      <c r="X6" s="42">
        <f t="shared" si="3"/>
        <v>100000</v>
      </c>
      <c r="Y6" s="128">
        <f t="shared" ref="Y6:Y14" si="15">W6-X6</f>
        <v>360000</v>
      </c>
      <c r="AA6" s="4" t="s">
        <v>58</v>
      </c>
    </row>
    <row r="7" spans="1:28" x14ac:dyDescent="0.25">
      <c r="A7" s="29">
        <v>3</v>
      </c>
      <c r="B7" s="92">
        <f t="shared" si="4"/>
        <v>100000</v>
      </c>
      <c r="C7" s="8">
        <f t="shared" ref="C7:C14" si="16">C6+B7</f>
        <v>300000</v>
      </c>
      <c r="D7" s="10">
        <v>0.7</v>
      </c>
      <c r="E7" s="90">
        <f t="shared" si="5"/>
        <v>80000</v>
      </c>
      <c r="F7" s="69">
        <f t="shared" si="6"/>
        <v>8.8888888888888892E-2</v>
      </c>
      <c r="G7" s="70">
        <f t="shared" ref="G7:G14" si="17">G6+E7</f>
        <v>233000</v>
      </c>
      <c r="H7" s="94">
        <f t="shared" si="7"/>
        <v>0.25888888888888889</v>
      </c>
      <c r="I7" s="88">
        <f t="shared" si="8"/>
        <v>20000.000000000007</v>
      </c>
      <c r="J7" s="69">
        <f t="shared" ref="J7:J14" si="18">L7-L6</f>
        <v>0.20000000000000007</v>
      </c>
      <c r="K7" s="70">
        <f t="shared" ref="K7:K14" si="19">K6+I7</f>
        <v>67000</v>
      </c>
      <c r="L7" s="82">
        <v>0.67</v>
      </c>
      <c r="M7" s="118">
        <f t="shared" si="9"/>
        <v>80000</v>
      </c>
      <c r="N7" s="97">
        <f t="shared" si="10"/>
        <v>820000</v>
      </c>
      <c r="O7" s="97">
        <f t="shared" si="11"/>
        <v>80000</v>
      </c>
      <c r="P7" s="98">
        <f t="shared" si="12"/>
        <v>8.8888888888888892E-2</v>
      </c>
      <c r="Q7" s="115">
        <f t="shared" ref="Q7:Q14" si="20">Q6+P7</f>
        <v>0.25888888888888889</v>
      </c>
      <c r="R7" s="98">
        <f t="shared" si="13"/>
        <v>0.20000000000000007</v>
      </c>
      <c r="S7" s="119">
        <f t="shared" ref="S7:S14" si="21">S6+R7</f>
        <v>0.67</v>
      </c>
      <c r="T7" s="84">
        <f t="shared" si="0"/>
        <v>0.41111111111111115</v>
      </c>
      <c r="U7" s="10">
        <f t="shared" si="1"/>
        <v>2.2333333333333334</v>
      </c>
      <c r="V7" s="20">
        <f t="shared" si="14"/>
        <v>30000</v>
      </c>
      <c r="W7" s="45">
        <f t="shared" si="2"/>
        <v>400000.00000000012</v>
      </c>
      <c r="X7" s="42">
        <f t="shared" si="3"/>
        <v>100000</v>
      </c>
      <c r="Y7" s="128">
        <f t="shared" si="15"/>
        <v>300000.00000000012</v>
      </c>
      <c r="AA7" s="4" t="s">
        <v>59</v>
      </c>
    </row>
    <row r="8" spans="1:28" x14ac:dyDescent="0.25">
      <c r="A8" s="29">
        <v>4</v>
      </c>
      <c r="B8" s="92">
        <f t="shared" si="4"/>
        <v>100000</v>
      </c>
      <c r="C8" s="8">
        <f t="shared" si="16"/>
        <v>400000</v>
      </c>
      <c r="D8" s="10">
        <v>0.55000000000000004</v>
      </c>
      <c r="E8" s="90">
        <f t="shared" si="5"/>
        <v>92000</v>
      </c>
      <c r="F8" s="69">
        <f t="shared" si="6"/>
        <v>0.10222222222222223</v>
      </c>
      <c r="G8" s="70">
        <f t="shared" si="17"/>
        <v>325000</v>
      </c>
      <c r="H8" s="94">
        <f t="shared" si="7"/>
        <v>0.3611111111111111</v>
      </c>
      <c r="I8" s="88">
        <f t="shared" si="8"/>
        <v>7999.9999999999964</v>
      </c>
      <c r="J8" s="69">
        <f t="shared" si="18"/>
        <v>7.999999999999996E-2</v>
      </c>
      <c r="K8" s="70">
        <f t="shared" si="19"/>
        <v>75000</v>
      </c>
      <c r="L8" s="82">
        <v>0.75</v>
      </c>
      <c r="M8" s="118">
        <f t="shared" si="9"/>
        <v>92000</v>
      </c>
      <c r="N8" s="97">
        <f t="shared" si="10"/>
        <v>808000</v>
      </c>
      <c r="O8" s="97">
        <f t="shared" si="11"/>
        <v>92000</v>
      </c>
      <c r="P8" s="98">
        <f t="shared" si="12"/>
        <v>0.10222222222222223</v>
      </c>
      <c r="Q8" s="115">
        <f t="shared" si="20"/>
        <v>0.3611111111111111</v>
      </c>
      <c r="R8" s="98">
        <f t="shared" si="13"/>
        <v>7.999999999999996E-2</v>
      </c>
      <c r="S8" s="119">
        <f t="shared" si="21"/>
        <v>0.75</v>
      </c>
      <c r="T8" s="9">
        <f t="shared" si="0"/>
        <v>0.3888888888888889</v>
      </c>
      <c r="U8" s="10">
        <f t="shared" si="1"/>
        <v>1.875</v>
      </c>
      <c r="V8" s="20">
        <f t="shared" si="14"/>
        <v>40000</v>
      </c>
      <c r="W8" s="45">
        <f t="shared" si="2"/>
        <v>159999.99999999994</v>
      </c>
      <c r="X8" s="42">
        <f t="shared" si="3"/>
        <v>100000</v>
      </c>
      <c r="Y8" s="128">
        <f t="shared" si="15"/>
        <v>59999.999999999942</v>
      </c>
      <c r="AA8" s="4" t="s">
        <v>60</v>
      </c>
    </row>
    <row r="9" spans="1:28" x14ac:dyDescent="0.25">
      <c r="A9" s="29">
        <v>5</v>
      </c>
      <c r="B9" s="92">
        <f t="shared" si="4"/>
        <v>100000</v>
      </c>
      <c r="C9" s="8">
        <f t="shared" si="16"/>
        <v>500000</v>
      </c>
      <c r="D9" s="10">
        <v>0.45</v>
      </c>
      <c r="E9" s="90">
        <f t="shared" si="5"/>
        <v>93000</v>
      </c>
      <c r="F9" s="69">
        <f t="shared" si="6"/>
        <v>0.10333333333333333</v>
      </c>
      <c r="G9" s="70">
        <f t="shared" si="17"/>
        <v>418000</v>
      </c>
      <c r="H9" s="94">
        <f t="shared" si="7"/>
        <v>0.46444444444444444</v>
      </c>
      <c r="I9" s="88">
        <f t="shared" si="8"/>
        <v>6999.9999999999955</v>
      </c>
      <c r="J9" s="69">
        <f t="shared" si="18"/>
        <v>6.9999999999999951E-2</v>
      </c>
      <c r="K9" s="70">
        <f t="shared" si="19"/>
        <v>82000</v>
      </c>
      <c r="L9" s="82">
        <v>0.82</v>
      </c>
      <c r="M9" s="118">
        <f t="shared" si="9"/>
        <v>93000</v>
      </c>
      <c r="N9" s="97">
        <f t="shared" si="10"/>
        <v>807000</v>
      </c>
      <c r="O9" s="97">
        <f t="shared" si="11"/>
        <v>93000</v>
      </c>
      <c r="P9" s="98">
        <f t="shared" si="12"/>
        <v>0.10333333333333333</v>
      </c>
      <c r="Q9" s="115">
        <f t="shared" si="20"/>
        <v>0.46444444444444444</v>
      </c>
      <c r="R9" s="98">
        <f t="shared" si="13"/>
        <v>6.9999999999999951E-2</v>
      </c>
      <c r="S9" s="119">
        <f t="shared" si="21"/>
        <v>0.82</v>
      </c>
      <c r="T9" s="9">
        <f t="shared" si="0"/>
        <v>0.35555555555555551</v>
      </c>
      <c r="U9" s="10">
        <f t="shared" si="1"/>
        <v>1.64</v>
      </c>
      <c r="V9" s="20">
        <f t="shared" si="14"/>
        <v>50000</v>
      </c>
      <c r="W9" s="45">
        <f t="shared" si="2"/>
        <v>139999.99999999991</v>
      </c>
      <c r="X9" s="42">
        <f t="shared" si="3"/>
        <v>100000</v>
      </c>
      <c r="Y9" s="128">
        <f t="shared" si="15"/>
        <v>39999.999999999913</v>
      </c>
    </row>
    <row r="10" spans="1:28" x14ac:dyDescent="0.25">
      <c r="A10" s="29">
        <v>6</v>
      </c>
      <c r="B10" s="92">
        <f t="shared" si="4"/>
        <v>100000</v>
      </c>
      <c r="C10" s="8">
        <f t="shared" si="16"/>
        <v>600000</v>
      </c>
      <c r="D10" s="10">
        <v>0.35</v>
      </c>
      <c r="E10" s="90">
        <f t="shared" si="5"/>
        <v>94000</v>
      </c>
      <c r="F10" s="69">
        <f t="shared" si="6"/>
        <v>0.10444444444444445</v>
      </c>
      <c r="G10" s="70">
        <f t="shared" si="17"/>
        <v>512000</v>
      </c>
      <c r="H10" s="94">
        <f t="shared" si="7"/>
        <v>0.56888888888888889</v>
      </c>
      <c r="I10" s="88">
        <f t="shared" si="8"/>
        <v>6000.0000000000055</v>
      </c>
      <c r="J10" s="69">
        <f t="shared" si="18"/>
        <v>6.0000000000000053E-2</v>
      </c>
      <c r="K10" s="70">
        <f t="shared" si="19"/>
        <v>88000</v>
      </c>
      <c r="L10" s="82">
        <v>0.88</v>
      </c>
      <c r="M10" s="118">
        <f t="shared" si="9"/>
        <v>94000</v>
      </c>
      <c r="N10" s="97">
        <f t="shared" si="10"/>
        <v>806000</v>
      </c>
      <c r="O10" s="97">
        <f t="shared" si="11"/>
        <v>94000</v>
      </c>
      <c r="P10" s="98">
        <f t="shared" si="12"/>
        <v>0.10444444444444445</v>
      </c>
      <c r="Q10" s="115">
        <f t="shared" si="20"/>
        <v>0.56888888888888889</v>
      </c>
      <c r="R10" s="98">
        <f t="shared" si="13"/>
        <v>6.0000000000000053E-2</v>
      </c>
      <c r="S10" s="119">
        <f t="shared" si="21"/>
        <v>0.88</v>
      </c>
      <c r="T10" s="9">
        <f t="shared" si="0"/>
        <v>0.31111111111111112</v>
      </c>
      <c r="U10" s="10">
        <f t="shared" si="1"/>
        <v>1.4666666666666666</v>
      </c>
      <c r="V10" s="20">
        <f t="shared" si="14"/>
        <v>60000</v>
      </c>
      <c r="W10" s="45">
        <f t="shared" si="2"/>
        <v>120000.00000000012</v>
      </c>
      <c r="X10" s="42">
        <f t="shared" si="3"/>
        <v>100000</v>
      </c>
      <c r="Y10" s="128">
        <f t="shared" si="15"/>
        <v>20000.000000000116</v>
      </c>
      <c r="AA10" s="4" t="s">
        <v>7</v>
      </c>
    </row>
    <row r="11" spans="1:28" x14ac:dyDescent="0.25">
      <c r="A11" s="29">
        <v>7</v>
      </c>
      <c r="B11" s="92">
        <f t="shared" si="4"/>
        <v>100000</v>
      </c>
      <c r="C11" s="8">
        <f t="shared" si="16"/>
        <v>700000</v>
      </c>
      <c r="D11" s="10">
        <v>0.15</v>
      </c>
      <c r="E11" s="90">
        <f t="shared" si="5"/>
        <v>95000</v>
      </c>
      <c r="F11" s="69">
        <f t="shared" si="6"/>
        <v>0.10555555555555556</v>
      </c>
      <c r="G11" s="70">
        <f t="shared" si="17"/>
        <v>607000</v>
      </c>
      <c r="H11" s="94">
        <f t="shared" si="7"/>
        <v>0.6744444444444444</v>
      </c>
      <c r="I11" s="88">
        <f t="shared" si="8"/>
        <v>5000.0000000000045</v>
      </c>
      <c r="J11" s="69">
        <f t="shared" si="18"/>
        <v>5.0000000000000044E-2</v>
      </c>
      <c r="K11" s="70">
        <f t="shared" si="19"/>
        <v>93000</v>
      </c>
      <c r="L11" s="82">
        <v>0.93</v>
      </c>
      <c r="M11" s="118">
        <f t="shared" si="9"/>
        <v>95000</v>
      </c>
      <c r="N11" s="97">
        <f t="shared" si="10"/>
        <v>805000</v>
      </c>
      <c r="O11" s="97">
        <f t="shared" si="11"/>
        <v>95000</v>
      </c>
      <c r="P11" s="98">
        <f t="shared" si="12"/>
        <v>0.10555555555555556</v>
      </c>
      <c r="Q11" s="115">
        <f t="shared" si="20"/>
        <v>0.6744444444444444</v>
      </c>
      <c r="R11" s="98">
        <f t="shared" si="13"/>
        <v>5.0000000000000044E-2</v>
      </c>
      <c r="S11" s="119">
        <f t="shared" si="21"/>
        <v>0.93</v>
      </c>
      <c r="T11" s="9">
        <f>ABS(H11-L11)</f>
        <v>0.25555555555555565</v>
      </c>
      <c r="U11" s="10">
        <f t="shared" si="1"/>
        <v>1.3285714285714285</v>
      </c>
      <c r="V11" s="20">
        <f t="shared" si="14"/>
        <v>70000</v>
      </c>
      <c r="W11" s="45">
        <f t="shared" si="2"/>
        <v>100000.00000000009</v>
      </c>
      <c r="X11" s="42">
        <f t="shared" si="3"/>
        <v>100000</v>
      </c>
      <c r="Y11" s="45">
        <f t="shared" si="15"/>
        <v>0</v>
      </c>
      <c r="AA11" s="4" t="s">
        <v>61</v>
      </c>
    </row>
    <row r="12" spans="1:28" x14ac:dyDescent="0.25">
      <c r="A12" s="29">
        <v>8</v>
      </c>
      <c r="B12" s="92">
        <f t="shared" si="4"/>
        <v>100000</v>
      </c>
      <c r="C12" s="8">
        <f t="shared" si="16"/>
        <v>800000</v>
      </c>
      <c r="D12" s="10">
        <v>0.12</v>
      </c>
      <c r="E12" s="90">
        <f t="shared" si="5"/>
        <v>96000.000000000015</v>
      </c>
      <c r="F12" s="69">
        <f t="shared" si="6"/>
        <v>0.10666666666666669</v>
      </c>
      <c r="G12" s="70">
        <f t="shared" si="17"/>
        <v>703000</v>
      </c>
      <c r="H12" s="94">
        <f t="shared" si="7"/>
        <v>0.78111111111111109</v>
      </c>
      <c r="I12" s="88">
        <f t="shared" si="8"/>
        <v>3999.9999999999923</v>
      </c>
      <c r="J12" s="69">
        <f t="shared" si="18"/>
        <v>3.9999999999999925E-2</v>
      </c>
      <c r="K12" s="70">
        <f t="shared" si="19"/>
        <v>96999.999999999985</v>
      </c>
      <c r="L12" s="82">
        <v>0.97</v>
      </c>
      <c r="M12" s="118">
        <f t="shared" si="9"/>
        <v>96000.000000000015</v>
      </c>
      <c r="N12" s="97">
        <f t="shared" si="10"/>
        <v>804000</v>
      </c>
      <c r="O12" s="97">
        <f t="shared" si="11"/>
        <v>96000.000000000015</v>
      </c>
      <c r="P12" s="98">
        <f t="shared" si="12"/>
        <v>0.10666666666666669</v>
      </c>
      <c r="Q12" s="115">
        <f t="shared" si="20"/>
        <v>0.78111111111111109</v>
      </c>
      <c r="R12" s="98">
        <f t="shared" si="13"/>
        <v>3.9999999999999925E-2</v>
      </c>
      <c r="S12" s="119">
        <f t="shared" si="21"/>
        <v>0.97</v>
      </c>
      <c r="T12" s="9">
        <f t="shared" si="0"/>
        <v>0.18888888888888888</v>
      </c>
      <c r="U12" s="10">
        <f t="shared" si="1"/>
        <v>1.2124999999999999</v>
      </c>
      <c r="V12" s="20">
        <f t="shared" si="14"/>
        <v>80000</v>
      </c>
      <c r="W12" s="45">
        <f t="shared" si="2"/>
        <v>79999.99999999984</v>
      </c>
      <c r="X12" s="42">
        <f t="shared" si="3"/>
        <v>100000</v>
      </c>
      <c r="Y12" s="45">
        <f t="shared" si="15"/>
        <v>-20000.00000000016</v>
      </c>
      <c r="AA12" s="4" t="s">
        <v>62</v>
      </c>
    </row>
    <row r="13" spans="1:28" x14ac:dyDescent="0.25">
      <c r="A13" s="29">
        <v>9</v>
      </c>
      <c r="B13" s="92">
        <f t="shared" si="4"/>
        <v>100000</v>
      </c>
      <c r="C13" s="8">
        <f t="shared" si="16"/>
        <v>900000</v>
      </c>
      <c r="D13" s="10">
        <v>0.1</v>
      </c>
      <c r="E13" s="90">
        <f t="shared" si="5"/>
        <v>98000</v>
      </c>
      <c r="F13" s="69">
        <f t="shared" si="6"/>
        <v>0.10888888888888888</v>
      </c>
      <c r="G13" s="70">
        <f t="shared" si="17"/>
        <v>801000</v>
      </c>
      <c r="H13" s="94">
        <f t="shared" si="7"/>
        <v>0.89</v>
      </c>
      <c r="I13" s="88">
        <f t="shared" si="8"/>
        <v>2000.0000000000018</v>
      </c>
      <c r="J13" s="69">
        <f t="shared" si="18"/>
        <v>2.0000000000000018E-2</v>
      </c>
      <c r="K13" s="70">
        <f t="shared" si="19"/>
        <v>98999.999999999985</v>
      </c>
      <c r="L13" s="82">
        <v>0.99</v>
      </c>
      <c r="M13" s="118">
        <f t="shared" si="9"/>
        <v>98000</v>
      </c>
      <c r="N13" s="97">
        <f t="shared" si="10"/>
        <v>802000</v>
      </c>
      <c r="O13" s="97">
        <f t="shared" si="11"/>
        <v>98000</v>
      </c>
      <c r="P13" s="98">
        <f t="shared" si="12"/>
        <v>0.10888888888888888</v>
      </c>
      <c r="Q13" s="115">
        <f t="shared" si="20"/>
        <v>0.89</v>
      </c>
      <c r="R13" s="98">
        <f t="shared" si="13"/>
        <v>2.0000000000000018E-2</v>
      </c>
      <c r="S13" s="119">
        <f t="shared" si="21"/>
        <v>0.99</v>
      </c>
      <c r="T13" s="9">
        <f t="shared" si="0"/>
        <v>9.9999999999999978E-2</v>
      </c>
      <c r="U13" s="10">
        <f t="shared" si="1"/>
        <v>1.0999999999999999</v>
      </c>
      <c r="V13" s="20">
        <f t="shared" si="14"/>
        <v>90000</v>
      </c>
      <c r="W13" s="45">
        <f t="shared" si="2"/>
        <v>40000.000000000036</v>
      </c>
      <c r="X13" s="42">
        <f t="shared" si="3"/>
        <v>100000</v>
      </c>
      <c r="Y13" s="45">
        <f t="shared" si="15"/>
        <v>-59999.999999999964</v>
      </c>
    </row>
    <row r="14" spans="1:28" x14ac:dyDescent="0.25">
      <c r="A14" s="30">
        <v>10</v>
      </c>
      <c r="B14" s="93">
        <f t="shared" si="4"/>
        <v>100000</v>
      </c>
      <c r="C14" s="21">
        <f t="shared" si="16"/>
        <v>1000000</v>
      </c>
      <c r="D14" s="38">
        <v>0.05</v>
      </c>
      <c r="E14" s="91">
        <f t="shared" si="5"/>
        <v>99000</v>
      </c>
      <c r="F14" s="73">
        <f t="shared" si="6"/>
        <v>0.11</v>
      </c>
      <c r="G14" s="74">
        <f t="shared" si="17"/>
        <v>900000</v>
      </c>
      <c r="H14" s="95">
        <f t="shared" si="7"/>
        <v>1</v>
      </c>
      <c r="I14" s="89">
        <f t="shared" si="8"/>
        <v>1000.0000000000009</v>
      </c>
      <c r="J14" s="73">
        <f t="shared" si="18"/>
        <v>1.0000000000000009E-2</v>
      </c>
      <c r="K14" s="74">
        <f t="shared" si="19"/>
        <v>99999.999999999985</v>
      </c>
      <c r="L14" s="83">
        <v>1</v>
      </c>
      <c r="M14" s="118">
        <f t="shared" si="9"/>
        <v>99000</v>
      </c>
      <c r="N14" s="97">
        <f t="shared" si="10"/>
        <v>801000</v>
      </c>
      <c r="O14" s="97">
        <f t="shared" si="11"/>
        <v>99000</v>
      </c>
      <c r="P14" s="98">
        <f t="shared" si="12"/>
        <v>0.11</v>
      </c>
      <c r="Q14" s="115">
        <f t="shared" si="20"/>
        <v>1</v>
      </c>
      <c r="R14" s="98">
        <f t="shared" si="13"/>
        <v>1.0000000000000009E-2</v>
      </c>
      <c r="S14" s="119">
        <f t="shared" si="21"/>
        <v>1</v>
      </c>
      <c r="T14" s="9">
        <f t="shared" si="0"/>
        <v>0</v>
      </c>
      <c r="U14" s="10">
        <f t="shared" si="1"/>
        <v>0.99999999999999989</v>
      </c>
      <c r="V14" s="20">
        <f t="shared" si="14"/>
        <v>100000</v>
      </c>
      <c r="W14" s="46">
        <f t="shared" si="2"/>
        <v>20000.000000000018</v>
      </c>
      <c r="X14" s="49">
        <f t="shared" si="3"/>
        <v>100000</v>
      </c>
      <c r="Y14" s="46">
        <f t="shared" si="15"/>
        <v>-79999.999999999985</v>
      </c>
      <c r="AA14" s="4" t="s">
        <v>8</v>
      </c>
    </row>
    <row r="15" spans="1:28" x14ac:dyDescent="0.25">
      <c r="A15" s="30" t="s">
        <v>1</v>
      </c>
      <c r="B15" s="21">
        <v>1000000</v>
      </c>
      <c r="C15" s="22"/>
      <c r="D15" s="23"/>
      <c r="E15" s="76">
        <f>SUM(E5:E14)</f>
        <v>900000</v>
      </c>
      <c r="F15" s="77">
        <f t="shared" si="6"/>
        <v>1</v>
      </c>
      <c r="G15" s="74"/>
      <c r="H15" s="78"/>
      <c r="I15" s="79">
        <v>100000</v>
      </c>
      <c r="J15" s="77">
        <f>SUM(J5:J14)</f>
        <v>1</v>
      </c>
      <c r="K15" s="80"/>
      <c r="L15" s="75"/>
      <c r="M15" s="111"/>
      <c r="N15" s="112"/>
      <c r="O15" s="112"/>
      <c r="P15" s="112"/>
      <c r="Q15" s="112"/>
      <c r="R15" s="112"/>
      <c r="S15" s="120"/>
      <c r="T15" s="113">
        <f>MAX(T5:T14)</f>
        <v>0.41111111111111115</v>
      </c>
      <c r="U15" s="51"/>
      <c r="V15" s="52"/>
      <c r="W15" s="47"/>
      <c r="X15" s="47"/>
      <c r="Y15" s="46"/>
      <c r="AA15" s="17" t="s">
        <v>63</v>
      </c>
      <c r="AB15" s="2"/>
    </row>
    <row r="16" spans="1:28" x14ac:dyDescent="0.25">
      <c r="J16" s="13"/>
      <c r="O16" s="97"/>
      <c r="P16" s="97"/>
      <c r="Q16" s="99"/>
      <c r="R16" s="100"/>
      <c r="S16" s="98"/>
      <c r="AA16" s="17" t="s">
        <v>64</v>
      </c>
    </row>
    <row r="17" spans="1:31" x14ac:dyDescent="0.25">
      <c r="B17" s="39"/>
      <c r="C17" s="8"/>
      <c r="E17" s="85" t="s">
        <v>46</v>
      </c>
      <c r="J17" s="13"/>
      <c r="O17" s="97"/>
      <c r="P17" s="97"/>
      <c r="Q17" s="99"/>
      <c r="R17" s="100"/>
      <c r="S17" s="98"/>
    </row>
    <row r="18" spans="1:31" x14ac:dyDescent="0.25">
      <c r="B18" s="39"/>
      <c r="C18" s="8"/>
      <c r="E18" s="85" t="s">
        <v>47</v>
      </c>
      <c r="J18" s="13"/>
      <c r="O18" s="97"/>
      <c r="P18" s="97"/>
      <c r="Q18" s="99"/>
      <c r="R18" s="100"/>
      <c r="S18" s="98"/>
    </row>
    <row r="19" spans="1:31" x14ac:dyDescent="0.25">
      <c r="B19" s="39"/>
      <c r="C19" s="8"/>
      <c r="E19" s="85" t="s">
        <v>55</v>
      </c>
      <c r="J19" s="13"/>
      <c r="O19" s="97"/>
      <c r="P19" s="97"/>
      <c r="Q19" s="99"/>
      <c r="R19" s="100"/>
      <c r="S19" s="98"/>
    </row>
    <row r="20" spans="1:31" x14ac:dyDescent="0.25">
      <c r="E20" s="85" t="s">
        <v>45</v>
      </c>
      <c r="J20" s="13"/>
      <c r="O20" s="97"/>
      <c r="P20" s="97"/>
      <c r="Q20" s="99"/>
      <c r="R20" s="100"/>
      <c r="S20" s="98"/>
    </row>
    <row r="21" spans="1:31" x14ac:dyDescent="0.25">
      <c r="E21" s="86" t="s">
        <v>48</v>
      </c>
      <c r="J21" s="13"/>
      <c r="O21" s="97"/>
      <c r="P21" s="97"/>
      <c r="Q21" s="99"/>
      <c r="R21" s="100"/>
      <c r="S21" s="98"/>
    </row>
    <row r="22" spans="1:31" x14ac:dyDescent="0.25">
      <c r="J22" s="13"/>
      <c r="N22" s="4"/>
      <c r="O22" s="4"/>
      <c r="P22" s="4"/>
      <c r="Q22" s="4"/>
      <c r="R22" s="100"/>
      <c r="S22" s="98"/>
    </row>
    <row r="23" spans="1:31" x14ac:dyDescent="0.25">
      <c r="J23" s="13"/>
      <c r="N23" s="4"/>
      <c r="O23" s="4"/>
      <c r="P23" s="4"/>
      <c r="Q23" s="4"/>
      <c r="R23" s="100"/>
      <c r="S23" s="98"/>
    </row>
    <row r="24" spans="1:31" x14ac:dyDescent="0.25">
      <c r="J24" s="13"/>
      <c r="N24" s="4"/>
      <c r="O24" s="4"/>
      <c r="P24" s="4"/>
      <c r="Q24" s="4"/>
      <c r="R24" s="100"/>
      <c r="S24" s="98"/>
    </row>
    <row r="25" spans="1:31" x14ac:dyDescent="0.25">
      <c r="J25" s="13"/>
      <c r="N25" s="17" t="s">
        <v>53</v>
      </c>
      <c r="Q25" s="99"/>
      <c r="R25" s="100"/>
      <c r="S25" s="98"/>
    </row>
    <row r="26" spans="1:31" x14ac:dyDescent="0.25">
      <c r="J26" s="13"/>
      <c r="N26" s="17">
        <v>4</v>
      </c>
      <c r="O26" s="17">
        <v>3</v>
      </c>
      <c r="P26" s="17">
        <v>2</v>
      </c>
      <c r="Q26" s="17">
        <v>1</v>
      </c>
      <c r="R26" s="100"/>
      <c r="S26" s="98"/>
      <c r="AC26" s="17"/>
      <c r="AD26" s="17"/>
      <c r="AE26" s="17"/>
    </row>
    <row r="27" spans="1:31" x14ac:dyDescent="0.25">
      <c r="J27" s="13"/>
      <c r="N27" s="17">
        <f>1.8642/4</f>
        <v>0.46605000000000002</v>
      </c>
      <c r="O27" s="17">
        <f>-4.2342/3</f>
        <v>-1.4114000000000002</v>
      </c>
      <c r="P27" s="17">
        <f>3.3847/2</f>
        <v>1.69235</v>
      </c>
      <c r="Q27" s="99">
        <v>8.9999999999999998E-4</v>
      </c>
      <c r="R27" s="100"/>
      <c r="S27" s="98"/>
      <c r="AC27" s="17"/>
      <c r="AD27" s="17"/>
      <c r="AE27" s="17"/>
    </row>
    <row r="28" spans="1:31" x14ac:dyDescent="0.25">
      <c r="A28" s="14"/>
      <c r="C28" s="15" t="s">
        <v>2</v>
      </c>
      <c r="D28" s="15"/>
      <c r="E28" s="15"/>
      <c r="H28" s="16"/>
      <c r="N28" s="4"/>
      <c r="P28" s="121" t="s">
        <v>66</v>
      </c>
      <c r="Q28" s="122">
        <f>SUM(N27:Q27)</f>
        <v>0.7478999999999999</v>
      </c>
      <c r="R28" s="100"/>
      <c r="S28" s="98"/>
      <c r="AC28" s="17"/>
      <c r="AD28" s="107"/>
      <c r="AE28" s="17"/>
    </row>
    <row r="29" spans="1:31" x14ac:dyDescent="0.25">
      <c r="A29" s="14"/>
      <c r="C29" s="15" t="s">
        <v>3</v>
      </c>
      <c r="D29" s="15"/>
      <c r="E29" s="15"/>
      <c r="H29" s="16"/>
      <c r="Q29" s="99"/>
      <c r="R29" s="100"/>
      <c r="S29" s="98"/>
      <c r="AC29" s="17"/>
      <c r="AD29" s="108"/>
      <c r="AE29" s="17"/>
    </row>
    <row r="30" spans="1:31" x14ac:dyDescent="0.25">
      <c r="A30" s="1"/>
      <c r="C30" s="15" t="s">
        <v>5</v>
      </c>
      <c r="D30" s="15"/>
      <c r="E30" s="15"/>
      <c r="Q30" s="99"/>
      <c r="R30" s="100"/>
      <c r="S30" s="98"/>
      <c r="AC30" s="17"/>
      <c r="AD30" s="17"/>
      <c r="AE30" s="17"/>
    </row>
    <row r="31" spans="1:31" x14ac:dyDescent="0.25">
      <c r="A31" s="14"/>
      <c r="Q31" s="99"/>
      <c r="R31" s="100"/>
      <c r="S31" s="98"/>
      <c r="AC31" s="17"/>
      <c r="AD31" s="17"/>
      <c r="AE31" s="17"/>
    </row>
    <row r="32" spans="1:31" x14ac:dyDescent="0.25">
      <c r="A32" s="14"/>
      <c r="Q32" s="99"/>
      <c r="R32" s="100"/>
      <c r="S32" s="98"/>
      <c r="AC32" s="17"/>
      <c r="AD32" s="109"/>
      <c r="AE32" s="108"/>
    </row>
    <row r="33" spans="1:31" x14ac:dyDescent="0.25">
      <c r="A33" s="14"/>
      <c r="Q33" s="99"/>
      <c r="R33" s="100"/>
      <c r="S33" s="98"/>
      <c r="AC33" s="17"/>
      <c r="AD33" s="108"/>
      <c r="AE33" s="108"/>
    </row>
    <row r="34" spans="1:31" x14ac:dyDescent="0.25">
      <c r="Q34" s="99"/>
      <c r="R34" s="100"/>
      <c r="S34" s="98"/>
      <c r="AC34" s="17"/>
      <c r="AD34" s="109"/>
      <c r="AE34" s="109"/>
    </row>
    <row r="35" spans="1:31" x14ac:dyDescent="0.25">
      <c r="Q35" s="99"/>
      <c r="R35" s="100"/>
      <c r="S35" s="98"/>
      <c r="AC35" s="17"/>
      <c r="AD35" s="17"/>
      <c r="AE35" s="109"/>
    </row>
    <row r="36" spans="1:31" x14ac:dyDescent="0.25">
      <c r="Q36" s="99"/>
      <c r="R36" s="100"/>
      <c r="S36" s="98"/>
      <c r="AC36" s="17"/>
      <c r="AD36" s="17"/>
      <c r="AE36" s="110"/>
    </row>
    <row r="37" spans="1:31" x14ac:dyDescent="0.25">
      <c r="AC37" s="17"/>
      <c r="AD37" s="17"/>
      <c r="AE37" s="17"/>
    </row>
    <row r="38" spans="1:31" x14ac:dyDescent="0.25">
      <c r="AC38" s="17"/>
      <c r="AD38" s="17"/>
      <c r="AE38" s="17"/>
    </row>
    <row r="39" spans="1:31" x14ac:dyDescent="0.25">
      <c r="AC39" s="17"/>
      <c r="AD39" s="17"/>
      <c r="AE39" s="17"/>
    </row>
    <row r="40" spans="1:31" x14ac:dyDescent="0.25">
      <c r="AC40" s="17"/>
      <c r="AD40" s="17"/>
      <c r="AE40" s="17"/>
    </row>
    <row r="41" spans="1:31" x14ac:dyDescent="0.25">
      <c r="AC41" s="17"/>
      <c r="AD41" s="17"/>
      <c r="AE41" s="17"/>
    </row>
    <row r="42" spans="1:31" x14ac:dyDescent="0.25">
      <c r="AC42" s="17"/>
      <c r="AD42" s="17"/>
      <c r="AE42" s="17"/>
    </row>
  </sheetData>
  <mergeCells count="1">
    <mergeCell ref="M1:S1"/>
  </mergeCells>
  <pageMargins left="0.7" right="0.7" top="0.75" bottom="0.75" header="0.3" footer="0.3"/>
  <pageSetup orientation="portrait" horizontalDpi="0" verticalDpi="0"/>
  <ignoredErrors>
    <ignoredError sqref="R5 R6:R1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Kuo</dc:creator>
  <cp:lastModifiedBy>datas</cp:lastModifiedBy>
  <dcterms:created xsi:type="dcterms:W3CDTF">2018-09-20T17:14:52Z</dcterms:created>
  <dcterms:modified xsi:type="dcterms:W3CDTF">2021-09-28T22:03:53Z</dcterms:modified>
</cp:coreProperties>
</file>