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\afi\algo\"/>
    </mc:Choice>
  </mc:AlternateContent>
  <xr:revisionPtr revIDLastSave="0" documentId="13_ncr:1_{CB90556D-EA0B-4F88-8959-CF24F25CD9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CA" sheetId="1" r:id="rId1"/>
    <sheet name="Market_Impact" sheetId="3" r:id="rId2"/>
    <sheet name="CBOE_Market_Volume" sheetId="4" r:id="rId3"/>
    <sheet name="LOB_Ex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17" i="3"/>
  <c r="C18" i="3" s="1"/>
  <c r="C7" i="3"/>
  <c r="C19" i="3"/>
  <c r="C13" i="3"/>
  <c r="C22" i="3" l="1"/>
  <c r="C20" i="3"/>
  <c r="K12" i="1" l="1"/>
  <c r="K13" i="1"/>
  <c r="K14" i="1"/>
  <c r="K15" i="1"/>
  <c r="K16" i="1"/>
  <c r="K17" i="1"/>
  <c r="K18" i="1"/>
  <c r="K19" i="1"/>
  <c r="K11" i="1"/>
  <c r="C13" i="1"/>
  <c r="M22" i="1"/>
  <c r="C28" i="1" s="1"/>
  <c r="G22" i="1"/>
  <c r="C33" i="1"/>
  <c r="G23" i="1"/>
  <c r="C30" i="1" s="1"/>
  <c r="B12" i="1"/>
  <c r="C11" i="1"/>
  <c r="C12" i="1" s="1"/>
  <c r="B10" i="1"/>
  <c r="C14" i="1" l="1"/>
  <c r="C15" i="1" s="1"/>
  <c r="C16" i="1" s="1"/>
  <c r="C17" i="1" s="1"/>
  <c r="C18" i="1" s="1"/>
  <c r="C19" i="1" s="1"/>
  <c r="C20" i="1" s="1"/>
  <c r="C34" i="1"/>
  <c r="C31" i="1"/>
  <c r="B13" i="1"/>
  <c r="B14" i="1" l="1"/>
  <c r="B15" i="1" l="1"/>
  <c r="B16" i="1" l="1"/>
  <c r="B17" i="1" l="1"/>
  <c r="B18" i="1" l="1"/>
  <c r="B19" i="1" l="1"/>
  <c r="B20" i="1" l="1"/>
</calcChain>
</file>

<file path=xl/sharedStrings.xml><?xml version="1.0" encoding="utf-8"?>
<sst xmlns="http://schemas.openxmlformats.org/spreadsheetml/2006/main" count="115" uniqueCount="104">
  <si>
    <t>Parent Order</t>
  </si>
  <si>
    <t>Time</t>
  </si>
  <si>
    <t>FilledQty</t>
  </si>
  <si>
    <t>Average
Price</t>
  </si>
  <si>
    <t>FilledPrice</t>
  </si>
  <si>
    <t>Bid</t>
  </si>
  <si>
    <t>Ask</t>
  </si>
  <si>
    <t>Execution View</t>
  </si>
  <si>
    <t>Buy</t>
  </si>
  <si>
    <t>Mid</t>
  </si>
  <si>
    <t>Market Volume</t>
  </si>
  <si>
    <t>Market VWAP</t>
  </si>
  <si>
    <t>Time Index
(Minute)</t>
  </si>
  <si>
    <t>Minute Bin Time View</t>
  </si>
  <si>
    <t>Arrival Slippage</t>
  </si>
  <si>
    <t>VWAP</t>
  </si>
  <si>
    <t>VWAP slip</t>
  </si>
  <si>
    <t>Filled Price
（average)</t>
  </si>
  <si>
    <t>Share</t>
  </si>
  <si>
    <t>Side</t>
  </si>
  <si>
    <t>Arrival Mid</t>
  </si>
  <si>
    <t>avg_price</t>
  </si>
  <si>
    <t>FT+4</t>
  </si>
  <si>
    <t>FT+3</t>
  </si>
  <si>
    <t>FT+2</t>
  </si>
  <si>
    <t>FT+1</t>
  </si>
  <si>
    <t>FT</t>
  </si>
  <si>
    <t>NT</t>
  </si>
  <si>
    <t>NT-1</t>
  </si>
  <si>
    <t>NT-2</t>
  </si>
  <si>
    <t>NT -3</t>
  </si>
  <si>
    <t>NT - 4</t>
  </si>
  <si>
    <t>AskSize</t>
  </si>
  <si>
    <t>BidSize</t>
  </si>
  <si>
    <t>Price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</si>
  <si>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</si>
  <si>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</si>
  <si>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</si>
  <si>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</si>
  <si>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</si>
  <si>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</si>
  <si>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</si>
  <si>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</si>
  <si>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</si>
  <si>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</si>
  <si>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</si>
  <si>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</si>
  <si>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</si>
  <si>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</si>
  <si>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</si>
  <si>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</si>
  <si>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</si>
  <si>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</si>
  <si>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</si>
  <si>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</si>
  <si>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</si>
  <si>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</si>
  <si>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</si>
  <si>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</si>
  <si>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</si>
  <si>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</si>
  <si>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</si>
  <si>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</si>
  <si>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</si>
  <si>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</si>
  <si>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</si>
  <si>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</si>
  <si>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</si>
  <si>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</si>
  <si>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</si>
  <si>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</si>
  <si>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avg_notional_Total_billion</t>
  </si>
  <si>
    <t>avg_notional_Tape_C_billion</t>
  </si>
  <si>
    <t>avg_notional_Tape_B_billion</t>
  </si>
  <si>
    <t>avg_notional_Tape_A_billion</t>
  </si>
  <si>
    <t>day_cnt</t>
  </si>
  <si>
    <t>exchange_cnt</t>
  </si>
  <si>
    <t>obs_cnt</t>
  </si>
  <si>
    <t>month</t>
  </si>
  <si>
    <t>Slippage Calculation</t>
  </si>
  <si>
    <t>spread</t>
  </si>
  <si>
    <t>ADV</t>
  </si>
  <si>
    <t>intervalVolume</t>
  </si>
  <si>
    <t>dailyVolatilityBps</t>
  </si>
  <si>
    <t xml:space="preserve">annVolatility </t>
  </si>
  <si>
    <t>SpreadCost</t>
  </si>
  <si>
    <t>Total</t>
  </si>
  <si>
    <t>MI</t>
  </si>
  <si>
    <t>I-star</t>
  </si>
  <si>
    <t>order Size</t>
  </si>
  <si>
    <t>TimingRisk</t>
  </si>
  <si>
    <t>OrderDuration</t>
  </si>
  <si>
    <t>POV %</t>
  </si>
  <si>
    <t>minute</t>
  </si>
  <si>
    <t>Calculated</t>
  </si>
  <si>
    <t>Parameters</t>
  </si>
  <si>
    <t>a1</t>
  </si>
  <si>
    <t>a2</t>
  </si>
  <si>
    <t>a3</t>
  </si>
  <si>
    <t>b</t>
  </si>
  <si>
    <t>bps</t>
  </si>
  <si>
    <t>shares</t>
  </si>
  <si>
    <t>Input</t>
  </si>
  <si>
    <t>Projected MI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</si>
</sst>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"/>
    <numFmt numFmtId="169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20" fontId="0" fillId="0" borderId="3" xfId="0" applyNumberFormat="1" applyBorder="1"/>
    <xf numFmtId="0" fontId="0" fillId="0" borderId="3" xfId="0" applyBorder="1"/>
    <xf numFmtId="16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right"/>
    </xf>
    <xf numFmtId="0" fontId="3" fillId="0" borderId="1" xfId="0" applyFont="1" applyBorder="1" applyAlignment="1">
      <alignment wrapText="1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0" fontId="0" fillId="0" borderId="2" xfId="0" applyBorder="1" applyAlignment="1">
      <alignment horizontal="left"/>
    </xf>
    <xf numFmtId="20" fontId="0" fillId="0" borderId="2" xfId="0" applyNumberFormat="1" applyBorder="1"/>
    <xf numFmtId="2" fontId="0" fillId="0" borderId="2" xfId="0" applyNumberFormat="1" applyBorder="1" applyAlignment="1">
      <alignment horizontal="right"/>
    </xf>
    <xf numFmtId="20" fontId="0" fillId="0" borderId="0" xfId="0" applyNumberFormat="1" applyBorder="1"/>
    <xf numFmtId="0" fontId="0" fillId="0" borderId="0" xfId="0" applyBorder="1"/>
    <xf numFmtId="164" fontId="0" fillId="0" borderId="1" xfId="0" applyNumberFormat="1" applyBorder="1"/>
    <xf numFmtId="0" fontId="4" fillId="0" borderId="0" xfId="2"/>
    <xf numFmtId="0" fontId="4" fillId="0" borderId="0" xfId="2" applyAlignment="1">
      <alignment horizontal="right"/>
    </xf>
    <xf numFmtId="2" fontId="4" fillId="0" borderId="0" xfId="2" applyNumberFormat="1"/>
    <xf numFmtId="164" fontId="0" fillId="0" borderId="0" xfId="0" applyNumberFormat="1" applyBorder="1"/>
    <xf numFmtId="2" fontId="0" fillId="0" borderId="0" xfId="0" applyNumberFormat="1" applyBorder="1"/>
    <xf numFmtId="164" fontId="0" fillId="2" borderId="0" xfId="0" applyNumberFormat="1" applyFill="1" applyBorder="1"/>
    <xf numFmtId="2" fontId="0" fillId="2" borderId="3" xfId="0" applyNumberFormat="1" applyFill="1" applyBorder="1"/>
    <xf numFmtId="169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0" fontId="0" fillId="3" borderId="0" xfId="0" applyFill="1" applyAlignment="1">
      <alignment horizontal="right"/>
    </xf>
    <xf numFmtId="169" fontId="0" fillId="0" borderId="0" xfId="1" applyNumberFormat="1" applyFont="1" applyBorder="1" applyAlignment="1">
      <alignment horizontal="right"/>
    </xf>
    <xf numFmtId="169" fontId="0" fillId="0" borderId="3" xfId="1" applyNumberFormat="1" applyFont="1" applyBorder="1" applyAlignment="1">
      <alignment horizontal="right"/>
    </xf>
    <xf numFmtId="169" fontId="0" fillId="0" borderId="2" xfId="1" applyNumberFormat="1" applyFont="1" applyBorder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Normal 2" xfId="2" xr:uid="{68BE711B-4E92-4173-8157-8621E6735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CBOE_Market_Volume!$E$1</c:f>
              <c:strCache>
                <c:ptCount val="1"/>
                <c:pt idx="0">
                  <c:v>avg_notional_Tape_A_billion</c:v>
                </c:pt>
              </c:strCache>
            </c:strRef>
          </c:tx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CBOE_Market_Volume!$E$2:$E$25</c:f>
              <c:numCache>
                <c:formatCode>0.00</c:formatCode>
                <c:ptCount val="24"/>
                <c:pt idx="0">
                  <c:v>143.175168816644</c:v>
                </c:pt>
                <c:pt idx="1">
                  <c:v>142.608195842848</c:v>
                </c:pt>
                <c:pt idx="2">
                  <c:v>149.10923157722499</c:v>
                </c:pt>
                <c:pt idx="3">
                  <c:v>137.08430316317001</c:v>
                </c:pt>
                <c:pt idx="4">
                  <c:v>138.28174341987</c:v>
                </c:pt>
                <c:pt idx="5">
                  <c:v>141.786579785226</c:v>
                </c:pt>
                <c:pt idx="6">
                  <c:v>128.07034352263301</c:v>
                </c:pt>
                <c:pt idx="7">
                  <c:v>136.435541059679</c:v>
                </c:pt>
                <c:pt idx="8">
                  <c:v>139.84113536765901</c:v>
                </c:pt>
                <c:pt idx="9">
                  <c:v>127.608760890959</c:v>
                </c:pt>
                <c:pt idx="10">
                  <c:v>138.01199225046301</c:v>
                </c:pt>
                <c:pt idx="11">
                  <c:v>135.27924153469101</c:v>
                </c:pt>
                <c:pt idx="12">
                  <c:v>148.86951904381201</c:v>
                </c:pt>
                <c:pt idx="13">
                  <c:v>175.44514283074199</c:v>
                </c:pt>
                <c:pt idx="14">
                  <c:v>234.62743283062699</c:v>
                </c:pt>
                <c:pt idx="15">
                  <c:v>172.09768842384599</c:v>
                </c:pt>
                <c:pt idx="16">
                  <c:v>172.41980628241501</c:v>
                </c:pt>
                <c:pt idx="17">
                  <c:v>196.23117438939499</c:v>
                </c:pt>
                <c:pt idx="18">
                  <c:v>154.99177385517899</c:v>
                </c:pt>
                <c:pt idx="19">
                  <c:v>148.814021741543</c:v>
                </c:pt>
                <c:pt idx="20">
                  <c:v>161.37313922658601</c:v>
                </c:pt>
                <c:pt idx="21">
                  <c:v>151.351477444561</c:v>
                </c:pt>
                <c:pt idx="22">
                  <c:v>203.13241214389299</c:v>
                </c:pt>
                <c:pt idx="23">
                  <c:v>189.280984365195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6-424B-A8F4-70EC50DCFABC}"/>
            </c:ext>
          </c:extLst>
        </c:ser>
        <c:ser>
          <c:idx val="5"/>
          <c:order val="1"/>
          <c:tx>
            <c:strRef>
              <c:f>CBOE_Market_Volume!$F$1</c:f>
              <c:strCache>
                <c:ptCount val="1"/>
                <c:pt idx="0">
                  <c:v>avg_notional_Tape_B_billion</c:v>
                </c:pt>
              </c:strCache>
            </c:strRef>
          </c:tx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CBOE_Market_Volume!$F$2:$F$25</c:f>
              <c:numCache>
                <c:formatCode>0.00</c:formatCode>
                <c:ptCount val="24"/>
                <c:pt idx="0">
                  <c:v>91.6776220102591</c:v>
                </c:pt>
                <c:pt idx="1">
                  <c:v>73.1836469296736</c:v>
                </c:pt>
                <c:pt idx="2">
                  <c:v>81.951743195904399</c:v>
                </c:pt>
                <c:pt idx="3">
                  <c:v>66.544427347684106</c:v>
                </c:pt>
                <c:pt idx="4">
                  <c:v>81.759034797786896</c:v>
                </c:pt>
                <c:pt idx="5">
                  <c:v>74.405992167762406</c:v>
                </c:pt>
                <c:pt idx="6">
                  <c:v>61.858391682915801</c:v>
                </c:pt>
                <c:pt idx="7">
                  <c:v>90.734802673649099</c:v>
                </c:pt>
                <c:pt idx="8">
                  <c:v>77.356822462673804</c:v>
                </c:pt>
                <c:pt idx="9">
                  <c:v>69.573161676504498</c:v>
                </c:pt>
                <c:pt idx="10">
                  <c:v>63.468531225827903</c:v>
                </c:pt>
                <c:pt idx="11">
                  <c:v>69.225968815842805</c:v>
                </c:pt>
                <c:pt idx="12">
                  <c:v>82.764897445720607</c:v>
                </c:pt>
                <c:pt idx="13">
                  <c:v>116.536623036742</c:v>
                </c:pt>
                <c:pt idx="14">
                  <c:v>202.829347836571</c:v>
                </c:pt>
                <c:pt idx="15">
                  <c:v>119.637670522177</c:v>
                </c:pt>
                <c:pt idx="16">
                  <c:v>99.617234655444506</c:v>
                </c:pt>
                <c:pt idx="17">
                  <c:v>114.168719158288</c:v>
                </c:pt>
                <c:pt idx="18">
                  <c:v>84.649071197570805</c:v>
                </c:pt>
                <c:pt idx="19">
                  <c:v>73.9523725008778</c:v>
                </c:pt>
                <c:pt idx="20">
                  <c:v>96.719932059545201</c:v>
                </c:pt>
                <c:pt idx="21">
                  <c:v>83.522520796673604</c:v>
                </c:pt>
                <c:pt idx="22">
                  <c:v>97.186201731870099</c:v>
                </c:pt>
                <c:pt idx="23">
                  <c:v>82.516158120986802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6-424B-A8F4-70EC50DCFABC}"/>
            </c:ext>
          </c:extLst>
        </c:ser>
        <c:ser>
          <c:idx val="6"/>
          <c:order val="2"/>
          <c:tx>
            <c:strRef>
              <c:f>CBOE_Market_Volume!$G$1</c:f>
              <c:strCache>
                <c:ptCount val="1"/>
                <c:pt idx="0">
                  <c:v>avg_notional_Tape_C_billion</c:v>
                </c:pt>
              </c:strCache>
            </c:strRef>
          </c:tx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CBOE_Market_Volume!$G$2:$G$25</c:f>
              <c:numCache>
                <c:formatCode>0.00</c:formatCode>
                <c:ptCount val="24"/>
                <c:pt idx="0">
                  <c:v>119.666890589505</c:v>
                </c:pt>
                <c:pt idx="1">
                  <c:v>107.918074233582</c:v>
                </c:pt>
                <c:pt idx="2">
                  <c:v>116.300828781327</c:v>
                </c:pt>
                <c:pt idx="3">
                  <c:v>105.324352305674</c:v>
                </c:pt>
                <c:pt idx="4">
                  <c:v>114.254735609985</c:v>
                </c:pt>
                <c:pt idx="5">
                  <c:v>111.610586661403</c:v>
                </c:pt>
                <c:pt idx="6">
                  <c:v>99.575118718604699</c:v>
                </c:pt>
                <c:pt idx="7">
                  <c:v>108.80007334690001</c:v>
                </c:pt>
                <c:pt idx="8">
                  <c:v>107.787623748215</c:v>
                </c:pt>
                <c:pt idx="9">
                  <c:v>100.47188558869099</c:v>
                </c:pt>
                <c:pt idx="10">
                  <c:v>103.876083617115</c:v>
                </c:pt>
                <c:pt idx="11">
                  <c:v>108.7144960965</c:v>
                </c:pt>
                <c:pt idx="12">
                  <c:v>137.595301190849</c:v>
                </c:pt>
                <c:pt idx="13">
                  <c:v>178.67929594380399</c:v>
                </c:pt>
                <c:pt idx="14">
                  <c:v>228.31810794514499</c:v>
                </c:pt>
                <c:pt idx="15">
                  <c:v>173.68908207061301</c:v>
                </c:pt>
                <c:pt idx="16">
                  <c:v>174.416326553983</c:v>
                </c:pt>
                <c:pt idx="17">
                  <c:v>195.309441236195</c:v>
                </c:pt>
                <c:pt idx="18">
                  <c:v>202.386151050639</c:v>
                </c:pt>
                <c:pt idx="19">
                  <c:v>205.80484434055299</c:v>
                </c:pt>
                <c:pt idx="20">
                  <c:v>251.41123918811101</c:v>
                </c:pt>
                <c:pt idx="21">
                  <c:v>198.00459562426801</c:v>
                </c:pt>
                <c:pt idx="22">
                  <c:v>212.88681072056099</c:v>
                </c:pt>
                <c:pt idx="23">
                  <c:v>224.415390957196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6-424B-A8F4-70EC50DCFABC}"/>
            </c:ext>
          </c:extLst>
        </c:ser>
        <c:ser>
          <c:idx val="7"/>
          <c:order val="3"/>
          <c:tx>
            <c:strRef>
              <c:f>CBOE_Market_Volume!$H$1</c:f>
              <c:strCache>
                <c:ptCount val="1"/>
                <c:pt idx="0">
                  <c:v>avg_notional_Total_billion</c:v>
                </c:pt>
              </c:strCache>
            </c:strRef>
          </c:tx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CBOE_Market_Volume!$H$2:$H$25</c:f>
              <c:numCache>
                <c:formatCode>0.00</c:formatCode>
                <c:ptCount val="24"/>
                <c:pt idx="0">
                  <c:v>354.51968141640799</c:v>
                </c:pt>
                <c:pt idx="1">
                  <c:v>323.70991700610398</c:v>
                </c:pt>
                <c:pt idx="2">
                  <c:v>347.36180355445703</c:v>
                </c:pt>
                <c:pt idx="3">
                  <c:v>308.95308281652802</c:v>
                </c:pt>
                <c:pt idx="4">
                  <c:v>334.29551382764299</c:v>
                </c:pt>
                <c:pt idx="5">
                  <c:v>327.80315861439101</c:v>
                </c:pt>
                <c:pt idx="6">
                  <c:v>289.50385392415399</c:v>
                </c:pt>
                <c:pt idx="7">
                  <c:v>335.97041708022698</c:v>
                </c:pt>
                <c:pt idx="8">
                  <c:v>324.98558157854899</c:v>
                </c:pt>
                <c:pt idx="9">
                  <c:v>297.653808156156</c:v>
                </c:pt>
                <c:pt idx="10">
                  <c:v>305.35660709340698</c:v>
                </c:pt>
                <c:pt idx="11">
                  <c:v>313.21970644703401</c:v>
                </c:pt>
                <c:pt idx="12">
                  <c:v>369.22971768038201</c:v>
                </c:pt>
                <c:pt idx="13">
                  <c:v>470.66106181128998</c:v>
                </c:pt>
                <c:pt idx="14">
                  <c:v>665.77488861234497</c:v>
                </c:pt>
                <c:pt idx="15">
                  <c:v>465.42444101663699</c:v>
                </c:pt>
                <c:pt idx="16">
                  <c:v>446.45336749184298</c:v>
                </c:pt>
                <c:pt idx="17">
                  <c:v>505.70933478387798</c:v>
                </c:pt>
                <c:pt idx="18">
                  <c:v>442.02699610338902</c:v>
                </c:pt>
                <c:pt idx="19">
                  <c:v>428.57123858297501</c:v>
                </c:pt>
                <c:pt idx="20">
                  <c:v>509.50431047424303</c:v>
                </c:pt>
                <c:pt idx="21">
                  <c:v>432.87859386550298</c:v>
                </c:pt>
                <c:pt idx="22">
                  <c:v>513.20542459632395</c:v>
                </c:pt>
                <c:pt idx="23">
                  <c:v>496.21253344337799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6-424B-A8F4-70EC50DCFABC}"/>
            </c:ext>
          </c:extLst>
        </c:ser>
        <c:ser>
          <c:idx val="0"/>
          <c:order val="4"/>
          <c:tx>
            <c:strRef>
              <c:f>CBOE_Market_Volume!$E$1</c:f>
              <c:strCache>
                <c:ptCount val="1"/>
                <c:pt idx="0">
                  <c:v>avg_notional_Tape_A_billion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CBOE_Market_Volume!$E$2:$E$25</c:f>
              <c:numCache>
                <c:formatCode>0.00</c:formatCode>
                <c:ptCount val="24"/>
                <c:pt idx="0">
                  <c:v>143.175168816644</c:v>
                </c:pt>
                <c:pt idx="1">
                  <c:v>142.608195842848</c:v>
                </c:pt>
                <c:pt idx="2">
                  <c:v>149.10923157722499</c:v>
                </c:pt>
                <c:pt idx="3">
                  <c:v>137.08430316317001</c:v>
                </c:pt>
                <c:pt idx="4">
                  <c:v>138.28174341987</c:v>
                </c:pt>
                <c:pt idx="5">
                  <c:v>141.786579785226</c:v>
                </c:pt>
                <c:pt idx="6">
                  <c:v>128.07034352263301</c:v>
                </c:pt>
                <c:pt idx="7">
                  <c:v>136.435541059679</c:v>
                </c:pt>
                <c:pt idx="8">
                  <c:v>139.84113536765901</c:v>
                </c:pt>
                <c:pt idx="9">
                  <c:v>127.608760890959</c:v>
                </c:pt>
                <c:pt idx="10">
                  <c:v>138.01199225046301</c:v>
                </c:pt>
                <c:pt idx="11">
                  <c:v>135.27924153469101</c:v>
                </c:pt>
                <c:pt idx="12">
                  <c:v>148.86951904381201</c:v>
                </c:pt>
                <c:pt idx="13">
                  <c:v>175.44514283074199</c:v>
                </c:pt>
                <c:pt idx="14">
                  <c:v>234.62743283062699</c:v>
                </c:pt>
                <c:pt idx="15">
                  <c:v>172.09768842384599</c:v>
                </c:pt>
                <c:pt idx="16">
                  <c:v>172.41980628241501</c:v>
                </c:pt>
                <c:pt idx="17">
                  <c:v>196.23117438939499</c:v>
                </c:pt>
                <c:pt idx="18">
                  <c:v>154.99177385517899</c:v>
                </c:pt>
                <c:pt idx="19">
                  <c:v>148.814021741543</c:v>
                </c:pt>
                <c:pt idx="20">
                  <c:v>161.37313922658601</c:v>
                </c:pt>
                <c:pt idx="21">
                  <c:v>151.351477444561</c:v>
                </c:pt>
                <c:pt idx="22">
                  <c:v>203.13241214389299</c:v>
                </c:pt>
                <c:pt idx="23">
                  <c:v>189.280984365195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6-424B-A8F4-70EC50DCFABC}"/>
            </c:ext>
          </c:extLst>
        </c:ser>
        <c:ser>
          <c:idx val="1"/>
          <c:order val="5"/>
          <c:tx>
            <c:strRef>
              <c:f>CBOE_Market_Volume!$F$1</c:f>
              <c:strCache>
                <c:ptCount val="1"/>
                <c:pt idx="0">
                  <c:v>avg_notional_Tape_B_billion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CBOE_Market_Volume!$F$2:$F$25</c:f>
              <c:numCache>
                <c:formatCode>0.00</c:formatCode>
                <c:ptCount val="24"/>
                <c:pt idx="0">
                  <c:v>91.6776220102591</c:v>
                </c:pt>
                <c:pt idx="1">
                  <c:v>73.1836469296736</c:v>
                </c:pt>
                <c:pt idx="2">
                  <c:v>81.951743195904399</c:v>
                </c:pt>
                <c:pt idx="3">
                  <c:v>66.544427347684106</c:v>
                </c:pt>
                <c:pt idx="4">
                  <c:v>81.759034797786896</c:v>
                </c:pt>
                <c:pt idx="5">
                  <c:v>74.405992167762406</c:v>
                </c:pt>
                <c:pt idx="6">
                  <c:v>61.858391682915801</c:v>
                </c:pt>
                <c:pt idx="7">
                  <c:v>90.734802673649099</c:v>
                </c:pt>
                <c:pt idx="8">
                  <c:v>77.356822462673804</c:v>
                </c:pt>
                <c:pt idx="9">
                  <c:v>69.573161676504498</c:v>
                </c:pt>
                <c:pt idx="10">
                  <c:v>63.468531225827903</c:v>
                </c:pt>
                <c:pt idx="11">
                  <c:v>69.225968815842805</c:v>
                </c:pt>
                <c:pt idx="12">
                  <c:v>82.764897445720607</c:v>
                </c:pt>
                <c:pt idx="13">
                  <c:v>116.536623036742</c:v>
                </c:pt>
                <c:pt idx="14">
                  <c:v>202.829347836571</c:v>
                </c:pt>
                <c:pt idx="15">
                  <c:v>119.637670522177</c:v>
                </c:pt>
                <c:pt idx="16">
                  <c:v>99.617234655444506</c:v>
                </c:pt>
                <c:pt idx="17">
                  <c:v>114.168719158288</c:v>
                </c:pt>
                <c:pt idx="18">
                  <c:v>84.649071197570805</c:v>
                </c:pt>
                <c:pt idx="19">
                  <c:v>73.9523725008778</c:v>
                </c:pt>
                <c:pt idx="20">
                  <c:v>96.719932059545201</c:v>
                </c:pt>
                <c:pt idx="21">
                  <c:v>83.522520796673604</c:v>
                </c:pt>
                <c:pt idx="22">
                  <c:v>97.186201731870099</c:v>
                </c:pt>
                <c:pt idx="23">
                  <c:v>82.516158120986802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6-424B-A8F4-70EC50DCFABC}"/>
            </c:ext>
          </c:extLst>
        </c:ser>
        <c:ser>
          <c:idx val="2"/>
          <c:order val="6"/>
          <c:tx>
            <c:strRef>
              <c:f>CBOE_Market_Volume!$G$1</c:f>
              <c:strCache>
                <c:ptCount val="1"/>
                <c:pt idx="0">
                  <c:v>avg_notional_Tape_C_billion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CBOE_Market_Volume!$G$2:$G$25</c:f>
              <c:numCache>
                <c:formatCode>0.00</c:formatCode>
                <c:ptCount val="24"/>
                <c:pt idx="0">
                  <c:v>119.666890589505</c:v>
                </c:pt>
                <c:pt idx="1">
                  <c:v>107.918074233582</c:v>
                </c:pt>
                <c:pt idx="2">
                  <c:v>116.300828781327</c:v>
                </c:pt>
                <c:pt idx="3">
                  <c:v>105.324352305674</c:v>
                </c:pt>
                <c:pt idx="4">
                  <c:v>114.254735609985</c:v>
                </c:pt>
                <c:pt idx="5">
                  <c:v>111.610586661403</c:v>
                </c:pt>
                <c:pt idx="6">
                  <c:v>99.575118718604699</c:v>
                </c:pt>
                <c:pt idx="7">
                  <c:v>108.80007334690001</c:v>
                </c:pt>
                <c:pt idx="8">
                  <c:v>107.787623748215</c:v>
                </c:pt>
                <c:pt idx="9">
                  <c:v>100.47188558869099</c:v>
                </c:pt>
                <c:pt idx="10">
                  <c:v>103.876083617115</c:v>
                </c:pt>
                <c:pt idx="11">
                  <c:v>108.7144960965</c:v>
                </c:pt>
                <c:pt idx="12">
                  <c:v>137.595301190849</c:v>
                </c:pt>
                <c:pt idx="13">
                  <c:v>178.67929594380399</c:v>
                </c:pt>
                <c:pt idx="14">
                  <c:v>228.31810794514499</c:v>
                </c:pt>
                <c:pt idx="15">
                  <c:v>173.68908207061301</c:v>
                </c:pt>
                <c:pt idx="16">
                  <c:v>174.416326553983</c:v>
                </c:pt>
                <c:pt idx="17">
                  <c:v>195.309441236195</c:v>
                </c:pt>
                <c:pt idx="18">
                  <c:v>202.386151050639</c:v>
                </c:pt>
                <c:pt idx="19">
                  <c:v>205.80484434055299</c:v>
                </c:pt>
                <c:pt idx="20">
                  <c:v>251.41123918811101</c:v>
                </c:pt>
                <c:pt idx="21">
                  <c:v>198.00459562426801</c:v>
                </c:pt>
                <c:pt idx="22">
                  <c:v>212.88681072056099</c:v>
                </c:pt>
                <c:pt idx="23">
                  <c:v>224.415390957196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6-424B-A8F4-70EC50DCFABC}"/>
            </c:ext>
          </c:extLst>
        </c:ser>
        <c:ser>
          <c:idx val="3"/>
          <c:order val="7"/>
          <c:tx>
            <c:strRef>
              <c:f>CBOE_Market_Volume!$H$1</c:f>
              <c:strCache>
                <c:ptCount val="1"/>
                <c:pt idx="0">
                  <c:v>avg_notional_Total_billion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CBOE_Market_Volume!$A$2:$A$25</c:f>
              <c:strCache>
                <c:ptCount val="24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</c:strCache>
            </c:strRef>
          </c:cat>
          <c:val>
            <c:numRef>
              <c:f>CBOE_Market_Volume!$H$2:$H$25</c:f>
              <c:numCache>
                <c:formatCode>0.00</c:formatCode>
                <c:ptCount val="24"/>
                <c:pt idx="0">
                  <c:v>354.51968141640799</c:v>
                </c:pt>
                <c:pt idx="1">
                  <c:v>323.70991700610398</c:v>
                </c:pt>
                <c:pt idx="2">
                  <c:v>347.36180355445703</c:v>
                </c:pt>
                <c:pt idx="3">
                  <c:v>308.95308281652802</c:v>
                </c:pt>
                <c:pt idx="4">
                  <c:v>334.29551382764299</c:v>
                </c:pt>
                <c:pt idx="5">
                  <c:v>327.80315861439101</c:v>
                </c:pt>
                <c:pt idx="6">
                  <c:v>289.50385392415399</c:v>
                </c:pt>
                <c:pt idx="7">
                  <c:v>335.97041708022698</c:v>
                </c:pt>
                <c:pt idx="8">
                  <c:v>324.98558157854899</c:v>
                </c:pt>
                <c:pt idx="9">
                  <c:v>297.653808156156</c:v>
                </c:pt>
                <c:pt idx="10">
                  <c:v>305.35660709340698</c:v>
                </c:pt>
                <c:pt idx="11">
                  <c:v>313.21970644703401</c:v>
                </c:pt>
                <c:pt idx="12">
                  <c:v>369.22971768038201</c:v>
                </c:pt>
                <c:pt idx="13">
                  <c:v>470.66106181128998</c:v>
                </c:pt>
                <c:pt idx="14">
                  <c:v>665.77488861234497</c:v>
                </c:pt>
                <c:pt idx="15">
                  <c:v>465.42444101663699</c:v>
                </c:pt>
                <c:pt idx="16">
                  <c:v>446.45336749184298</c:v>
                </c:pt>
                <c:pt idx="17">
                  <c:v>505.70933478387798</c:v>
                </c:pt>
                <c:pt idx="18">
                  <c:v>442.02699610338902</c:v>
                </c:pt>
                <c:pt idx="19">
                  <c:v>428.57123858297501</c:v>
                </c:pt>
                <c:pt idx="20">
                  <c:v>509.50431047424303</c:v>
                </c:pt>
                <c:pt idx="21">
                  <c:v>432.87859386550298</c:v>
                </c:pt>
                <c:pt idx="22">
                  <c:v>513.20542459632395</c:v>
                </c:pt>
                <c:pt idx="23">
                  <c:v>496.21253344337799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6-424B-A8F4-70EC50DC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890672"/>
        <c:axId val="1098886512"/>
      </c:lineChart>
      <c:catAx>
        <c:axId val="1098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6512"/>
        <c:crosses val="autoZero"/>
        <c:auto val="1"/>
        <c:lblAlgn val="ctr"/>
        <c:lblOffset val="100"/>
        <c:noMultiLvlLbl val="0"/>
      </c:catAx>
      <c:valAx>
        <c:axId val="1098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90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3937007874016"/>
          <c:y val="8.0983887430737825E-2"/>
          <c:w val="0.82494269466316705"/>
          <c:h val="0.64749817731116943"/>
        </c:manualLayout>
      </c:layout>
      <c:lineChart>
        <c:grouping val="standard"/>
        <c:varyColors val="0"/>
        <c:ser>
          <c:idx val="0"/>
          <c:order val="0"/>
          <c:tx>
            <c:v>Tape 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CBOE_Market_Volume!$A$2:$A$37</c:f>
              <c:strCache>
                <c:ptCount val="3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</c:strCache>
            </c:strRef>
          </c:cat>
          <c:val>
            <c:numRef>
              <c:f>CBOE_Market_Volume!$E$2:$E$37</c:f>
              <c:numCache>
                <c:formatCode>0.00</c:formatCode>
                <c:ptCount val="36"/>
                <c:pt idx="0">
                  <c:v>143.175168816644</c:v>
                </c:pt>
                <c:pt idx="1">
                  <c:v>142.608195842848</c:v>
                </c:pt>
                <c:pt idx="2">
                  <c:v>149.10923157722499</c:v>
                </c:pt>
                <c:pt idx="3">
                  <c:v>137.08430316317001</c:v>
                </c:pt>
                <c:pt idx="4">
                  <c:v>138.28174341987</c:v>
                </c:pt>
                <c:pt idx="5">
                  <c:v>141.786579785226</c:v>
                </c:pt>
                <c:pt idx="6">
                  <c:v>128.07034352263301</c:v>
                </c:pt>
                <c:pt idx="7">
                  <c:v>136.435541059679</c:v>
                </c:pt>
                <c:pt idx="8">
                  <c:v>139.84113536765901</c:v>
                </c:pt>
                <c:pt idx="9">
                  <c:v>127.608760890959</c:v>
                </c:pt>
                <c:pt idx="10">
                  <c:v>138.01199225046301</c:v>
                </c:pt>
                <c:pt idx="11">
                  <c:v>135.27924153469101</c:v>
                </c:pt>
                <c:pt idx="12">
                  <c:v>148.86951904381201</c:v>
                </c:pt>
                <c:pt idx="13">
                  <c:v>175.44514283074199</c:v>
                </c:pt>
                <c:pt idx="14">
                  <c:v>234.62743283062699</c:v>
                </c:pt>
                <c:pt idx="15">
                  <c:v>172.09768842384599</c:v>
                </c:pt>
                <c:pt idx="16">
                  <c:v>172.41980628241501</c:v>
                </c:pt>
                <c:pt idx="17">
                  <c:v>196.23117438939499</c:v>
                </c:pt>
                <c:pt idx="18">
                  <c:v>154.99177385517899</c:v>
                </c:pt>
                <c:pt idx="19">
                  <c:v>148.814021741543</c:v>
                </c:pt>
                <c:pt idx="20">
                  <c:v>161.37313922658601</c:v>
                </c:pt>
                <c:pt idx="21">
                  <c:v>151.351477444561</c:v>
                </c:pt>
                <c:pt idx="22">
                  <c:v>203.13241214389299</c:v>
                </c:pt>
                <c:pt idx="23">
                  <c:v>189.280984365195</c:v>
                </c:pt>
                <c:pt idx="24">
                  <c:v>234.18158866254501</c:v>
                </c:pt>
                <c:pt idx="25">
                  <c:v>224.67615830975001</c:v>
                </c:pt>
                <c:pt idx="26">
                  <c:v>241.02838441121699</c:v>
                </c:pt>
                <c:pt idx="27">
                  <c:v>186.06668230809399</c:v>
                </c:pt>
                <c:pt idx="28">
                  <c:v>207.59415334622599</c:v>
                </c:pt>
                <c:pt idx="29">
                  <c:v>220.76494539143599</c:v>
                </c:pt>
                <c:pt idx="30">
                  <c:v>185.41025492949601</c:v>
                </c:pt>
                <c:pt idx="31">
                  <c:v>176.31404187451199</c:v>
                </c:pt>
                <c:pt idx="32">
                  <c:v>196.85475854257501</c:v>
                </c:pt>
                <c:pt idx="33">
                  <c:v>183.881135251215</c:v>
                </c:pt>
                <c:pt idx="34">
                  <c:v>208.71770305506399</c:v>
                </c:pt>
                <c:pt idx="35">
                  <c:v>200.23661164207999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E7E-98E1-C24FAF9E0F3D}"/>
            </c:ext>
          </c:extLst>
        </c:ser>
        <c:ser>
          <c:idx val="1"/>
          <c:order val="1"/>
          <c:tx>
            <c:v>Tape B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CBOE_Market_Volume!$A$2:$A$37</c:f>
              <c:strCache>
                <c:ptCount val="3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</c:strCache>
            </c:strRef>
          </c:cat>
          <c:val>
            <c:numRef>
              <c:f>CBOE_Market_Volume!$F$2:$F$37</c:f>
              <c:numCache>
                <c:formatCode>0.00</c:formatCode>
                <c:ptCount val="36"/>
                <c:pt idx="0">
                  <c:v>91.6776220102591</c:v>
                </c:pt>
                <c:pt idx="1">
                  <c:v>73.1836469296736</c:v>
                </c:pt>
                <c:pt idx="2">
                  <c:v>81.951743195904399</c:v>
                </c:pt>
                <c:pt idx="3">
                  <c:v>66.544427347684106</c:v>
                </c:pt>
                <c:pt idx="4">
                  <c:v>81.759034797786896</c:v>
                </c:pt>
                <c:pt idx="5">
                  <c:v>74.405992167762406</c:v>
                </c:pt>
                <c:pt idx="6">
                  <c:v>61.858391682915801</c:v>
                </c:pt>
                <c:pt idx="7">
                  <c:v>90.734802673649099</c:v>
                </c:pt>
                <c:pt idx="8">
                  <c:v>77.356822462673804</c:v>
                </c:pt>
                <c:pt idx="9">
                  <c:v>69.573161676504498</c:v>
                </c:pt>
                <c:pt idx="10">
                  <c:v>63.468531225827903</c:v>
                </c:pt>
                <c:pt idx="11">
                  <c:v>69.225968815842805</c:v>
                </c:pt>
                <c:pt idx="12">
                  <c:v>82.764897445720607</c:v>
                </c:pt>
                <c:pt idx="13">
                  <c:v>116.536623036742</c:v>
                </c:pt>
                <c:pt idx="14">
                  <c:v>202.829347836571</c:v>
                </c:pt>
                <c:pt idx="15">
                  <c:v>119.637670522177</c:v>
                </c:pt>
                <c:pt idx="16">
                  <c:v>99.617234655444506</c:v>
                </c:pt>
                <c:pt idx="17">
                  <c:v>114.168719158288</c:v>
                </c:pt>
                <c:pt idx="18">
                  <c:v>84.649071197570805</c:v>
                </c:pt>
                <c:pt idx="19">
                  <c:v>73.9523725008778</c:v>
                </c:pt>
                <c:pt idx="20">
                  <c:v>96.719932059545201</c:v>
                </c:pt>
                <c:pt idx="21">
                  <c:v>83.522520796673604</c:v>
                </c:pt>
                <c:pt idx="22">
                  <c:v>97.186201731870099</c:v>
                </c:pt>
                <c:pt idx="23">
                  <c:v>82.516158120986802</c:v>
                </c:pt>
                <c:pt idx="24">
                  <c:v>113.566314001761</c:v>
                </c:pt>
                <c:pt idx="25">
                  <c:v>106.795470525734</c:v>
                </c:pt>
                <c:pt idx="26">
                  <c:v>134.78194821775199</c:v>
                </c:pt>
                <c:pt idx="27">
                  <c:v>99.484485977509294</c:v>
                </c:pt>
                <c:pt idx="28">
                  <c:v>113.412701001638</c:v>
                </c:pt>
                <c:pt idx="29">
                  <c:v>95.663503598093598</c:v>
                </c:pt>
                <c:pt idx="30">
                  <c:v>107.08210074568601</c:v>
                </c:pt>
                <c:pt idx="31">
                  <c:v>91.970104900670506</c:v>
                </c:pt>
                <c:pt idx="32">
                  <c:v>118.824345187086</c:v>
                </c:pt>
                <c:pt idx="33">
                  <c:v>108.74837454870401</c:v>
                </c:pt>
                <c:pt idx="34">
                  <c:v>114.609234286467</c:v>
                </c:pt>
                <c:pt idx="35">
                  <c:v>140.697636587478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E7E-98E1-C24FAF9E0F3D}"/>
            </c:ext>
          </c:extLst>
        </c:ser>
        <c:ser>
          <c:idx val="2"/>
          <c:order val="2"/>
          <c:tx>
            <c:v>Tape C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CBOE_Market_Volume!$A$2:$A$37</c:f>
              <c:strCache>
                <c:ptCount val="3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</c:strCache>
            </c:strRef>
          </c:cat>
          <c:val>
            <c:numRef>
              <c:f>CBOE_Market_Volume!$G$2:$G$37</c:f>
              <c:numCache>
                <c:formatCode>0.00</c:formatCode>
                <c:ptCount val="36"/>
                <c:pt idx="0">
                  <c:v>119.666890589505</c:v>
                </c:pt>
                <c:pt idx="1">
                  <c:v>107.918074233582</c:v>
                </c:pt>
                <c:pt idx="2">
                  <c:v>116.300828781327</c:v>
                </c:pt>
                <c:pt idx="3">
                  <c:v>105.324352305674</c:v>
                </c:pt>
                <c:pt idx="4">
                  <c:v>114.254735609985</c:v>
                </c:pt>
                <c:pt idx="5">
                  <c:v>111.610586661403</c:v>
                </c:pt>
                <c:pt idx="6">
                  <c:v>99.575118718604699</c:v>
                </c:pt>
                <c:pt idx="7">
                  <c:v>108.80007334690001</c:v>
                </c:pt>
                <c:pt idx="8">
                  <c:v>107.787623748215</c:v>
                </c:pt>
                <c:pt idx="9">
                  <c:v>100.47188558869099</c:v>
                </c:pt>
                <c:pt idx="10">
                  <c:v>103.876083617115</c:v>
                </c:pt>
                <c:pt idx="11">
                  <c:v>108.7144960965</c:v>
                </c:pt>
                <c:pt idx="12">
                  <c:v>137.595301190849</c:v>
                </c:pt>
                <c:pt idx="13">
                  <c:v>178.67929594380399</c:v>
                </c:pt>
                <c:pt idx="14">
                  <c:v>228.31810794514499</c:v>
                </c:pt>
                <c:pt idx="15">
                  <c:v>173.68908207061301</c:v>
                </c:pt>
                <c:pt idx="16">
                  <c:v>174.416326553983</c:v>
                </c:pt>
                <c:pt idx="17">
                  <c:v>195.309441236195</c:v>
                </c:pt>
                <c:pt idx="18">
                  <c:v>202.386151050639</c:v>
                </c:pt>
                <c:pt idx="19">
                  <c:v>205.80484434055299</c:v>
                </c:pt>
                <c:pt idx="20">
                  <c:v>251.41123918811101</c:v>
                </c:pt>
                <c:pt idx="21">
                  <c:v>198.00459562426801</c:v>
                </c:pt>
                <c:pt idx="22">
                  <c:v>212.88681072056099</c:v>
                </c:pt>
                <c:pt idx="23">
                  <c:v>224.415390957196</c:v>
                </c:pt>
                <c:pt idx="24">
                  <c:v>273.05723788903998</c:v>
                </c:pt>
                <c:pt idx="25">
                  <c:v>265.93253046506601</c:v>
                </c:pt>
                <c:pt idx="26">
                  <c:v>280.24069991960602</c:v>
                </c:pt>
                <c:pt idx="27">
                  <c:v>227.89583043995401</c:v>
                </c:pt>
                <c:pt idx="28">
                  <c:v>226.216024388617</c:v>
                </c:pt>
                <c:pt idx="29">
                  <c:v>221.634786439994</c:v>
                </c:pt>
                <c:pt idx="30">
                  <c:v>220.44226976138501</c:v>
                </c:pt>
                <c:pt idx="31">
                  <c:v>210.938296423362</c:v>
                </c:pt>
                <c:pt idx="32">
                  <c:v>228.91967632487601</c:v>
                </c:pt>
                <c:pt idx="33">
                  <c:v>232.19822320897899</c:v>
                </c:pt>
                <c:pt idx="34">
                  <c:v>299.773233812336</c:v>
                </c:pt>
                <c:pt idx="35">
                  <c:v>279.00102857661699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E7E-98E1-C24FAF9E0F3D}"/>
            </c:ext>
          </c:extLst>
        </c:ser>
        <c:ser>
          <c:idx val="3"/>
          <c:order val="3"/>
          <c:tx>
            <c:v>Total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CBOE_Market_Volume!$A$2:$A$37</c:f>
              <c:strCache>
                <c:ptCount val="3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</c:strCache>
            </c:strRef>
          </c:cat>
          <c:val>
            <c:numRef>
              <c:f>CBOE_Market_Volume!$H$2:$H$37</c:f>
              <c:numCache>
                <c:formatCode>0.00</c:formatCode>
                <c:ptCount val="36"/>
                <c:pt idx="0">
                  <c:v>354.51968141640799</c:v>
                </c:pt>
                <c:pt idx="1">
                  <c:v>323.70991700610398</c:v>
                </c:pt>
                <c:pt idx="2">
                  <c:v>347.36180355445703</c:v>
                </c:pt>
                <c:pt idx="3">
                  <c:v>308.95308281652802</c:v>
                </c:pt>
                <c:pt idx="4">
                  <c:v>334.29551382764299</c:v>
                </c:pt>
                <c:pt idx="5">
                  <c:v>327.80315861439101</c:v>
                </c:pt>
                <c:pt idx="6">
                  <c:v>289.50385392415399</c:v>
                </c:pt>
                <c:pt idx="7">
                  <c:v>335.97041708022698</c:v>
                </c:pt>
                <c:pt idx="8">
                  <c:v>324.98558157854899</c:v>
                </c:pt>
                <c:pt idx="9">
                  <c:v>297.653808156156</c:v>
                </c:pt>
                <c:pt idx="10">
                  <c:v>305.35660709340698</c:v>
                </c:pt>
                <c:pt idx="11">
                  <c:v>313.21970644703401</c:v>
                </c:pt>
                <c:pt idx="12">
                  <c:v>369.22971768038201</c:v>
                </c:pt>
                <c:pt idx="13">
                  <c:v>470.66106181128998</c:v>
                </c:pt>
                <c:pt idx="14">
                  <c:v>665.77488861234497</c:v>
                </c:pt>
                <c:pt idx="15">
                  <c:v>465.42444101663699</c:v>
                </c:pt>
                <c:pt idx="16">
                  <c:v>446.45336749184298</c:v>
                </c:pt>
                <c:pt idx="17">
                  <c:v>505.70933478387798</c:v>
                </c:pt>
                <c:pt idx="18">
                  <c:v>442.02699610338902</c:v>
                </c:pt>
                <c:pt idx="19">
                  <c:v>428.57123858297501</c:v>
                </c:pt>
                <c:pt idx="20">
                  <c:v>509.50431047424303</c:v>
                </c:pt>
                <c:pt idx="21">
                  <c:v>432.87859386550298</c:v>
                </c:pt>
                <c:pt idx="22">
                  <c:v>513.20542459632395</c:v>
                </c:pt>
                <c:pt idx="23">
                  <c:v>496.21253344337799</c:v>
                </c:pt>
                <c:pt idx="24">
                  <c:v>620.80514055334697</c:v>
                </c:pt>
                <c:pt idx="25">
                  <c:v>597.40415930055099</c:v>
                </c:pt>
                <c:pt idx="26">
                  <c:v>656.05103254857602</c:v>
                </c:pt>
                <c:pt idx="27">
                  <c:v>513.44699872555702</c:v>
                </c:pt>
                <c:pt idx="28">
                  <c:v>547.22287873648202</c:v>
                </c:pt>
                <c:pt idx="29">
                  <c:v>538.06323542952305</c:v>
                </c:pt>
                <c:pt idx="30">
                  <c:v>512.93462543656801</c:v>
                </c:pt>
                <c:pt idx="31">
                  <c:v>479.22244319854502</c:v>
                </c:pt>
                <c:pt idx="32">
                  <c:v>544.598780054538</c:v>
                </c:pt>
                <c:pt idx="33">
                  <c:v>524.82773300890005</c:v>
                </c:pt>
                <c:pt idx="34">
                  <c:v>623.10017115386802</c:v>
                </c:pt>
                <c:pt idx="35">
                  <c:v>619.93527680617501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3-4E7E-98E1-C24FAF9E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8890672"/>
        <c:axId val="1098886512"/>
      </c:lineChart>
      <c:catAx>
        <c:axId val="1098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6512"/>
        <c:crosses val="autoZero"/>
        <c:auto val="1"/>
        <c:lblAlgn val="ctr"/>
        <c:lblOffset val="100"/>
        <c:tickMarkSkip val="3"/>
        <c:noMultiLvlLbl val="0"/>
      </c:catAx>
      <c:valAx>
        <c:axId val="109888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Notional (Billion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90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26214997979052E-2"/>
          <c:y val="2.8946073284959163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LOB_Example!$C$1</c:f>
              <c:strCache>
                <c:ptCount val="1"/>
                <c:pt idx="0">
                  <c:v>BidSize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LOB_Example!$B$2:$B$11</c:f>
              <c:strCache>
                <c:ptCount val="10"/>
                <c:pt idx="0">
                  <c:v>NT - 4</c:v>
                </c:pt>
                <c:pt idx="1">
                  <c:v>NT -3</c:v>
                </c:pt>
                <c:pt idx="2">
                  <c:v>NT-2</c:v>
                </c:pt>
                <c:pt idx="3">
                  <c:v>NT-1</c:v>
                </c:pt>
                <c:pt idx="4">
                  <c:v>NT</c:v>
                </c:pt>
                <c:pt idx="5">
                  <c:v>FT</c:v>
                </c:pt>
                <c:pt idx="6">
                  <c:v>FT+1</c:v>
                </c:pt>
                <c:pt idx="7">
                  <c:v>FT+2</c:v>
                </c:pt>
                <c:pt idx="8">
                  <c:v>FT+3</c:v>
                </c:pt>
                <c:pt idx="9">
                  <c:v>FT+4</c:v>
                </c:pt>
              </c:strCache>
            </c:strRef>
          </c:cat>
          <c:val>
            <c:numRef>
              <c:f>LOB_Example!$C$2:$C$11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600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2-43C1-A20C-E945900672FC}"/>
            </c:ext>
          </c:extLst>
        </c:ser>
        <c:ser>
          <c:idx val="1"/>
          <c:order val="1"/>
          <c:tx>
            <c:strRef>
              <c:f>LOB_Example!$D$1</c:f>
              <c:strCache>
                <c:ptCount val="1"/>
                <c:pt idx="0">
                  <c:v>AskSize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LOB_Example!$B$2:$B$11</c:f>
              <c:strCache>
                <c:ptCount val="10"/>
                <c:pt idx="0">
                  <c:v>NT - 4</c:v>
                </c:pt>
                <c:pt idx="1">
                  <c:v>NT -3</c:v>
                </c:pt>
                <c:pt idx="2">
                  <c:v>NT-2</c:v>
                </c:pt>
                <c:pt idx="3">
                  <c:v>NT-1</c:v>
                </c:pt>
                <c:pt idx="4">
                  <c:v>NT</c:v>
                </c:pt>
                <c:pt idx="5">
                  <c:v>FT</c:v>
                </c:pt>
                <c:pt idx="6">
                  <c:v>FT+1</c:v>
                </c:pt>
                <c:pt idx="7">
                  <c:v>FT+2</c:v>
                </c:pt>
                <c:pt idx="8">
                  <c:v>FT+3</c:v>
                </c:pt>
                <c:pt idx="9">
                  <c:v>FT+4</c:v>
                </c:pt>
              </c:strCache>
            </c:strRef>
          </c:cat>
          <c:val>
            <c:numRef>
              <c:f>LOB_Example!$D$2:$D$11</c:f>
              <c:numCache>
                <c:formatCode>General</c:formatCode>
                <c:ptCount val="10"/>
                <c:pt idx="5">
                  <c:v>200</c:v>
                </c:pt>
                <c:pt idx="6">
                  <c:v>400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2-43C1-A20C-E9459006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96352"/>
        <c:axId val="575586368"/>
      </c:barChart>
      <c:catAx>
        <c:axId val="5755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6368"/>
        <c:crosses val="autoZero"/>
        <c:auto val="1"/>
        <c:lblAlgn val="ctr"/>
        <c:lblOffset val="100"/>
        <c:noMultiLvlLbl val="0"/>
      </c:catAx>
      <c:valAx>
        <c:axId val="575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138112</xdr:rowOff>
    </xdr:from>
    <xdr:to>
      <xdr:col>16</xdr:col>
      <xdr:colOff>409575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AC35-B27B-4C85-9F88-489919FDA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19</xdr:row>
      <xdr:rowOff>47626</xdr:rowOff>
    </xdr:from>
    <xdr:to>
      <xdr:col>16</xdr:col>
      <xdr:colOff>409575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C6483-D0D0-4CD1-B352-4E6BABA2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57150</xdr:rowOff>
    </xdr:from>
    <xdr:to>
      <xdr:col>9</xdr:col>
      <xdr:colOff>447675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90072-5DDA-40B4-BB04-568E8C480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K9" sqref="K9"/>
    </sheetView>
  </sheetViews>
  <sheetFormatPr defaultRowHeight="15"/>
  <cols>
    <col min="2" max="2" width="11.7109375" customWidth="1"/>
    <col min="3" max="3" width="14.5703125" customWidth="1"/>
    <col min="4" max="4" width="12.7109375" customWidth="1"/>
    <col min="8" max="8" width="13.42578125" bestFit="1" customWidth="1"/>
    <col min="11" max="11" width="11.140625" customWidth="1"/>
  </cols>
  <sheetData>
    <row r="1" spans="1:13">
      <c r="A1" s="5" t="s">
        <v>0</v>
      </c>
      <c r="C1" s="5" t="s">
        <v>18</v>
      </c>
      <c r="D1">
        <v>1000</v>
      </c>
    </row>
    <row r="2" spans="1:13">
      <c r="A2" s="5"/>
      <c r="C2" s="5" t="s">
        <v>19</v>
      </c>
      <c r="D2" s="17" t="s">
        <v>8</v>
      </c>
    </row>
    <row r="3" spans="1:13">
      <c r="A3" s="5"/>
      <c r="C3" s="5" t="s">
        <v>5</v>
      </c>
      <c r="D3" s="22">
        <v>50</v>
      </c>
    </row>
    <row r="4" spans="1:13">
      <c r="A4" s="5"/>
      <c r="C4" s="5" t="s">
        <v>6</v>
      </c>
      <c r="D4" s="22">
        <v>50.01</v>
      </c>
    </row>
    <row r="5" spans="1:13">
      <c r="A5" s="5"/>
      <c r="C5" s="5" t="s">
        <v>9</v>
      </c>
      <c r="D5" s="12">
        <v>50.005000000000003</v>
      </c>
    </row>
    <row r="6" spans="1:13">
      <c r="A6" s="5"/>
      <c r="D6" s="12"/>
    </row>
    <row r="7" spans="1:13">
      <c r="A7" s="5"/>
      <c r="D7" s="12"/>
    </row>
    <row r="8" spans="1:13">
      <c r="A8" s="5" t="s">
        <v>13</v>
      </c>
      <c r="I8" s="5" t="s">
        <v>7</v>
      </c>
    </row>
    <row r="9" spans="1:13" ht="60">
      <c r="B9" s="24" t="s">
        <v>12</v>
      </c>
      <c r="C9" s="13" t="s">
        <v>1</v>
      </c>
      <c r="D9" s="13" t="s">
        <v>2</v>
      </c>
      <c r="E9" s="14" t="s">
        <v>17</v>
      </c>
      <c r="F9" s="14" t="s">
        <v>10</v>
      </c>
      <c r="G9" s="14" t="s">
        <v>11</v>
      </c>
      <c r="J9" s="24" t="s">
        <v>12</v>
      </c>
      <c r="K9" s="13" t="s">
        <v>1</v>
      </c>
      <c r="L9" s="13" t="s">
        <v>2</v>
      </c>
      <c r="M9" s="13" t="s">
        <v>4</v>
      </c>
    </row>
    <row r="10" spans="1:13">
      <c r="B10" s="15">
        <f>0</f>
        <v>0</v>
      </c>
      <c r="C10" s="16">
        <v>0.41666666666666669</v>
      </c>
      <c r="D10" s="17">
        <v>100</v>
      </c>
      <c r="E10" s="17">
        <v>50</v>
      </c>
      <c r="F10" s="23">
        <v>1000</v>
      </c>
      <c r="G10" s="26">
        <v>50</v>
      </c>
      <c r="J10" s="28">
        <v>0</v>
      </c>
      <c r="K10" s="29">
        <v>0.41666666666666669</v>
      </c>
      <c r="L10" s="23">
        <v>100</v>
      </c>
      <c r="M10" s="30">
        <v>50</v>
      </c>
    </row>
    <row r="11" spans="1:13">
      <c r="B11" s="15">
        <v>1</v>
      </c>
      <c r="C11" s="16">
        <f>C10+TIME(0,1,0)</f>
        <v>0.41736111111111113</v>
      </c>
      <c r="D11" s="17">
        <v>0</v>
      </c>
      <c r="E11" s="17"/>
      <c r="F11" s="7">
        <v>1000</v>
      </c>
      <c r="G11" s="25">
        <v>50.01</v>
      </c>
      <c r="J11" s="2">
        <v>2</v>
      </c>
      <c r="K11" s="31">
        <f>$K$10+TIME(0,J11,0)</f>
        <v>0.41805555555555557</v>
      </c>
      <c r="L11" s="7">
        <v>100</v>
      </c>
      <c r="M11" s="10">
        <v>50.02</v>
      </c>
    </row>
    <row r="12" spans="1:13">
      <c r="B12" s="15">
        <f>B11+1</f>
        <v>2</v>
      </c>
      <c r="C12" s="16">
        <f t="shared" ref="C12:C20" si="0">C11+TIME(0,1,0)</f>
        <v>0.41805555555555557</v>
      </c>
      <c r="D12" s="17">
        <v>100</v>
      </c>
      <c r="E12" s="17">
        <v>50.02</v>
      </c>
      <c r="F12" s="7">
        <v>1000</v>
      </c>
      <c r="G12" s="25">
        <v>50.01</v>
      </c>
      <c r="J12" s="2">
        <v>3</v>
      </c>
      <c r="K12" s="31">
        <f>$K$10+TIME(0,J12,0)</f>
        <v>0.41875000000000001</v>
      </c>
      <c r="L12" s="7">
        <v>100</v>
      </c>
      <c r="M12" s="9">
        <v>50.02</v>
      </c>
    </row>
    <row r="13" spans="1:13">
      <c r="B13" s="15">
        <f t="shared" ref="B13:B20" si="1">B12+1</f>
        <v>3</v>
      </c>
      <c r="C13" s="16">
        <f>C12+TIME(0,1,0)</f>
        <v>0.41875000000000001</v>
      </c>
      <c r="D13" s="17">
        <v>400</v>
      </c>
      <c r="E13" s="17">
        <v>50.005000000000003</v>
      </c>
      <c r="F13" s="7">
        <v>1000</v>
      </c>
      <c r="G13" s="25">
        <v>50.01</v>
      </c>
      <c r="J13" s="2">
        <v>3</v>
      </c>
      <c r="K13" s="31">
        <f>$K$10+TIME(0,J13,0)</f>
        <v>0.41875000000000001</v>
      </c>
      <c r="L13" s="7">
        <v>100</v>
      </c>
      <c r="M13" s="9">
        <v>49.99</v>
      </c>
    </row>
    <row r="14" spans="1:13">
      <c r="B14" s="15">
        <f t="shared" si="1"/>
        <v>4</v>
      </c>
      <c r="C14" s="16">
        <f t="shared" si="0"/>
        <v>0.41944444444444445</v>
      </c>
      <c r="D14" s="17">
        <v>0</v>
      </c>
      <c r="E14" s="17"/>
      <c r="F14" s="7">
        <v>1000</v>
      </c>
      <c r="G14" s="25">
        <v>49.98</v>
      </c>
      <c r="J14" s="2">
        <v>3</v>
      </c>
      <c r="K14" s="31">
        <f>$K$10+TIME(0,J14,0)</f>
        <v>0.41875000000000001</v>
      </c>
      <c r="L14" s="7">
        <v>100</v>
      </c>
      <c r="M14" s="9">
        <v>50</v>
      </c>
    </row>
    <row r="15" spans="1:13">
      <c r="B15" s="15">
        <f t="shared" si="1"/>
        <v>5</v>
      </c>
      <c r="C15" s="16">
        <f t="shared" si="0"/>
        <v>0.4201388888888889</v>
      </c>
      <c r="D15" s="17">
        <v>100</v>
      </c>
      <c r="E15" s="17">
        <v>49.98</v>
      </c>
      <c r="F15" s="7">
        <v>1000</v>
      </c>
      <c r="G15" s="25">
        <v>49.98</v>
      </c>
      <c r="J15" s="2">
        <v>3</v>
      </c>
      <c r="K15" s="31">
        <f>$K$10+TIME(0,J15,0)</f>
        <v>0.41875000000000001</v>
      </c>
      <c r="L15" s="7">
        <v>100</v>
      </c>
      <c r="M15" s="9">
        <v>50.01</v>
      </c>
    </row>
    <row r="16" spans="1:13">
      <c r="B16" s="15">
        <f t="shared" si="1"/>
        <v>6</v>
      </c>
      <c r="C16" s="16">
        <f t="shared" si="0"/>
        <v>0.42083333333333334</v>
      </c>
      <c r="D16" s="17">
        <v>0</v>
      </c>
      <c r="E16" s="17"/>
      <c r="F16" s="7">
        <v>1000</v>
      </c>
      <c r="G16" s="25">
        <v>49.98</v>
      </c>
      <c r="J16" s="2">
        <v>5</v>
      </c>
      <c r="K16" s="31">
        <f>$K$10+TIME(0,J16,0)</f>
        <v>0.4201388888888889</v>
      </c>
      <c r="L16" s="7">
        <v>100</v>
      </c>
      <c r="M16" s="10">
        <v>49.98</v>
      </c>
    </row>
    <row r="17" spans="1:13">
      <c r="B17" s="15">
        <f t="shared" si="1"/>
        <v>7</v>
      </c>
      <c r="C17" s="16">
        <f t="shared" si="0"/>
        <v>0.42152777777777778</v>
      </c>
      <c r="D17" s="17">
        <v>0</v>
      </c>
      <c r="E17" s="17"/>
      <c r="F17" s="7">
        <v>1000</v>
      </c>
      <c r="G17" s="25">
        <v>49.98</v>
      </c>
      <c r="J17" s="2">
        <v>8</v>
      </c>
      <c r="K17" s="31">
        <f>$K$10+TIME(0,J17,0)</f>
        <v>0.42222222222222222</v>
      </c>
      <c r="L17" s="7">
        <v>100</v>
      </c>
      <c r="M17" s="10">
        <v>49.98</v>
      </c>
    </row>
    <row r="18" spans="1:13">
      <c r="B18" s="15">
        <f>B17+1</f>
        <v>8</v>
      </c>
      <c r="C18" s="16">
        <f t="shared" si="0"/>
        <v>0.42222222222222222</v>
      </c>
      <c r="D18" s="17">
        <v>200</v>
      </c>
      <c r="E18" s="17">
        <v>49.98</v>
      </c>
      <c r="F18" s="7">
        <v>1000</v>
      </c>
      <c r="G18" s="25">
        <v>49.98</v>
      </c>
      <c r="J18" s="2">
        <v>8</v>
      </c>
      <c r="K18" s="31">
        <f>$K$10+TIME(0,J18,0)</f>
        <v>0.42222222222222222</v>
      </c>
      <c r="L18" s="7">
        <v>100</v>
      </c>
      <c r="M18" s="10">
        <v>49.98</v>
      </c>
    </row>
    <row r="19" spans="1:13">
      <c r="B19" s="15">
        <f>B18+1</f>
        <v>9</v>
      </c>
      <c r="C19" s="16">
        <f>C18+TIME(0,1,0)</f>
        <v>0.42291666666666666</v>
      </c>
      <c r="D19" s="17">
        <v>0</v>
      </c>
      <c r="E19" s="17"/>
      <c r="F19" s="7">
        <v>1000</v>
      </c>
      <c r="G19" s="25">
        <v>49.97</v>
      </c>
      <c r="J19" s="3">
        <v>10</v>
      </c>
      <c r="K19" s="19">
        <f>$K$10+TIME(0,J19,0)</f>
        <v>0.4236111111111111</v>
      </c>
      <c r="L19" s="8">
        <v>100</v>
      </c>
      <c r="M19" s="11">
        <v>49.98</v>
      </c>
    </row>
    <row r="20" spans="1:13">
      <c r="B20" s="18">
        <f t="shared" si="1"/>
        <v>10</v>
      </c>
      <c r="C20" s="19">
        <f t="shared" si="0"/>
        <v>0.4236111111111111</v>
      </c>
      <c r="D20" s="8">
        <v>100</v>
      </c>
      <c r="E20" s="8">
        <v>49.98</v>
      </c>
      <c r="F20" s="8">
        <v>1000</v>
      </c>
      <c r="G20" s="27">
        <v>49.970999999999997</v>
      </c>
      <c r="K20" s="31"/>
    </row>
    <row r="21" spans="1:13">
      <c r="K21" s="32"/>
    </row>
    <row r="22" spans="1:13" ht="30">
      <c r="B22" s="6" t="s">
        <v>3</v>
      </c>
      <c r="C22" s="4"/>
      <c r="D22" s="4"/>
      <c r="E22" s="4"/>
      <c r="F22" s="4"/>
      <c r="G22" s="4">
        <f>SUMPRODUCT(D10:D20,E10:E20)/SUM(D10:D20)</f>
        <v>49.996000000000002</v>
      </c>
      <c r="J22" s="6" t="s">
        <v>3</v>
      </c>
      <c r="K22" s="4"/>
      <c r="L22" s="4"/>
      <c r="M22" s="4">
        <f>SUMPRODUCT(L10:L19,M10:M19)/SUM(L10:L19)</f>
        <v>49.996000000000002</v>
      </c>
    </row>
    <row r="23" spans="1:13">
      <c r="B23" s="4" t="s">
        <v>11</v>
      </c>
      <c r="C23" s="4"/>
      <c r="D23" s="4"/>
      <c r="E23" s="4"/>
      <c r="F23" s="4"/>
      <c r="G23" s="33">
        <f>SUMPRODUCT(G10:G19,F10:F19)/SUM(F10:F19)</f>
        <v>49.99</v>
      </c>
    </row>
    <row r="26" spans="1:13">
      <c r="A26" s="5" t="s">
        <v>79</v>
      </c>
    </row>
    <row r="28" spans="1:13">
      <c r="B28" s="1" t="s">
        <v>21</v>
      </c>
      <c r="C28" s="1">
        <f>M22</f>
        <v>49.996000000000002</v>
      </c>
    </row>
    <row r="29" spans="1:13">
      <c r="B29" s="32"/>
      <c r="C29" s="32"/>
    </row>
    <row r="30" spans="1:13">
      <c r="B30" s="32" t="s">
        <v>15</v>
      </c>
      <c r="C30" s="37">
        <f>G23</f>
        <v>49.99</v>
      </c>
    </row>
    <row r="31" spans="1:13">
      <c r="B31" s="32" t="s">
        <v>16</v>
      </c>
      <c r="C31" s="38">
        <f>10000*(C28-C30)/C30</f>
        <v>1.2002400480096473</v>
      </c>
    </row>
    <row r="32" spans="1:13">
      <c r="B32" s="32"/>
      <c r="C32" s="32"/>
    </row>
    <row r="33" spans="2:3">
      <c r="B33" s="32" t="s">
        <v>20</v>
      </c>
      <c r="C33" s="39">
        <f>D5</f>
        <v>50.005000000000003</v>
      </c>
    </row>
    <row r="34" spans="2:3">
      <c r="B34" s="20" t="s">
        <v>14</v>
      </c>
      <c r="C34" s="40">
        <f>10000*(C28/C33-1)</f>
        <v>-1.799820017998055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7230-10A7-46D1-91E5-4FBF933991C9}">
  <dimension ref="A1:I22"/>
  <sheetViews>
    <sheetView workbookViewId="0">
      <selection activeCell="G22" sqref="G22"/>
    </sheetView>
  </sheetViews>
  <sheetFormatPr defaultRowHeight="15" outlineLevelRow="1"/>
  <cols>
    <col min="2" max="2" width="16.42578125" customWidth="1"/>
    <col min="3" max="3" width="14.28515625" bestFit="1" customWidth="1"/>
    <col min="7" max="7" width="11.140625" bestFit="1" customWidth="1"/>
  </cols>
  <sheetData>
    <row r="1" spans="1:9">
      <c r="A1" t="s">
        <v>102</v>
      </c>
      <c r="G1" t="s">
        <v>95</v>
      </c>
    </row>
    <row r="2" spans="1:9">
      <c r="B2" s="1" t="s">
        <v>89</v>
      </c>
      <c r="C2" s="47">
        <v>100000</v>
      </c>
      <c r="D2" s="23" t="s">
        <v>101</v>
      </c>
      <c r="H2" s="1" t="s">
        <v>96</v>
      </c>
      <c r="I2" s="1">
        <v>360</v>
      </c>
    </row>
    <row r="3" spans="1:9">
      <c r="B3" s="32" t="s">
        <v>81</v>
      </c>
      <c r="C3" s="45">
        <v>5000000</v>
      </c>
      <c r="D3" s="7" t="s">
        <v>101</v>
      </c>
      <c r="H3" s="32" t="s">
        <v>97</v>
      </c>
      <c r="I3" s="32">
        <v>0.25</v>
      </c>
    </row>
    <row r="4" spans="1:9">
      <c r="B4" s="32" t="s">
        <v>82</v>
      </c>
      <c r="C4" s="45">
        <v>500000</v>
      </c>
      <c r="D4" s="7" t="s">
        <v>101</v>
      </c>
      <c r="H4" s="32" t="s">
        <v>98</v>
      </c>
      <c r="I4" s="32">
        <v>1</v>
      </c>
    </row>
    <row r="5" spans="1:9">
      <c r="B5" s="32" t="s">
        <v>80</v>
      </c>
      <c r="C5" s="7">
        <v>8</v>
      </c>
      <c r="D5" s="7" t="s">
        <v>100</v>
      </c>
      <c r="H5" s="20" t="s">
        <v>99</v>
      </c>
      <c r="I5" s="20">
        <v>0.92</v>
      </c>
    </row>
    <row r="6" spans="1:9">
      <c r="B6" s="32" t="s">
        <v>84</v>
      </c>
      <c r="C6" s="7">
        <v>0.16</v>
      </c>
      <c r="D6" s="32"/>
    </row>
    <row r="7" spans="1:9">
      <c r="B7" s="20" t="s">
        <v>92</v>
      </c>
      <c r="C7" s="46">
        <f>100*C2/C4</f>
        <v>20</v>
      </c>
      <c r="D7" s="20"/>
    </row>
    <row r="10" spans="1:9">
      <c r="C10" s="41"/>
    </row>
    <row r="11" spans="1:9">
      <c r="B11" s="5" t="s">
        <v>94</v>
      </c>
    </row>
    <row r="12" spans="1:9">
      <c r="B12" s="17" t="s">
        <v>91</v>
      </c>
      <c r="C12" s="43">
        <f>390*(C4/C3)</f>
        <v>39</v>
      </c>
      <c r="D12" s="17" t="s">
        <v>93</v>
      </c>
    </row>
    <row r="13" spans="1:9">
      <c r="B13" s="17" t="s">
        <v>83</v>
      </c>
      <c r="C13" s="41">
        <f>10000*C6/SQRT(252)</f>
        <v>100.79052613579393</v>
      </c>
      <c r="D13" s="17" t="s">
        <v>100</v>
      </c>
    </row>
    <row r="14" spans="1:9">
      <c r="B14" s="17"/>
      <c r="C14" s="41"/>
      <c r="D14" s="17"/>
    </row>
    <row r="15" spans="1:9">
      <c r="B15" s="5" t="s">
        <v>103</v>
      </c>
      <c r="C15" s="44"/>
    </row>
    <row r="17" spans="2:4" hidden="1" outlineLevel="1">
      <c r="B17" s="17" t="s">
        <v>88</v>
      </c>
      <c r="C17" s="21">
        <f>$I$2*(C2/C3)^$I$3*C6^$I$4</f>
        <v>21.661073816177627</v>
      </c>
    </row>
    <row r="18" spans="2:4" collapsed="1">
      <c r="B18" s="17" t="s">
        <v>87</v>
      </c>
      <c r="C18" s="48">
        <f>C17*(1-$I$5+$I$5*(0.5*(C7/100)/(0.5+0.5*C7/100)))</f>
        <v>5.0542505571081122</v>
      </c>
      <c r="D18" s="17" t="s">
        <v>100</v>
      </c>
    </row>
    <row r="19" spans="2:4">
      <c r="B19" s="17" t="s">
        <v>85</v>
      </c>
      <c r="C19" s="49">
        <f>C5*0.5</f>
        <v>4</v>
      </c>
      <c r="D19" s="17" t="s">
        <v>100</v>
      </c>
    </row>
    <row r="20" spans="2:4">
      <c r="B20" s="17" t="s">
        <v>86</v>
      </c>
      <c r="C20" s="42">
        <f>C18+C19</f>
        <v>9.0542505571081122</v>
      </c>
    </row>
    <row r="22" spans="2:4">
      <c r="B22" s="17" t="s">
        <v>90</v>
      </c>
      <c r="C22" s="43">
        <f>SQRT(C12/390)*SQRT(1/3)*C13</f>
        <v>18.401748249129444</v>
      </c>
      <c r="D22" s="1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C270-EBEC-49EE-B557-D252DF5C528A}">
  <dimension ref="A1:H37"/>
  <sheetViews>
    <sheetView workbookViewId="0">
      <selection activeCell="E30" sqref="E30"/>
    </sheetView>
  </sheetViews>
  <sheetFormatPr defaultRowHeight="15"/>
  <cols>
    <col min="1" max="3" width="9.140625" style="34"/>
    <col min="4" max="6" width="27.28515625" style="34" bestFit="1" customWidth="1"/>
    <col min="7" max="8" width="10.5703125" style="34" bestFit="1" customWidth="1"/>
    <col min="9" max="16384" width="9.140625" style="34"/>
  </cols>
  <sheetData>
    <row r="1" spans="1:8">
      <c r="A1" s="34" t="s">
        <v>78</v>
      </c>
      <c r="B1" s="35" t="s">
        <v>77</v>
      </c>
      <c r="C1" s="35" t="s">
        <v>76</v>
      </c>
      <c r="D1" s="35" t="s">
        <v>75</v>
      </c>
      <c r="E1" s="34" t="s">
        <v>74</v>
      </c>
      <c r="F1" s="34" t="s">
        <v>73</v>
      </c>
      <c r="G1" s="34" t="s">
        <v>72</v>
      </c>
      <c r="H1" s="34" t="s">
        <v>71</v>
      </c>
    </row>
    <row r="2" spans="1:8">
      <c r="A2" s="34" t="s">
        <v>70</v>
      </c>
      <c r="B2" s="34">
        <v>315</v>
      </c>
      <c r="C2" s="34">
        <v>15</v>
      </c>
      <c r="D2" s="34">
        <v>21</v>
      </c>
      <c r="E2" s="36">
        <v>143.175168816644</v>
      </c>
      <c r="F2" s="36">
        <v>91.6776220102591</v>
      </c>
      <c r="G2" s="36">
        <v>119.666890589505</v>
      </c>
      <c r="H2" s="36">
        <v>354.51968141640799</v>
      </c>
    </row>
    <row r="3" spans="1:8">
      <c r="A3" s="34" t="s">
        <v>69</v>
      </c>
      <c r="B3" s="34">
        <v>285</v>
      </c>
      <c r="C3" s="34">
        <v>15</v>
      </c>
      <c r="D3" s="34">
        <v>19</v>
      </c>
      <c r="E3" s="36">
        <v>142.608195842848</v>
      </c>
      <c r="F3" s="36">
        <v>73.1836469296736</v>
      </c>
      <c r="G3" s="36">
        <v>107.918074233582</v>
      </c>
      <c r="H3" s="36">
        <v>323.70991700610398</v>
      </c>
    </row>
    <row r="4" spans="1:8">
      <c r="A4" s="34" t="s">
        <v>68</v>
      </c>
      <c r="B4" s="34">
        <v>320</v>
      </c>
      <c r="C4" s="34">
        <v>16</v>
      </c>
      <c r="D4" s="34">
        <v>21</v>
      </c>
      <c r="E4" s="36">
        <v>149.10923157722499</v>
      </c>
      <c r="F4" s="36">
        <v>81.951743195904399</v>
      </c>
      <c r="G4" s="36">
        <v>116.300828781327</v>
      </c>
      <c r="H4" s="36">
        <v>347.36180355445703</v>
      </c>
    </row>
    <row r="5" spans="1:8">
      <c r="A5" s="34" t="s">
        <v>67</v>
      </c>
      <c r="B5" s="34">
        <v>330</v>
      </c>
      <c r="C5" s="34">
        <v>16</v>
      </c>
      <c r="D5" s="34">
        <v>21</v>
      </c>
      <c r="E5" s="36">
        <v>137.08430316317001</v>
      </c>
      <c r="F5" s="36">
        <v>66.544427347684106</v>
      </c>
      <c r="G5" s="36">
        <v>105.324352305674</v>
      </c>
      <c r="H5" s="36">
        <v>308.95308281652802</v>
      </c>
    </row>
    <row r="6" spans="1:8">
      <c r="A6" s="34" t="s">
        <v>66</v>
      </c>
      <c r="B6" s="34">
        <v>352</v>
      </c>
      <c r="C6" s="34">
        <v>16</v>
      </c>
      <c r="D6" s="34">
        <v>22</v>
      </c>
      <c r="E6" s="36">
        <v>138.28174341987</v>
      </c>
      <c r="F6" s="36">
        <v>81.759034797786896</v>
      </c>
      <c r="G6" s="36">
        <v>114.254735609985</v>
      </c>
      <c r="H6" s="36">
        <v>334.29551382764299</v>
      </c>
    </row>
    <row r="7" spans="1:8">
      <c r="A7" s="34" t="s">
        <v>65</v>
      </c>
      <c r="B7" s="34">
        <v>320</v>
      </c>
      <c r="C7" s="34">
        <v>16</v>
      </c>
      <c r="D7" s="34">
        <v>20</v>
      </c>
      <c r="E7" s="36">
        <v>141.786579785226</v>
      </c>
      <c r="F7" s="36">
        <v>74.405992167762406</v>
      </c>
      <c r="G7" s="36">
        <v>111.610586661403</v>
      </c>
      <c r="H7" s="36">
        <v>327.80315861439101</v>
      </c>
    </row>
    <row r="8" spans="1:8">
      <c r="A8" s="34" t="s">
        <v>64</v>
      </c>
      <c r="B8" s="34">
        <v>352</v>
      </c>
      <c r="C8" s="34">
        <v>16</v>
      </c>
      <c r="D8" s="34">
        <v>22</v>
      </c>
      <c r="E8" s="36">
        <v>128.07034352263301</v>
      </c>
      <c r="F8" s="36">
        <v>61.858391682915801</v>
      </c>
      <c r="G8" s="36">
        <v>99.575118718604699</v>
      </c>
      <c r="H8" s="36">
        <v>289.50385392415399</v>
      </c>
    </row>
    <row r="9" spans="1:8">
      <c r="A9" s="34" t="s">
        <v>63</v>
      </c>
      <c r="B9" s="34">
        <v>352</v>
      </c>
      <c r="C9" s="34">
        <v>16</v>
      </c>
      <c r="D9" s="34">
        <v>22</v>
      </c>
      <c r="E9" s="36">
        <v>136.435541059679</v>
      </c>
      <c r="F9" s="36">
        <v>90.734802673649099</v>
      </c>
      <c r="G9" s="36">
        <v>108.80007334690001</v>
      </c>
      <c r="H9" s="36">
        <v>335.97041708022698</v>
      </c>
    </row>
    <row r="10" spans="1:8">
      <c r="A10" s="34" t="s">
        <v>62</v>
      </c>
      <c r="B10" s="34">
        <v>320</v>
      </c>
      <c r="C10" s="34">
        <v>16</v>
      </c>
      <c r="D10" s="34">
        <v>20</v>
      </c>
      <c r="E10" s="36">
        <v>139.84113536765901</v>
      </c>
      <c r="F10" s="36">
        <v>77.356822462673804</v>
      </c>
      <c r="G10" s="36">
        <v>107.787623748215</v>
      </c>
      <c r="H10" s="36">
        <v>324.98558157854899</v>
      </c>
    </row>
    <row r="11" spans="1:8">
      <c r="A11" s="34" t="s">
        <v>61</v>
      </c>
      <c r="B11" s="34">
        <v>368</v>
      </c>
      <c r="C11" s="34">
        <v>16</v>
      </c>
      <c r="D11" s="34">
        <v>23</v>
      </c>
      <c r="E11" s="36">
        <v>127.608760890959</v>
      </c>
      <c r="F11" s="36">
        <v>69.573161676504498</v>
      </c>
      <c r="G11" s="36">
        <v>100.47188558869099</v>
      </c>
      <c r="H11" s="36">
        <v>297.653808156156</v>
      </c>
    </row>
    <row r="12" spans="1:8">
      <c r="A12" s="34" t="s">
        <v>60</v>
      </c>
      <c r="B12" s="34">
        <v>320</v>
      </c>
      <c r="C12" s="34">
        <v>16</v>
      </c>
      <c r="D12" s="34">
        <v>20</v>
      </c>
      <c r="E12" s="36">
        <v>138.01199225046301</v>
      </c>
      <c r="F12" s="36">
        <v>63.468531225827903</v>
      </c>
      <c r="G12" s="36">
        <v>103.876083617115</v>
      </c>
      <c r="H12" s="36">
        <v>305.35660709340698</v>
      </c>
    </row>
    <row r="13" spans="1:8">
      <c r="A13" s="34" t="s">
        <v>59</v>
      </c>
      <c r="B13" s="34">
        <v>336</v>
      </c>
      <c r="C13" s="34">
        <v>16</v>
      </c>
      <c r="D13" s="34">
        <v>21</v>
      </c>
      <c r="E13" s="36">
        <v>135.27924153469101</v>
      </c>
      <c r="F13" s="36">
        <v>69.225968815842805</v>
      </c>
      <c r="G13" s="36">
        <v>108.7144960965</v>
      </c>
      <c r="H13" s="36">
        <v>313.21970644703401</v>
      </c>
    </row>
    <row r="14" spans="1:8">
      <c r="A14" s="34" t="s">
        <v>58</v>
      </c>
      <c r="B14" s="34">
        <v>336</v>
      </c>
      <c r="C14" s="34">
        <v>16</v>
      </c>
      <c r="D14" s="34">
        <v>21</v>
      </c>
      <c r="E14" s="36">
        <v>148.86951904381201</v>
      </c>
      <c r="F14" s="36">
        <v>82.764897445720607</v>
      </c>
      <c r="G14" s="36">
        <v>137.595301190849</v>
      </c>
      <c r="H14" s="36">
        <v>369.22971768038201</v>
      </c>
    </row>
    <row r="15" spans="1:8">
      <c r="A15" s="34" t="s">
        <v>57</v>
      </c>
      <c r="B15" s="34">
        <v>304</v>
      </c>
      <c r="C15" s="34">
        <v>16</v>
      </c>
      <c r="D15" s="34">
        <v>19</v>
      </c>
      <c r="E15" s="36">
        <v>175.44514283074199</v>
      </c>
      <c r="F15" s="36">
        <v>116.536623036742</v>
      </c>
      <c r="G15" s="36">
        <v>178.67929594380399</v>
      </c>
      <c r="H15" s="36">
        <v>470.66106181128998</v>
      </c>
    </row>
    <row r="16" spans="1:8">
      <c r="A16" s="34" t="s">
        <v>56</v>
      </c>
      <c r="B16" s="34">
        <v>352</v>
      </c>
      <c r="C16" s="34">
        <v>16</v>
      </c>
      <c r="D16" s="34">
        <v>22</v>
      </c>
      <c r="E16" s="36">
        <v>234.62743283062699</v>
      </c>
      <c r="F16" s="36">
        <v>202.829347836571</v>
      </c>
      <c r="G16" s="36">
        <v>228.31810794514499</v>
      </c>
      <c r="H16" s="36">
        <v>665.77488861234497</v>
      </c>
    </row>
    <row r="17" spans="1:8">
      <c r="A17" s="34" t="s">
        <v>55</v>
      </c>
      <c r="B17" s="34">
        <v>336</v>
      </c>
      <c r="C17" s="34">
        <v>16</v>
      </c>
      <c r="D17" s="34">
        <v>21</v>
      </c>
      <c r="E17" s="36">
        <v>172.09768842384599</v>
      </c>
      <c r="F17" s="36">
        <v>119.637670522177</v>
      </c>
      <c r="G17" s="36">
        <v>173.68908207061301</v>
      </c>
      <c r="H17" s="36">
        <v>465.42444101663699</v>
      </c>
    </row>
    <row r="18" spans="1:8">
      <c r="A18" s="34" t="s">
        <v>54</v>
      </c>
      <c r="B18" s="34">
        <v>320</v>
      </c>
      <c r="C18" s="34">
        <v>16</v>
      </c>
      <c r="D18" s="34">
        <v>20</v>
      </c>
      <c r="E18" s="36">
        <v>172.41980628241501</v>
      </c>
      <c r="F18" s="36">
        <v>99.617234655444506</v>
      </c>
      <c r="G18" s="36">
        <v>174.416326553983</v>
      </c>
      <c r="H18" s="36">
        <v>446.45336749184298</v>
      </c>
    </row>
    <row r="19" spans="1:8">
      <c r="A19" s="34" t="s">
        <v>53</v>
      </c>
      <c r="B19" s="34">
        <v>352</v>
      </c>
      <c r="C19" s="34">
        <v>16</v>
      </c>
      <c r="D19" s="34">
        <v>22</v>
      </c>
      <c r="E19" s="36">
        <v>196.23117438939499</v>
      </c>
      <c r="F19" s="36">
        <v>114.168719158288</v>
      </c>
      <c r="G19" s="36">
        <v>195.309441236195</v>
      </c>
      <c r="H19" s="36">
        <v>505.70933478387798</v>
      </c>
    </row>
    <row r="20" spans="1:8">
      <c r="A20" s="34" t="s">
        <v>52</v>
      </c>
      <c r="B20" s="34">
        <v>352</v>
      </c>
      <c r="C20" s="34">
        <v>16</v>
      </c>
      <c r="D20" s="34">
        <v>22</v>
      </c>
      <c r="E20" s="36">
        <v>154.99177385517899</v>
      </c>
      <c r="F20" s="36">
        <v>84.649071197570805</v>
      </c>
      <c r="G20" s="36">
        <v>202.386151050639</v>
      </c>
      <c r="H20" s="36">
        <v>442.02699610338902</v>
      </c>
    </row>
    <row r="21" spans="1:8">
      <c r="A21" s="34" t="s">
        <v>51</v>
      </c>
      <c r="B21" s="34">
        <v>337</v>
      </c>
      <c r="C21" s="34">
        <v>17</v>
      </c>
      <c r="D21" s="34">
        <v>21</v>
      </c>
      <c r="E21" s="36">
        <v>148.814021741543</v>
      </c>
      <c r="F21" s="36">
        <v>73.9523725008778</v>
      </c>
      <c r="G21" s="36">
        <v>205.80484434055299</v>
      </c>
      <c r="H21" s="36">
        <v>428.57123858297501</v>
      </c>
    </row>
    <row r="22" spans="1:8">
      <c r="A22" s="34" t="s">
        <v>50</v>
      </c>
      <c r="B22" s="34">
        <v>361</v>
      </c>
      <c r="C22" s="34">
        <v>19</v>
      </c>
      <c r="D22" s="34">
        <v>21</v>
      </c>
      <c r="E22" s="36">
        <v>161.37313922658601</v>
      </c>
      <c r="F22" s="36">
        <v>96.719932059545201</v>
      </c>
      <c r="G22" s="36">
        <v>251.41123918811101</v>
      </c>
      <c r="H22" s="36">
        <v>509.50431047424303</v>
      </c>
    </row>
    <row r="23" spans="1:8">
      <c r="A23" s="34" t="s">
        <v>49</v>
      </c>
      <c r="B23" s="34">
        <v>416</v>
      </c>
      <c r="C23" s="34">
        <v>19</v>
      </c>
      <c r="D23" s="34">
        <v>22</v>
      </c>
      <c r="E23" s="36">
        <v>151.351477444561</v>
      </c>
      <c r="F23" s="36">
        <v>83.522520796673604</v>
      </c>
      <c r="G23" s="36">
        <v>198.00459562426801</v>
      </c>
      <c r="H23" s="36">
        <v>432.87859386550298</v>
      </c>
    </row>
    <row r="24" spans="1:8">
      <c r="A24" s="34" t="s">
        <v>48</v>
      </c>
      <c r="B24" s="34">
        <v>373</v>
      </c>
      <c r="C24" s="34">
        <v>19</v>
      </c>
      <c r="D24" s="34">
        <v>20</v>
      </c>
      <c r="E24" s="36">
        <v>203.13241214389299</v>
      </c>
      <c r="F24" s="36">
        <v>97.186201731870099</v>
      </c>
      <c r="G24" s="36">
        <v>212.88681072056099</v>
      </c>
      <c r="H24" s="36">
        <v>513.20542459632395</v>
      </c>
    </row>
    <row r="25" spans="1:8">
      <c r="A25" s="34" t="s">
        <v>47</v>
      </c>
      <c r="B25" s="34">
        <v>415</v>
      </c>
      <c r="C25" s="34">
        <v>19</v>
      </c>
      <c r="D25" s="34">
        <v>22</v>
      </c>
      <c r="E25" s="36">
        <v>189.280984365195</v>
      </c>
      <c r="F25" s="36">
        <v>82.516158120986802</v>
      </c>
      <c r="G25" s="36">
        <v>224.415390957196</v>
      </c>
      <c r="H25" s="36">
        <v>496.21253344337799</v>
      </c>
    </row>
    <row r="26" spans="1:8">
      <c r="A26" s="34" t="s">
        <v>46</v>
      </c>
      <c r="B26" s="34">
        <v>361</v>
      </c>
      <c r="C26" s="34">
        <v>19</v>
      </c>
      <c r="D26" s="34">
        <v>19</v>
      </c>
      <c r="E26" s="36">
        <v>234.18158866254501</v>
      </c>
      <c r="F26" s="36">
        <v>113.566314001761</v>
      </c>
      <c r="G26" s="36">
        <v>273.05723788903998</v>
      </c>
      <c r="H26" s="36">
        <v>620.80514055334697</v>
      </c>
    </row>
    <row r="27" spans="1:8">
      <c r="A27" s="34" t="s">
        <v>45</v>
      </c>
      <c r="B27" s="34">
        <v>361</v>
      </c>
      <c r="C27" s="34">
        <v>19</v>
      </c>
      <c r="D27" s="34">
        <v>19</v>
      </c>
      <c r="E27" s="36">
        <v>224.67615830975001</v>
      </c>
      <c r="F27" s="36">
        <v>106.795470525734</v>
      </c>
      <c r="G27" s="36">
        <v>265.93253046506601</v>
      </c>
      <c r="H27" s="36">
        <v>597.40415930055099</v>
      </c>
    </row>
    <row r="28" spans="1:8">
      <c r="A28" s="34" t="s">
        <v>44</v>
      </c>
      <c r="B28" s="34">
        <v>437</v>
      </c>
      <c r="C28" s="34">
        <v>19</v>
      </c>
      <c r="D28" s="34">
        <v>23</v>
      </c>
      <c r="E28" s="36">
        <v>241.02838441121699</v>
      </c>
      <c r="F28" s="36">
        <v>134.78194821775199</v>
      </c>
      <c r="G28" s="36">
        <v>280.24069991960602</v>
      </c>
      <c r="H28" s="36">
        <v>656.05103254857602</v>
      </c>
    </row>
    <row r="29" spans="1:8">
      <c r="A29" s="34" t="s">
        <v>43</v>
      </c>
      <c r="B29" s="34">
        <v>399</v>
      </c>
      <c r="C29" s="34">
        <v>19</v>
      </c>
      <c r="D29" s="34">
        <v>21</v>
      </c>
      <c r="E29" s="36">
        <v>186.06668230809399</v>
      </c>
      <c r="F29" s="36">
        <v>99.484485977509294</v>
      </c>
      <c r="G29" s="36">
        <v>227.89583043995401</v>
      </c>
      <c r="H29" s="36">
        <v>513.44699872555702</v>
      </c>
    </row>
    <row r="30" spans="1:8">
      <c r="A30" s="34" t="s">
        <v>42</v>
      </c>
      <c r="B30" s="34">
        <v>380</v>
      </c>
      <c r="C30" s="34">
        <v>19</v>
      </c>
      <c r="D30" s="34">
        <v>20</v>
      </c>
      <c r="E30" s="36">
        <v>207.59415334622599</v>
      </c>
      <c r="F30" s="36">
        <v>113.412701001638</v>
      </c>
      <c r="G30" s="36">
        <v>226.216024388617</v>
      </c>
      <c r="H30" s="36">
        <v>547.22287873648202</v>
      </c>
    </row>
    <row r="31" spans="1:8">
      <c r="A31" s="34" t="s">
        <v>41</v>
      </c>
      <c r="B31" s="34">
        <v>418</v>
      </c>
      <c r="C31" s="34">
        <v>19</v>
      </c>
      <c r="D31" s="34">
        <v>22</v>
      </c>
      <c r="E31" s="36">
        <v>220.76494539143599</v>
      </c>
      <c r="F31" s="36">
        <v>95.663503598093598</v>
      </c>
      <c r="G31" s="36">
        <v>221.634786439994</v>
      </c>
      <c r="H31" s="36">
        <v>538.06323542952305</v>
      </c>
    </row>
    <row r="32" spans="1:8">
      <c r="A32" s="34" t="s">
        <v>40</v>
      </c>
      <c r="B32" s="34">
        <v>399</v>
      </c>
      <c r="C32" s="34">
        <v>19</v>
      </c>
      <c r="D32" s="34">
        <v>21</v>
      </c>
      <c r="E32" s="36">
        <v>185.41025492949601</v>
      </c>
      <c r="F32" s="36">
        <v>107.08210074568601</v>
      </c>
      <c r="G32" s="36">
        <v>220.44226976138501</v>
      </c>
      <c r="H32" s="36">
        <v>512.93462543656801</v>
      </c>
    </row>
    <row r="33" spans="1:8">
      <c r="A33" s="34" t="s">
        <v>39</v>
      </c>
      <c r="B33" s="34">
        <v>418</v>
      </c>
      <c r="C33" s="34">
        <v>19</v>
      </c>
      <c r="D33" s="34">
        <v>22</v>
      </c>
      <c r="E33" s="36">
        <v>176.31404187451199</v>
      </c>
      <c r="F33" s="36">
        <v>91.970104900670506</v>
      </c>
      <c r="G33" s="36">
        <v>210.938296423362</v>
      </c>
      <c r="H33" s="36">
        <v>479.22244319854502</v>
      </c>
    </row>
    <row r="34" spans="1:8">
      <c r="A34" s="34" t="s">
        <v>38</v>
      </c>
      <c r="B34" s="34">
        <v>399</v>
      </c>
      <c r="C34" s="34">
        <v>19</v>
      </c>
      <c r="D34" s="34">
        <v>21</v>
      </c>
      <c r="E34" s="36">
        <v>196.85475854257501</v>
      </c>
      <c r="F34" s="36">
        <v>118.824345187086</v>
      </c>
      <c r="G34" s="36">
        <v>228.91967632487601</v>
      </c>
      <c r="H34" s="36">
        <v>544.598780054538</v>
      </c>
    </row>
    <row r="35" spans="1:8">
      <c r="A35" s="34" t="s">
        <v>37</v>
      </c>
      <c r="B35" s="34">
        <v>399</v>
      </c>
      <c r="C35" s="34">
        <v>19</v>
      </c>
      <c r="D35" s="34">
        <v>21</v>
      </c>
      <c r="E35" s="36">
        <v>183.881135251215</v>
      </c>
      <c r="F35" s="36">
        <v>108.74837454870401</v>
      </c>
      <c r="G35" s="36">
        <v>232.19822320897899</v>
      </c>
      <c r="H35" s="36">
        <v>524.82773300890005</v>
      </c>
    </row>
    <row r="36" spans="1:8">
      <c r="A36" s="34" t="s">
        <v>36</v>
      </c>
      <c r="B36" s="34">
        <v>399</v>
      </c>
      <c r="C36" s="34">
        <v>19</v>
      </c>
      <c r="D36" s="34">
        <v>21</v>
      </c>
      <c r="E36" s="36">
        <v>208.71770305506399</v>
      </c>
      <c r="F36" s="36">
        <v>114.609234286467</v>
      </c>
      <c r="G36" s="36">
        <v>299.773233812336</v>
      </c>
      <c r="H36" s="36">
        <v>623.10017115386802</v>
      </c>
    </row>
    <row r="37" spans="1:8">
      <c r="A37" s="34" t="s">
        <v>35</v>
      </c>
      <c r="B37" s="34">
        <v>418</v>
      </c>
      <c r="C37" s="34">
        <v>19</v>
      </c>
      <c r="D37" s="34">
        <v>22</v>
      </c>
      <c r="E37" s="36">
        <v>200.23661164207999</v>
      </c>
      <c r="F37" s="36">
        <v>140.697636587478</v>
      </c>
      <c r="G37" s="36">
        <v>279.00102857661699</v>
      </c>
      <c r="H37" s="36">
        <v>619.93527680617501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E864-2FE3-4AF5-80BE-A0E74D5A78C4}">
  <dimension ref="B1:D11"/>
  <sheetViews>
    <sheetView workbookViewId="0">
      <selection activeCell="G27" sqref="G27"/>
    </sheetView>
  </sheetViews>
  <sheetFormatPr defaultRowHeight="15"/>
  <cols>
    <col min="1" max="2" width="9.140625" style="34"/>
    <col min="3" max="3" width="10.5703125" style="34" bestFit="1" customWidth="1"/>
    <col min="4" max="16384" width="9.140625" style="34"/>
  </cols>
  <sheetData>
    <row r="1" spans="2:4">
      <c r="B1" s="34" t="s">
        <v>34</v>
      </c>
      <c r="C1" s="34" t="s">
        <v>33</v>
      </c>
      <c r="D1" s="34" t="s">
        <v>32</v>
      </c>
    </row>
    <row r="2" spans="2:4">
      <c r="B2" s="34" t="s">
        <v>31</v>
      </c>
      <c r="C2" s="34">
        <v>1000</v>
      </c>
    </row>
    <row r="3" spans="2:4">
      <c r="B3" s="34" t="s">
        <v>30</v>
      </c>
      <c r="C3" s="34">
        <v>500</v>
      </c>
    </row>
    <row r="4" spans="2:4">
      <c r="B4" s="34" t="s">
        <v>29</v>
      </c>
      <c r="C4" s="34">
        <v>600</v>
      </c>
    </row>
    <row r="5" spans="2:4">
      <c r="B5" s="34" t="s">
        <v>28</v>
      </c>
      <c r="C5" s="34">
        <v>300</v>
      </c>
    </row>
    <row r="6" spans="2:4">
      <c r="B6" s="34" t="s">
        <v>27</v>
      </c>
      <c r="C6" s="34">
        <v>400</v>
      </c>
    </row>
    <row r="7" spans="2:4">
      <c r="B7" s="34" t="s">
        <v>26</v>
      </c>
      <c r="D7" s="34">
        <v>200</v>
      </c>
    </row>
    <row r="8" spans="2:4">
      <c r="B8" s="34" t="s">
        <v>25</v>
      </c>
      <c r="D8" s="34">
        <v>400</v>
      </c>
    </row>
    <row r="9" spans="2:4">
      <c r="B9" s="34" t="s">
        <v>24</v>
      </c>
      <c r="D9" s="34">
        <v>200</v>
      </c>
    </row>
    <row r="10" spans="2:4">
      <c r="B10" s="34" t="s">
        <v>23</v>
      </c>
      <c r="D10" s="34">
        <v>300</v>
      </c>
    </row>
    <row r="11" spans="2:4">
      <c r="B11" s="34" t="s">
        <v>22</v>
      </c>
      <c r="D11" s="3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TCA</vt:lpstr>
      <vt:lpstr>Market_Impact</vt:lpstr>
      <vt:lpstr>CBOE_Market_Volume</vt:lpstr>
      <vt:lpstr>LOB_Example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Fan</dc:creator>
  <cp:lastModifiedBy>Xu Fan</cp:lastModifiedBy>
  <dcterms:created xsi:type="dcterms:W3CDTF">2015-06-05T18:17:20Z</dcterms:created>
  <dcterms:modified xsi:type="dcterms:W3CDTF">2022-01-24T22:07:39Z</dcterms:modified>
</cp:coreProperties>
</file>