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0" yWindow="0" windowWidth="24240" windowHeight="13740" activeTab="1"/>
  </bookViews>
  <sheets>
    <sheet name="Feuil1" sheetId="1" r:id="rId1"/>
    <sheet name="scenarios oxygene" sheetId="2" r:id="rId2"/>
    <sheet name="Feuil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" i="2" l="1"/>
  <c r="M6" i="2"/>
  <c r="M5" i="2"/>
  <c r="M4" i="2"/>
  <c r="O7" i="2"/>
  <c r="P7" i="2"/>
  <c r="P6" i="2"/>
  <c r="P5" i="2"/>
  <c r="O6" i="2"/>
  <c r="O5" i="2"/>
  <c r="O4" i="2"/>
  <c r="P4" i="2"/>
  <c r="D7" i="2"/>
  <c r="U7" i="2"/>
  <c r="U6" i="2"/>
  <c r="U5" i="2"/>
  <c r="U4" i="2"/>
  <c r="H27" i="2"/>
  <c r="H28" i="2"/>
  <c r="H29" i="2"/>
  <c r="D30" i="2"/>
  <c r="H30" i="2"/>
  <c r="H31" i="2"/>
  <c r="H32" i="2"/>
  <c r="H33" i="2"/>
  <c r="E31" i="2"/>
  <c r="F31" i="2"/>
  <c r="K27" i="2"/>
  <c r="R27" i="2"/>
  <c r="K28" i="2"/>
  <c r="R28" i="2"/>
  <c r="K29" i="2"/>
  <c r="R29" i="2"/>
  <c r="K30" i="2"/>
  <c r="R30" i="2"/>
  <c r="R33" i="2"/>
  <c r="T34" i="2"/>
  <c r="E27" i="2"/>
  <c r="F27" i="2"/>
  <c r="L27" i="2"/>
  <c r="E28" i="2"/>
  <c r="F28" i="2"/>
  <c r="L28" i="2"/>
  <c r="E29" i="2"/>
  <c r="F29" i="2"/>
  <c r="L29" i="2"/>
  <c r="E30" i="2"/>
  <c r="F30" i="2"/>
  <c r="L30" i="2"/>
  <c r="L31" i="2"/>
  <c r="F32" i="2"/>
  <c r="L32" i="2"/>
  <c r="L33" i="2"/>
  <c r="K31" i="2"/>
  <c r="K32" i="2"/>
  <c r="K33" i="2"/>
  <c r="T31" i="2"/>
  <c r="T27" i="2"/>
  <c r="T28" i="2"/>
  <c r="T29" i="2"/>
  <c r="T30" i="2"/>
  <c r="T33" i="2"/>
  <c r="Q27" i="2"/>
  <c r="S27" i="2"/>
  <c r="Q28" i="2"/>
  <c r="S28" i="2"/>
  <c r="Q29" i="2"/>
  <c r="S29" i="2"/>
  <c r="Q30" i="2"/>
  <c r="S30" i="2"/>
  <c r="S33" i="2"/>
  <c r="Q32" i="2"/>
  <c r="E7" i="2"/>
  <c r="F7" i="2"/>
  <c r="T7" i="2"/>
  <c r="E6" i="2"/>
  <c r="F6" i="2"/>
  <c r="T6" i="2"/>
  <c r="E5" i="2"/>
  <c r="F5" i="2"/>
  <c r="T5" i="2"/>
  <c r="E4" i="2"/>
  <c r="F4" i="2"/>
  <c r="T4" i="2"/>
  <c r="V7" i="2"/>
  <c r="V6" i="2"/>
  <c r="V5" i="2"/>
  <c r="V4" i="2"/>
  <c r="N32" i="2"/>
  <c r="Q33" i="2"/>
  <c r="N27" i="2"/>
  <c r="N28" i="2"/>
  <c r="N29" i="2"/>
  <c r="N30" i="2"/>
  <c r="N31" i="2"/>
  <c r="N33" i="2"/>
  <c r="I27" i="2"/>
  <c r="I28" i="2"/>
  <c r="I29" i="2"/>
  <c r="I30" i="2"/>
  <c r="I31" i="2"/>
  <c r="I32" i="2"/>
  <c r="I33" i="2"/>
  <c r="F33" i="2"/>
  <c r="D33" i="2"/>
  <c r="P32" i="2"/>
  <c r="T19" i="2"/>
  <c r="T18" i="2"/>
  <c r="T17" i="2"/>
  <c r="T16" i="2"/>
  <c r="U19" i="2"/>
  <c r="W19" i="2"/>
  <c r="U18" i="2"/>
  <c r="W18" i="2"/>
  <c r="U17" i="2"/>
  <c r="W17" i="2"/>
  <c r="U16" i="2"/>
  <c r="W16" i="2"/>
  <c r="W23" i="2"/>
  <c r="M20" i="2"/>
  <c r="E20" i="2"/>
  <c r="N20" i="2"/>
  <c r="O20" i="2"/>
  <c r="Q20" i="2"/>
  <c r="W20" i="2"/>
  <c r="W22" i="2"/>
  <c r="D10" i="2"/>
  <c r="D22" i="2"/>
  <c r="E16" i="2"/>
  <c r="F16" i="2"/>
  <c r="E17" i="2"/>
  <c r="F17" i="2"/>
  <c r="E18" i="2"/>
  <c r="F18" i="2"/>
  <c r="E19" i="2"/>
  <c r="F19" i="2"/>
  <c r="F20" i="2"/>
  <c r="F21" i="2"/>
  <c r="F22" i="2"/>
  <c r="M21" i="2"/>
  <c r="N21" i="2"/>
  <c r="O21" i="2"/>
  <c r="Q21" i="2"/>
  <c r="T21" i="2"/>
  <c r="V21" i="2"/>
  <c r="O19" i="2"/>
  <c r="M19" i="2"/>
  <c r="N19" i="2"/>
  <c r="O18" i="2"/>
  <c r="M18" i="2"/>
  <c r="N18" i="2"/>
  <c r="O17" i="2"/>
  <c r="M17" i="2"/>
  <c r="N17" i="2"/>
  <c r="O16" i="2"/>
  <c r="M16" i="2"/>
  <c r="N16" i="2"/>
  <c r="V19" i="2"/>
  <c r="V18" i="2"/>
  <c r="V17" i="2"/>
  <c r="V16" i="2"/>
  <c r="I16" i="2"/>
  <c r="I17" i="2"/>
  <c r="I18" i="2"/>
  <c r="I19" i="2"/>
  <c r="I20" i="2"/>
  <c r="I21" i="2"/>
  <c r="I22" i="2"/>
  <c r="U10" i="2"/>
  <c r="H4" i="2"/>
  <c r="H5" i="2"/>
  <c r="H6" i="2"/>
  <c r="H7" i="2"/>
  <c r="H8" i="2"/>
  <c r="H9" i="2"/>
  <c r="H10" i="2"/>
  <c r="E8" i="2"/>
  <c r="F8" i="2"/>
  <c r="I8" i="2"/>
  <c r="P10" i="2"/>
  <c r="W11" i="2"/>
  <c r="M9" i="2"/>
  <c r="N9" i="2"/>
  <c r="O9" i="2"/>
  <c r="Q9" i="2"/>
  <c r="T9" i="2"/>
  <c r="V10" i="2"/>
  <c r="T10" i="2"/>
  <c r="W4" i="2"/>
  <c r="W5" i="2"/>
  <c r="W6" i="2"/>
  <c r="W7" i="2"/>
  <c r="M8" i="2"/>
  <c r="N8" i="2"/>
  <c r="O8" i="2"/>
  <c r="Q8" i="2"/>
  <c r="W8" i="2"/>
  <c r="W10" i="2"/>
  <c r="F9" i="2"/>
  <c r="I9" i="2"/>
  <c r="I6" i="2"/>
  <c r="I5" i="2"/>
  <c r="I4" i="2"/>
  <c r="N6" i="2"/>
  <c r="Q6" i="2"/>
  <c r="N7" i="2"/>
  <c r="Q7" i="2"/>
  <c r="N5" i="2"/>
  <c r="Q5" i="2"/>
  <c r="S4" i="1"/>
  <c r="U4" i="1"/>
  <c r="S3" i="1"/>
  <c r="U3" i="1"/>
  <c r="D26" i="1"/>
  <c r="D25" i="1"/>
  <c r="S25" i="1"/>
  <c r="D24" i="1"/>
  <c r="S24" i="1"/>
  <c r="H29" i="1"/>
  <c r="F29" i="1"/>
  <c r="H28" i="1"/>
  <c r="O28" i="1"/>
  <c r="E28" i="1"/>
  <c r="F28" i="1"/>
  <c r="I28" i="1"/>
  <c r="H26" i="1"/>
  <c r="O26" i="1"/>
  <c r="D16" i="1"/>
  <c r="D15" i="1"/>
  <c r="H15" i="1"/>
  <c r="O15" i="1"/>
  <c r="D14" i="1"/>
  <c r="S14" i="1"/>
  <c r="H19" i="1"/>
  <c r="O19" i="1"/>
  <c r="F19" i="1"/>
  <c r="H18" i="1"/>
  <c r="M18" i="1"/>
  <c r="E18" i="1"/>
  <c r="F18" i="1"/>
  <c r="I18" i="1"/>
  <c r="H16" i="1"/>
  <c r="M16" i="1"/>
  <c r="E14" i="1"/>
  <c r="F14" i="1"/>
  <c r="H3" i="1"/>
  <c r="O3" i="1"/>
  <c r="H8" i="1"/>
  <c r="M8" i="1"/>
  <c r="N8" i="1"/>
  <c r="H7" i="1"/>
  <c r="O7" i="1"/>
  <c r="H5" i="1"/>
  <c r="M5" i="1"/>
  <c r="H4" i="1"/>
  <c r="M4" i="1"/>
  <c r="M3" i="1"/>
  <c r="F8" i="1"/>
  <c r="E7" i="1"/>
  <c r="F7" i="1"/>
  <c r="E5" i="1"/>
  <c r="F5" i="1"/>
  <c r="E4" i="1"/>
  <c r="F4" i="1"/>
  <c r="E3" i="1"/>
  <c r="F3" i="1"/>
  <c r="D6" i="1"/>
  <c r="E6" i="1"/>
  <c r="I7" i="2"/>
  <c r="I10" i="2"/>
  <c r="F10" i="2"/>
  <c r="O10" i="2"/>
  <c r="M10" i="2"/>
  <c r="N4" i="2"/>
  <c r="E16" i="1"/>
  <c r="F16" i="1"/>
  <c r="I16" i="1"/>
  <c r="S15" i="1"/>
  <c r="U14" i="1"/>
  <c r="S31" i="1"/>
  <c r="U25" i="1"/>
  <c r="U31" i="1"/>
  <c r="T31" i="1"/>
  <c r="U24" i="1"/>
  <c r="E15" i="1"/>
  <c r="F15" i="1"/>
  <c r="I19" i="1"/>
  <c r="M15" i="1"/>
  <c r="D17" i="1"/>
  <c r="D27" i="1"/>
  <c r="I3" i="1"/>
  <c r="H14" i="1"/>
  <c r="M14" i="1"/>
  <c r="N16" i="1"/>
  <c r="O16" i="1"/>
  <c r="P16" i="1"/>
  <c r="N18" i="1"/>
  <c r="M19" i="1"/>
  <c r="N19" i="1"/>
  <c r="P19" i="1"/>
  <c r="I29" i="1"/>
  <c r="M26" i="1"/>
  <c r="H27" i="1"/>
  <c r="O27" i="1"/>
  <c r="E24" i="1"/>
  <c r="F24" i="1"/>
  <c r="H25" i="1"/>
  <c r="M25" i="1"/>
  <c r="M28" i="1"/>
  <c r="N28" i="1"/>
  <c r="P28" i="1"/>
  <c r="H24" i="1"/>
  <c r="E26" i="1"/>
  <c r="F26" i="1"/>
  <c r="I26" i="1"/>
  <c r="M29" i="1"/>
  <c r="N29" i="1"/>
  <c r="O29" i="1"/>
  <c r="E25" i="1"/>
  <c r="F25" i="1"/>
  <c r="I15" i="1"/>
  <c r="O18" i="1"/>
  <c r="N3" i="1"/>
  <c r="P3" i="1"/>
  <c r="I4" i="1"/>
  <c r="I8" i="1"/>
  <c r="O4" i="1"/>
  <c r="H6" i="1"/>
  <c r="M6" i="1"/>
  <c r="N6" i="1"/>
  <c r="N5" i="1"/>
  <c r="N4" i="1"/>
  <c r="O5" i="1"/>
  <c r="O8" i="1"/>
  <c r="P8" i="1"/>
  <c r="M7" i="1"/>
  <c r="N7" i="1"/>
  <c r="P7" i="1"/>
  <c r="I7" i="1"/>
  <c r="I5" i="1"/>
  <c r="F6" i="1"/>
  <c r="F9" i="1"/>
  <c r="N10" i="2"/>
  <c r="Q4" i="2"/>
  <c r="Q10" i="2"/>
  <c r="P5" i="1"/>
  <c r="N15" i="1"/>
  <c r="P15" i="1"/>
  <c r="I25" i="1"/>
  <c r="N14" i="1"/>
  <c r="O14" i="1"/>
  <c r="E17" i="1"/>
  <c r="F17" i="1"/>
  <c r="H17" i="1"/>
  <c r="E27" i="1"/>
  <c r="F27" i="1"/>
  <c r="T21" i="1"/>
  <c r="S21" i="1"/>
  <c r="U15" i="1"/>
  <c r="U21" i="1"/>
  <c r="I14" i="1"/>
  <c r="N26" i="1"/>
  <c r="P26" i="1"/>
  <c r="P29" i="1"/>
  <c r="P18" i="1"/>
  <c r="N25" i="1"/>
  <c r="M27" i="1"/>
  <c r="H30" i="1"/>
  <c r="M24" i="1"/>
  <c r="O25" i="1"/>
  <c r="I24" i="1"/>
  <c r="O24" i="1"/>
  <c r="H9" i="1"/>
  <c r="O6" i="1"/>
  <c r="P6" i="1"/>
  <c r="I6" i="1"/>
  <c r="I9" i="1"/>
  <c r="P4" i="1"/>
  <c r="N9" i="1"/>
  <c r="M9" i="1"/>
  <c r="F30" i="1"/>
  <c r="I27" i="1"/>
  <c r="P25" i="1"/>
  <c r="I30" i="1"/>
  <c r="M17" i="1"/>
  <c r="O17" i="1"/>
  <c r="O20" i="1"/>
  <c r="I17" i="1"/>
  <c r="I20" i="1"/>
  <c r="F20" i="1"/>
  <c r="P14" i="1"/>
  <c r="H20" i="1"/>
  <c r="N27" i="1"/>
  <c r="P27" i="1"/>
  <c r="O30" i="1"/>
  <c r="M30" i="1"/>
  <c r="N24" i="1"/>
  <c r="P9" i="1"/>
  <c r="O9" i="1"/>
  <c r="N17" i="1"/>
  <c r="M20" i="1"/>
  <c r="N30" i="1"/>
  <c r="P24" i="1"/>
  <c r="P30" i="1"/>
  <c r="P17" i="1"/>
  <c r="P20" i="1"/>
  <c r="N20" i="1"/>
</calcChain>
</file>

<file path=xl/comments1.xml><?xml version="1.0" encoding="utf-8"?>
<comments xmlns="http://schemas.openxmlformats.org/spreadsheetml/2006/main">
  <authors>
    <author>TMEI</author>
  </authors>
  <commentList>
    <comment ref="J2" authorId="0">
      <text>
        <r>
          <rPr>
            <b/>
            <sz val="8"/>
            <color indexed="81"/>
            <rFont val="Tahoma"/>
            <family val="2"/>
          </rPr>
          <t>TMEI:</t>
        </r>
        <r>
          <rPr>
            <sz val="8"/>
            <color indexed="81"/>
            <rFont val="Tahoma"/>
            <family val="2"/>
          </rPr>
          <t xml:space="preserve">
vient de la police</t>
        </r>
      </text>
    </comment>
    <comment ref="K2" authorId="0">
      <text>
        <r>
          <rPr>
            <b/>
            <sz val="8"/>
            <color indexed="81"/>
            <rFont val="Tahoma"/>
            <family val="2"/>
          </rPr>
          <t>TMEI:</t>
        </r>
        <r>
          <rPr>
            <sz val="8"/>
            <color indexed="81"/>
            <rFont val="Tahoma"/>
            <family val="2"/>
          </rPr>
          <t xml:space="preserve">
vient de la police</t>
        </r>
      </text>
    </comment>
    <comment ref="L2" authorId="0">
      <text>
        <r>
          <rPr>
            <b/>
            <sz val="8"/>
            <color indexed="81"/>
            <rFont val="Tahoma"/>
            <family val="2"/>
          </rPr>
          <t>TMEI:</t>
        </r>
        <r>
          <rPr>
            <sz val="8"/>
            <color indexed="81"/>
            <rFont val="Tahoma"/>
            <family val="2"/>
          </rPr>
          <t xml:space="preserve">
soit par defait soit changé dans la police
ne s'applique au profit coassureur 1 (leader/apériteurr) sur le montant des primes HT des autres coassureurs</t>
        </r>
      </text>
    </comment>
    <comment ref="D3" authorId="0">
      <text>
        <r>
          <rPr>
            <b/>
            <sz val="8"/>
            <color indexed="81"/>
            <rFont val="Tahoma"/>
            <family val="2"/>
          </rPr>
          <t>TMEI:</t>
        </r>
        <r>
          <rPr>
            <sz val="8"/>
            <color indexed="81"/>
            <rFont val="Tahoma"/>
            <family val="2"/>
          </rPr>
          <t xml:space="preserve">
prime de base saisie dans la police pour la garantie</t>
        </r>
      </text>
    </comment>
    <comment ref="D6" authorId="0">
      <text>
        <r>
          <rPr>
            <b/>
            <sz val="8"/>
            <color indexed="81"/>
            <rFont val="Tahoma"/>
            <family val="2"/>
          </rPr>
          <t>TMEI:</t>
        </r>
        <r>
          <rPr>
            <sz val="8"/>
            <color indexed="81"/>
            <rFont val="Tahoma"/>
            <family val="2"/>
          </rPr>
          <t xml:space="preserve">
taux 12% des primes dommages (fonction type de garantie dommage/autre). Ne s'applique que sur type P sinon 0</t>
        </r>
      </text>
    </comment>
    <comment ref="D7" authorId="0">
      <text>
        <r>
          <rPr>
            <b/>
            <sz val="8"/>
            <color indexed="81"/>
            <rFont val="Tahoma"/>
            <family val="2"/>
          </rPr>
          <t>TMEI:</t>
        </r>
        <r>
          <rPr>
            <sz val="8"/>
            <color indexed="81"/>
            <rFont val="Tahoma"/>
            <family val="2"/>
          </rPr>
          <t xml:space="preserve">
en An : saisie 
peut etre saisi dans la police. 
Sinon constante de base/ quittance</t>
        </r>
      </text>
    </comment>
    <comment ref="D8" authorId="0">
      <text>
        <r>
          <rPr>
            <b/>
            <sz val="8"/>
            <color indexed="81"/>
            <rFont val="Tahoma"/>
            <family val="2"/>
          </rPr>
          <t>TMEI:</t>
        </r>
        <r>
          <rPr>
            <sz val="8"/>
            <color indexed="81"/>
            <rFont val="Tahoma"/>
            <family val="2"/>
          </rPr>
          <t xml:space="preserve">
ne s'applique que 1 fois par an que pour le leader que si type de  garantie =P</t>
        </r>
      </text>
    </comment>
    <comment ref="J13" authorId="0">
      <text>
        <r>
          <rPr>
            <b/>
            <sz val="8"/>
            <color indexed="81"/>
            <rFont val="Tahoma"/>
            <family val="2"/>
          </rPr>
          <t>TMEI:</t>
        </r>
        <r>
          <rPr>
            <sz val="8"/>
            <color indexed="81"/>
            <rFont val="Tahoma"/>
            <family val="2"/>
          </rPr>
          <t xml:space="preserve">
vient de la police</t>
        </r>
      </text>
    </comment>
    <comment ref="K13" authorId="0">
      <text>
        <r>
          <rPr>
            <b/>
            <sz val="8"/>
            <color indexed="81"/>
            <rFont val="Tahoma"/>
            <family val="2"/>
          </rPr>
          <t>TMEI:</t>
        </r>
        <r>
          <rPr>
            <sz val="8"/>
            <color indexed="81"/>
            <rFont val="Tahoma"/>
            <family val="2"/>
          </rPr>
          <t xml:space="preserve">
vient de la police</t>
        </r>
      </text>
    </comment>
    <comment ref="L13" authorId="0">
      <text>
        <r>
          <rPr>
            <b/>
            <sz val="8"/>
            <color indexed="81"/>
            <rFont val="Tahoma"/>
            <family val="2"/>
          </rPr>
          <t>TMEI:</t>
        </r>
        <r>
          <rPr>
            <sz val="8"/>
            <color indexed="81"/>
            <rFont val="Tahoma"/>
            <family val="2"/>
          </rPr>
          <t xml:space="preserve">
soit par defait soit changé dans la police
ne s'applique au profit coassureur 1 (leader/apériteurr) sur le montant des primes HT des autres coassureurs</t>
        </r>
      </text>
    </comment>
    <comment ref="D14" authorId="0">
      <text>
        <r>
          <rPr>
            <b/>
            <sz val="8"/>
            <color indexed="81"/>
            <rFont val="Tahoma"/>
            <family val="2"/>
          </rPr>
          <t>TMEI:</t>
        </r>
        <r>
          <rPr>
            <sz val="8"/>
            <color indexed="81"/>
            <rFont val="Tahoma"/>
            <family val="2"/>
          </rPr>
          <t xml:space="preserve">
prime de base /2</t>
        </r>
      </text>
    </comment>
    <comment ref="D18" authorId="0">
      <text>
        <r>
          <rPr>
            <b/>
            <sz val="8"/>
            <color indexed="81"/>
            <rFont val="Tahoma"/>
            <family val="2"/>
          </rPr>
          <t>TMEI:</t>
        </r>
        <r>
          <rPr>
            <sz val="8"/>
            <color indexed="81"/>
            <rFont val="Tahoma"/>
            <family val="2"/>
          </rPr>
          <t xml:space="preserve">
en An : saisie 
peut etre saisi dans la police. 
Sinon constante de base/ quittance</t>
        </r>
      </text>
    </comment>
    <comment ref="E19" authorId="0">
      <text>
        <r>
          <rPr>
            <b/>
            <sz val="8"/>
            <color indexed="81"/>
            <rFont val="Tahoma"/>
            <family val="2"/>
          </rPr>
          <t>TMEI:</t>
        </r>
        <r>
          <rPr>
            <sz val="8"/>
            <color indexed="81"/>
            <rFont val="Tahoma"/>
            <family val="2"/>
          </rPr>
          <t xml:space="preserve">
ne s'applique que 1 fois par an que pour le leader que si type de  garantie =P</t>
        </r>
      </text>
    </comment>
    <comment ref="J23" authorId="0">
      <text>
        <r>
          <rPr>
            <b/>
            <sz val="8"/>
            <color indexed="81"/>
            <rFont val="Tahoma"/>
            <family val="2"/>
          </rPr>
          <t>TMEI:</t>
        </r>
        <r>
          <rPr>
            <sz val="8"/>
            <color indexed="81"/>
            <rFont val="Tahoma"/>
            <family val="2"/>
          </rPr>
          <t xml:space="preserve">
vient de la police</t>
        </r>
      </text>
    </comment>
    <comment ref="K23" authorId="0">
      <text>
        <r>
          <rPr>
            <b/>
            <sz val="8"/>
            <color indexed="81"/>
            <rFont val="Tahoma"/>
            <family val="2"/>
          </rPr>
          <t>TMEI:</t>
        </r>
        <r>
          <rPr>
            <sz val="8"/>
            <color indexed="81"/>
            <rFont val="Tahoma"/>
            <family val="2"/>
          </rPr>
          <t xml:space="preserve">
vient de la police</t>
        </r>
      </text>
    </comment>
    <comment ref="L23" authorId="0">
      <text>
        <r>
          <rPr>
            <b/>
            <sz val="8"/>
            <color indexed="81"/>
            <rFont val="Tahoma"/>
            <family val="2"/>
          </rPr>
          <t>TMEI:</t>
        </r>
        <r>
          <rPr>
            <sz val="8"/>
            <color indexed="81"/>
            <rFont val="Tahoma"/>
            <family val="2"/>
          </rPr>
          <t xml:space="preserve">
soit par defait soit changé dans la police
ne s'applique au profit coassureur 1 (leader/apériteurr) sur le montant des primes HT des autres coassureurs</t>
        </r>
      </text>
    </comment>
    <comment ref="D24" authorId="0">
      <text>
        <r>
          <rPr>
            <b/>
            <sz val="8"/>
            <color indexed="81"/>
            <rFont val="Tahoma"/>
            <family val="2"/>
          </rPr>
          <t>TMEI:</t>
        </r>
        <r>
          <rPr>
            <sz val="8"/>
            <color indexed="81"/>
            <rFont val="Tahoma"/>
            <family val="2"/>
          </rPr>
          <t xml:space="preserve">
prime de base /2</t>
        </r>
      </text>
    </comment>
    <comment ref="D25" authorId="0">
      <text>
        <r>
          <rPr>
            <b/>
            <sz val="8"/>
            <color indexed="81"/>
            <rFont val="Tahoma"/>
            <family val="2"/>
          </rPr>
          <t>TMEI:</t>
        </r>
        <r>
          <rPr>
            <sz val="8"/>
            <color indexed="81"/>
            <rFont val="Tahoma"/>
            <family val="2"/>
          </rPr>
          <t xml:space="preserve">
prime de base /2</t>
        </r>
      </text>
    </comment>
    <comment ref="D26" authorId="0">
      <text>
        <r>
          <rPr>
            <b/>
            <sz val="8"/>
            <color indexed="81"/>
            <rFont val="Tahoma"/>
            <family val="2"/>
          </rPr>
          <t>TMEI:</t>
        </r>
        <r>
          <rPr>
            <sz val="8"/>
            <color indexed="81"/>
            <rFont val="Tahoma"/>
            <family val="2"/>
          </rPr>
          <t xml:space="preserve">
prime de base /2</t>
        </r>
      </text>
    </comment>
    <comment ref="D27" authorId="0">
      <text>
        <r>
          <rPr>
            <b/>
            <sz val="8"/>
            <color indexed="81"/>
            <rFont val="Tahoma"/>
            <family val="2"/>
          </rPr>
          <t>TMEI:</t>
        </r>
        <r>
          <rPr>
            <sz val="8"/>
            <color indexed="81"/>
            <rFont val="Tahoma"/>
            <family val="2"/>
          </rPr>
          <t xml:space="preserve">
prime de base /2</t>
        </r>
      </text>
    </comment>
    <comment ref="D28" authorId="0">
      <text>
        <r>
          <rPr>
            <b/>
            <sz val="8"/>
            <color indexed="81"/>
            <rFont val="Tahoma"/>
            <family val="2"/>
          </rPr>
          <t>TMEI:</t>
        </r>
        <r>
          <rPr>
            <sz val="8"/>
            <color indexed="81"/>
            <rFont val="Tahoma"/>
            <family val="2"/>
          </rPr>
          <t xml:space="preserve">
en An : saisie 
peut etre saisi dans la police. 
Sinon constante de base/ quittance</t>
        </r>
      </text>
    </comment>
    <comment ref="E29" authorId="0">
      <text>
        <r>
          <rPr>
            <b/>
            <sz val="8"/>
            <color indexed="81"/>
            <rFont val="Tahoma"/>
            <family val="2"/>
          </rPr>
          <t>TMEI:</t>
        </r>
        <r>
          <rPr>
            <sz val="8"/>
            <color indexed="81"/>
            <rFont val="Tahoma"/>
            <family val="2"/>
          </rPr>
          <t xml:space="preserve">
ne s'applique que 1 fois par an que pour le leader que si type de  garantie =P</t>
        </r>
      </text>
    </comment>
  </commentList>
</comments>
</file>

<file path=xl/comments2.xml><?xml version="1.0" encoding="utf-8"?>
<comments xmlns="http://schemas.openxmlformats.org/spreadsheetml/2006/main">
  <authors>
    <author>TMEI</author>
    <author>Alex Hautot</author>
  </authors>
  <commentList>
    <comment ref="J3" authorId="0">
      <text>
        <r>
          <rPr>
            <b/>
            <sz val="8"/>
            <color indexed="81"/>
            <rFont val="Tahoma"/>
            <family val="2"/>
          </rPr>
          <t>TMEI:</t>
        </r>
        <r>
          <rPr>
            <sz val="8"/>
            <color indexed="81"/>
            <rFont val="Tahoma"/>
            <family val="2"/>
          </rPr>
          <t xml:space="preserve">
vient de la police</t>
        </r>
      </text>
    </comment>
    <comment ref="K3" authorId="0">
      <text>
        <r>
          <rPr>
            <b/>
            <sz val="8"/>
            <color indexed="81"/>
            <rFont val="Tahoma"/>
            <family val="2"/>
          </rPr>
          <t>TMEI:</t>
        </r>
        <r>
          <rPr>
            <sz val="8"/>
            <color indexed="81"/>
            <rFont val="Tahoma"/>
            <family val="2"/>
          </rPr>
          <t xml:space="preserve">
vient de la police</t>
        </r>
      </text>
    </comment>
    <comment ref="L3" authorId="0">
      <text>
        <r>
          <rPr>
            <b/>
            <sz val="8"/>
            <color indexed="81"/>
            <rFont val="Tahoma"/>
            <family val="2"/>
          </rPr>
          <t>TMEI:</t>
        </r>
        <r>
          <rPr>
            <sz val="8"/>
            <color indexed="81"/>
            <rFont val="Tahoma"/>
            <family val="2"/>
          </rPr>
          <t xml:space="preserve">
soit par defait soit changé dans la police
ne s'applique au profit coassureur 1 (leader/apériteurr) sur le montant des primes HT des autres coassureurs</t>
        </r>
      </text>
    </comment>
    <comment ref="D4" authorId="0">
      <text>
        <r>
          <rPr>
            <b/>
            <sz val="8"/>
            <color indexed="81"/>
            <rFont val="Tahoma"/>
            <family val="2"/>
          </rPr>
          <t>TMEI:</t>
        </r>
        <r>
          <rPr>
            <sz val="8"/>
            <color indexed="81"/>
            <rFont val="Tahoma"/>
            <family val="2"/>
          </rPr>
          <t xml:space="preserve">
prime de base saisie dans la police pour la garantie</t>
        </r>
      </text>
    </comment>
    <comment ref="D7" authorId="0">
      <text>
        <r>
          <rPr>
            <b/>
            <sz val="8"/>
            <color indexed="81"/>
            <rFont val="Tahoma"/>
            <family val="2"/>
          </rPr>
          <t>TMEI:</t>
        </r>
        <r>
          <rPr>
            <sz val="8"/>
            <color indexed="81"/>
            <rFont val="Tahoma"/>
            <family val="2"/>
          </rPr>
          <t xml:space="preserve">
taux 12% des primes dommages (fonction type de garantie dommage/autre). Ne s'applique que sur type P sinon 0</t>
        </r>
      </text>
    </comment>
    <comment ref="D8" authorId="0">
      <text>
        <r>
          <rPr>
            <b/>
            <sz val="8"/>
            <color indexed="81"/>
            <rFont val="Tahoma"/>
            <family val="2"/>
          </rPr>
          <t>TMEI:</t>
        </r>
        <r>
          <rPr>
            <sz val="8"/>
            <color indexed="81"/>
            <rFont val="Tahoma"/>
            <family val="2"/>
          </rPr>
          <t xml:space="preserve">
en An : saisie 
peut etre saisi dans la police. 
Sinon constante de base/ quittance</t>
        </r>
      </text>
    </comment>
    <comment ref="D9" authorId="0">
      <text>
        <r>
          <rPr>
            <b/>
            <sz val="8"/>
            <color indexed="81"/>
            <rFont val="Tahoma"/>
            <family val="2"/>
          </rPr>
          <t>TMEI:</t>
        </r>
        <r>
          <rPr>
            <sz val="8"/>
            <color indexed="81"/>
            <rFont val="Tahoma"/>
            <family val="2"/>
          </rPr>
          <t xml:space="preserve">
ne s'applique que 1 fois par an que pour le leader que si type de  garantie =P</t>
        </r>
      </text>
    </comment>
    <comment ref="M15" authorId="1">
      <text>
        <r>
          <rPr>
            <b/>
            <sz val="9"/>
            <color indexed="81"/>
            <rFont val="Calibri"/>
            <family val="2"/>
          </rPr>
          <t>Pas besoin de l'afficher ni de le gérer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O15" authorId="1">
      <text>
        <r>
          <rPr>
            <sz val="9"/>
            <color indexed="81"/>
            <rFont val="Calibri"/>
            <family val="2"/>
          </rPr>
          <t xml:space="preserve">OXYGENE NE PERCEVRA PAS LES TAXES C'eST AXA QUI S'EN CHARGE
</t>
        </r>
      </text>
    </comment>
    <comment ref="D27" authorId="0">
      <text>
        <r>
          <rPr>
            <b/>
            <sz val="8"/>
            <color indexed="81"/>
            <rFont val="Tahoma"/>
            <family val="2"/>
          </rPr>
          <t>TMEI:</t>
        </r>
        <r>
          <rPr>
            <sz val="8"/>
            <color indexed="81"/>
            <rFont val="Tahoma"/>
            <family val="2"/>
          </rPr>
          <t xml:space="preserve">
prime de base saisie dans la police pour la garantie</t>
        </r>
      </text>
    </comment>
    <comment ref="D30" authorId="0">
      <text>
        <r>
          <rPr>
            <b/>
            <sz val="8"/>
            <color indexed="81"/>
            <rFont val="Tahoma"/>
            <family val="2"/>
          </rPr>
          <t>TMEI:</t>
        </r>
        <r>
          <rPr>
            <sz val="8"/>
            <color indexed="81"/>
            <rFont val="Tahoma"/>
            <family val="2"/>
          </rPr>
          <t xml:space="preserve">
taux 12% des primes dommages (fonction type de garantie dommage/autre). Ne s'applique que sur type P sinon 0</t>
        </r>
      </text>
    </comment>
    <comment ref="D31" authorId="0">
      <text>
        <r>
          <rPr>
            <b/>
            <sz val="8"/>
            <color indexed="81"/>
            <rFont val="Tahoma"/>
            <family val="2"/>
          </rPr>
          <t>TMEI:</t>
        </r>
        <r>
          <rPr>
            <sz val="8"/>
            <color indexed="81"/>
            <rFont val="Tahoma"/>
            <family val="2"/>
          </rPr>
          <t xml:space="preserve">
en An : saisie 
peut etre saisi dans la police. 
Sinon constante de base/ quittance</t>
        </r>
      </text>
    </comment>
    <comment ref="D32" authorId="0">
      <text>
        <r>
          <rPr>
            <b/>
            <sz val="8"/>
            <color indexed="81"/>
            <rFont val="Tahoma"/>
            <family val="2"/>
          </rPr>
          <t>TMEI:</t>
        </r>
        <r>
          <rPr>
            <sz val="8"/>
            <color indexed="81"/>
            <rFont val="Tahoma"/>
            <family val="2"/>
          </rPr>
          <t xml:space="preserve">
ne s'applique que 1 fois par an que pour le leader que si type de  garantie =P</t>
        </r>
      </text>
    </comment>
  </commentList>
</comments>
</file>

<file path=xl/sharedStrings.xml><?xml version="1.0" encoding="utf-8"?>
<sst xmlns="http://schemas.openxmlformats.org/spreadsheetml/2006/main" count="194" uniqueCount="53">
  <si>
    <t>Ht</t>
  </si>
  <si>
    <t>taxes</t>
  </si>
  <si>
    <t>TTC</t>
  </si>
  <si>
    <t>cat nat</t>
  </si>
  <si>
    <t>taux de taxes</t>
  </si>
  <si>
    <t>courtage</t>
  </si>
  <si>
    <t>taux de courtage</t>
  </si>
  <si>
    <t>a payer cie</t>
  </si>
  <si>
    <t>coassurance 1</t>
  </si>
  <si>
    <t>coassurance 2</t>
  </si>
  <si>
    <t>frais d'apertion</t>
  </si>
  <si>
    <t>coassureur 1 HT</t>
  </si>
  <si>
    <t>coassureur 1 TTC</t>
  </si>
  <si>
    <t>coassureur 2 HT</t>
  </si>
  <si>
    <t>verification</t>
  </si>
  <si>
    <t>MAG9</t>
  </si>
  <si>
    <t>IPG0</t>
  </si>
  <si>
    <t>TRB9</t>
  </si>
  <si>
    <t>type de garantie (P ou C)</t>
  </si>
  <si>
    <t>C</t>
  </si>
  <si>
    <t>P</t>
  </si>
  <si>
    <t>cout de police</t>
  </si>
  <si>
    <t>surtaxe GAT</t>
  </si>
  <si>
    <t>Base annuelle</t>
  </si>
  <si>
    <t>Base semestrielle</t>
  </si>
  <si>
    <t>quittance 1</t>
  </si>
  <si>
    <t>total</t>
  </si>
  <si>
    <t>quittance 2</t>
  </si>
  <si>
    <t xml:space="preserve"> taux reass fac 1 / coassureur 1</t>
  </si>
  <si>
    <t>commission de réssurance</t>
  </si>
  <si>
    <t>a vérifier selon mandat agence</t>
  </si>
  <si>
    <t>cession de prime</t>
  </si>
  <si>
    <t>com de reass</t>
  </si>
  <si>
    <t>a reverser reass</t>
  </si>
  <si>
    <t>OXYGENE</t>
  </si>
  <si>
    <t>AXA</t>
  </si>
  <si>
    <t>OXYGENE HT</t>
  </si>
  <si>
    <t>OXYGENE TTC</t>
  </si>
  <si>
    <t>Part Protocole Groupama</t>
  </si>
  <si>
    <t>PRIME HT A REVERSER</t>
  </si>
  <si>
    <t>RETENUE OXYGENE</t>
  </si>
  <si>
    <t>0 reverser à Groupama</t>
  </si>
  <si>
    <t>net OXYGENE</t>
  </si>
  <si>
    <t>RETENUE OXYGNE</t>
  </si>
  <si>
    <t>montant des frais d'apérition</t>
  </si>
  <si>
    <t>AXA HT</t>
  </si>
  <si>
    <t>AXA TTC</t>
  </si>
  <si>
    <t>type de garantie</t>
  </si>
  <si>
    <t>PRIME A REVERSER</t>
  </si>
  <si>
    <t>vérification</t>
  </si>
  <si>
    <t>OXYGENE  100%</t>
  </si>
  <si>
    <t>OXYGENE COASSUREUR 50%</t>
  </si>
  <si>
    <t>OXYGENE APERITEUR AVEC AXA 50 %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</si>
</sst>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8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9" fontId="0" fillId="0" borderId="0" xfId="0" applyNumberFormat="1"/>
    <xf numFmtId="2" fontId="0" fillId="0" borderId="0" xfId="0" applyNumberFormat="1"/>
    <xf numFmtId="9" fontId="0" fillId="0" borderId="0" xfId="1" applyFont="1"/>
    <xf numFmtId="0" fontId="2" fillId="0" borderId="0" xfId="0" applyFont="1"/>
    <xf numFmtId="0" fontId="0" fillId="0" borderId="0" xfId="0" applyBorder="1"/>
    <xf numFmtId="0" fontId="2" fillId="0" borderId="0" xfId="0" applyFont="1" applyBorder="1" applyAlignment="1">
      <alignment horizontal="center"/>
    </xf>
    <xf numFmtId="2" fontId="2" fillId="0" borderId="0" xfId="0" applyNumberFormat="1" applyFont="1"/>
    <xf numFmtId="10" fontId="0" fillId="0" borderId="0" xfId="0" applyNumberFormat="1"/>
    <xf numFmtId="164" fontId="0" fillId="0" borderId="0" xfId="1" applyNumberFormat="1" applyFont="1"/>
    <xf numFmtId="0" fontId="0" fillId="0" borderId="0" xfId="0" applyAlignment="1">
      <alignment wrapText="1"/>
    </xf>
    <xf numFmtId="165" fontId="0" fillId="0" borderId="0" xfId="1" applyNumberFormat="1" applyFont="1"/>
    <xf numFmtId="0" fontId="7" fillId="0" borderId="0" xfId="0" applyFont="1"/>
    <xf numFmtId="0" fontId="7" fillId="0" borderId="0" xfId="0" applyFont="1" applyAlignment="1">
      <alignment wrapText="1"/>
    </xf>
    <xf numFmtId="9" fontId="7" fillId="0" borderId="0" xfId="0" applyNumberFormat="1" applyFont="1"/>
    <xf numFmtId="2" fontId="7" fillId="0" borderId="0" xfId="0" applyNumberFormat="1" applyFont="1"/>
    <xf numFmtId="10" fontId="7" fillId="0" borderId="0" xfId="0" applyNumberFormat="1" applyFont="1"/>
    <xf numFmtId="0" fontId="8" fillId="0" borderId="0" xfId="0" applyFont="1"/>
    <xf numFmtId="2" fontId="8" fillId="0" borderId="0" xfId="0" applyNumberFormat="1" applyFont="1"/>
    <xf numFmtId="1" fontId="7" fillId="0" borderId="0" xfId="0" applyNumberFormat="1" applyFont="1"/>
    <xf numFmtId="0" fontId="2" fillId="0" borderId="0" xfId="0" applyFont="1" applyBorder="1" applyAlignment="1">
      <alignment horizontal="center"/>
    </xf>
  </cellXfs>
  <cellStyles count="38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1"/>
  <sheetViews>
    <sheetView workbookViewId="0">
      <selection sqref="A1:U10"/>
    </sheetView>
  </sheetViews>
  <sheetFormatPr baseColWidth="10" defaultRowHeight="15" x14ac:dyDescent="0.25"/>
  <cols>
    <col min="1" max="1" width="16.7109375" customWidth="1"/>
    <col min="2" max="2" width="22.42578125" customWidth="1"/>
    <col min="3" max="3" width="13.42578125" customWidth="1"/>
    <col min="7" max="7" width="17.42578125" customWidth="1"/>
    <col min="10" max="10" width="13.85546875" customWidth="1"/>
    <col min="11" max="11" width="14.28515625" customWidth="1"/>
    <col min="12" max="12" width="14.140625" customWidth="1"/>
    <col min="13" max="13" width="14.28515625" customWidth="1"/>
    <col min="14" max="14" width="15.140625" customWidth="1"/>
    <col min="15" max="15" width="14.28515625" customWidth="1"/>
    <col min="17" max="17" width="27.7109375" customWidth="1"/>
    <col min="18" max="18" width="24.7109375" customWidth="1"/>
    <col min="19" max="19" width="20.140625" customWidth="1"/>
    <col min="20" max="20" width="14.28515625" customWidth="1"/>
    <col min="21" max="21" width="17.140625" customWidth="1"/>
  </cols>
  <sheetData>
    <row r="1" spans="1:21" x14ac:dyDescent="0.25">
      <c r="A1" s="4" t="s">
        <v>23</v>
      </c>
      <c r="Q1" t="s">
        <v>30</v>
      </c>
    </row>
    <row r="2" spans="1:21" x14ac:dyDescent="0.25">
      <c r="B2" t="s">
        <v>18</v>
      </c>
      <c r="C2" t="s">
        <v>4</v>
      </c>
      <c r="D2" t="s">
        <v>0</v>
      </c>
      <c r="E2" t="s">
        <v>1</v>
      </c>
      <c r="F2" t="s">
        <v>2</v>
      </c>
      <c r="G2" t="s">
        <v>6</v>
      </c>
      <c r="H2" t="s">
        <v>5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28</v>
      </c>
      <c r="R2" t="s">
        <v>29</v>
      </c>
      <c r="S2" t="s">
        <v>31</v>
      </c>
      <c r="T2" t="s">
        <v>32</v>
      </c>
      <c r="U2" t="s">
        <v>33</v>
      </c>
    </row>
    <row r="3" spans="1:21" x14ac:dyDescent="0.25">
      <c r="A3" t="s">
        <v>15</v>
      </c>
      <c r="B3" t="s">
        <v>19</v>
      </c>
      <c r="C3" s="1">
        <v>0.09</v>
      </c>
      <c r="D3">
        <v>500</v>
      </c>
      <c r="E3">
        <f>D3*C3</f>
        <v>45</v>
      </c>
      <c r="F3">
        <f>D3+E3</f>
        <v>545</v>
      </c>
      <c r="G3" s="1">
        <v>0.2</v>
      </c>
      <c r="H3" s="2">
        <f>D3*G3</f>
        <v>100</v>
      </c>
      <c r="I3" s="2">
        <f>F3-H3</f>
        <v>445</v>
      </c>
      <c r="J3" s="3">
        <v>0.5</v>
      </c>
      <c r="K3" s="3">
        <v>0.5</v>
      </c>
      <c r="L3" s="1">
        <v>0.05</v>
      </c>
      <c r="M3">
        <f>(D3-H3)*J3+((D3-H3)*L3)</f>
        <v>220</v>
      </c>
      <c r="N3">
        <f>M3+E3</f>
        <v>265</v>
      </c>
      <c r="O3">
        <f>((D3-H3)*K3)-((D3-H3)*L3)</f>
        <v>180</v>
      </c>
      <c r="P3">
        <f>N3+O3</f>
        <v>445</v>
      </c>
      <c r="Q3" s="1">
        <v>0.5</v>
      </c>
      <c r="R3" s="8">
        <v>0.27500000000000002</v>
      </c>
      <c r="S3">
        <f>((D3*J3)*Q3)</f>
        <v>125</v>
      </c>
      <c r="T3" s="9">
        <v>0.27500000000000002</v>
      </c>
      <c r="U3" s="2">
        <f>S3 -(S3*T3)</f>
        <v>90.625</v>
      </c>
    </row>
    <row r="4" spans="1:21" x14ac:dyDescent="0.25">
      <c r="A4" t="s">
        <v>16</v>
      </c>
      <c r="B4" t="s">
        <v>19</v>
      </c>
      <c r="C4" s="1">
        <v>0</v>
      </c>
      <c r="D4">
        <v>100</v>
      </c>
      <c r="E4">
        <f t="shared" ref="E4:E7" si="0">D4*C4</f>
        <v>0</v>
      </c>
      <c r="F4">
        <f t="shared" ref="F4:F8" si="1">D4+E4</f>
        <v>100</v>
      </c>
      <c r="G4" s="1">
        <v>0.2</v>
      </c>
      <c r="H4" s="2">
        <f t="shared" ref="H4:H8" si="2">D4*G4</f>
        <v>20</v>
      </c>
      <c r="I4" s="2">
        <f t="shared" ref="I4:I8" si="3">F4-H4</f>
        <v>80</v>
      </c>
      <c r="J4" s="3">
        <v>0.5</v>
      </c>
      <c r="K4" s="3">
        <v>0.5</v>
      </c>
      <c r="L4" s="1">
        <v>0.05</v>
      </c>
      <c r="M4" s="2">
        <f t="shared" ref="M4:M8" si="4">(D4-H4)*J4+((D4-H4)*L4)</f>
        <v>44</v>
      </c>
      <c r="N4" s="2">
        <f t="shared" ref="N4:N8" si="5">M4+E4</f>
        <v>44</v>
      </c>
      <c r="O4" s="2">
        <f t="shared" ref="O4:O8" si="6">((D4-H4)*K4)-((D4-H4)*L4)</f>
        <v>36</v>
      </c>
      <c r="P4">
        <f t="shared" ref="P4:P8" si="7">N4+O4</f>
        <v>80</v>
      </c>
      <c r="Q4" s="1">
        <v>0.5</v>
      </c>
      <c r="R4" s="8">
        <v>0.27500000000000002</v>
      </c>
      <c r="S4">
        <f>(D4*J4*Q4)</f>
        <v>25</v>
      </c>
      <c r="T4" s="9">
        <v>0.27500000000000002</v>
      </c>
      <c r="U4" s="2">
        <f>S4 -(S4*T4)</f>
        <v>18.125</v>
      </c>
    </row>
    <row r="5" spans="1:21" x14ac:dyDescent="0.25">
      <c r="A5" t="s">
        <v>17</v>
      </c>
      <c r="B5" t="s">
        <v>20</v>
      </c>
      <c r="C5" s="1">
        <v>0.09</v>
      </c>
      <c r="D5">
        <v>357.14</v>
      </c>
      <c r="E5">
        <f t="shared" si="0"/>
        <v>32.142599999999995</v>
      </c>
      <c r="F5">
        <f t="shared" si="1"/>
        <v>389.2826</v>
      </c>
      <c r="G5" s="1">
        <v>0.2</v>
      </c>
      <c r="H5" s="2">
        <f t="shared" si="2"/>
        <v>71.427999999999997</v>
      </c>
      <c r="I5" s="2">
        <f t="shared" si="3"/>
        <v>317.8546</v>
      </c>
      <c r="J5" s="3">
        <v>0.5</v>
      </c>
      <c r="K5" s="3">
        <v>0.5</v>
      </c>
      <c r="L5" s="1">
        <v>0.05</v>
      </c>
      <c r="M5" s="2">
        <f t="shared" si="4"/>
        <v>157.14159999999998</v>
      </c>
      <c r="N5" s="2">
        <f t="shared" si="5"/>
        <v>189.28419999999997</v>
      </c>
      <c r="O5" s="2">
        <f t="shared" si="6"/>
        <v>128.57040000000001</v>
      </c>
      <c r="P5">
        <f t="shared" si="7"/>
        <v>317.8546</v>
      </c>
    </row>
    <row r="6" spans="1:21" x14ac:dyDescent="0.25">
      <c r="A6" t="s">
        <v>3</v>
      </c>
      <c r="C6" s="1">
        <v>0.09</v>
      </c>
      <c r="D6" s="2">
        <f>D5*0.12</f>
        <v>42.8568</v>
      </c>
      <c r="E6" s="2">
        <f>D6*C6</f>
        <v>3.8571119999999999</v>
      </c>
      <c r="F6" s="2">
        <f>D6+E6</f>
        <v>46.713912000000001</v>
      </c>
      <c r="G6" s="1">
        <v>0.08</v>
      </c>
      <c r="H6" s="2">
        <f>D6*G6</f>
        <v>3.428544</v>
      </c>
      <c r="I6" s="2">
        <f>F6-H6</f>
        <v>43.285367999999998</v>
      </c>
      <c r="J6" s="3">
        <v>0.5</v>
      </c>
      <c r="K6" s="3">
        <v>0.5</v>
      </c>
      <c r="L6" s="1">
        <v>0.05</v>
      </c>
      <c r="M6" s="2">
        <f>(D6-H6)*J6+((D6-H6)*L6)</f>
        <v>21.685540799999998</v>
      </c>
      <c r="N6" s="2">
        <f>M6+E6</f>
        <v>25.542652799999999</v>
      </c>
      <c r="O6" s="2">
        <f>((D6-H6)*K6)-((D6-H6)*L6)</f>
        <v>17.742715199999999</v>
      </c>
      <c r="P6">
        <f>N6+O6</f>
        <v>43.285367999999998</v>
      </c>
    </row>
    <row r="7" spans="1:21" x14ac:dyDescent="0.25">
      <c r="A7" t="s">
        <v>21</v>
      </c>
      <c r="C7" s="1">
        <v>0.09</v>
      </c>
      <c r="D7">
        <v>50</v>
      </c>
      <c r="E7">
        <f t="shared" si="0"/>
        <v>4.5</v>
      </c>
      <c r="F7">
        <f t="shared" si="1"/>
        <v>54.5</v>
      </c>
      <c r="G7" s="1"/>
      <c r="H7" s="2">
        <f t="shared" si="2"/>
        <v>0</v>
      </c>
      <c r="I7" s="2">
        <f t="shared" si="3"/>
        <v>54.5</v>
      </c>
      <c r="J7" s="3">
        <v>1</v>
      </c>
      <c r="K7" s="3">
        <v>0</v>
      </c>
      <c r="M7" s="2">
        <f t="shared" si="4"/>
        <v>50</v>
      </c>
      <c r="N7" s="2">
        <f t="shared" si="5"/>
        <v>54.5</v>
      </c>
      <c r="O7" s="2">
        <f t="shared" si="6"/>
        <v>0</v>
      </c>
      <c r="P7">
        <f t="shared" si="7"/>
        <v>54.5</v>
      </c>
    </row>
    <row r="8" spans="1:21" x14ac:dyDescent="0.25">
      <c r="A8" t="s">
        <v>22</v>
      </c>
      <c r="C8" s="2">
        <v>3.3</v>
      </c>
      <c r="D8">
        <v>0</v>
      </c>
      <c r="E8" s="2">
        <v>3.3</v>
      </c>
      <c r="F8" s="2">
        <f t="shared" si="1"/>
        <v>3.3</v>
      </c>
      <c r="G8" s="1"/>
      <c r="H8" s="2">
        <f t="shared" si="2"/>
        <v>0</v>
      </c>
      <c r="I8" s="2">
        <f t="shared" si="3"/>
        <v>3.3</v>
      </c>
      <c r="J8" s="3">
        <v>1</v>
      </c>
      <c r="K8" s="3">
        <v>0</v>
      </c>
      <c r="M8" s="2">
        <f t="shared" si="4"/>
        <v>0</v>
      </c>
      <c r="N8" s="2">
        <f t="shared" si="5"/>
        <v>3.3</v>
      </c>
      <c r="O8" s="2">
        <f t="shared" si="6"/>
        <v>0</v>
      </c>
      <c r="P8">
        <f t="shared" si="7"/>
        <v>3.3</v>
      </c>
    </row>
    <row r="9" spans="1:21" x14ac:dyDescent="0.25">
      <c r="A9" s="4" t="s">
        <v>26</v>
      </c>
      <c r="B9" s="4"/>
      <c r="C9" s="4"/>
      <c r="D9" s="4"/>
      <c r="E9" s="4"/>
      <c r="F9" s="7">
        <f>SUM(F3:F8)</f>
        <v>1138.7965119999999</v>
      </c>
      <c r="G9" s="4"/>
      <c r="H9" s="7">
        <f>SUM(H3:H8)</f>
        <v>194.85654399999999</v>
      </c>
      <c r="I9" s="7">
        <f>SUM(I3:I8)</f>
        <v>943.93996799999991</v>
      </c>
      <c r="J9" s="4"/>
      <c r="K9" s="4"/>
      <c r="L9" s="4"/>
      <c r="M9" s="7">
        <f>SUM(M3:M8)</f>
        <v>492.8271408</v>
      </c>
      <c r="N9" s="7">
        <f>SUM(N3:N8)</f>
        <v>581.62685279999994</v>
      </c>
      <c r="O9" s="7">
        <f>SUM(O3:O8)</f>
        <v>362.31311520000003</v>
      </c>
      <c r="P9" s="7">
        <f>SUM(P3:P8)</f>
        <v>943.93996799999991</v>
      </c>
    </row>
    <row r="10" spans="1:21" x14ac:dyDescent="0.25">
      <c r="J10" s="1"/>
    </row>
    <row r="11" spans="1:21" x14ac:dyDescent="0.25">
      <c r="A11" s="4" t="s">
        <v>24</v>
      </c>
      <c r="P11" s="20"/>
      <c r="Q11" s="20"/>
      <c r="R11" s="20"/>
      <c r="S11" s="20"/>
      <c r="T11" s="20"/>
      <c r="U11" s="20"/>
    </row>
    <row r="12" spans="1:21" x14ac:dyDescent="0.25">
      <c r="A12" s="4" t="s">
        <v>25</v>
      </c>
      <c r="P12" s="6"/>
      <c r="Q12" s="6"/>
      <c r="R12" s="6"/>
      <c r="S12" s="6"/>
      <c r="T12" s="6"/>
      <c r="U12" s="6"/>
    </row>
    <row r="13" spans="1:21" x14ac:dyDescent="0.25">
      <c r="B13" t="s">
        <v>18</v>
      </c>
      <c r="C13" t="s">
        <v>4</v>
      </c>
      <c r="D13" t="s">
        <v>0</v>
      </c>
      <c r="E13" t="s">
        <v>1</v>
      </c>
      <c r="F13" t="s">
        <v>2</v>
      </c>
      <c r="G13" t="s">
        <v>6</v>
      </c>
      <c r="H13" t="s">
        <v>5</v>
      </c>
      <c r="I13" t="s">
        <v>7</v>
      </c>
      <c r="J13" t="s">
        <v>8</v>
      </c>
      <c r="K13" t="s">
        <v>9</v>
      </c>
      <c r="L13" t="s">
        <v>10</v>
      </c>
      <c r="M13" t="s">
        <v>11</v>
      </c>
      <c r="N13" t="s">
        <v>12</v>
      </c>
      <c r="O13" t="s">
        <v>13</v>
      </c>
      <c r="P13" s="5" t="s">
        <v>14</v>
      </c>
      <c r="Q13" t="s">
        <v>28</v>
      </c>
      <c r="R13" t="s">
        <v>29</v>
      </c>
      <c r="S13" t="s">
        <v>31</v>
      </c>
      <c r="T13" t="s">
        <v>32</v>
      </c>
      <c r="U13" t="s">
        <v>33</v>
      </c>
    </row>
    <row r="14" spans="1:21" x14ac:dyDescent="0.25">
      <c r="A14" t="s">
        <v>15</v>
      </c>
      <c r="B14" t="s">
        <v>19</v>
      </c>
      <c r="C14" s="1">
        <v>0.09</v>
      </c>
      <c r="D14">
        <f>D3/2</f>
        <v>250</v>
      </c>
      <c r="E14">
        <f>D14*C14</f>
        <v>22.5</v>
      </c>
      <c r="F14">
        <f>D14+E14</f>
        <v>272.5</v>
      </c>
      <c r="G14" s="1">
        <v>0.2</v>
      </c>
      <c r="H14" s="2">
        <f>D14*G14</f>
        <v>50</v>
      </c>
      <c r="I14" s="2">
        <f>F14-H14</f>
        <v>222.5</v>
      </c>
      <c r="J14" s="3">
        <v>0.5</v>
      </c>
      <c r="K14" s="3">
        <v>0.5</v>
      </c>
      <c r="L14" s="1">
        <v>0.05</v>
      </c>
      <c r="M14">
        <f>(D14-H14)*J14+((D14-H14)*L14)</f>
        <v>110</v>
      </c>
      <c r="N14">
        <f>M14+E14</f>
        <v>132.5</v>
      </c>
      <c r="O14">
        <f>((D14-H14)*K14)-((D14-H14)*L14)</f>
        <v>90</v>
      </c>
      <c r="P14" s="5">
        <f>N14+O14</f>
        <v>222.5</v>
      </c>
      <c r="Q14" s="1">
        <v>0.5</v>
      </c>
      <c r="R14" s="8">
        <v>0.27500000000000002</v>
      </c>
      <c r="S14">
        <f>((D14*J14)*Q14)</f>
        <v>62.5</v>
      </c>
      <c r="T14" s="9">
        <v>0.27500000000000002</v>
      </c>
      <c r="U14">
        <f>S14-T14</f>
        <v>62.225000000000001</v>
      </c>
    </row>
    <row r="15" spans="1:21" x14ac:dyDescent="0.25">
      <c r="A15" t="s">
        <v>16</v>
      </c>
      <c r="B15" t="s">
        <v>19</v>
      </c>
      <c r="C15" s="1">
        <v>0</v>
      </c>
      <c r="D15">
        <f t="shared" ref="D15:D17" si="8">D4/2</f>
        <v>50</v>
      </c>
      <c r="E15">
        <f t="shared" ref="E15:E16" si="9">D15*C15</f>
        <v>0</v>
      </c>
      <c r="F15">
        <f t="shared" ref="F15:F16" si="10">D15+E15</f>
        <v>50</v>
      </c>
      <c r="G15" s="1">
        <v>0.2</v>
      </c>
      <c r="H15" s="2">
        <f t="shared" ref="H15:H16" si="11">D15*G15</f>
        <v>10</v>
      </c>
      <c r="I15" s="2">
        <f t="shared" ref="I15:I16" si="12">F15-H15</f>
        <v>40</v>
      </c>
      <c r="J15" s="3">
        <v>0.5</v>
      </c>
      <c r="K15" s="3">
        <v>0.5</v>
      </c>
      <c r="L15" s="1">
        <v>0.05</v>
      </c>
      <c r="M15" s="2">
        <f t="shared" ref="M15:M16" si="13">(D15-H15)*J15+((D15-H15)*L15)</f>
        <v>22</v>
      </c>
      <c r="N15" s="2">
        <f t="shared" ref="N15:N16" si="14">M15+E15</f>
        <v>22</v>
      </c>
      <c r="O15" s="2">
        <f t="shared" ref="O15:O16" si="15">((D15-H15)*K15)-((D15-H15)*L15)</f>
        <v>18</v>
      </c>
      <c r="P15" s="5">
        <f t="shared" ref="P15:P19" si="16">N15+O15</f>
        <v>40</v>
      </c>
      <c r="Q15" s="1">
        <v>0.5</v>
      </c>
      <c r="R15" s="8">
        <v>0.27500000000000002</v>
      </c>
      <c r="S15">
        <f>(D15*J15*Q15)</f>
        <v>12.5</v>
      </c>
      <c r="T15" s="9">
        <v>0.27500000000000002</v>
      </c>
      <c r="U15">
        <f>S15-T15</f>
        <v>12.225</v>
      </c>
    </row>
    <row r="16" spans="1:21" x14ac:dyDescent="0.25">
      <c r="A16" t="s">
        <v>17</v>
      </c>
      <c r="B16" t="s">
        <v>20</v>
      </c>
      <c r="C16" s="1">
        <v>0.09</v>
      </c>
      <c r="D16">
        <f t="shared" si="8"/>
        <v>178.57</v>
      </c>
      <c r="E16">
        <f t="shared" si="9"/>
        <v>16.071299999999997</v>
      </c>
      <c r="F16">
        <f t="shared" si="10"/>
        <v>194.6413</v>
      </c>
      <c r="G16" s="1">
        <v>0.2</v>
      </c>
      <c r="H16" s="2">
        <f t="shared" si="11"/>
        <v>35.713999999999999</v>
      </c>
      <c r="I16" s="2">
        <f t="shared" si="12"/>
        <v>158.9273</v>
      </c>
      <c r="J16" s="3">
        <v>0.5</v>
      </c>
      <c r="K16" s="3">
        <v>0.5</v>
      </c>
      <c r="L16" s="1">
        <v>0.05</v>
      </c>
      <c r="M16" s="2">
        <f t="shared" si="13"/>
        <v>78.570799999999991</v>
      </c>
      <c r="N16" s="2">
        <f t="shared" si="14"/>
        <v>94.642099999999985</v>
      </c>
      <c r="O16" s="2">
        <f t="shared" si="15"/>
        <v>64.285200000000003</v>
      </c>
      <c r="P16" s="5">
        <f t="shared" si="16"/>
        <v>158.9273</v>
      </c>
    </row>
    <row r="17" spans="1:21" x14ac:dyDescent="0.25">
      <c r="A17" t="s">
        <v>3</v>
      </c>
      <c r="C17" s="1">
        <v>0.09</v>
      </c>
      <c r="D17">
        <f t="shared" si="8"/>
        <v>21.4284</v>
      </c>
      <c r="E17" s="2">
        <f>D17*C17</f>
        <v>1.9285559999999999</v>
      </c>
      <c r="F17" s="2">
        <f>D17+E17</f>
        <v>23.356956</v>
      </c>
      <c r="G17" s="1">
        <v>0.08</v>
      </c>
      <c r="H17" s="2">
        <f>D17*G17</f>
        <v>1.714272</v>
      </c>
      <c r="I17" s="2">
        <f>F17-H17</f>
        <v>21.642683999999999</v>
      </c>
      <c r="J17" s="3">
        <v>0.5</v>
      </c>
      <c r="K17" s="3">
        <v>0.5</v>
      </c>
      <c r="L17" s="1">
        <v>0.05</v>
      </c>
      <c r="M17" s="2">
        <f>(D17-H17)*J17+((D17-H17)*L17)</f>
        <v>10.842770399999999</v>
      </c>
      <c r="N17" s="2">
        <f>M17+E17</f>
        <v>12.7713264</v>
      </c>
      <c r="O17" s="2">
        <f>((D17-H17)*K17)-((D17-H17)*L17)</f>
        <v>8.8713575999999996</v>
      </c>
      <c r="P17" s="5">
        <f>N17+O17</f>
        <v>21.642683999999999</v>
      </c>
    </row>
    <row r="18" spans="1:21" x14ac:dyDescent="0.25">
      <c r="A18" t="s">
        <v>21</v>
      </c>
      <c r="C18" s="1">
        <v>0.09</v>
      </c>
      <c r="D18">
        <v>50</v>
      </c>
      <c r="E18">
        <f t="shared" ref="E18" si="17">D18*C18</f>
        <v>4.5</v>
      </c>
      <c r="F18">
        <f t="shared" ref="F18:F19" si="18">D18+E18</f>
        <v>54.5</v>
      </c>
      <c r="G18" s="1"/>
      <c r="H18" s="2">
        <f t="shared" ref="H18:H19" si="19">D18*G18</f>
        <v>0</v>
      </c>
      <c r="I18" s="2">
        <f t="shared" ref="I18:I19" si="20">F18-H18</f>
        <v>54.5</v>
      </c>
      <c r="J18" s="3">
        <v>1</v>
      </c>
      <c r="K18" s="3">
        <v>0</v>
      </c>
      <c r="M18" s="2">
        <f t="shared" ref="M18:M19" si="21">(D18-H18)*J18+((D18-H18)*L18)</f>
        <v>50</v>
      </c>
      <c r="N18" s="2">
        <f t="shared" ref="N18:N19" si="22">M18+E18</f>
        <v>54.5</v>
      </c>
      <c r="O18" s="2">
        <f t="shared" ref="O18:O19" si="23">((D18-H18)*K18)-((D18-H18)*L18)</f>
        <v>0</v>
      </c>
      <c r="P18" s="5">
        <f t="shared" si="16"/>
        <v>54.5</v>
      </c>
    </row>
    <row r="19" spans="1:21" x14ac:dyDescent="0.25">
      <c r="A19" t="s">
        <v>22</v>
      </c>
      <c r="C19" s="2">
        <v>3.3</v>
      </c>
      <c r="D19">
        <v>0</v>
      </c>
      <c r="E19">
        <v>3.3</v>
      </c>
      <c r="F19" s="2">
        <f t="shared" si="18"/>
        <v>3.3</v>
      </c>
      <c r="G19" s="1"/>
      <c r="H19" s="2">
        <f t="shared" si="19"/>
        <v>0</v>
      </c>
      <c r="I19" s="2">
        <f t="shared" si="20"/>
        <v>3.3</v>
      </c>
      <c r="J19" s="3">
        <v>1</v>
      </c>
      <c r="K19" s="3">
        <v>0</v>
      </c>
      <c r="M19" s="2">
        <f t="shared" si="21"/>
        <v>0</v>
      </c>
      <c r="N19" s="2">
        <f t="shared" si="22"/>
        <v>3.3</v>
      </c>
      <c r="O19" s="2">
        <f t="shared" si="23"/>
        <v>0</v>
      </c>
      <c r="P19" s="5">
        <f t="shared" si="16"/>
        <v>3.3</v>
      </c>
    </row>
    <row r="20" spans="1:21" x14ac:dyDescent="0.25">
      <c r="A20" s="4" t="s">
        <v>26</v>
      </c>
      <c r="B20" s="4"/>
      <c r="C20" s="4"/>
      <c r="D20" s="4"/>
      <c r="E20" s="4"/>
      <c r="F20" s="7">
        <f>SUM(F14:F19)</f>
        <v>598.29825599999992</v>
      </c>
      <c r="G20" s="4"/>
      <c r="H20" s="7">
        <f>SUM(H14:H19)</f>
        <v>97.428271999999993</v>
      </c>
      <c r="I20" s="7">
        <f>SUM(I14:I19)</f>
        <v>500.86998399999999</v>
      </c>
      <c r="J20" s="4"/>
      <c r="K20" s="4"/>
      <c r="L20" s="4"/>
      <c r="M20" s="7">
        <f>SUM(M14:M19)</f>
        <v>271.41357040000003</v>
      </c>
      <c r="N20" s="7">
        <f>SUM(N14:N19)</f>
        <v>319.7134264</v>
      </c>
      <c r="O20" s="7">
        <f>SUM(O14:O19)</f>
        <v>181.15655760000001</v>
      </c>
      <c r="P20" s="7">
        <f>SUM(P14:P19)</f>
        <v>500.86998399999999</v>
      </c>
    </row>
    <row r="21" spans="1:21" x14ac:dyDescent="0.25">
      <c r="S21" s="7">
        <f t="shared" ref="S21:T21" si="24">SUM(S15:S20)</f>
        <v>12.5</v>
      </c>
      <c r="T21" s="7">
        <f t="shared" si="24"/>
        <v>0.27500000000000002</v>
      </c>
      <c r="U21" s="7">
        <f>SUM(U15:U20)</f>
        <v>12.225</v>
      </c>
    </row>
    <row r="22" spans="1:21" x14ac:dyDescent="0.25">
      <c r="A22" s="4" t="s">
        <v>27</v>
      </c>
      <c r="P22" s="6"/>
    </row>
    <row r="23" spans="1:21" x14ac:dyDescent="0.25">
      <c r="B23" t="s">
        <v>18</v>
      </c>
      <c r="C23" t="s">
        <v>4</v>
      </c>
      <c r="D23" t="s">
        <v>0</v>
      </c>
      <c r="E23" t="s">
        <v>1</v>
      </c>
      <c r="F23" t="s">
        <v>2</v>
      </c>
      <c r="G23" t="s">
        <v>6</v>
      </c>
      <c r="H23" t="s">
        <v>5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s="5" t="s">
        <v>14</v>
      </c>
      <c r="Q23" t="s">
        <v>28</v>
      </c>
      <c r="R23" t="s">
        <v>29</v>
      </c>
      <c r="S23" t="s">
        <v>31</v>
      </c>
      <c r="T23" t="s">
        <v>32</v>
      </c>
      <c r="U23" t="s">
        <v>33</v>
      </c>
    </row>
    <row r="24" spans="1:21" x14ac:dyDescent="0.25">
      <c r="A24" t="s">
        <v>15</v>
      </c>
      <c r="B24" t="s">
        <v>19</v>
      </c>
      <c r="C24" s="1">
        <v>0.09</v>
      </c>
      <c r="D24">
        <f>D3/2</f>
        <v>250</v>
      </c>
      <c r="E24">
        <f>D24*C24</f>
        <v>22.5</v>
      </c>
      <c r="F24">
        <f>D24+E24</f>
        <v>272.5</v>
      </c>
      <c r="G24" s="1">
        <v>0.2</v>
      </c>
      <c r="H24" s="2">
        <f>D24*G24</f>
        <v>50</v>
      </c>
      <c r="I24" s="2">
        <f>F24-H24</f>
        <v>222.5</v>
      </c>
      <c r="J24" s="3">
        <v>0.5</v>
      </c>
      <c r="K24" s="3">
        <v>0.5</v>
      </c>
      <c r="L24" s="1">
        <v>0.05</v>
      </c>
      <c r="M24">
        <f>(D24-H24)*J24+((D24-H24)*L24)</f>
        <v>110</v>
      </c>
      <c r="N24">
        <f>M24+E24</f>
        <v>132.5</v>
      </c>
      <c r="O24">
        <f>((D24-H24)*K24)-((D24-H24)*L24)</f>
        <v>90</v>
      </c>
      <c r="P24" s="5">
        <f>N24+O24</f>
        <v>222.5</v>
      </c>
      <c r="Q24" s="1">
        <v>0.5</v>
      </c>
      <c r="R24" s="8">
        <v>0.27500000000000002</v>
      </c>
      <c r="S24">
        <f>((D24*J24)*Q24)</f>
        <v>62.5</v>
      </c>
      <c r="T24" s="9">
        <v>0.27500000000000002</v>
      </c>
      <c r="U24">
        <f>S24-T24</f>
        <v>62.225000000000001</v>
      </c>
    </row>
    <row r="25" spans="1:21" x14ac:dyDescent="0.25">
      <c r="A25" t="s">
        <v>16</v>
      </c>
      <c r="B25" t="s">
        <v>19</v>
      </c>
      <c r="C25" s="1">
        <v>0</v>
      </c>
      <c r="D25">
        <f t="shared" ref="D25:D27" si="25">D4/2</f>
        <v>50</v>
      </c>
      <c r="E25">
        <f t="shared" ref="E25:E26" si="26">D25*C25</f>
        <v>0</v>
      </c>
      <c r="F25">
        <f t="shared" ref="F25:F26" si="27">D25+E25</f>
        <v>50</v>
      </c>
      <c r="G25" s="1">
        <v>0.2</v>
      </c>
      <c r="H25" s="2">
        <f t="shared" ref="H25:H26" si="28">D25*G25</f>
        <v>10</v>
      </c>
      <c r="I25" s="2">
        <f t="shared" ref="I25:I26" si="29">F25-H25</f>
        <v>40</v>
      </c>
      <c r="J25" s="3">
        <v>0.5</v>
      </c>
      <c r="K25" s="3">
        <v>0.5</v>
      </c>
      <c r="L25" s="1">
        <v>0.05</v>
      </c>
      <c r="M25" s="2">
        <f t="shared" ref="M25:M26" si="30">(D25-H25)*J25+((D25-H25)*L25)</f>
        <v>22</v>
      </c>
      <c r="N25" s="2">
        <f t="shared" ref="N25:N26" si="31">M25+E25</f>
        <v>22</v>
      </c>
      <c r="O25" s="2">
        <f t="shared" ref="O25:O26" si="32">((D25-H25)*K25)-((D25-H25)*L25)</f>
        <v>18</v>
      </c>
      <c r="P25" s="5">
        <f t="shared" ref="P25:P26" si="33">N25+O25</f>
        <v>40</v>
      </c>
      <c r="Q25" s="1">
        <v>0.5</v>
      </c>
      <c r="R25" s="8">
        <v>0.27500000000000002</v>
      </c>
      <c r="S25">
        <f>(D25*J25*Q25)</f>
        <v>12.5</v>
      </c>
      <c r="T25" s="9">
        <v>0.27500000000000002</v>
      </c>
      <c r="U25">
        <f>S25-T25</f>
        <v>12.225</v>
      </c>
    </row>
    <row r="26" spans="1:21" x14ac:dyDescent="0.25">
      <c r="A26" t="s">
        <v>17</v>
      </c>
      <c r="B26" t="s">
        <v>20</v>
      </c>
      <c r="C26" s="1">
        <v>0.09</v>
      </c>
      <c r="D26">
        <f t="shared" si="25"/>
        <v>178.57</v>
      </c>
      <c r="E26">
        <f t="shared" si="26"/>
        <v>16.071299999999997</v>
      </c>
      <c r="F26">
        <f t="shared" si="27"/>
        <v>194.6413</v>
      </c>
      <c r="G26" s="1">
        <v>0.2</v>
      </c>
      <c r="H26" s="2">
        <f t="shared" si="28"/>
        <v>35.713999999999999</v>
      </c>
      <c r="I26" s="2">
        <f t="shared" si="29"/>
        <v>158.9273</v>
      </c>
      <c r="J26" s="3">
        <v>0.5</v>
      </c>
      <c r="K26" s="3">
        <v>0.5</v>
      </c>
      <c r="L26" s="1">
        <v>0.05</v>
      </c>
      <c r="M26" s="2">
        <f t="shared" si="30"/>
        <v>78.570799999999991</v>
      </c>
      <c r="N26" s="2">
        <f t="shared" si="31"/>
        <v>94.642099999999985</v>
      </c>
      <c r="O26" s="2">
        <f t="shared" si="32"/>
        <v>64.285200000000003</v>
      </c>
      <c r="P26" s="5">
        <f t="shared" si="33"/>
        <v>158.9273</v>
      </c>
    </row>
    <row r="27" spans="1:21" x14ac:dyDescent="0.25">
      <c r="A27" t="s">
        <v>3</v>
      </c>
      <c r="C27" s="1">
        <v>0.09</v>
      </c>
      <c r="D27">
        <f t="shared" si="25"/>
        <v>21.4284</v>
      </c>
      <c r="E27" s="2">
        <f>D27*C27</f>
        <v>1.9285559999999999</v>
      </c>
      <c r="F27" s="2">
        <f>D27+E27</f>
        <v>23.356956</v>
      </c>
      <c r="G27" s="1">
        <v>0.08</v>
      </c>
      <c r="H27" s="2">
        <f>D27*G27</f>
        <v>1.714272</v>
      </c>
      <c r="I27" s="2">
        <f>F27-H27</f>
        <v>21.642683999999999</v>
      </c>
      <c r="J27" s="3">
        <v>0.5</v>
      </c>
      <c r="K27" s="3">
        <v>0.5</v>
      </c>
      <c r="L27" s="1">
        <v>0.05</v>
      </c>
      <c r="M27" s="2">
        <f>(D27-H27)*J27+((D27-H27)*L27)</f>
        <v>10.842770399999999</v>
      </c>
      <c r="N27" s="2">
        <f>M27+E27</f>
        <v>12.7713264</v>
      </c>
      <c r="O27" s="2">
        <f>((D27-H27)*K27)-((D27-H27)*L27)</f>
        <v>8.8713575999999996</v>
      </c>
      <c r="P27" s="5">
        <f>N27+O27</f>
        <v>21.642683999999999</v>
      </c>
    </row>
    <row r="28" spans="1:21" x14ac:dyDescent="0.25">
      <c r="A28" t="s">
        <v>21</v>
      </c>
      <c r="C28" s="1">
        <v>0.09</v>
      </c>
      <c r="D28">
        <v>50</v>
      </c>
      <c r="E28">
        <f t="shared" ref="E28" si="34">D28*C28</f>
        <v>4.5</v>
      </c>
      <c r="F28">
        <f t="shared" ref="F28:F29" si="35">D28+E28</f>
        <v>54.5</v>
      </c>
      <c r="G28" s="1"/>
      <c r="H28" s="2">
        <f t="shared" ref="H28:H29" si="36">D28*G28</f>
        <v>0</v>
      </c>
      <c r="I28" s="2">
        <f t="shared" ref="I28:I29" si="37">F28-H28</f>
        <v>54.5</v>
      </c>
      <c r="J28" s="3">
        <v>1</v>
      </c>
      <c r="K28" s="3">
        <v>0</v>
      </c>
      <c r="M28" s="2">
        <f t="shared" ref="M28:M29" si="38">(D28-H28)*J28+((D28-H28)*L28)</f>
        <v>50</v>
      </c>
      <c r="N28" s="2">
        <f t="shared" ref="N28:N29" si="39">M28+E28</f>
        <v>54.5</v>
      </c>
      <c r="O28" s="2">
        <f t="shared" ref="O28:O29" si="40">((D28-H28)*K28)-((D28-H28)*L28)</f>
        <v>0</v>
      </c>
      <c r="P28" s="5">
        <f t="shared" ref="P28:P29" si="41">N28+O28</f>
        <v>54.5</v>
      </c>
    </row>
    <row r="29" spans="1:21" x14ac:dyDescent="0.25">
      <c r="A29" t="s">
        <v>22</v>
      </c>
      <c r="C29" s="2">
        <v>0</v>
      </c>
      <c r="D29">
        <v>0</v>
      </c>
      <c r="E29">
        <v>0</v>
      </c>
      <c r="F29" s="2">
        <f t="shared" si="35"/>
        <v>0</v>
      </c>
      <c r="G29" s="1"/>
      <c r="H29" s="2">
        <f t="shared" si="36"/>
        <v>0</v>
      </c>
      <c r="I29" s="2">
        <f t="shared" si="37"/>
        <v>0</v>
      </c>
      <c r="J29" s="3">
        <v>1</v>
      </c>
      <c r="K29" s="3">
        <v>0</v>
      </c>
      <c r="M29" s="2">
        <f t="shared" si="38"/>
        <v>0</v>
      </c>
      <c r="N29" s="2">
        <f t="shared" si="39"/>
        <v>0</v>
      </c>
      <c r="O29" s="2">
        <f t="shared" si="40"/>
        <v>0</v>
      </c>
      <c r="P29" s="5">
        <f t="shared" si="41"/>
        <v>0</v>
      </c>
    </row>
    <row r="30" spans="1:21" x14ac:dyDescent="0.25">
      <c r="A30" s="4" t="s">
        <v>26</v>
      </c>
      <c r="B30" s="4"/>
      <c r="C30" s="4"/>
      <c r="D30" s="4"/>
      <c r="E30" s="4"/>
      <c r="F30" s="7">
        <f>SUM(F24:F29)</f>
        <v>594.99825599999997</v>
      </c>
      <c r="G30" s="4"/>
      <c r="H30" s="7">
        <f>SUM(H24:H29)</f>
        <v>97.428271999999993</v>
      </c>
      <c r="I30" s="7">
        <f>SUM(I24:I29)</f>
        <v>497.56998399999998</v>
      </c>
      <c r="J30" s="4"/>
      <c r="K30" s="4"/>
      <c r="L30" s="4"/>
      <c r="M30" s="7">
        <f>SUM(M24:M29)</f>
        <v>271.41357040000003</v>
      </c>
      <c r="N30" s="7">
        <f>SUM(N24:N29)</f>
        <v>316.41342639999999</v>
      </c>
      <c r="O30" s="7">
        <f>SUM(O24:O29)</f>
        <v>181.15655760000001</v>
      </c>
      <c r="P30" s="7">
        <f>SUM(P24:P29)</f>
        <v>497.56998399999998</v>
      </c>
    </row>
    <row r="31" spans="1:21" x14ac:dyDescent="0.25">
      <c r="S31" s="7">
        <f t="shared" ref="S31" si="42">SUM(S25:S30)</f>
        <v>12.5</v>
      </c>
      <c r="T31" s="7">
        <f t="shared" ref="T31" si="43">SUM(T25:T30)</f>
        <v>0.27500000000000002</v>
      </c>
      <c r="U31" s="7">
        <f t="shared" ref="U31" si="44">SUM(U25:U30)</f>
        <v>12.225</v>
      </c>
    </row>
  </sheetData>
  <mergeCells count="2">
    <mergeCell ref="P11:R11"/>
    <mergeCell ref="S11:U11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4"/>
  <sheetViews>
    <sheetView tabSelected="1" workbookViewId="0">
      <selection activeCell="P4" sqref="P4"/>
    </sheetView>
  </sheetViews>
  <sheetFormatPr baseColWidth="10" defaultRowHeight="15" x14ac:dyDescent="0.25"/>
  <cols>
    <col min="1" max="1" width="16.140625" customWidth="1"/>
    <col min="10" max="10" width="13.42578125" customWidth="1"/>
    <col min="12" max="12" width="14.42578125" bestFit="1" customWidth="1"/>
  </cols>
  <sheetData>
    <row r="1" spans="1:24" x14ac:dyDescent="0.25">
      <c r="A1" s="4" t="s">
        <v>23</v>
      </c>
    </row>
    <row r="2" spans="1:24" x14ac:dyDescent="0.25">
      <c r="A2" s="4" t="s">
        <v>52</v>
      </c>
    </row>
    <row r="3" spans="1:24" ht="45" x14ac:dyDescent="0.25">
      <c r="B3" t="s">
        <v>18</v>
      </c>
      <c r="C3" t="s">
        <v>4</v>
      </c>
      <c r="D3" t="s">
        <v>0</v>
      </c>
      <c r="E3" t="s">
        <v>1</v>
      </c>
      <c r="F3" t="s">
        <v>2</v>
      </c>
      <c r="G3" t="s">
        <v>6</v>
      </c>
      <c r="H3" t="s">
        <v>5</v>
      </c>
      <c r="I3" t="s">
        <v>7</v>
      </c>
      <c r="J3" t="s">
        <v>34</v>
      </c>
      <c r="K3" t="s">
        <v>35</v>
      </c>
      <c r="L3" t="s">
        <v>10</v>
      </c>
      <c r="M3" t="s">
        <v>36</v>
      </c>
      <c r="N3" t="s">
        <v>37</v>
      </c>
      <c r="O3" t="s">
        <v>35</v>
      </c>
      <c r="P3" s="10" t="s">
        <v>44</v>
      </c>
      <c r="Q3" t="s">
        <v>14</v>
      </c>
      <c r="R3" s="10" t="s">
        <v>38</v>
      </c>
      <c r="S3" s="10" t="s">
        <v>43</v>
      </c>
      <c r="T3" s="10" t="s">
        <v>48</v>
      </c>
      <c r="U3" s="10" t="s">
        <v>40</v>
      </c>
      <c r="V3" s="10" t="s">
        <v>41</v>
      </c>
      <c r="W3" s="10" t="s">
        <v>42</v>
      </c>
    </row>
    <row r="4" spans="1:24" x14ac:dyDescent="0.25">
      <c r="A4" t="s">
        <v>15</v>
      </c>
      <c r="B4" t="s">
        <v>19</v>
      </c>
      <c r="C4" s="1">
        <v>0.09</v>
      </c>
      <c r="D4">
        <v>500</v>
      </c>
      <c r="E4">
        <f>D4*C4</f>
        <v>45</v>
      </c>
      <c r="F4">
        <f>D4+E4</f>
        <v>545</v>
      </c>
      <c r="G4" s="1">
        <v>0.2</v>
      </c>
      <c r="H4" s="2">
        <f>D4*G4</f>
        <v>100</v>
      </c>
      <c r="I4" s="2">
        <f>F4-H4</f>
        <v>445</v>
      </c>
      <c r="J4" s="3">
        <v>0.5</v>
      </c>
      <c r="K4" s="3">
        <v>0.5</v>
      </c>
      <c r="L4" s="1">
        <v>0.05</v>
      </c>
      <c r="M4">
        <f>(D4-H4)*J4+P4</f>
        <v>212.5</v>
      </c>
      <c r="N4">
        <f>M4+E4</f>
        <v>257.5</v>
      </c>
      <c r="O4">
        <f>((D4-H4)*K4)-P4</f>
        <v>187.5</v>
      </c>
      <c r="P4">
        <f>(D4)*K4*L4</f>
        <v>12.5</v>
      </c>
      <c r="Q4">
        <f>N4+O4</f>
        <v>445</v>
      </c>
      <c r="R4" s="1">
        <v>1</v>
      </c>
      <c r="S4" s="8">
        <v>0.3</v>
      </c>
      <c r="T4">
        <f>((F4*J4)*R4)</f>
        <v>272.5</v>
      </c>
      <c r="U4" s="11">
        <f>D4*J4*S4</f>
        <v>75</v>
      </c>
      <c r="V4" s="2">
        <f>T4-U4+E4</f>
        <v>242.5</v>
      </c>
      <c r="W4" s="2">
        <f>U4-(D4*G4*J4)+(((D4-H4)*K4)*L4)</f>
        <v>35</v>
      </c>
    </row>
    <row r="5" spans="1:24" x14ac:dyDescent="0.25">
      <c r="A5" t="s">
        <v>16</v>
      </c>
      <c r="B5" t="s">
        <v>19</v>
      </c>
      <c r="C5" s="1">
        <v>0</v>
      </c>
      <c r="D5">
        <v>100</v>
      </c>
      <c r="E5">
        <f t="shared" ref="E5:E8" si="0">D5*C5</f>
        <v>0</v>
      </c>
      <c r="F5">
        <f t="shared" ref="F5:F9" si="1">D5+E5</f>
        <v>100</v>
      </c>
      <c r="G5" s="1">
        <v>0.2</v>
      </c>
      <c r="H5" s="2">
        <f t="shared" ref="H5:H9" si="2">D5*G5</f>
        <v>20</v>
      </c>
      <c r="I5" s="2">
        <f t="shared" ref="I5:I9" si="3">F5-H5</f>
        <v>80</v>
      </c>
      <c r="J5" s="3">
        <v>0.5</v>
      </c>
      <c r="K5" s="3">
        <v>0.5</v>
      </c>
      <c r="L5" s="1">
        <v>0.05</v>
      </c>
      <c r="M5">
        <f t="shared" ref="M5:M7" si="4">(D5-H5)*J5+P5</f>
        <v>42.5</v>
      </c>
      <c r="N5" s="2">
        <f t="shared" ref="N5:N9" si="5">M5+E5</f>
        <v>42.5</v>
      </c>
      <c r="O5">
        <f t="shared" ref="O5:O7" si="6">((D5-H5)*K5)-P5</f>
        <v>37.5</v>
      </c>
      <c r="P5">
        <f t="shared" ref="P5:P6" si="7">(D5)*K5*L5</f>
        <v>2.5</v>
      </c>
      <c r="Q5">
        <f t="shared" ref="Q5:Q9" si="8">N5+O5</f>
        <v>80</v>
      </c>
      <c r="R5" s="1">
        <v>1</v>
      </c>
      <c r="S5" s="8">
        <v>0.3</v>
      </c>
      <c r="T5">
        <f t="shared" ref="T5:T7" si="9">((F5*J5)*R5)</f>
        <v>50</v>
      </c>
      <c r="U5" s="11">
        <f t="shared" ref="U5:U7" si="10">D5*J5*S5</f>
        <v>15</v>
      </c>
      <c r="V5" s="2">
        <f t="shared" ref="V5:V7" si="11">T5-U5+E5</f>
        <v>35</v>
      </c>
      <c r="W5" s="2">
        <f t="shared" ref="W5:W7" si="12">U5-(D5*G5*J5)+(((D5-H5)*K5)*L5)</f>
        <v>7</v>
      </c>
    </row>
    <row r="6" spans="1:24" x14ac:dyDescent="0.25">
      <c r="A6" t="s">
        <v>17</v>
      </c>
      <c r="B6" t="s">
        <v>20</v>
      </c>
      <c r="C6" s="1">
        <v>0.09</v>
      </c>
      <c r="D6">
        <v>357.14</v>
      </c>
      <c r="E6">
        <f t="shared" si="0"/>
        <v>32.142599999999995</v>
      </c>
      <c r="F6">
        <f t="shared" si="1"/>
        <v>389.2826</v>
      </c>
      <c r="G6" s="1">
        <v>0.2</v>
      </c>
      <c r="H6" s="2">
        <f t="shared" si="2"/>
        <v>71.427999999999997</v>
      </c>
      <c r="I6" s="2">
        <f t="shared" si="3"/>
        <v>317.8546</v>
      </c>
      <c r="J6" s="3">
        <v>0.5</v>
      </c>
      <c r="K6" s="3">
        <v>0.5</v>
      </c>
      <c r="L6" s="1">
        <v>0.05</v>
      </c>
      <c r="M6">
        <f t="shared" si="4"/>
        <v>151.78449999999998</v>
      </c>
      <c r="N6" s="2">
        <f t="shared" si="5"/>
        <v>183.92709999999997</v>
      </c>
      <c r="O6">
        <f t="shared" si="6"/>
        <v>133.92750000000001</v>
      </c>
      <c r="P6">
        <f t="shared" si="7"/>
        <v>8.9284999999999997</v>
      </c>
      <c r="Q6">
        <f t="shared" si="8"/>
        <v>317.8546</v>
      </c>
      <c r="R6" s="1">
        <v>1</v>
      </c>
      <c r="S6" s="8">
        <v>0.3</v>
      </c>
      <c r="T6">
        <f t="shared" si="9"/>
        <v>194.6413</v>
      </c>
      <c r="U6" s="11">
        <f t="shared" si="10"/>
        <v>53.570999999999998</v>
      </c>
      <c r="V6" s="2">
        <f t="shared" si="11"/>
        <v>173.21289999999999</v>
      </c>
      <c r="W6" s="2">
        <f t="shared" si="12"/>
        <v>24.9998</v>
      </c>
    </row>
    <row r="7" spans="1:24" x14ac:dyDescent="0.25">
      <c r="A7" t="s">
        <v>3</v>
      </c>
      <c r="C7" s="1">
        <v>0.09</v>
      </c>
      <c r="D7" s="2">
        <f>D6*0.12</f>
        <v>42.8568</v>
      </c>
      <c r="E7" s="2">
        <f>D7*C7</f>
        <v>3.8571119999999999</v>
      </c>
      <c r="F7" s="2">
        <f>D7+E7</f>
        <v>46.713912000000001</v>
      </c>
      <c r="G7" s="1">
        <v>0.08</v>
      </c>
      <c r="H7" s="2">
        <f>D7*G7</f>
        <v>3.428544</v>
      </c>
      <c r="I7" s="2">
        <f>F7-H7</f>
        <v>43.285367999999998</v>
      </c>
      <c r="J7" s="3">
        <v>0.5</v>
      </c>
      <c r="K7" s="3">
        <v>0.5</v>
      </c>
      <c r="L7" s="1">
        <v>0.05</v>
      </c>
      <c r="M7">
        <f t="shared" si="4"/>
        <v>20.785547999999999</v>
      </c>
      <c r="N7" s="2">
        <f>M7+E7</f>
        <v>24.642659999999999</v>
      </c>
      <c r="O7">
        <f t="shared" si="6"/>
        <v>18.642707999999999</v>
      </c>
      <c r="P7">
        <f>(D7)*K7*L7</f>
        <v>1.07142</v>
      </c>
      <c r="Q7">
        <f>N7+O7</f>
        <v>43.285367999999998</v>
      </c>
      <c r="R7" s="1">
        <v>1</v>
      </c>
      <c r="S7" s="8">
        <v>0.3</v>
      </c>
      <c r="T7">
        <f t="shared" si="9"/>
        <v>23.356956</v>
      </c>
      <c r="U7" s="11">
        <f t="shared" si="10"/>
        <v>6.4285199999999998</v>
      </c>
      <c r="V7" s="2">
        <f t="shared" si="11"/>
        <v>20.785548000000002</v>
      </c>
      <c r="W7" s="2">
        <f t="shared" si="12"/>
        <v>5.6999543999999993</v>
      </c>
    </row>
    <row r="8" spans="1:24" x14ac:dyDescent="0.25">
      <c r="A8" t="s">
        <v>21</v>
      </c>
      <c r="C8" s="1">
        <v>0.09</v>
      </c>
      <c r="D8">
        <v>50</v>
      </c>
      <c r="E8">
        <f t="shared" si="0"/>
        <v>4.5</v>
      </c>
      <c r="F8">
        <f t="shared" si="1"/>
        <v>54.5</v>
      </c>
      <c r="G8" s="1"/>
      <c r="H8" s="2">
        <f t="shared" si="2"/>
        <v>0</v>
      </c>
      <c r="I8" s="2">
        <f t="shared" si="3"/>
        <v>54.5</v>
      </c>
      <c r="J8" s="3">
        <v>1</v>
      </c>
      <c r="K8" s="3">
        <v>0</v>
      </c>
      <c r="M8" s="2">
        <f t="shared" ref="M5:M9" si="13">(D8-H8)*J8+((D8-H8)*L8)</f>
        <v>50</v>
      </c>
      <c r="N8" s="2">
        <f t="shared" si="5"/>
        <v>54.5</v>
      </c>
      <c r="O8" s="2">
        <f t="shared" ref="O5:O9" si="14">((D8-H8)*K8)-((D8-H8)*L8)</f>
        <v>0</v>
      </c>
      <c r="P8" s="2"/>
      <c r="Q8">
        <f t="shared" si="8"/>
        <v>54.5</v>
      </c>
      <c r="R8" s="1">
        <v>0</v>
      </c>
      <c r="V8" s="2">
        <v>0</v>
      </c>
      <c r="W8" s="2">
        <f>Q8</f>
        <v>54.5</v>
      </c>
    </row>
    <row r="9" spans="1:24" x14ac:dyDescent="0.25">
      <c r="A9" t="s">
        <v>22</v>
      </c>
      <c r="C9" s="2">
        <v>3.3</v>
      </c>
      <c r="D9">
        <v>0</v>
      </c>
      <c r="E9" s="2">
        <v>3.3</v>
      </c>
      <c r="F9" s="2">
        <f t="shared" si="1"/>
        <v>3.3</v>
      </c>
      <c r="G9" s="1"/>
      <c r="H9" s="2">
        <f t="shared" si="2"/>
        <v>0</v>
      </c>
      <c r="I9" s="2">
        <f t="shared" si="3"/>
        <v>3.3</v>
      </c>
      <c r="J9" s="3">
        <v>1</v>
      </c>
      <c r="K9" s="3">
        <v>0</v>
      </c>
      <c r="M9" s="2">
        <f t="shared" si="13"/>
        <v>0</v>
      </c>
      <c r="N9" s="2">
        <f t="shared" si="5"/>
        <v>3.3</v>
      </c>
      <c r="O9" s="2">
        <f t="shared" si="14"/>
        <v>0</v>
      </c>
      <c r="P9" s="2"/>
      <c r="Q9">
        <f t="shared" si="8"/>
        <v>3.3</v>
      </c>
      <c r="R9" s="1">
        <v>1</v>
      </c>
      <c r="T9">
        <f>R9*Q9</f>
        <v>3.3</v>
      </c>
      <c r="V9" s="2">
        <v>3.3</v>
      </c>
      <c r="W9" s="2"/>
    </row>
    <row r="10" spans="1:24" x14ac:dyDescent="0.25">
      <c r="A10" s="4" t="s">
        <v>26</v>
      </c>
      <c r="B10" s="4"/>
      <c r="C10" s="4"/>
      <c r="D10" s="18">
        <f>SUM(D4:D9)</f>
        <v>1049.9967999999999</v>
      </c>
      <c r="E10" s="4"/>
      <c r="F10" s="7">
        <f>SUM(F4:F9)</f>
        <v>1138.7965119999999</v>
      </c>
      <c r="G10" s="4"/>
      <c r="H10" s="7">
        <f>SUM(H4:H9)</f>
        <v>194.85654399999999</v>
      </c>
      <c r="I10" s="7">
        <f>SUM(I4:I9)</f>
        <v>943.93996799999991</v>
      </c>
      <c r="J10" s="4"/>
      <c r="K10" s="4"/>
      <c r="L10" s="4"/>
      <c r="M10" s="7">
        <f>SUM(M4:M9)</f>
        <v>477.57004799999999</v>
      </c>
      <c r="N10" s="7">
        <f>SUM(N4:N9)</f>
        <v>566.36975999999993</v>
      </c>
      <c r="O10" s="7">
        <f>SUM(O4:O9)</f>
        <v>377.57020799999998</v>
      </c>
      <c r="P10" s="7">
        <f>SUM(P4:P9)</f>
        <v>24.999919999999999</v>
      </c>
      <c r="Q10" s="7">
        <f>SUM(Q4:Q9)</f>
        <v>943.93996799999991</v>
      </c>
      <c r="T10" s="7">
        <f t="shared" ref="T10:V10" si="15">SUM(T4:T9)</f>
        <v>543.79825599999992</v>
      </c>
      <c r="U10" s="7">
        <f t="shared" si="15"/>
        <v>149.99951999999999</v>
      </c>
      <c r="V10" s="7">
        <f t="shared" si="15"/>
        <v>474.79844800000001</v>
      </c>
      <c r="W10" s="2">
        <f>SUM(W4:W8)</f>
        <v>127.19975439999999</v>
      </c>
    </row>
    <row r="11" spans="1:24" x14ac:dyDescent="0.25">
      <c r="J11" s="1"/>
      <c r="W11" s="2">
        <f>U10-(H10*J4)+I8+P10</f>
        <v>132.071168</v>
      </c>
      <c r="X11" t="s">
        <v>14</v>
      </c>
    </row>
    <row r="14" spans="1:24" x14ac:dyDescent="0.25">
      <c r="A14" s="4" t="s">
        <v>51</v>
      </c>
    </row>
    <row r="15" spans="1:24" ht="45" x14ac:dyDescent="0.25">
      <c r="A15" s="12"/>
      <c r="B15" s="12" t="s">
        <v>18</v>
      </c>
      <c r="C15" s="12" t="s">
        <v>4</v>
      </c>
      <c r="D15" s="12" t="s">
        <v>0</v>
      </c>
      <c r="E15" s="12" t="s">
        <v>1</v>
      </c>
      <c r="F15" s="12" t="s">
        <v>2</v>
      </c>
      <c r="G15" s="12" t="s">
        <v>6</v>
      </c>
      <c r="H15" s="12" t="s">
        <v>5</v>
      </c>
      <c r="I15" s="12" t="s">
        <v>7</v>
      </c>
      <c r="J15" s="12" t="s">
        <v>35</v>
      </c>
      <c r="K15" s="12" t="s">
        <v>34</v>
      </c>
      <c r="L15" s="12" t="s">
        <v>10</v>
      </c>
      <c r="M15" s="12" t="s">
        <v>45</v>
      </c>
      <c r="N15" s="12" t="s">
        <v>46</v>
      </c>
      <c r="O15" s="12" t="s">
        <v>36</v>
      </c>
      <c r="P15" s="10" t="s">
        <v>44</v>
      </c>
      <c r="Q15" s="12" t="s">
        <v>14</v>
      </c>
      <c r="R15" s="13" t="s">
        <v>38</v>
      </c>
      <c r="S15" s="13" t="s">
        <v>43</v>
      </c>
      <c r="T15" s="13" t="s">
        <v>39</v>
      </c>
      <c r="U15" s="13" t="s">
        <v>40</v>
      </c>
      <c r="V15" s="13" t="s">
        <v>41</v>
      </c>
      <c r="W15" s="13" t="s">
        <v>42</v>
      </c>
    </row>
    <row r="16" spans="1:24" x14ac:dyDescent="0.25">
      <c r="A16" s="12" t="s">
        <v>15</v>
      </c>
      <c r="B16" s="12" t="s">
        <v>19</v>
      </c>
      <c r="C16" s="14">
        <v>0</v>
      </c>
      <c r="D16" s="12">
        <v>500</v>
      </c>
      <c r="E16">
        <f>D16*C16</f>
        <v>0</v>
      </c>
      <c r="F16" s="12">
        <f>D16+E16</f>
        <v>500</v>
      </c>
      <c r="G16" s="14">
        <v>0.2</v>
      </c>
      <c r="H16" s="15">
        <v>100</v>
      </c>
      <c r="I16" s="15">
        <f>F16-H16</f>
        <v>400</v>
      </c>
      <c r="J16" s="14">
        <v>0.5</v>
      </c>
      <c r="K16" s="14">
        <v>0.5</v>
      </c>
      <c r="L16" s="14">
        <v>0.05</v>
      </c>
      <c r="M16">
        <f t="shared" ref="M16:M21" si="16">(D16-H16)*J16+((D16-H16)*L16)</f>
        <v>220</v>
      </c>
      <c r="N16">
        <f t="shared" ref="N16:N21" si="17">M16+E16</f>
        <v>220</v>
      </c>
      <c r="O16">
        <f t="shared" ref="O16:O21" si="18">((D16-H16)*K16)-((D16-H16)*L16)</f>
        <v>180</v>
      </c>
      <c r="P16" s="12">
        <v>10</v>
      </c>
      <c r="Q16" s="12">
        <v>445</v>
      </c>
      <c r="R16" s="14">
        <v>1</v>
      </c>
      <c r="S16" s="16">
        <v>0.3</v>
      </c>
      <c r="T16" s="12">
        <f>((D16*J16)*R16)</f>
        <v>250</v>
      </c>
      <c r="U16" s="11">
        <f>T16*S16</f>
        <v>75</v>
      </c>
      <c r="V16" s="2">
        <f>T16-U16</f>
        <v>175</v>
      </c>
      <c r="W16" s="15">
        <f>U16-(D16*G16*J16)</f>
        <v>25</v>
      </c>
    </row>
    <row r="17" spans="1:23" x14ac:dyDescent="0.25">
      <c r="A17" s="12" t="s">
        <v>16</v>
      </c>
      <c r="B17" s="12" t="s">
        <v>19</v>
      </c>
      <c r="C17" s="14">
        <v>0</v>
      </c>
      <c r="D17" s="12">
        <v>100</v>
      </c>
      <c r="E17">
        <f t="shared" ref="E17:E20" si="19">D17*C17</f>
        <v>0</v>
      </c>
      <c r="F17" s="12">
        <f t="shared" ref="F17:F21" si="20">D17+E17</f>
        <v>100</v>
      </c>
      <c r="G17" s="14">
        <v>0.2</v>
      </c>
      <c r="H17" s="15">
        <v>20</v>
      </c>
      <c r="I17" s="15">
        <f t="shared" ref="I17:I21" si="21">F17-H17</f>
        <v>80</v>
      </c>
      <c r="J17" s="14">
        <v>0.5</v>
      </c>
      <c r="K17" s="14">
        <v>0.5</v>
      </c>
      <c r="L17" s="14">
        <v>0.05</v>
      </c>
      <c r="M17">
        <f t="shared" si="16"/>
        <v>44</v>
      </c>
      <c r="N17">
        <f t="shared" si="17"/>
        <v>44</v>
      </c>
      <c r="O17">
        <f t="shared" si="18"/>
        <v>36</v>
      </c>
      <c r="P17" s="12">
        <v>2</v>
      </c>
      <c r="Q17" s="12">
        <v>80</v>
      </c>
      <c r="R17" s="14">
        <v>1</v>
      </c>
      <c r="S17" s="16">
        <v>0.3</v>
      </c>
      <c r="T17" s="12">
        <f>(D17*J17*R17)</f>
        <v>50</v>
      </c>
      <c r="U17" s="11">
        <f>T17*S17</f>
        <v>15</v>
      </c>
      <c r="V17" s="2">
        <f t="shared" ref="V17:V19" si="22">T17-U17</f>
        <v>35</v>
      </c>
      <c r="W17" s="15">
        <f t="shared" ref="W17:W19" si="23">U17-(D17*G17*J17)</f>
        <v>5</v>
      </c>
    </row>
    <row r="18" spans="1:23" x14ac:dyDescent="0.25">
      <c r="A18" s="12" t="s">
        <v>17</v>
      </c>
      <c r="B18" s="12" t="s">
        <v>20</v>
      </c>
      <c r="C18" s="14">
        <v>0</v>
      </c>
      <c r="D18" s="12">
        <v>357.14</v>
      </c>
      <c r="E18">
        <f t="shared" si="19"/>
        <v>0</v>
      </c>
      <c r="F18" s="12">
        <f t="shared" si="20"/>
        <v>357.14</v>
      </c>
      <c r="G18" s="14">
        <v>0.2</v>
      </c>
      <c r="H18" s="15">
        <v>71.430000000000007</v>
      </c>
      <c r="I18" s="15">
        <f t="shared" si="21"/>
        <v>285.70999999999998</v>
      </c>
      <c r="J18" s="14">
        <v>0.5</v>
      </c>
      <c r="K18" s="14">
        <v>0.5</v>
      </c>
      <c r="L18" s="14">
        <v>0.05</v>
      </c>
      <c r="M18">
        <f t="shared" si="16"/>
        <v>157.14049999999997</v>
      </c>
      <c r="N18">
        <f t="shared" si="17"/>
        <v>157.14049999999997</v>
      </c>
      <c r="O18">
        <f t="shared" si="18"/>
        <v>128.56950000000001</v>
      </c>
      <c r="P18" s="12">
        <v>7.1428000000000003</v>
      </c>
      <c r="Q18" s="12">
        <v>317.8546</v>
      </c>
      <c r="R18" s="14">
        <v>1</v>
      </c>
      <c r="S18" s="16">
        <v>0.3</v>
      </c>
      <c r="T18" s="12">
        <f>((D18*J18)*R18)</f>
        <v>178.57</v>
      </c>
      <c r="U18" s="11">
        <f t="shared" ref="U18:U19" si="24">T18*S18</f>
        <v>53.570999999999998</v>
      </c>
      <c r="V18" s="2">
        <f t="shared" si="22"/>
        <v>124.999</v>
      </c>
      <c r="W18" s="15">
        <f t="shared" si="23"/>
        <v>17.856999999999999</v>
      </c>
    </row>
    <row r="19" spans="1:23" x14ac:dyDescent="0.25">
      <c r="A19" s="12" t="s">
        <v>3</v>
      </c>
      <c r="B19" s="12"/>
      <c r="C19" s="14">
        <v>0</v>
      </c>
      <c r="D19" s="15">
        <v>42.86</v>
      </c>
      <c r="E19" s="2">
        <f>D19*C19</f>
        <v>0</v>
      </c>
      <c r="F19" s="15">
        <f>D19+E19</f>
        <v>42.86</v>
      </c>
      <c r="G19" s="14">
        <v>0.08</v>
      </c>
      <c r="H19" s="15">
        <v>3.43</v>
      </c>
      <c r="I19" s="15">
        <f>F19-H19</f>
        <v>39.43</v>
      </c>
      <c r="J19" s="14">
        <v>0.5</v>
      </c>
      <c r="K19" s="14">
        <v>0.5</v>
      </c>
      <c r="L19" s="14">
        <v>0.05</v>
      </c>
      <c r="M19">
        <f t="shared" si="16"/>
        <v>21.686499999999999</v>
      </c>
      <c r="N19">
        <f t="shared" si="17"/>
        <v>21.686499999999999</v>
      </c>
      <c r="O19">
        <f t="shared" si="18"/>
        <v>17.743500000000001</v>
      </c>
      <c r="P19" s="12">
        <v>0.98570639999999998</v>
      </c>
      <c r="Q19" s="12">
        <v>43.285367999999998</v>
      </c>
      <c r="R19" s="14">
        <v>1</v>
      </c>
      <c r="S19" s="16">
        <v>0.3</v>
      </c>
      <c r="T19" s="12">
        <f>(D19*J19*R19)</f>
        <v>21.43</v>
      </c>
      <c r="U19" s="11">
        <f t="shared" si="24"/>
        <v>6.4289999999999994</v>
      </c>
      <c r="V19" s="2">
        <f t="shared" si="22"/>
        <v>15.001000000000001</v>
      </c>
      <c r="W19" s="15">
        <f t="shared" si="23"/>
        <v>4.714599999999999</v>
      </c>
    </row>
    <row r="20" spans="1:23" x14ac:dyDescent="0.25">
      <c r="A20" s="12" t="s">
        <v>21</v>
      </c>
      <c r="B20" s="12"/>
      <c r="C20" s="14">
        <v>0</v>
      </c>
      <c r="D20" s="12">
        <v>0</v>
      </c>
      <c r="E20">
        <f t="shared" si="19"/>
        <v>0</v>
      </c>
      <c r="F20" s="12">
        <f t="shared" si="20"/>
        <v>0</v>
      </c>
      <c r="G20" s="14"/>
      <c r="H20" s="15">
        <v>0</v>
      </c>
      <c r="I20" s="15">
        <f t="shared" si="21"/>
        <v>0</v>
      </c>
      <c r="J20" s="14">
        <v>1</v>
      </c>
      <c r="K20" s="14">
        <v>0</v>
      </c>
      <c r="L20" s="12"/>
      <c r="M20">
        <f t="shared" si="16"/>
        <v>0</v>
      </c>
      <c r="N20">
        <f t="shared" si="17"/>
        <v>0</v>
      </c>
      <c r="O20">
        <f t="shared" si="18"/>
        <v>0</v>
      </c>
      <c r="P20" s="15"/>
      <c r="Q20" s="12">
        <f t="shared" ref="Q20" si="25">N20+O20</f>
        <v>0</v>
      </c>
      <c r="R20" s="14">
        <v>0</v>
      </c>
      <c r="S20" s="12"/>
      <c r="T20" s="12"/>
      <c r="U20" s="12"/>
      <c r="V20" s="12"/>
      <c r="W20" s="15">
        <f>Q20</f>
        <v>0</v>
      </c>
    </row>
    <row r="21" spans="1:23" x14ac:dyDescent="0.25">
      <c r="A21" s="12" t="s">
        <v>22</v>
      </c>
      <c r="B21" s="12"/>
      <c r="C21" s="15">
        <v>0</v>
      </c>
      <c r="D21" s="12">
        <v>0</v>
      </c>
      <c r="E21" s="15">
        <v>0</v>
      </c>
      <c r="F21" s="15">
        <f t="shared" si="20"/>
        <v>0</v>
      </c>
      <c r="G21" s="14"/>
      <c r="H21" s="15">
        <v>0</v>
      </c>
      <c r="I21" s="15">
        <f t="shared" si="21"/>
        <v>0</v>
      </c>
      <c r="J21" s="14">
        <v>1</v>
      </c>
      <c r="K21" s="14">
        <v>0</v>
      </c>
      <c r="L21" s="12"/>
      <c r="M21" s="15">
        <f t="shared" si="16"/>
        <v>0</v>
      </c>
      <c r="N21" s="15">
        <f t="shared" si="17"/>
        <v>0</v>
      </c>
      <c r="O21" s="15">
        <f t="shared" si="18"/>
        <v>0</v>
      </c>
      <c r="P21" s="15"/>
      <c r="Q21" s="12">
        <f t="shared" ref="Q21" si="26">N21+O21</f>
        <v>0</v>
      </c>
      <c r="R21" s="14">
        <v>1</v>
      </c>
      <c r="S21" s="12"/>
      <c r="T21" s="12">
        <f>R21*Q21</f>
        <v>0</v>
      </c>
      <c r="U21" s="12"/>
      <c r="V21" s="15">
        <f>T21</f>
        <v>0</v>
      </c>
      <c r="W21" s="15"/>
    </row>
    <row r="22" spans="1:23" x14ac:dyDescent="0.25">
      <c r="A22" s="17" t="s">
        <v>26</v>
      </c>
      <c r="B22" s="17"/>
      <c r="C22" s="17"/>
      <c r="D22" s="18">
        <f>SUM(D16:D21)</f>
        <v>1000</v>
      </c>
      <c r="E22" s="17"/>
      <c r="F22" s="18">
        <f>SUM(F16:F21)</f>
        <v>1000</v>
      </c>
      <c r="G22" s="17"/>
      <c r="H22" s="18">
        <v>194.86</v>
      </c>
      <c r="I22" s="18">
        <f>SUM(I16:I21)</f>
        <v>805.14</v>
      </c>
      <c r="J22" s="17"/>
      <c r="K22" s="17"/>
      <c r="L22" s="17"/>
      <c r="M22" s="18">
        <v>492.83</v>
      </c>
      <c r="N22" s="18">
        <v>581.63</v>
      </c>
      <c r="O22" s="18">
        <v>362.31</v>
      </c>
      <c r="P22" s="18">
        <v>20.13</v>
      </c>
      <c r="Q22" s="18">
        <v>943.94</v>
      </c>
      <c r="R22" s="12"/>
      <c r="S22" s="12"/>
      <c r="T22" s="18">
        <v>503.3</v>
      </c>
      <c r="U22" s="18">
        <v>150</v>
      </c>
      <c r="V22" s="18">
        <v>353.3</v>
      </c>
      <c r="W22" s="15">
        <f>SUM(W16:W20)</f>
        <v>52.571599999999997</v>
      </c>
    </row>
    <row r="23" spans="1:23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4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5">
        <f>U22-(H22*K16)</f>
        <v>52.569999999999993</v>
      </c>
    </row>
    <row r="25" spans="1:23" x14ac:dyDescent="0.25">
      <c r="A25" s="17" t="s">
        <v>50</v>
      </c>
    </row>
    <row r="26" spans="1:23" ht="45" x14ac:dyDescent="0.25">
      <c r="A26" s="12"/>
      <c r="B26" s="12" t="s">
        <v>47</v>
      </c>
      <c r="C26" s="12" t="s">
        <v>4</v>
      </c>
      <c r="D26" s="12" t="s">
        <v>0</v>
      </c>
      <c r="E26" s="12" t="s">
        <v>1</v>
      </c>
      <c r="F26" s="12" t="s">
        <v>2</v>
      </c>
      <c r="G26" s="12" t="s">
        <v>6</v>
      </c>
      <c r="H26" s="12" t="s">
        <v>5</v>
      </c>
      <c r="I26" s="12" t="s">
        <v>7</v>
      </c>
      <c r="J26" t="s">
        <v>34</v>
      </c>
      <c r="K26" s="12" t="s">
        <v>36</v>
      </c>
      <c r="L26" s="12" t="s">
        <v>37</v>
      </c>
      <c r="M26" s="12" t="s">
        <v>10</v>
      </c>
      <c r="N26" s="10" t="s">
        <v>44</v>
      </c>
      <c r="O26" s="10" t="s">
        <v>38</v>
      </c>
      <c r="P26" s="13" t="s">
        <v>43</v>
      </c>
      <c r="Q26" s="10" t="s">
        <v>48</v>
      </c>
      <c r="R26" s="10" t="s">
        <v>40</v>
      </c>
      <c r="S26" s="13" t="s">
        <v>41</v>
      </c>
      <c r="T26" s="13" t="s">
        <v>42</v>
      </c>
      <c r="V26" s="13"/>
      <c r="W26" s="13"/>
    </row>
    <row r="27" spans="1:23" x14ac:dyDescent="0.25">
      <c r="A27" s="12" t="s">
        <v>15</v>
      </c>
      <c r="B27" s="12" t="s">
        <v>19</v>
      </c>
      <c r="C27" s="1">
        <v>0.09</v>
      </c>
      <c r="D27">
        <v>500</v>
      </c>
      <c r="E27">
        <f>D27*C27</f>
        <v>45</v>
      </c>
      <c r="F27">
        <f>D27+E27</f>
        <v>545</v>
      </c>
      <c r="G27" s="1">
        <v>0.2</v>
      </c>
      <c r="H27" s="2">
        <f>D27*G27</f>
        <v>100</v>
      </c>
      <c r="I27" s="2">
        <f>F27-H27</f>
        <v>445</v>
      </c>
      <c r="J27" s="3">
        <v>1</v>
      </c>
      <c r="K27" s="19">
        <f>D27*J27</f>
        <v>500</v>
      </c>
      <c r="L27">
        <f>F27*J27</f>
        <v>545</v>
      </c>
      <c r="M27" s="14">
        <v>0</v>
      </c>
      <c r="N27" s="12">
        <f t="shared" ref="N27:N32" si="27">K27*M27</f>
        <v>0</v>
      </c>
      <c r="O27" s="1">
        <v>1</v>
      </c>
      <c r="P27" s="16">
        <v>0.3</v>
      </c>
      <c r="Q27">
        <f>L27*J27</f>
        <v>545</v>
      </c>
      <c r="R27" s="11">
        <f>K27*P27</f>
        <v>150</v>
      </c>
      <c r="S27" s="2">
        <f>Q27-R27+E27</f>
        <v>440</v>
      </c>
      <c r="T27" s="15">
        <f>R27-H27</f>
        <v>50</v>
      </c>
      <c r="U27" s="11"/>
      <c r="V27" s="2"/>
      <c r="W27" s="15"/>
    </row>
    <row r="28" spans="1:23" x14ac:dyDescent="0.25">
      <c r="A28" s="12" t="s">
        <v>16</v>
      </c>
      <c r="B28" s="12" t="s">
        <v>19</v>
      </c>
      <c r="C28" s="1">
        <v>0</v>
      </c>
      <c r="D28">
        <v>100</v>
      </c>
      <c r="E28">
        <f t="shared" ref="E28:E29" si="28">D28*C28</f>
        <v>0</v>
      </c>
      <c r="F28">
        <f t="shared" ref="F28:F29" si="29">D28+E28</f>
        <v>100</v>
      </c>
      <c r="G28" s="1">
        <v>0.2</v>
      </c>
      <c r="H28" s="2">
        <f t="shared" ref="H28:H29" si="30">D28*G28</f>
        <v>20</v>
      </c>
      <c r="I28" s="2">
        <f t="shared" ref="I28:I29" si="31">F28-H28</f>
        <v>80</v>
      </c>
      <c r="J28" s="3">
        <v>1</v>
      </c>
      <c r="K28" s="19">
        <f t="shared" ref="K28:K32" si="32">D28*J28</f>
        <v>100</v>
      </c>
      <c r="L28">
        <f t="shared" ref="L28:L32" si="33">F28*J28</f>
        <v>100</v>
      </c>
      <c r="M28" s="14">
        <v>0</v>
      </c>
      <c r="N28" s="12">
        <f t="shared" si="27"/>
        <v>0</v>
      </c>
      <c r="O28" s="1">
        <v>1</v>
      </c>
      <c r="P28" s="16">
        <v>0.3</v>
      </c>
      <c r="Q28">
        <f t="shared" ref="Q28:Q32" si="34">L28*J28</f>
        <v>100</v>
      </c>
      <c r="R28" s="11">
        <f>K28*P28</f>
        <v>30</v>
      </c>
      <c r="S28" s="2">
        <f t="shared" ref="S28:S30" si="35">Q28-R28+E28</f>
        <v>70</v>
      </c>
      <c r="T28" s="15">
        <f>R28-H28</f>
        <v>10</v>
      </c>
      <c r="U28" s="11"/>
      <c r="V28" s="2"/>
      <c r="W28" s="15"/>
    </row>
    <row r="29" spans="1:23" x14ac:dyDescent="0.25">
      <c r="A29" s="12" t="s">
        <v>17</v>
      </c>
      <c r="B29" s="12" t="s">
        <v>20</v>
      </c>
      <c r="C29" s="1">
        <v>0.09</v>
      </c>
      <c r="D29">
        <v>357.14</v>
      </c>
      <c r="E29">
        <f t="shared" si="28"/>
        <v>32.142599999999995</v>
      </c>
      <c r="F29">
        <f t="shared" si="29"/>
        <v>389.2826</v>
      </c>
      <c r="G29" s="1">
        <v>0.2</v>
      </c>
      <c r="H29" s="2">
        <f t="shared" si="30"/>
        <v>71.427999999999997</v>
      </c>
      <c r="I29" s="2">
        <f t="shared" si="31"/>
        <v>317.8546</v>
      </c>
      <c r="J29" s="3">
        <v>1</v>
      </c>
      <c r="K29" s="19">
        <f t="shared" si="32"/>
        <v>357.14</v>
      </c>
      <c r="L29">
        <f t="shared" si="33"/>
        <v>389.2826</v>
      </c>
      <c r="M29" s="14">
        <v>0</v>
      </c>
      <c r="N29" s="12">
        <f t="shared" si="27"/>
        <v>0</v>
      </c>
      <c r="O29" s="1">
        <v>1</v>
      </c>
      <c r="P29" s="16">
        <v>0.3</v>
      </c>
      <c r="Q29">
        <f t="shared" si="34"/>
        <v>389.2826</v>
      </c>
      <c r="R29" s="11">
        <f>K29*P29</f>
        <v>107.142</v>
      </c>
      <c r="S29" s="2">
        <f t="shared" si="35"/>
        <v>314.28320000000002</v>
      </c>
      <c r="T29" s="15">
        <f>R29-H29</f>
        <v>35.713999999999999</v>
      </c>
      <c r="U29" s="11"/>
      <c r="V29" s="2"/>
      <c r="W29" s="15"/>
    </row>
    <row r="30" spans="1:23" x14ac:dyDescent="0.25">
      <c r="A30" s="12" t="s">
        <v>3</v>
      </c>
      <c r="B30" s="12"/>
      <c r="C30" s="1">
        <v>0.09</v>
      </c>
      <c r="D30" s="2">
        <f>D29*0.12</f>
        <v>42.8568</v>
      </c>
      <c r="E30" s="2">
        <f>D30*C30</f>
        <v>3.8571119999999999</v>
      </c>
      <c r="F30" s="2">
        <f>D30+E30</f>
        <v>46.713912000000001</v>
      </c>
      <c r="G30" s="1">
        <v>0.08</v>
      </c>
      <c r="H30" s="2">
        <f>D30*G30</f>
        <v>3.428544</v>
      </c>
      <c r="I30" s="2">
        <f>F30-H30</f>
        <v>43.285367999999998</v>
      </c>
      <c r="J30" s="3">
        <v>1</v>
      </c>
      <c r="K30" s="19">
        <f t="shared" si="32"/>
        <v>42.8568</v>
      </c>
      <c r="L30">
        <f t="shared" si="33"/>
        <v>46.713912000000001</v>
      </c>
      <c r="M30" s="14">
        <v>0</v>
      </c>
      <c r="N30" s="12">
        <f t="shared" si="27"/>
        <v>0</v>
      </c>
      <c r="O30" s="1">
        <v>1</v>
      </c>
      <c r="P30" s="16">
        <v>0.3</v>
      </c>
      <c r="Q30">
        <f t="shared" si="34"/>
        <v>46.713912000000001</v>
      </c>
      <c r="R30" s="11">
        <f>K30*P30</f>
        <v>12.85704</v>
      </c>
      <c r="S30" s="2">
        <f t="shared" si="35"/>
        <v>37.713984000000004</v>
      </c>
      <c r="T30" s="15">
        <f>R30-H30</f>
        <v>9.4284959999999991</v>
      </c>
      <c r="U30" s="11"/>
      <c r="V30" s="2"/>
      <c r="W30" s="15"/>
    </row>
    <row r="31" spans="1:23" x14ac:dyDescent="0.25">
      <c r="A31" s="12" t="s">
        <v>21</v>
      </c>
      <c r="B31" s="12"/>
      <c r="C31" s="1">
        <v>0.09</v>
      </c>
      <c r="D31">
        <v>50</v>
      </c>
      <c r="E31">
        <f t="shared" ref="E31" si="36">D31*C31</f>
        <v>4.5</v>
      </c>
      <c r="F31">
        <f t="shared" ref="F31:F32" si="37">D31+E31</f>
        <v>54.5</v>
      </c>
      <c r="G31" s="1"/>
      <c r="H31" s="2">
        <f t="shared" ref="H31:H32" si="38">D31*G31</f>
        <v>0</v>
      </c>
      <c r="I31" s="2">
        <f t="shared" ref="I31:I32" si="39">F31-H31</f>
        <v>54.5</v>
      </c>
      <c r="J31" s="3">
        <v>1</v>
      </c>
      <c r="K31" s="19">
        <f t="shared" si="32"/>
        <v>50</v>
      </c>
      <c r="L31">
        <f t="shared" si="33"/>
        <v>54.5</v>
      </c>
      <c r="M31" s="12"/>
      <c r="N31" s="12">
        <f t="shared" si="27"/>
        <v>0</v>
      </c>
      <c r="O31" s="1">
        <v>0</v>
      </c>
      <c r="P31">
        <v>0</v>
      </c>
      <c r="Q31">
        <v>0</v>
      </c>
      <c r="S31" s="2">
        <v>0</v>
      </c>
      <c r="T31" s="15">
        <f>L31</f>
        <v>54.5</v>
      </c>
      <c r="U31" s="12"/>
      <c r="V31" s="12"/>
      <c r="W31" s="15"/>
    </row>
    <row r="32" spans="1:23" x14ac:dyDescent="0.25">
      <c r="A32" s="12" t="s">
        <v>22</v>
      </c>
      <c r="B32" s="12"/>
      <c r="C32" s="2">
        <v>3.3</v>
      </c>
      <c r="D32">
        <v>0</v>
      </c>
      <c r="E32" s="2">
        <v>3.3</v>
      </c>
      <c r="F32" s="2">
        <f t="shared" si="37"/>
        <v>3.3</v>
      </c>
      <c r="G32" s="1"/>
      <c r="H32" s="2">
        <f t="shared" si="38"/>
        <v>0</v>
      </c>
      <c r="I32" s="2">
        <f t="shared" si="39"/>
        <v>3.3</v>
      </c>
      <c r="J32" s="3">
        <v>1</v>
      </c>
      <c r="K32" s="19">
        <f t="shared" si="32"/>
        <v>0</v>
      </c>
      <c r="L32">
        <f t="shared" si="33"/>
        <v>3.3</v>
      </c>
      <c r="M32" s="12"/>
      <c r="N32" s="12">
        <f t="shared" si="27"/>
        <v>0</v>
      </c>
      <c r="O32" s="1">
        <v>1</v>
      </c>
      <c r="P32" s="15">
        <f>((D32-H32)*K32)-((D32-H32)*M32)</f>
        <v>0</v>
      </c>
      <c r="Q32">
        <f t="shared" si="34"/>
        <v>3.3</v>
      </c>
      <c r="S32" s="2">
        <v>3.3</v>
      </c>
      <c r="T32" s="15"/>
      <c r="U32" s="12"/>
      <c r="V32" s="15"/>
      <c r="W32" s="15"/>
    </row>
    <row r="33" spans="1:23" x14ac:dyDescent="0.25">
      <c r="A33" s="17" t="s">
        <v>26</v>
      </c>
      <c r="B33" s="17"/>
      <c r="C33" s="17"/>
      <c r="D33" s="18">
        <f>SUM(D27:D32)</f>
        <v>1049.9967999999999</v>
      </c>
      <c r="E33" s="4"/>
      <c r="F33" s="7">
        <f>SUM(F27:F32)</f>
        <v>1138.7965119999999</v>
      </c>
      <c r="G33" s="4"/>
      <c r="H33" s="7">
        <f>SUM(H27:H32)</f>
        <v>194.85654399999999</v>
      </c>
      <c r="I33" s="7">
        <f>SUM(I27:I32)</f>
        <v>943.93996799999991</v>
      </c>
      <c r="J33" s="4"/>
      <c r="K33" s="7">
        <f t="shared" ref="K33:L33" si="40">SUM(K27:K32)</f>
        <v>1049.9967999999999</v>
      </c>
      <c r="L33" s="7">
        <f t="shared" si="40"/>
        <v>1138.7965119999999</v>
      </c>
      <c r="M33" s="17"/>
      <c r="N33" s="18">
        <f>SUM(N27:N32)</f>
        <v>0</v>
      </c>
      <c r="O33" s="18"/>
      <c r="P33" s="18"/>
      <c r="Q33" s="7">
        <f t="shared" ref="Q33:T33" si="41">SUM(Q27:Q32)</f>
        <v>1084.2965119999999</v>
      </c>
      <c r="R33" s="7">
        <f t="shared" si="41"/>
        <v>299.99903999999998</v>
      </c>
      <c r="S33" s="7">
        <f t="shared" si="41"/>
        <v>865.29718400000002</v>
      </c>
      <c r="T33" s="7">
        <f t="shared" si="41"/>
        <v>159.64249599999999</v>
      </c>
      <c r="U33" s="18"/>
      <c r="V33" s="18"/>
      <c r="W33" s="15"/>
    </row>
    <row r="34" spans="1:23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4"/>
      <c r="K34" s="12"/>
      <c r="L34" s="12"/>
      <c r="M34" s="12"/>
      <c r="N34" s="12"/>
      <c r="O34" s="12"/>
      <c r="P34" s="12"/>
      <c r="Q34" s="12"/>
      <c r="R34" s="12"/>
      <c r="S34" s="12"/>
      <c r="T34" s="15">
        <f>-H33+F31+R33</f>
        <v>159.64249599999999</v>
      </c>
      <c r="U34" s="12" t="s">
        <v>49</v>
      </c>
      <c r="V34" s="12"/>
      <c r="W34" s="15"/>
    </row>
  </sheetData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scenarios oxygene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TMEI</dc:creator>
  <cp:lastModifiedBy>FRANCISCO Xavier</cp:lastModifiedBy>
  <dcterms:created xsi:type="dcterms:W3CDTF">2015-04-08T11:39:59Z</dcterms:created>
  <dcterms:modified xsi:type="dcterms:W3CDTF">2015-06-19T23:11:32Z</dcterms:modified>
</cp:coreProperties>
</file>