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ación\GITHUB\51-Formulario Torneo\Form prueba\Copia de Seguridad\"/>
    </mc:Choice>
  </mc:AlternateContent>
  <xr:revisionPtr revIDLastSave="0" documentId="13_ncr:1_{80F9FD58-837C-4328-AA43-09835E462DA7}" xr6:coauthVersionLast="47" xr6:coauthVersionMax="47" xr10:uidLastSave="{00000000-0000-0000-0000-000000000000}"/>
  <bookViews>
    <workbookView xWindow="20370" yWindow="1170" windowWidth="20640" windowHeight="11160" xr2:uid="{00000000-000D-0000-FFFF-FFFF00000000}"/>
  </bookViews>
  <sheets>
    <sheet name="SwissManager" sheetId="2" r:id="rId1"/>
    <sheet name="Sheet1" sheetId="1" r:id="rId2"/>
  </sheets>
  <calcPr calcId="191029"/>
</workbook>
</file>

<file path=xl/calcChain.xml><?xml version="1.0" encoding="utf-8"?>
<calcChain xmlns="http://schemas.openxmlformats.org/spreadsheetml/2006/main">
  <c r="D3" i="2" l="1"/>
  <c r="T6" i="1"/>
  <c r="B5" i="1"/>
  <c r="H6" i="2"/>
  <c r="G6" i="2"/>
  <c r="D6" i="2"/>
  <c r="C6" i="2"/>
  <c r="B6" i="2"/>
  <c r="A6" i="2"/>
  <c r="G5" i="2"/>
  <c r="D5" i="2"/>
  <c r="C5" i="2"/>
  <c r="B5" i="2"/>
  <c r="A5" i="2"/>
  <c r="G4" i="2"/>
  <c r="D4" i="2"/>
  <c r="C4" i="2"/>
  <c r="B4" i="2"/>
  <c r="A4" i="2"/>
  <c r="G3" i="2"/>
  <c r="C3" i="2"/>
  <c r="B3" i="2"/>
  <c r="A3" i="2"/>
  <c r="G2" i="2"/>
  <c r="D2" i="2"/>
  <c r="C2" i="2"/>
  <c r="B2" i="2"/>
  <c r="A2" i="2"/>
  <c r="L1" i="2"/>
  <c r="K1" i="2"/>
  <c r="J1" i="2"/>
  <c r="I1" i="2"/>
  <c r="H1" i="2"/>
  <c r="G1" i="2"/>
  <c r="F1" i="2"/>
  <c r="E1" i="2"/>
  <c r="D1" i="2"/>
  <c r="C1" i="2"/>
  <c r="B1" i="2"/>
  <c r="A1" i="2"/>
  <c r="X6" i="1"/>
  <c r="U6" i="1"/>
  <c r="R6" i="1"/>
  <c r="S6" i="1" s="1"/>
  <c r="B6" i="1"/>
  <c r="A6" i="1"/>
  <c r="X5" i="1"/>
  <c r="U5" i="1"/>
  <c r="T5" i="1"/>
  <c r="S5" i="1"/>
  <c r="R5" i="1"/>
  <c r="A5" i="1"/>
  <c r="X4" i="1"/>
  <c r="U4" i="1" s="1"/>
  <c r="T4" i="1"/>
  <c r="S4" i="1"/>
  <c r="R4" i="1"/>
  <c r="B4" i="1"/>
  <c r="A4" i="1"/>
  <c r="X3" i="1"/>
  <c r="U3" i="1" s="1"/>
  <c r="T3" i="1"/>
  <c r="R3" i="1"/>
  <c r="S3" i="1" s="1"/>
  <c r="B3" i="1"/>
  <c r="A3" i="1"/>
  <c r="X2" i="1"/>
  <c r="U2" i="1"/>
  <c r="T2" i="1"/>
  <c r="R2" i="1"/>
  <c r="S2" i="1" s="1"/>
  <c r="B2" i="1"/>
  <c r="A2" i="1"/>
</calcChain>
</file>

<file path=xl/sharedStrings.xml><?xml version="1.0" encoding="utf-8"?>
<sst xmlns="http://schemas.openxmlformats.org/spreadsheetml/2006/main" count="56" uniqueCount="49">
  <si>
    <t>ID_No</t>
  </si>
  <si>
    <t>Name</t>
  </si>
  <si>
    <t>Sex</t>
  </si>
  <si>
    <t>Fed</t>
  </si>
  <si>
    <t>Clubnumber</t>
  </si>
  <si>
    <t>ClubName</t>
  </si>
  <si>
    <t>Birthday</t>
  </si>
  <si>
    <t>Rtg_Nat</t>
  </si>
  <si>
    <t>Fide_No</t>
  </si>
  <si>
    <t>Rtg_Int</t>
  </si>
  <si>
    <t>Title</t>
  </si>
  <si>
    <t>K</t>
  </si>
  <si>
    <t>Apellido</t>
  </si>
  <si>
    <t>Nombre</t>
  </si>
  <si>
    <t>Email</t>
  </si>
  <si>
    <t>Celular</t>
  </si>
  <si>
    <t>Comprobante</t>
  </si>
  <si>
    <t>url</t>
  </si>
  <si>
    <t>recibo</t>
  </si>
  <si>
    <t>ok</t>
  </si>
  <si>
    <t>Categoria</t>
  </si>
  <si>
    <t>validar</t>
  </si>
  <si>
    <t>DateSubmitted</t>
  </si>
  <si>
    <t>Years</t>
  </si>
  <si>
    <t>M</t>
  </si>
  <si>
    <t>ARG</t>
  </si>
  <si>
    <t xml:space="preserve">Fernandez </t>
  </si>
  <si>
    <t xml:space="preserve">Juan </t>
  </si>
  <si>
    <t>serelectrojc1@hotmail.com</t>
  </si>
  <si>
    <t>02/10/2023 11:43 pm</t>
  </si>
  <si>
    <t>PER</t>
  </si>
  <si>
    <t xml:space="preserve">Loo Díaz </t>
  </si>
  <si>
    <t xml:space="preserve">Víctor </t>
  </si>
  <si>
    <t>viktorloodiaz98@gmail.com</t>
  </si>
  <si>
    <t>https://drive.google.com/uc?id=1OL9bFSuTh_p6CbBaVuPdFkdR-G-cSoKv&amp;export=download</t>
  </si>
  <si>
    <t>03/10/2023 10:18 am</t>
  </si>
  <si>
    <t>Milhue</t>
  </si>
  <si>
    <t xml:space="preserve">Elio </t>
  </si>
  <si>
    <t>eliomilhue@gmail.com</t>
  </si>
  <si>
    <t>https://drive.google.com/uc?id=1-T7A-wwTU3xaq7PN3wGMRG-EnateNyb3&amp;export=download</t>
  </si>
  <si>
    <t>03/10/2023 10:40 am</t>
  </si>
  <si>
    <t xml:space="preserve">LUIS MARTÍN </t>
  </si>
  <si>
    <t>luismartinspinsanti@gmail.com</t>
  </si>
  <si>
    <t>03/10/2023 12:00 pm</t>
  </si>
  <si>
    <t>Argento</t>
  </si>
  <si>
    <t xml:space="preserve">Ramón </t>
  </si>
  <si>
    <t>argentoramonfrancisco@gmail.com</t>
  </si>
  <si>
    <t>03/10/2023 1:01 pm</t>
  </si>
  <si>
    <t xml:space="preserve">SPINS,ANTI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</si>
</sst>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rgb="FFFFFFFF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9"/>
      <color rgb="FFFFFFFF"/>
      <name val="&quot;Google Sans Mono&quot;"/>
    </font>
    <font>
      <sz val="10"/>
      <color rgb="FFFFFFFF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741B47"/>
        <bgColor rgb="FF741B47"/>
      </patternFill>
    </fill>
    <fill>
      <patternFill patternType="solid">
        <fgColor rgb="FFFF0000"/>
        <bgColor rgb="FFFF0000"/>
      </patternFill>
    </fill>
    <fill>
      <patternFill patternType="solid">
        <fgColor rgb="FF198639"/>
        <bgColor rgb="FF198639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uc?id=1-T7A-wwTU3xaq7PN3wGMRG-EnateNyb3&amp;export=download" TargetMode="External"/><Relationship Id="rId1" Type="http://schemas.openxmlformats.org/officeDocument/2006/relationships/hyperlink" Target="https://drive.google.com/uc?id=1OL9bFSuTh_p6CbBaVuPdFkdR-G-cSoKv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B5" sqref="B5"/>
    </sheetView>
  </sheetViews>
  <sheetFormatPr baseColWidth="10" defaultColWidth="12.5703125" defaultRowHeight="15.75" customHeight="1"/>
  <cols>
    <col min="1" max="1" width="6" bestFit="1" customWidth="1"/>
    <col min="2" max="2" width="24.5703125" bestFit="1" customWidth="1"/>
    <col min="3" max="3" width="4.28515625" bestFit="1" customWidth="1"/>
    <col min="4" max="4" width="5" bestFit="1" customWidth="1"/>
    <col min="5" max="5" width="10.85546875" bestFit="1" customWidth="1"/>
    <col min="6" max="6" width="9.5703125" bestFit="1" customWidth="1"/>
    <col min="7" max="7" width="7.85546875" bestFit="1" customWidth="1"/>
    <col min="8" max="8" width="7.7109375" bestFit="1" customWidth="1"/>
    <col min="9" max="9" width="7.85546875" bestFit="1" customWidth="1"/>
    <col min="10" max="10" width="6.85546875" bestFit="1" customWidth="1"/>
    <col min="11" max="11" width="4.42578125" bestFit="1" customWidth="1"/>
    <col min="12" max="12" width="2.28515625" bestFit="1" customWidth="1"/>
  </cols>
  <sheetData>
    <row r="1" spans="1:26">
      <c r="A1" s="14" t="str">
        <f ca="1">IFERROR(__xludf.DUMMYFUNCTION("IMPORTRANGE(""https://docs.google.com/spreadsheets/d/1RLgK3RwVuRY8x_mn89ww0uvrMlR4NyO9rjBWsR6K4r4/edit#gid=0"",""Sheet1!A:L"")"),"ID_No")</f>
        <v>ID_No</v>
      </c>
      <c r="B1" s="15" t="str">
        <f ca="1">IFERROR(__xludf.DUMMYFUNCTION("""COMPUTED_VALUE"""),"Name")</f>
        <v>Name</v>
      </c>
      <c r="C1" s="15" t="str">
        <f ca="1">IFERROR(__xludf.DUMMYFUNCTION("""COMPUTED_VALUE"""),"Sex")</f>
        <v>Sex</v>
      </c>
      <c r="D1" s="15" t="str">
        <f ca="1">IFERROR(__xludf.DUMMYFUNCTION("""COMPUTED_VALUE"""),"Fed")</f>
        <v>Fed</v>
      </c>
      <c r="E1" s="15" t="str">
        <f ca="1">IFERROR(__xludf.DUMMYFUNCTION("""COMPUTED_VALUE"""),"Clubnumber")</f>
        <v>Clubnumber</v>
      </c>
      <c r="F1" s="15" t="str">
        <f ca="1">IFERROR(__xludf.DUMMYFUNCTION("""COMPUTED_VALUE"""),"ClubName")</f>
        <v>ClubName</v>
      </c>
      <c r="G1" s="15" t="str">
        <f ca="1">IFERROR(__xludf.DUMMYFUNCTION("""COMPUTED_VALUE"""),"Birthday")</f>
        <v>Birthday</v>
      </c>
      <c r="H1" s="15" t="str">
        <f ca="1">IFERROR(__xludf.DUMMYFUNCTION("""COMPUTED_VALUE"""),"Rtg_Nat")</f>
        <v>Rtg_Nat</v>
      </c>
      <c r="I1" s="15" t="str">
        <f ca="1">IFERROR(__xludf.DUMMYFUNCTION("""COMPUTED_VALUE"""),"Fide_No")</f>
        <v>Fide_No</v>
      </c>
      <c r="J1" s="15" t="str">
        <f ca="1">IFERROR(__xludf.DUMMYFUNCTION("""COMPUTED_VALUE"""),"Rtg_Int")</f>
        <v>Rtg_Int</v>
      </c>
      <c r="K1" s="15" t="str">
        <f ca="1">IFERROR(__xludf.DUMMYFUNCTION("""COMPUTED_VALUE"""),"Title")</f>
        <v>Title</v>
      </c>
      <c r="L1" s="15" t="str">
        <f ca="1">IFERROR(__xludf.DUMMYFUNCTION("""COMPUTED_VALUE"""),"K")</f>
        <v>K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6">
        <f ca="1">IFERROR(__xludf.DUMMYFUNCTION("""COMPUTED_VALUE"""),1)</f>
        <v>1</v>
      </c>
      <c r="B2" s="16" t="str">
        <f ca="1">IFERROR(__xludf.DUMMYFUNCTION("""COMPUTED_VALUE"""),"Fernandez , Juan ")</f>
        <v xml:space="preserve">Fernandez , Juan </v>
      </c>
      <c r="C2" s="16" t="str">
        <f ca="1">IFERROR(__xludf.DUMMYFUNCTION("""COMPUTED_VALUE"""),"M")</f>
        <v>M</v>
      </c>
      <c r="D2" s="16" t="str">
        <f ca="1">IFERROR(__xludf.DUMMYFUNCTION("""COMPUTED_VALUE"""),"ARG")</f>
        <v>ARG</v>
      </c>
      <c r="E2" s="16"/>
      <c r="F2" s="16"/>
      <c r="G2" s="16">
        <f ca="1">IFERROR(__xludf.DUMMYFUNCTION("""COMPUTED_VALUE"""),1976)</f>
        <v>1976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6">
        <f ca="1">IFERROR(__xludf.DUMMYFUNCTION("""COMPUTED_VALUE"""),2)</f>
        <v>2</v>
      </c>
      <c r="B3" s="16" t="str">
        <f ca="1">IFERROR(__xludf.DUMMYFUNCTION("""COMPUTED_VALUE"""),"Loo Díaz , Víctor ")</f>
        <v xml:space="preserve">Loo Díaz , Víctor </v>
      </c>
      <c r="C3" s="16" t="str">
        <f ca="1">IFERROR(__xludf.DUMMYFUNCTION("""COMPUTED_VALUE"""),"M")</f>
        <v>M</v>
      </c>
      <c r="D3" s="16" t="str">
        <f ca="1">IFERROR(__xludf.DUMMYFUNCTION("""COMPUTED_VALUE"""),"PER")</f>
        <v>PER</v>
      </c>
      <c r="E3" s="16"/>
      <c r="F3" s="16"/>
      <c r="G3" s="16">
        <f ca="1">IFERROR(__xludf.DUMMYFUNCTION("""COMPUTED_VALUE"""),1998)</f>
        <v>1998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6">
        <f ca="1">IFERROR(__xludf.DUMMYFUNCTION("""COMPUTED_VALUE"""),3)</f>
        <v>3</v>
      </c>
      <c r="B4" s="16" t="str">
        <f ca="1">IFERROR(__xludf.DUMMYFUNCTION("""COMPUTED_VALUE"""),"Milhue, Elio ")</f>
        <v xml:space="preserve">Milhue, Elio </v>
      </c>
      <c r="C4" s="16" t="str">
        <f ca="1">IFERROR(__xludf.DUMMYFUNCTION("""COMPUTED_VALUE"""),"M")</f>
        <v>M</v>
      </c>
      <c r="D4" s="16" t="str">
        <f ca="1">IFERROR(__xludf.DUMMYFUNCTION("""COMPUTED_VALUE"""),"ARG")</f>
        <v>ARG</v>
      </c>
      <c r="E4" s="16"/>
      <c r="F4" s="16"/>
      <c r="G4" s="16">
        <f ca="1">IFERROR(__xludf.DUMMYFUNCTION("""COMPUTED_VALUE"""),2002)</f>
        <v>2002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6">
        <f ca="1">IFERROR(__xludf.DUMMYFUNCTION("""COMPUTED_VALUE"""),4)</f>
        <v>4</v>
      </c>
      <c r="B5" s="16" t="str">
        <f ca="1">IFERROR(__xludf.DUMMYFUNCTION("""COMPUTED_VALUE"""),"SPINSANTI , LUIS MARTÍN ")</f>
        <v xml:space="preserve">SPINSANTI , LUIS MARTÍN </v>
      </c>
      <c r="C5" s="16" t="str">
        <f ca="1">IFERROR(__xludf.DUMMYFUNCTION("""COMPUTED_VALUE"""),"M")</f>
        <v>M</v>
      </c>
      <c r="D5" s="16" t="str">
        <f ca="1">IFERROR(__xludf.DUMMYFUNCTION("""COMPUTED_VALUE"""),"ARG")</f>
        <v>ARG</v>
      </c>
      <c r="E5" s="16"/>
      <c r="F5" s="16"/>
      <c r="G5" s="16">
        <f ca="1">IFERROR(__xludf.DUMMYFUNCTION("""COMPUTED_VALUE"""),1971)</f>
        <v>1971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6">
        <f ca="1">IFERROR(__xludf.DUMMYFUNCTION("""COMPUTED_VALUE"""),5)</f>
        <v>5</v>
      </c>
      <c r="B6" s="16" t="str">
        <f ca="1">IFERROR(__xludf.DUMMYFUNCTION("""COMPUTED_VALUE"""),"Argento, Ramón ")</f>
        <v xml:space="preserve">Argento, Ramón </v>
      </c>
      <c r="C6" s="16" t="str">
        <f ca="1">IFERROR(__xludf.DUMMYFUNCTION("""COMPUTED_VALUE"""),"M")</f>
        <v>M</v>
      </c>
      <c r="D6" s="16" t="str">
        <f ca="1">IFERROR(__xludf.DUMMYFUNCTION("""COMPUTED_VALUE"""),"ARG")</f>
        <v>ARG</v>
      </c>
      <c r="E6" s="16"/>
      <c r="F6" s="16"/>
      <c r="G6" s="16">
        <f ca="1">IFERROR(__xludf.DUMMYFUNCTION("""COMPUTED_VALUE"""),1952)</f>
        <v>1952</v>
      </c>
      <c r="H6" s="16">
        <f ca="1">IFERROR(__xludf.DUMMYFUNCTION("""COMPUTED_VALUE"""),1336)</f>
        <v>1336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"/>
  <sheetViews>
    <sheetView workbookViewId="0">
      <pane ySplit="1" topLeftCell="A2" activePane="bottomLeft" state="frozen"/>
      <selection pane="bottomLeft" activeCell="X2" sqref="X2"/>
    </sheetView>
  </sheetViews>
  <sheetFormatPr baseColWidth="10" defaultColWidth="12.5703125" defaultRowHeight="15.75" customHeight="1"/>
  <cols>
    <col min="1" max="1" width="6.42578125" bestFit="1" customWidth="1"/>
    <col min="2" max="2" width="24.5703125" bestFit="1" customWidth="1"/>
    <col min="3" max="3" width="4.140625" bestFit="1" customWidth="1"/>
    <col min="4" max="4" width="5" bestFit="1" customWidth="1"/>
    <col min="5" max="5" width="12" bestFit="1" customWidth="1"/>
    <col min="6" max="6" width="10.28515625" bestFit="1" customWidth="1"/>
    <col min="7" max="7" width="8.42578125" bestFit="1" customWidth="1"/>
    <col min="8" max="8" width="8" bestFit="1" customWidth="1"/>
    <col min="9" max="9" width="8.42578125" bestFit="1" customWidth="1"/>
    <col min="10" max="10" width="7.28515625" bestFit="1" customWidth="1"/>
    <col min="11" max="11" width="5" bestFit="1" customWidth="1"/>
    <col min="12" max="12" width="2.140625" bestFit="1" customWidth="1"/>
    <col min="13" max="13" width="11.140625" bestFit="1" customWidth="1"/>
    <col min="14" max="14" width="13" bestFit="1" customWidth="1"/>
    <col min="15" max="15" width="30.5703125" bestFit="1" customWidth="1"/>
    <col min="16" max="16" width="11" bestFit="1" customWidth="1"/>
    <col min="17" max="17" width="79.5703125" bestFit="1" customWidth="1"/>
    <col min="18" max="18" width="63.85546875" bestFit="1" customWidth="1"/>
    <col min="19" max="19" width="6.7109375" bestFit="1" customWidth="1"/>
    <col min="20" max="21" width="8.85546875" bestFit="1" customWidth="1"/>
    <col min="22" max="22" width="6.140625" bestFit="1" customWidth="1"/>
    <col min="23" max="23" width="18.5703125" bestFit="1" customWidth="1"/>
    <col min="24" max="24" width="5.85546875" bestFit="1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7" t="s">
        <v>22</v>
      </c>
      <c r="X1" s="6" t="s">
        <v>23</v>
      </c>
    </row>
    <row r="2" spans="1:24" ht="12.75">
      <c r="A2" s="8">
        <f t="shared" ref="A2:A6" si="0">ROW(A1)*1</f>
        <v>1</v>
      </c>
      <c r="B2" s="8" t="str">
        <f t="shared" ref="B2:B6" si="1">CONCATENATE(M2 &amp; ", " &amp; N2)</f>
        <v xml:space="preserve">Fernandez , Juan </v>
      </c>
      <c r="C2" s="9" t="s">
        <v>24</v>
      </c>
      <c r="D2" s="9" t="s">
        <v>25</v>
      </c>
      <c r="G2" s="9">
        <v>1976</v>
      </c>
      <c r="M2" s="9" t="s">
        <v>26</v>
      </c>
      <c r="N2" s="9" t="s">
        <v>27</v>
      </c>
      <c r="O2" s="9" t="s">
        <v>28</v>
      </c>
      <c r="P2" s="9">
        <v>3572665647</v>
      </c>
      <c r="R2" s="8" t="str">
        <f t="shared" ref="R2:R6" si="2">MID(Q2, 1, 64)</f>
        <v/>
      </c>
      <c r="S2" s="8" t="str">
        <f t="shared" ref="S2:S6" si="3">IF(R2&lt;&gt; "", "1", "0")</f>
        <v>0</v>
      </c>
      <c r="T2" s="8" t="str">
        <f t="shared" ref="T2:T5" si="4">IF(V2&lt;&gt; "", IF(V2=1, "Aprobado", IF(V2=2, "Revisar", IF(V2=0, "Inválido", ""))), "")</f>
        <v>Revisar</v>
      </c>
      <c r="U2" s="10" t="str">
        <f t="shared" ref="U2:U6" si="5">IF(X2 &lt;= 8, "U8", IF(X2 &lt;= 10, "U10", IF(X2 &lt;= 12, "U12", IF(X2 &lt;= 14, "U14", IF(X2 &lt;= 16, "U16", IF(X2 &lt;= 18, "U18", IF(X2 &lt;= 20, "U20", IF(X2 &lt;= 30, "U30", IF(X2 &lt;= 40, "U40", IF(X2 &lt;= 50, "S50", IF(X2 &lt;= 65, "S65", "B")))))))))))</f>
        <v>S50</v>
      </c>
      <c r="V2" s="11">
        <v>2</v>
      </c>
      <c r="W2" s="9" t="s">
        <v>29</v>
      </c>
      <c r="X2" s="8">
        <f t="shared" ref="X2:X6" si="6">2023 - G2</f>
        <v>47</v>
      </c>
    </row>
    <row r="3" spans="1:24" ht="12.75">
      <c r="A3" s="8">
        <f t="shared" si="0"/>
        <v>2</v>
      </c>
      <c r="B3" s="8" t="str">
        <f t="shared" si="1"/>
        <v xml:space="preserve">Loo Díaz , Víctor </v>
      </c>
      <c r="C3" s="9" t="s">
        <v>24</v>
      </c>
      <c r="D3" s="9" t="s">
        <v>30</v>
      </c>
      <c r="G3" s="9">
        <v>1998</v>
      </c>
      <c r="M3" s="9" t="s">
        <v>31</v>
      </c>
      <c r="N3" s="9" t="s">
        <v>32</v>
      </c>
      <c r="O3" s="9" t="s">
        <v>33</v>
      </c>
      <c r="P3" s="9">
        <v>3516512615</v>
      </c>
      <c r="Q3" s="12" t="s">
        <v>34</v>
      </c>
      <c r="R3" s="13" t="str">
        <f t="shared" si="2"/>
        <v>https://drive.google.com/uc?id=1OL9bFSuTh_p6CbBaVuPdFkdR-G-cSoKv</v>
      </c>
      <c r="S3" s="8" t="str">
        <f t="shared" si="3"/>
        <v>1</v>
      </c>
      <c r="T3" s="8" t="str">
        <f t="shared" si="4"/>
        <v>Aprobado</v>
      </c>
      <c r="U3" s="10" t="str">
        <f t="shared" si="5"/>
        <v>U30</v>
      </c>
      <c r="V3" s="9">
        <v>1</v>
      </c>
      <c r="W3" s="9" t="s">
        <v>35</v>
      </c>
      <c r="X3" s="8">
        <f t="shared" si="6"/>
        <v>25</v>
      </c>
    </row>
    <row r="4" spans="1:24" ht="12.75">
      <c r="A4" s="8">
        <f t="shared" si="0"/>
        <v>3</v>
      </c>
      <c r="B4" s="8" t="str">
        <f t="shared" si="1"/>
        <v xml:space="preserve">Milhue, Elio </v>
      </c>
      <c r="C4" s="9" t="s">
        <v>24</v>
      </c>
      <c r="D4" s="9" t="s">
        <v>25</v>
      </c>
      <c r="G4" s="9">
        <v>2002</v>
      </c>
      <c r="M4" s="9" t="s">
        <v>36</v>
      </c>
      <c r="N4" s="9" t="s">
        <v>37</v>
      </c>
      <c r="O4" s="9" t="s">
        <v>38</v>
      </c>
      <c r="P4" s="9">
        <v>2804880791</v>
      </c>
      <c r="Q4" s="12" t="s">
        <v>39</v>
      </c>
      <c r="R4" s="13" t="str">
        <f t="shared" si="2"/>
        <v>https://drive.google.com/uc?id=1-T7A-wwTU3xaq7PN3wGMRG-EnateNyb3</v>
      </c>
      <c r="S4" s="8" t="str">
        <f t="shared" si="3"/>
        <v>1</v>
      </c>
      <c r="T4" s="8" t="str">
        <f t="shared" si="4"/>
        <v>Aprobado</v>
      </c>
      <c r="U4" s="10" t="str">
        <f t="shared" si="5"/>
        <v>U30</v>
      </c>
      <c r="V4" s="9">
        <v>1</v>
      </c>
      <c r="W4" s="9" t="s">
        <v>40</v>
      </c>
      <c r="X4" s="8">
        <f t="shared" si="6"/>
        <v>21</v>
      </c>
    </row>
    <row r="5" spans="1:24" ht="12.75">
      <c r="A5" s="8">
        <f t="shared" si="0"/>
        <v>4</v>
      </c>
      <c r="B5" s="8" t="str">
        <f>CONCATENATE(M5 &amp; ", " &amp; N5)</f>
        <v xml:space="preserve">SPINS,ANTI , LUIS MARTÍN </v>
      </c>
      <c r="C5" s="9" t="s">
        <v>24</v>
      </c>
      <c r="D5" s="9" t="s">
        <v>25</v>
      </c>
      <c r="G5" s="9">
        <v>1971</v>
      </c>
      <c r="M5" s="9" t="s">
        <v>48</v>
      </c>
      <c r="N5" s="9" t="s">
        <v>41</v>
      </c>
      <c r="O5" s="9" t="s">
        <v>42</v>
      </c>
      <c r="P5" s="9">
        <v>3516810441</v>
      </c>
      <c r="R5" s="8" t="str">
        <f t="shared" si="2"/>
        <v/>
      </c>
      <c r="S5" s="8" t="str">
        <f t="shared" si="3"/>
        <v>0</v>
      </c>
      <c r="T5" s="8" t="str">
        <f t="shared" si="4"/>
        <v>Revisar</v>
      </c>
      <c r="U5" s="10" t="str">
        <f t="shared" si="5"/>
        <v>S65</v>
      </c>
      <c r="V5" s="11">
        <v>2</v>
      </c>
      <c r="W5" s="9" t="s">
        <v>43</v>
      </c>
      <c r="X5" s="8">
        <f t="shared" si="6"/>
        <v>52</v>
      </c>
    </row>
    <row r="6" spans="1:24" ht="12.75">
      <c r="A6" s="8">
        <f t="shared" si="0"/>
        <v>5</v>
      </c>
      <c r="B6" s="8" t="str">
        <f t="shared" si="1"/>
        <v xml:space="preserve">Argento, Ramón </v>
      </c>
      <c r="C6" s="9" t="s">
        <v>24</v>
      </c>
      <c r="D6" s="9" t="s">
        <v>25</v>
      </c>
      <c r="G6" s="9">
        <v>1952</v>
      </c>
      <c r="H6" s="9">
        <v>1336</v>
      </c>
      <c r="M6" s="9" t="s">
        <v>44</v>
      </c>
      <c r="N6" s="9" t="s">
        <v>45</v>
      </c>
      <c r="O6" s="9" t="s">
        <v>46</v>
      </c>
      <c r="P6" s="9">
        <v>3548505644</v>
      </c>
      <c r="R6" s="8" t="str">
        <f t="shared" si="2"/>
        <v/>
      </c>
      <c r="S6" s="8" t="str">
        <f t="shared" si="3"/>
        <v>0</v>
      </c>
      <c r="T6" s="8" t="str">
        <f>IF(V6&lt;&gt; "", IF(V6=1, "Aprobado", IF(V6=2, "Revisar", IF(V6=0, "Pendiente", ""))), "")</f>
        <v>Pendiente</v>
      </c>
      <c r="U6" s="10" t="str">
        <f t="shared" si="5"/>
        <v>B</v>
      </c>
      <c r="V6" s="11">
        <v>0</v>
      </c>
      <c r="W6" s="9" t="s">
        <v>47</v>
      </c>
      <c r="X6" s="8">
        <f t="shared" si="6"/>
        <v>71</v>
      </c>
    </row>
  </sheetData>
  <hyperlinks>
    <hyperlink ref="Q3" r:id="rId1" xr:uid="{00000000-0004-0000-0000-000000000000}"/>
    <hyperlink ref="Q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SwissManager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2023-10-03T16:23:41Z</dcterms:created>
  <dcterms:modified xsi:type="dcterms:W3CDTF">2023-10-03T16:24:36Z</dcterms:modified>
</cp:coreProperties>
</file>