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ación\GITHUB\51-Formulario Torneo\Form prueba\Copia de Seguridad\Herramientas\BD Torneos\"/>
    </mc:Choice>
  </mc:AlternateContent>
  <xr:revisionPtr revIDLastSave="0" documentId="13_ncr:1_{CCAAE49D-ADEE-4924-B26B-692690D5D5EB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Recaudación" sheetId="1" r:id="rId1"/>
    <sheet name="Balance" sheetId="2" r:id="rId2"/>
    <sheet name="07.10.2023" sheetId="3" r:id="rId3"/>
    <sheet name="21.10.202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4" l="1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F2" i="4"/>
  <c r="G2" i="4" s="1"/>
  <c r="F3" i="1"/>
  <c r="E3" i="1"/>
  <c r="F2" i="3"/>
  <c r="G2" i="3" s="1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C2" i="1"/>
  <c r="E2" i="1" s="1"/>
  <c r="F2" i="1" s="1"/>
  <c r="B2" i="1"/>
  <c r="K3" i="4" l="1"/>
  <c r="K8" i="4"/>
  <c r="K4" i="4"/>
  <c r="K5" i="4"/>
  <c r="K6" i="4"/>
  <c r="K7" i="4"/>
  <c r="K3" i="3"/>
  <c r="K7" i="3"/>
  <c r="K6" i="3"/>
  <c r="K8" i="3"/>
  <c r="K4" i="3"/>
  <c r="K5" i="3"/>
  <c r="A3" i="2"/>
  <c r="G4" i="2" s="1"/>
  <c r="G3" i="2" l="1"/>
  <c r="G6" i="2"/>
  <c r="G7" i="2"/>
  <c r="G5" i="2"/>
  <c r="G8" i="2" l="1"/>
</calcChain>
</file>

<file path=xl/sharedStrings.xml><?xml version="1.0" encoding="utf-8"?>
<sst xmlns="http://schemas.openxmlformats.org/spreadsheetml/2006/main" count="130" uniqueCount="103">
  <si>
    <t>Torneos</t>
  </si>
  <si>
    <t>Inscriptos</t>
  </si>
  <si>
    <t>Pagados</t>
  </si>
  <si>
    <t>Precio</t>
  </si>
  <si>
    <t>Total</t>
  </si>
  <si>
    <t>Fondos</t>
  </si>
  <si>
    <t>Trofeos</t>
  </si>
  <si>
    <t>Facultad</t>
  </si>
  <si>
    <t>Pasaje / Hojas</t>
  </si>
  <si>
    <t>Tableros</t>
  </si>
  <si>
    <t>Academia</t>
  </si>
  <si>
    <t>Reinversión</t>
  </si>
  <si>
    <t>Argento, Ramón</t>
  </si>
  <si>
    <t>Soria, Felipe</t>
  </si>
  <si>
    <t>Quinteros, Fernando</t>
  </si>
  <si>
    <t>Maldonado, Felipe</t>
  </si>
  <si>
    <t>Martinez, Benjamin</t>
  </si>
  <si>
    <t>Saurin, Damián</t>
  </si>
  <si>
    <t>Pérez, Bernardo</t>
  </si>
  <si>
    <t>Verón, Fabrizio Isaías</t>
  </si>
  <si>
    <t>Sánchez Sargiotti, Gaspar</t>
  </si>
  <si>
    <t>Masco, Juan Martin</t>
  </si>
  <si>
    <t>Légora, Lisandro</t>
  </si>
  <si>
    <t>Battisti, Cristian Alberto</t>
  </si>
  <si>
    <t>Moyano, Marco</t>
  </si>
  <si>
    <t>Torero Navarro, Camilo</t>
  </si>
  <si>
    <t>Satler, Lucho</t>
  </si>
  <si>
    <t>Hernan, Moisset</t>
  </si>
  <si>
    <t>Adragna Morich, Hernán Nicolas</t>
  </si>
  <si>
    <t>Romero, José Luis</t>
  </si>
  <si>
    <t>Abad, Iñaki</t>
  </si>
  <si>
    <t>Hernández , Gabriel</t>
  </si>
  <si>
    <t>Silva, Benjamín Elías</t>
  </si>
  <si>
    <t>Brizuela, Bautista</t>
  </si>
  <si>
    <t>Halac, Cristian</t>
  </si>
  <si>
    <t>Romero, Alberto</t>
  </si>
  <si>
    <t>Fernandez, Juan</t>
  </si>
  <si>
    <t>Loo Díaz, Víctor</t>
  </si>
  <si>
    <t>Milhue, Elio</t>
  </si>
  <si>
    <t>Spinsanti, Luis Martín</t>
  </si>
  <si>
    <t>Celular</t>
  </si>
  <si>
    <t>Email</t>
  </si>
  <si>
    <t>serelectrojc1@hotmail.com</t>
  </si>
  <si>
    <t>viktorloodiaz98@gmail.com</t>
  </si>
  <si>
    <t>eliomilhue@gmail.com</t>
  </si>
  <si>
    <t>luismartinspinsanti@gmail.com</t>
  </si>
  <si>
    <t>argentoramonfrancisco@gmail.com</t>
  </si>
  <si>
    <t>soriachristian85@gmail.com</t>
  </si>
  <si>
    <t>fercjs222@gmail.com</t>
  </si>
  <si>
    <t>felipemaldonado700@gmail.com</t>
  </si>
  <si>
    <t>bm0130647@gmail.com</t>
  </si>
  <si>
    <t>damiansaurin4@gmail.com</t>
  </si>
  <si>
    <t>berna07121997@gmail.com</t>
  </si>
  <si>
    <t>paolasisa019@gmail.com</t>
  </si>
  <si>
    <t>Vsargiotti@gmail.com</t>
  </si>
  <si>
    <t>juanmartinmascoh@gmail.com</t>
  </si>
  <si>
    <t>bbhlarq@gmail.com</t>
  </si>
  <si>
    <t>sand.torero@gmail.com</t>
  </si>
  <si>
    <t>luciosatler@gmail.com</t>
  </si>
  <si>
    <t>hernanmoisset@gmail.com</t>
  </si>
  <si>
    <t>osmporte7@gmail.con</t>
  </si>
  <si>
    <t>joseluisromero141@gmail.com</t>
  </si>
  <si>
    <t>iakiabad5@gmail.com</t>
  </si>
  <si>
    <t>imprentascordoba@gmail.com</t>
  </si>
  <si>
    <t>benjamine782@gmail.com</t>
  </si>
  <si>
    <t>Thesis@live.com.ar</t>
  </si>
  <si>
    <t>cristianalac@hotmail.com</t>
  </si>
  <si>
    <t>F. Nac</t>
  </si>
  <si>
    <t>Edad</t>
  </si>
  <si>
    <t>Promedio de edad</t>
  </si>
  <si>
    <t>Público</t>
  </si>
  <si>
    <t>Niño</t>
  </si>
  <si>
    <t>Preadolescente</t>
  </si>
  <si>
    <t>Joven</t>
  </si>
  <si>
    <t>Joven adulto</t>
  </si>
  <si>
    <t>Adulto</t>
  </si>
  <si>
    <t>Categoría</t>
  </si>
  <si>
    <t>Quinteros, Andres Fernando</t>
  </si>
  <si>
    <t>Saurin, Damián Nicolás</t>
  </si>
  <si>
    <t>Villalba, Daniel</t>
  </si>
  <si>
    <t>Loo Díaz , Víctor</t>
  </si>
  <si>
    <t>Rojas, Miriam Susana</t>
  </si>
  <si>
    <t>Parese , Eduardo</t>
  </si>
  <si>
    <t>Tasson, Pilar</t>
  </si>
  <si>
    <t>Álvarez , Patricio</t>
  </si>
  <si>
    <t>Mascó , Juan Martin</t>
  </si>
  <si>
    <t>Rigopoulos , Facundo</t>
  </si>
  <si>
    <t>Cholvis Pereiro, Manuel Ezequiel</t>
  </si>
  <si>
    <t>Rodríguez , Fernando</t>
  </si>
  <si>
    <t>Lopez Guerrero, Gregorio</t>
  </si>
  <si>
    <t>Fernández Macyszyn , Máximo</t>
  </si>
  <si>
    <t>Chazarreta , Agustín</t>
  </si>
  <si>
    <t>Molina, Ernesto</t>
  </si>
  <si>
    <t>dani@hotmail.com</t>
  </si>
  <si>
    <t>Miriamsuto57@gmail.com</t>
  </si>
  <si>
    <t>eparese@hotmail.com</t>
  </si>
  <si>
    <t>chivitabarcachi@gmail.com</t>
  </si>
  <si>
    <t>facurigo@gmail.com</t>
  </si>
  <si>
    <t>@manuelcholvis9@gmail.com</t>
  </si>
  <si>
    <t>frodri352@gmail.com</t>
  </si>
  <si>
    <t>Grego6726@gmail.com</t>
  </si>
  <si>
    <t>aguschazaaa@gmail.com</t>
  </si>
  <si>
    <t>ernestoesteban182@gmail.com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</si>
</sst>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8" fontId="1" fillId="0" borderId="1" xfId="0" applyNumberFormat="1" applyFont="1" applyBorder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D18" sqref="D18"/>
    </sheetView>
  </sheetViews>
  <sheetFormatPr baseColWidth="10" defaultColWidth="9.140625" defaultRowHeight="15" x14ac:dyDescent="0.25"/>
  <cols>
    <col min="1" max="1" width="10.7109375" style="1" bestFit="1" customWidth="1"/>
    <col min="2" max="2" width="9.5703125" style="1" bestFit="1" customWidth="1"/>
    <col min="3" max="3" width="8.28515625" style="1" bestFit="1" customWidth="1"/>
    <col min="4" max="4" width="9.5703125" style="1" bestFit="1" customWidth="1"/>
    <col min="5" max="5" width="10.5703125" style="1" bestFit="1" customWidth="1"/>
    <col min="6" max="6" width="11.5703125" style="1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x14ac:dyDescent="0.25">
      <c r="A2" s="2">
        <v>45206</v>
      </c>
      <c r="B2" s="1">
        <f>COUNTA('07.10.2023'!A2:A29)</f>
        <v>28</v>
      </c>
      <c r="C2" s="1">
        <f>COUNTIF('07.10.2023'!B2:B29,1)</f>
        <v>25</v>
      </c>
      <c r="D2" s="3">
        <v>1000</v>
      </c>
      <c r="E2" s="3">
        <f>C2*D2</f>
        <v>25000</v>
      </c>
      <c r="F2" s="3">
        <f>E2*0.1</f>
        <v>2500</v>
      </c>
    </row>
    <row r="3" spans="1:6" x14ac:dyDescent="0.25">
      <c r="A3" s="2">
        <v>45220</v>
      </c>
      <c r="B3" s="1">
        <v>18</v>
      </c>
      <c r="C3" s="1">
        <v>18</v>
      </c>
      <c r="D3" s="3">
        <v>1000</v>
      </c>
      <c r="E3" s="3">
        <f>C3*D3</f>
        <v>18000</v>
      </c>
      <c r="F3" s="3">
        <f>E3*0.1</f>
        <v>1800</v>
      </c>
    </row>
    <row r="4" spans="1:6" x14ac:dyDescent="0.25">
      <c r="A4" s="2"/>
      <c r="D4" s="3"/>
      <c r="E4" s="3"/>
      <c r="F4" s="3"/>
    </row>
    <row r="5" spans="1:6" x14ac:dyDescent="0.25">
      <c r="A5" s="2"/>
      <c r="D5" s="3"/>
      <c r="E5" s="3"/>
      <c r="F5" s="3"/>
    </row>
    <row r="6" spans="1:6" x14ac:dyDescent="0.25">
      <c r="A6" s="2"/>
      <c r="D6" s="3"/>
      <c r="E6" s="3"/>
      <c r="F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A668-13C9-4756-868A-72A9C24D84E8}">
  <dimension ref="A2:G8"/>
  <sheetViews>
    <sheetView workbookViewId="0">
      <selection activeCell="E17" sqref="E17"/>
    </sheetView>
  </sheetViews>
  <sheetFormatPr baseColWidth="10" defaultRowHeight="15" x14ac:dyDescent="0.25"/>
  <cols>
    <col min="5" max="5" width="13.28515625" bestFit="1" customWidth="1"/>
  </cols>
  <sheetData>
    <row r="2" spans="1:7" ht="26.25" x14ac:dyDescent="0.25">
      <c r="A2" s="17" t="s">
        <v>5</v>
      </c>
      <c r="B2" s="17"/>
      <c r="C2" s="17"/>
      <c r="E2" s="17" t="s">
        <v>11</v>
      </c>
      <c r="F2" s="17"/>
      <c r="G2" s="17"/>
    </row>
    <row r="3" spans="1:7" x14ac:dyDescent="0.25">
      <c r="A3" s="18">
        <f>SUM(Recaudación!E2:E1048576)</f>
        <v>43000</v>
      </c>
      <c r="B3" s="19"/>
      <c r="C3" s="19"/>
      <c r="E3" s="5" t="s">
        <v>6</v>
      </c>
      <c r="F3" s="6">
        <v>0.5</v>
      </c>
      <c r="G3" s="7">
        <f>$A$3*0.5</f>
        <v>21500</v>
      </c>
    </row>
    <row r="4" spans="1:7" x14ac:dyDescent="0.25">
      <c r="A4" s="19"/>
      <c r="B4" s="19"/>
      <c r="C4" s="19"/>
      <c r="E4" s="5" t="s">
        <v>7</v>
      </c>
      <c r="F4" s="6">
        <v>0.1</v>
      </c>
      <c r="G4" s="7">
        <f>$A$3*0.1</f>
        <v>4300</v>
      </c>
    </row>
    <row r="5" spans="1:7" x14ac:dyDescent="0.25">
      <c r="A5" s="19"/>
      <c r="B5" s="19"/>
      <c r="C5" s="19"/>
      <c r="E5" s="5" t="s">
        <v>8</v>
      </c>
      <c r="F5" s="6">
        <v>0.1</v>
      </c>
      <c r="G5" s="7">
        <f>$A$3*0.1</f>
        <v>4300</v>
      </c>
    </row>
    <row r="6" spans="1:7" x14ac:dyDescent="0.25">
      <c r="A6" s="19"/>
      <c r="B6" s="19"/>
      <c r="C6" s="19"/>
      <c r="E6" s="5" t="s">
        <v>9</v>
      </c>
      <c r="F6" s="6">
        <v>0.1</v>
      </c>
      <c r="G6" s="7">
        <f>$A$3*0.1</f>
        <v>4300</v>
      </c>
    </row>
    <row r="7" spans="1:7" x14ac:dyDescent="0.25">
      <c r="E7" s="5" t="s">
        <v>10</v>
      </c>
      <c r="F7" s="6">
        <v>0.2</v>
      </c>
      <c r="G7" s="7">
        <f>$A$3*0.2</f>
        <v>8600</v>
      </c>
    </row>
    <row r="8" spans="1:7" x14ac:dyDescent="0.25">
      <c r="E8" s="20" t="s">
        <v>4</v>
      </c>
      <c r="F8" s="20"/>
      <c r="G8" s="8">
        <f>SUM(G3:G7)</f>
        <v>43000</v>
      </c>
    </row>
  </sheetData>
  <mergeCells count="4">
    <mergeCell ref="A2:C2"/>
    <mergeCell ref="A3:C6"/>
    <mergeCell ref="E2:G2"/>
    <mergeCell ref="E8:F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D97B-76FE-44C2-921F-C1454515C7B0}">
  <dimension ref="A1:Q29"/>
  <sheetViews>
    <sheetView workbookViewId="0">
      <selection activeCell="D22" sqref="D22"/>
    </sheetView>
  </sheetViews>
  <sheetFormatPr baseColWidth="10" defaultRowHeight="15" x14ac:dyDescent="0.25"/>
  <cols>
    <col min="1" max="1" width="29.5703125" bestFit="1" customWidth="1"/>
    <col min="4" max="4" width="33" bestFit="1" customWidth="1"/>
    <col min="5" max="5" width="11.42578125" style="4"/>
    <col min="7" max="7" width="14.85546875" bestFit="1" customWidth="1"/>
    <col min="10" max="10" width="17.42578125" bestFit="1" customWidth="1"/>
  </cols>
  <sheetData>
    <row r="1" spans="1:17" s="11" customFormat="1" ht="24" customHeight="1" x14ac:dyDescent="0.25">
      <c r="A1" s="10" t="s">
        <v>1</v>
      </c>
      <c r="B1" s="10" t="s">
        <v>2</v>
      </c>
      <c r="C1" s="10" t="s">
        <v>40</v>
      </c>
      <c r="D1" s="10" t="s">
        <v>41</v>
      </c>
      <c r="E1" s="10" t="s">
        <v>67</v>
      </c>
      <c r="F1" s="10" t="s">
        <v>68</v>
      </c>
      <c r="G1" s="10" t="s">
        <v>76</v>
      </c>
      <c r="H1"/>
      <c r="I1"/>
      <c r="J1"/>
      <c r="K1"/>
      <c r="L1"/>
      <c r="M1"/>
      <c r="N1"/>
      <c r="O1"/>
      <c r="P1"/>
      <c r="Q1"/>
    </row>
    <row r="2" spans="1:17" ht="18.75" x14ac:dyDescent="0.25">
      <c r="A2" s="5" t="s">
        <v>36</v>
      </c>
      <c r="B2" s="5">
        <v>0</v>
      </c>
      <c r="C2" s="5">
        <v>3572665647</v>
      </c>
      <c r="D2" s="5" t="s">
        <v>42</v>
      </c>
      <c r="E2" s="12">
        <v>1976</v>
      </c>
      <c r="F2" s="13">
        <f ca="1">YEAR(TODAY())-E2</f>
        <v>47</v>
      </c>
      <c r="G2" s="13" t="str">
        <f ca="1">IF(F2&lt;=12, "Niño", IF(F2&lt;=14, "Preadolescente", IF(F2&lt;=24, "Joven", IF(F2&lt;=35, "Joven adulto", "Adulto"))))</f>
        <v>Adulto</v>
      </c>
      <c r="J2" s="21" t="s">
        <v>70</v>
      </c>
      <c r="K2" s="21"/>
      <c r="L2" s="9"/>
    </row>
    <row r="3" spans="1:17" x14ac:dyDescent="0.25">
      <c r="A3" s="5" t="s">
        <v>37</v>
      </c>
      <c r="B3" s="5">
        <v>1</v>
      </c>
      <c r="C3" s="5">
        <v>3516512615</v>
      </c>
      <c r="D3" s="5" t="s">
        <v>43</v>
      </c>
      <c r="E3" s="12">
        <v>1998</v>
      </c>
      <c r="F3" s="13">
        <f t="shared" ref="F3:F29" ca="1" si="0">YEAR(TODAY())-E3</f>
        <v>25</v>
      </c>
      <c r="G3" s="13" t="str">
        <f t="shared" ref="G3:G29" ca="1" si="1">IF(F3&lt;=12, "Niño", IF(F3&lt;=14, "Preadolescente", IF(F3&lt;=24, "Joven", IF(F3&lt;=35, "Joven adulto", "Adulto"))))</f>
        <v>Joven adulto</v>
      </c>
      <c r="J3" s="16" t="s">
        <v>69</v>
      </c>
      <c r="K3" s="15">
        <f ca="1">AVERAGE(F2:F29)</f>
        <v>29.821428571428573</v>
      </c>
    </row>
    <row r="4" spans="1:17" x14ac:dyDescent="0.25">
      <c r="A4" s="5" t="s">
        <v>38</v>
      </c>
      <c r="B4" s="5">
        <v>1</v>
      </c>
      <c r="C4" s="5">
        <v>2804880791</v>
      </c>
      <c r="D4" s="5" t="s">
        <v>44</v>
      </c>
      <c r="E4" s="12">
        <v>2002</v>
      </c>
      <c r="F4" s="13">
        <f t="shared" ca="1" si="0"/>
        <v>21</v>
      </c>
      <c r="G4" s="13" t="str">
        <f t="shared" ca="1" si="1"/>
        <v>Joven</v>
      </c>
      <c r="J4" s="16" t="s">
        <v>71</v>
      </c>
      <c r="K4" s="14">
        <f ca="1">COUNTIF($G$2:$G$29,J4)</f>
        <v>3</v>
      </c>
    </row>
    <row r="5" spans="1:17" x14ac:dyDescent="0.25">
      <c r="A5" s="5" t="s">
        <v>39</v>
      </c>
      <c r="B5" s="5">
        <v>1</v>
      </c>
      <c r="C5" s="5">
        <v>3516810441</v>
      </c>
      <c r="D5" s="5" t="s">
        <v>45</v>
      </c>
      <c r="E5" s="12">
        <v>1971</v>
      </c>
      <c r="F5" s="13">
        <f t="shared" ca="1" si="0"/>
        <v>52</v>
      </c>
      <c r="G5" s="13" t="str">
        <f t="shared" ca="1" si="1"/>
        <v>Adulto</v>
      </c>
      <c r="J5" s="16" t="s">
        <v>72</v>
      </c>
      <c r="K5" s="14">
        <f t="shared" ref="K5:K8" ca="1" si="2">COUNTIF($G$2:$G$29,J5)</f>
        <v>2</v>
      </c>
    </row>
    <row r="6" spans="1:17" x14ac:dyDescent="0.25">
      <c r="A6" s="5" t="s">
        <v>12</v>
      </c>
      <c r="B6" s="5">
        <v>0</v>
      </c>
      <c r="C6" s="5">
        <v>3548505644</v>
      </c>
      <c r="D6" s="5" t="s">
        <v>46</v>
      </c>
      <c r="E6" s="12">
        <v>1952</v>
      </c>
      <c r="F6" s="13">
        <f t="shared" ca="1" si="0"/>
        <v>71</v>
      </c>
      <c r="G6" s="13" t="str">
        <f t="shared" ca="1" si="1"/>
        <v>Adulto</v>
      </c>
      <c r="J6" s="16" t="s">
        <v>73</v>
      </c>
      <c r="K6" s="14">
        <f t="shared" ca="1" si="2"/>
        <v>8</v>
      </c>
    </row>
    <row r="7" spans="1:17" x14ac:dyDescent="0.25">
      <c r="A7" s="5" t="s">
        <v>13</v>
      </c>
      <c r="B7" s="5">
        <v>1</v>
      </c>
      <c r="C7" s="5">
        <v>3516789379</v>
      </c>
      <c r="D7" s="5" t="s">
        <v>47</v>
      </c>
      <c r="E7" s="12">
        <v>2015</v>
      </c>
      <c r="F7" s="13">
        <f t="shared" ca="1" si="0"/>
        <v>8</v>
      </c>
      <c r="G7" s="13" t="str">
        <f t="shared" ca="1" si="1"/>
        <v>Niño</v>
      </c>
      <c r="J7" s="16" t="s">
        <v>74</v>
      </c>
      <c r="K7" s="14">
        <f t="shared" ca="1" si="2"/>
        <v>6</v>
      </c>
    </row>
    <row r="8" spans="1:17" x14ac:dyDescent="0.25">
      <c r="A8" s="5" t="s">
        <v>14</v>
      </c>
      <c r="B8" s="5">
        <v>1</v>
      </c>
      <c r="C8" s="5">
        <v>3517447526</v>
      </c>
      <c r="D8" s="5" t="s">
        <v>48</v>
      </c>
      <c r="E8" s="12">
        <v>1994</v>
      </c>
      <c r="F8" s="13">
        <f t="shared" ca="1" si="0"/>
        <v>29</v>
      </c>
      <c r="G8" s="13" t="str">
        <f t="shared" ca="1" si="1"/>
        <v>Joven adulto</v>
      </c>
      <c r="J8" s="16" t="s">
        <v>75</v>
      </c>
      <c r="K8" s="14">
        <f t="shared" ca="1" si="2"/>
        <v>9</v>
      </c>
    </row>
    <row r="9" spans="1:17" x14ac:dyDescent="0.25">
      <c r="A9" s="5" t="s">
        <v>15</v>
      </c>
      <c r="B9" s="5">
        <v>1</v>
      </c>
      <c r="C9" s="5">
        <v>3513527492</v>
      </c>
      <c r="D9" s="5" t="s">
        <v>49</v>
      </c>
      <c r="E9" s="12">
        <v>2001</v>
      </c>
      <c r="F9" s="13">
        <f t="shared" ca="1" si="0"/>
        <v>22</v>
      </c>
      <c r="G9" s="13" t="str">
        <f t="shared" ca="1" si="1"/>
        <v>Joven</v>
      </c>
    </row>
    <row r="10" spans="1:17" x14ac:dyDescent="0.25">
      <c r="A10" s="5" t="s">
        <v>16</v>
      </c>
      <c r="B10" s="5">
        <v>1</v>
      </c>
      <c r="C10" s="5">
        <v>3512049786</v>
      </c>
      <c r="D10" s="5" t="s">
        <v>50</v>
      </c>
      <c r="E10" s="12">
        <v>2001</v>
      </c>
      <c r="F10" s="13">
        <f t="shared" ca="1" si="0"/>
        <v>22</v>
      </c>
      <c r="G10" s="13" t="str">
        <f t="shared" ca="1" si="1"/>
        <v>Joven</v>
      </c>
    </row>
    <row r="11" spans="1:17" x14ac:dyDescent="0.25">
      <c r="A11" s="5" t="s">
        <v>17</v>
      </c>
      <c r="B11" s="5">
        <v>1</v>
      </c>
      <c r="C11" s="5">
        <v>3482415387</v>
      </c>
      <c r="D11" s="5" t="s">
        <v>51</v>
      </c>
      <c r="E11" s="12">
        <v>1999</v>
      </c>
      <c r="F11" s="13">
        <f t="shared" ca="1" si="0"/>
        <v>24</v>
      </c>
      <c r="G11" s="13" t="str">
        <f t="shared" ca="1" si="1"/>
        <v>Joven</v>
      </c>
    </row>
    <row r="12" spans="1:17" x14ac:dyDescent="0.25">
      <c r="A12" s="5" t="s">
        <v>18</v>
      </c>
      <c r="B12" s="5">
        <v>1</v>
      </c>
      <c r="C12" s="5">
        <v>3518730122</v>
      </c>
      <c r="D12" s="5" t="s">
        <v>52</v>
      </c>
      <c r="E12" s="12">
        <v>1997</v>
      </c>
      <c r="F12" s="13">
        <f t="shared" ca="1" si="0"/>
        <v>26</v>
      </c>
      <c r="G12" s="13" t="str">
        <f t="shared" ca="1" si="1"/>
        <v>Joven adulto</v>
      </c>
    </row>
    <row r="13" spans="1:17" x14ac:dyDescent="0.25">
      <c r="A13" s="5" t="s">
        <v>19</v>
      </c>
      <c r="B13" s="5">
        <v>1</v>
      </c>
      <c r="C13" s="5">
        <v>3518049257</v>
      </c>
      <c r="D13" s="5" t="s">
        <v>53</v>
      </c>
      <c r="E13" s="12">
        <v>2012</v>
      </c>
      <c r="F13" s="13">
        <f t="shared" ca="1" si="0"/>
        <v>11</v>
      </c>
      <c r="G13" s="13" t="str">
        <f t="shared" ca="1" si="1"/>
        <v>Niño</v>
      </c>
    </row>
    <row r="14" spans="1:17" x14ac:dyDescent="0.25">
      <c r="A14" s="5" t="s">
        <v>20</v>
      </c>
      <c r="B14" s="5">
        <v>1</v>
      </c>
      <c r="C14" s="5">
        <v>3515444224</v>
      </c>
      <c r="D14" s="5" t="s">
        <v>54</v>
      </c>
      <c r="E14" s="12">
        <v>2010</v>
      </c>
      <c r="F14" s="13">
        <f t="shared" ca="1" si="0"/>
        <v>13</v>
      </c>
      <c r="G14" s="13" t="str">
        <f t="shared" ca="1" si="1"/>
        <v>Preadolescente</v>
      </c>
    </row>
    <row r="15" spans="1:17" x14ac:dyDescent="0.25">
      <c r="A15" s="5" t="s">
        <v>21</v>
      </c>
      <c r="B15" s="5">
        <v>1</v>
      </c>
      <c r="C15" s="5">
        <v>351248613</v>
      </c>
      <c r="D15" s="5" t="s">
        <v>55</v>
      </c>
      <c r="E15" s="12">
        <v>1982</v>
      </c>
      <c r="F15" s="13">
        <f t="shared" ca="1" si="0"/>
        <v>41</v>
      </c>
      <c r="G15" s="13" t="str">
        <f t="shared" ca="1" si="1"/>
        <v>Adulto</v>
      </c>
    </row>
    <row r="16" spans="1:17" x14ac:dyDescent="0.25">
      <c r="A16" s="5" t="s">
        <v>22</v>
      </c>
      <c r="B16" s="5">
        <v>1</v>
      </c>
      <c r="C16" s="5">
        <v>3516290543</v>
      </c>
      <c r="D16" s="5" t="s">
        <v>56</v>
      </c>
      <c r="E16" s="12">
        <v>2008</v>
      </c>
      <c r="F16" s="13">
        <f t="shared" ca="1" si="0"/>
        <v>15</v>
      </c>
      <c r="G16" s="13" t="str">
        <f t="shared" ca="1" si="1"/>
        <v>Joven</v>
      </c>
    </row>
    <row r="17" spans="1:7" x14ac:dyDescent="0.25">
      <c r="A17" s="5" t="s">
        <v>23</v>
      </c>
      <c r="B17" s="5">
        <v>1</v>
      </c>
      <c r="C17" s="5"/>
      <c r="D17" s="5"/>
      <c r="E17" s="12">
        <v>1980</v>
      </c>
      <c r="F17" s="13">
        <f t="shared" ca="1" si="0"/>
        <v>43</v>
      </c>
      <c r="G17" s="13" t="str">
        <f t="shared" ca="1" si="1"/>
        <v>Adulto</v>
      </c>
    </row>
    <row r="18" spans="1:7" x14ac:dyDescent="0.25">
      <c r="A18" s="5" t="s">
        <v>24</v>
      </c>
      <c r="B18" s="5">
        <v>1</v>
      </c>
      <c r="C18" s="5"/>
      <c r="D18" s="5"/>
      <c r="E18" s="12">
        <v>1980</v>
      </c>
      <c r="F18" s="13">
        <f t="shared" ca="1" si="0"/>
        <v>43</v>
      </c>
      <c r="G18" s="13" t="str">
        <f t="shared" ca="1" si="1"/>
        <v>Adulto</v>
      </c>
    </row>
    <row r="19" spans="1:7" x14ac:dyDescent="0.25">
      <c r="A19" s="5" t="s">
        <v>25</v>
      </c>
      <c r="B19" s="5">
        <v>1</v>
      </c>
      <c r="C19" s="5">
        <v>3515101017</v>
      </c>
      <c r="D19" s="5" t="s">
        <v>57</v>
      </c>
      <c r="E19" s="12">
        <v>2015</v>
      </c>
      <c r="F19" s="13">
        <f t="shared" ca="1" si="0"/>
        <v>8</v>
      </c>
      <c r="G19" s="13" t="str">
        <f t="shared" ca="1" si="1"/>
        <v>Niño</v>
      </c>
    </row>
    <row r="20" spans="1:7" x14ac:dyDescent="0.25">
      <c r="A20" s="5" t="s">
        <v>26</v>
      </c>
      <c r="B20" s="5">
        <v>1</v>
      </c>
      <c r="C20" s="5">
        <v>3518583252</v>
      </c>
      <c r="D20" s="5" t="s">
        <v>58</v>
      </c>
      <c r="E20" s="12">
        <v>1995</v>
      </c>
      <c r="F20" s="13">
        <f t="shared" ca="1" si="0"/>
        <v>28</v>
      </c>
      <c r="G20" s="13" t="str">
        <f t="shared" ca="1" si="1"/>
        <v>Joven adulto</v>
      </c>
    </row>
    <row r="21" spans="1:7" x14ac:dyDescent="0.25">
      <c r="A21" s="5" t="s">
        <v>27</v>
      </c>
      <c r="B21" s="5">
        <v>1</v>
      </c>
      <c r="C21" s="5">
        <v>3516979292</v>
      </c>
      <c r="D21" s="5" t="s">
        <v>59</v>
      </c>
      <c r="E21" s="12">
        <v>2005</v>
      </c>
      <c r="F21" s="13">
        <f t="shared" ca="1" si="0"/>
        <v>18</v>
      </c>
      <c r="G21" s="13" t="str">
        <f t="shared" ca="1" si="1"/>
        <v>Joven</v>
      </c>
    </row>
    <row r="22" spans="1:7" x14ac:dyDescent="0.25">
      <c r="A22" s="5" t="s">
        <v>28</v>
      </c>
      <c r="B22" s="5">
        <v>1</v>
      </c>
      <c r="C22" s="5">
        <v>3517067907</v>
      </c>
      <c r="D22" s="5" t="s">
        <v>60</v>
      </c>
      <c r="E22" s="12">
        <v>1993</v>
      </c>
      <c r="F22" s="13">
        <f t="shared" ca="1" si="0"/>
        <v>30</v>
      </c>
      <c r="G22" s="13" t="str">
        <f t="shared" ca="1" si="1"/>
        <v>Joven adulto</v>
      </c>
    </row>
    <row r="23" spans="1:7" x14ac:dyDescent="0.25">
      <c r="A23" s="5" t="s">
        <v>29</v>
      </c>
      <c r="B23" s="5">
        <v>0</v>
      </c>
      <c r="C23" s="5">
        <v>3794078175</v>
      </c>
      <c r="D23" s="5" t="s">
        <v>61</v>
      </c>
      <c r="E23" s="12">
        <v>1993</v>
      </c>
      <c r="F23" s="13">
        <f t="shared" ca="1" si="0"/>
        <v>30</v>
      </c>
      <c r="G23" s="13" t="str">
        <f t="shared" ca="1" si="1"/>
        <v>Joven adulto</v>
      </c>
    </row>
    <row r="24" spans="1:7" x14ac:dyDescent="0.25">
      <c r="A24" s="5" t="s">
        <v>30</v>
      </c>
      <c r="B24" s="5">
        <v>1</v>
      </c>
      <c r="C24" s="5">
        <v>3517170755</v>
      </c>
      <c r="D24" s="5" t="s">
        <v>62</v>
      </c>
      <c r="E24" s="12">
        <v>2006</v>
      </c>
      <c r="F24" s="13">
        <f t="shared" ca="1" si="0"/>
        <v>17</v>
      </c>
      <c r="G24" s="13" t="str">
        <f t="shared" ca="1" si="1"/>
        <v>Joven</v>
      </c>
    </row>
    <row r="25" spans="1:7" x14ac:dyDescent="0.25">
      <c r="A25" s="5" t="s">
        <v>31</v>
      </c>
      <c r="B25" s="5">
        <v>1</v>
      </c>
      <c r="C25" s="5">
        <v>3515294476</v>
      </c>
      <c r="D25" s="5" t="s">
        <v>63</v>
      </c>
      <c r="E25" s="12">
        <v>1982</v>
      </c>
      <c r="F25" s="13">
        <f t="shared" ca="1" si="0"/>
        <v>41</v>
      </c>
      <c r="G25" s="13" t="str">
        <f t="shared" ca="1" si="1"/>
        <v>Adulto</v>
      </c>
    </row>
    <row r="26" spans="1:7" x14ac:dyDescent="0.25">
      <c r="A26" s="5" t="s">
        <v>32</v>
      </c>
      <c r="B26" s="5">
        <v>1</v>
      </c>
      <c r="C26" s="5">
        <v>3517012279</v>
      </c>
      <c r="D26" s="5" t="s">
        <v>64</v>
      </c>
      <c r="E26" s="12">
        <v>1999</v>
      </c>
      <c r="F26" s="13">
        <f t="shared" ca="1" si="0"/>
        <v>24</v>
      </c>
      <c r="G26" s="13" t="str">
        <f t="shared" ca="1" si="1"/>
        <v>Joven</v>
      </c>
    </row>
    <row r="27" spans="1:7" x14ac:dyDescent="0.25">
      <c r="A27" s="5" t="s">
        <v>33</v>
      </c>
      <c r="B27" s="5">
        <v>1</v>
      </c>
      <c r="C27" s="5">
        <v>3513286690</v>
      </c>
      <c r="D27" s="5" t="s">
        <v>65</v>
      </c>
      <c r="E27" s="12">
        <v>2010</v>
      </c>
      <c r="F27" s="13">
        <f t="shared" ca="1" si="0"/>
        <v>13</v>
      </c>
      <c r="G27" s="13" t="str">
        <f t="shared" ca="1" si="1"/>
        <v>Preadolescente</v>
      </c>
    </row>
    <row r="28" spans="1:7" x14ac:dyDescent="0.25">
      <c r="A28" s="5" t="s">
        <v>34</v>
      </c>
      <c r="B28" s="5">
        <v>1</v>
      </c>
      <c r="C28" s="5">
        <v>3517058324</v>
      </c>
      <c r="D28" s="5" t="s">
        <v>66</v>
      </c>
      <c r="E28" s="12">
        <v>1981</v>
      </c>
      <c r="F28" s="13">
        <f t="shared" ca="1" si="0"/>
        <v>42</v>
      </c>
      <c r="G28" s="13" t="str">
        <f t="shared" ca="1" si="1"/>
        <v>Adulto</v>
      </c>
    </row>
    <row r="29" spans="1:7" x14ac:dyDescent="0.25">
      <c r="A29" s="5" t="s">
        <v>35</v>
      </c>
      <c r="B29" s="5">
        <v>1</v>
      </c>
      <c r="C29" s="5"/>
      <c r="D29" s="5"/>
      <c r="E29" s="12">
        <v>1952</v>
      </c>
      <c r="F29" s="13">
        <f t="shared" ca="1" si="0"/>
        <v>71</v>
      </c>
      <c r="G29" s="13" t="str">
        <f t="shared" ca="1" si="1"/>
        <v>Adulto</v>
      </c>
    </row>
  </sheetData>
  <mergeCells count="1">
    <mergeCell ref="J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7A47E-A8F3-4DCB-8223-93DEC2F336FF}">
  <dimension ref="A1:K19"/>
  <sheetViews>
    <sheetView tabSelected="1" workbookViewId="0">
      <selection activeCell="F20" sqref="F20"/>
    </sheetView>
  </sheetViews>
  <sheetFormatPr baseColWidth="10" defaultRowHeight="15" x14ac:dyDescent="0.25"/>
  <cols>
    <col min="1" max="1" width="30.5703125" bestFit="1" customWidth="1"/>
    <col min="2" max="2" width="8.28515625" bestFit="1" customWidth="1"/>
    <col min="3" max="3" width="11" bestFit="1" customWidth="1"/>
    <col min="4" max="4" width="33" bestFit="1" customWidth="1"/>
    <col min="5" max="5" width="6.28515625" bestFit="1" customWidth="1"/>
    <col min="6" max="6" width="5.28515625" bestFit="1" customWidth="1"/>
    <col min="7" max="7" width="14.85546875" bestFit="1" customWidth="1"/>
    <col min="10" max="10" width="17.42578125" bestFit="1" customWidth="1"/>
    <col min="11" max="11" width="3" bestFit="1" customWidth="1"/>
  </cols>
  <sheetData>
    <row r="1" spans="1:11" x14ac:dyDescent="0.25">
      <c r="A1" s="10" t="s">
        <v>1</v>
      </c>
      <c r="B1" s="10" t="s">
        <v>2</v>
      </c>
      <c r="C1" s="10" t="s">
        <v>40</v>
      </c>
      <c r="D1" s="10" t="s">
        <v>41</v>
      </c>
      <c r="E1" s="10" t="s">
        <v>67</v>
      </c>
      <c r="F1" s="10" t="s">
        <v>68</v>
      </c>
      <c r="G1" s="10" t="s">
        <v>76</v>
      </c>
    </row>
    <row r="2" spans="1:11" ht="18.75" x14ac:dyDescent="0.25">
      <c r="A2" s="5" t="s">
        <v>12</v>
      </c>
      <c r="B2" s="5">
        <v>1</v>
      </c>
      <c r="C2" s="5">
        <v>3548505644</v>
      </c>
      <c r="D2" s="5" t="s">
        <v>46</v>
      </c>
      <c r="E2" s="5">
        <v>1952</v>
      </c>
      <c r="F2" s="13">
        <f ca="1">YEAR(TODAY())-E2</f>
        <v>71</v>
      </c>
      <c r="G2" s="13" t="str">
        <f ca="1">IF(F2&lt;=12, "Niño", IF(F2&lt;=14, "Preadolescente", IF(F2&lt;=24, "Joven", IF(F2&lt;=35, "Joven adulto", "Adulto"))))</f>
        <v>Adulto</v>
      </c>
      <c r="J2" s="21" t="s">
        <v>70</v>
      </c>
      <c r="K2" s="21"/>
    </row>
    <row r="3" spans="1:11" x14ac:dyDescent="0.25">
      <c r="A3" s="5" t="s">
        <v>77</v>
      </c>
      <c r="B3" s="5">
        <v>0</v>
      </c>
      <c r="C3" s="5">
        <v>3517447526</v>
      </c>
      <c r="D3" s="5" t="s">
        <v>48</v>
      </c>
      <c r="E3" s="5">
        <v>1994</v>
      </c>
      <c r="F3" s="13">
        <f t="shared" ref="F3:F19" ca="1" si="0">YEAR(TODAY())-E3</f>
        <v>29</v>
      </c>
      <c r="G3" s="13" t="str">
        <f t="shared" ref="G3:G19" ca="1" si="1">IF(F3&lt;=12, "Niño", IF(F3&lt;=14, "Preadolescente", IF(F3&lt;=24, "Joven", IF(F3&lt;=35, "Joven adulto", "Adulto"))))</f>
        <v>Joven adulto</v>
      </c>
      <c r="J3" s="16" t="s">
        <v>69</v>
      </c>
      <c r="K3" s="15">
        <f ca="1">AVERAGE(F2:F29)</f>
        <v>36.111111111111114</v>
      </c>
    </row>
    <row r="4" spans="1:11" x14ac:dyDescent="0.25">
      <c r="A4" s="5" t="s">
        <v>78</v>
      </c>
      <c r="B4" s="5">
        <v>1</v>
      </c>
      <c r="C4" s="5">
        <v>3482415387</v>
      </c>
      <c r="D4" s="5" t="s">
        <v>51</v>
      </c>
      <c r="E4" s="5">
        <v>1999</v>
      </c>
      <c r="F4" s="13">
        <f t="shared" ca="1" si="0"/>
        <v>24</v>
      </c>
      <c r="G4" s="13" t="str">
        <f t="shared" ca="1" si="1"/>
        <v>Joven</v>
      </c>
      <c r="J4" s="16" t="s">
        <v>71</v>
      </c>
      <c r="K4" s="14">
        <f ca="1">COUNTIF($G$2:$G$29,J4)</f>
        <v>0</v>
      </c>
    </row>
    <row r="5" spans="1:11" x14ac:dyDescent="0.25">
      <c r="A5" s="5" t="s">
        <v>26</v>
      </c>
      <c r="B5" s="5">
        <v>0</v>
      </c>
      <c r="C5" s="5">
        <v>3518583252</v>
      </c>
      <c r="D5" s="5" t="s">
        <v>58</v>
      </c>
      <c r="E5" s="5">
        <v>1995</v>
      </c>
      <c r="F5" s="13">
        <f t="shared" ca="1" si="0"/>
        <v>28</v>
      </c>
      <c r="G5" s="13" t="str">
        <f t="shared" ca="1" si="1"/>
        <v>Joven adulto</v>
      </c>
      <c r="J5" s="16" t="s">
        <v>72</v>
      </c>
      <c r="K5" s="14">
        <f ca="1">COUNTIF($G$2:$G$29,J5)</f>
        <v>2</v>
      </c>
    </row>
    <row r="6" spans="1:11" x14ac:dyDescent="0.25">
      <c r="A6" s="5" t="s">
        <v>79</v>
      </c>
      <c r="B6" s="5">
        <v>0</v>
      </c>
      <c r="C6" s="5">
        <v>3516080683</v>
      </c>
      <c r="D6" s="5" t="s">
        <v>93</v>
      </c>
      <c r="E6" s="5">
        <v>1994</v>
      </c>
      <c r="F6" s="13">
        <f t="shared" ca="1" si="0"/>
        <v>29</v>
      </c>
      <c r="G6" s="13" t="str">
        <f t="shared" ca="1" si="1"/>
        <v>Joven adulto</v>
      </c>
      <c r="J6" s="16" t="s">
        <v>73</v>
      </c>
      <c r="K6" s="14">
        <f ca="1">COUNTIF($G$2:$G$29,J6)</f>
        <v>4</v>
      </c>
    </row>
    <row r="7" spans="1:11" x14ac:dyDescent="0.25">
      <c r="A7" s="5" t="s">
        <v>80</v>
      </c>
      <c r="B7" s="5">
        <v>0</v>
      </c>
      <c r="C7" s="5">
        <v>3516512615</v>
      </c>
      <c r="D7" s="5" t="s">
        <v>43</v>
      </c>
      <c r="E7" s="5">
        <v>1998</v>
      </c>
      <c r="F7" s="13">
        <f t="shared" ca="1" si="0"/>
        <v>25</v>
      </c>
      <c r="G7" s="13" t="str">
        <f t="shared" ca="1" si="1"/>
        <v>Joven adulto</v>
      </c>
      <c r="J7" s="16" t="s">
        <v>74</v>
      </c>
      <c r="K7" s="14">
        <f ca="1">COUNTIF($G$2:$G$29,J7)</f>
        <v>5</v>
      </c>
    </row>
    <row r="8" spans="1:11" x14ac:dyDescent="0.25">
      <c r="A8" s="5" t="s">
        <v>81</v>
      </c>
      <c r="B8" s="5">
        <v>1</v>
      </c>
      <c r="C8" s="5">
        <v>3512821459</v>
      </c>
      <c r="D8" s="5" t="s">
        <v>94</v>
      </c>
      <c r="E8" s="5">
        <v>1957</v>
      </c>
      <c r="F8" s="13">
        <f t="shared" ca="1" si="0"/>
        <v>66</v>
      </c>
      <c r="G8" s="13" t="str">
        <f t="shared" ca="1" si="1"/>
        <v>Adulto</v>
      </c>
      <c r="J8" s="16" t="s">
        <v>75</v>
      </c>
      <c r="K8" s="14">
        <f ca="1">COUNTIF($G$2:$G$29,J8)</f>
        <v>7</v>
      </c>
    </row>
    <row r="9" spans="1:11" x14ac:dyDescent="0.25">
      <c r="A9" s="5" t="s">
        <v>82</v>
      </c>
      <c r="B9" s="5">
        <v>1</v>
      </c>
      <c r="C9" s="5">
        <v>3513516507</v>
      </c>
      <c r="D9" s="5" t="s">
        <v>95</v>
      </c>
      <c r="E9" s="5">
        <v>1965</v>
      </c>
      <c r="F9" s="13">
        <f t="shared" ca="1" si="0"/>
        <v>58</v>
      </c>
      <c r="G9" s="13" t="str">
        <f t="shared" ca="1" si="1"/>
        <v>Adulto</v>
      </c>
    </row>
    <row r="10" spans="1:11" x14ac:dyDescent="0.25">
      <c r="A10" s="5" t="s">
        <v>83</v>
      </c>
      <c r="B10" s="5">
        <v>1</v>
      </c>
      <c r="C10" s="5">
        <v>3516801312</v>
      </c>
      <c r="D10" s="5" t="s">
        <v>94</v>
      </c>
      <c r="E10" s="5">
        <v>1960</v>
      </c>
      <c r="F10" s="13">
        <f t="shared" ca="1" si="0"/>
        <v>63</v>
      </c>
      <c r="G10" s="13" t="str">
        <f t="shared" ca="1" si="1"/>
        <v>Adulto</v>
      </c>
    </row>
    <row r="11" spans="1:11" x14ac:dyDescent="0.25">
      <c r="A11" s="5" t="s">
        <v>84</v>
      </c>
      <c r="B11" s="5">
        <v>1</v>
      </c>
      <c r="C11" s="5">
        <v>3512729886</v>
      </c>
      <c r="D11" s="5" t="s">
        <v>96</v>
      </c>
      <c r="E11" s="5">
        <v>2009</v>
      </c>
      <c r="F11" s="13">
        <f t="shared" ca="1" si="0"/>
        <v>14</v>
      </c>
      <c r="G11" s="13" t="str">
        <f t="shared" ca="1" si="1"/>
        <v>Preadolescente</v>
      </c>
    </row>
    <row r="12" spans="1:11" x14ac:dyDescent="0.25">
      <c r="A12" s="5" t="s">
        <v>85</v>
      </c>
      <c r="B12" s="5">
        <v>1</v>
      </c>
      <c r="C12" s="5">
        <v>3512486163</v>
      </c>
      <c r="D12" s="5" t="s">
        <v>55</v>
      </c>
      <c r="E12" s="5">
        <v>1982</v>
      </c>
      <c r="F12" s="13">
        <f t="shared" ca="1" si="0"/>
        <v>41</v>
      </c>
      <c r="G12" s="13" t="str">
        <f t="shared" ca="1" si="1"/>
        <v>Adulto</v>
      </c>
    </row>
    <row r="13" spans="1:11" x14ac:dyDescent="0.25">
      <c r="A13" s="5" t="s">
        <v>86</v>
      </c>
      <c r="B13" s="5">
        <v>1</v>
      </c>
      <c r="C13" s="5">
        <v>3516378862</v>
      </c>
      <c r="D13" s="5" t="s">
        <v>97</v>
      </c>
      <c r="E13" s="5">
        <v>1992</v>
      </c>
      <c r="F13" s="13">
        <f t="shared" ca="1" si="0"/>
        <v>31</v>
      </c>
      <c r="G13" s="13" t="str">
        <f t="shared" ca="1" si="1"/>
        <v>Joven adulto</v>
      </c>
    </row>
    <row r="14" spans="1:11" x14ac:dyDescent="0.25">
      <c r="A14" s="5" t="s">
        <v>87</v>
      </c>
      <c r="B14" s="5">
        <v>1</v>
      </c>
      <c r="C14" s="5">
        <v>3546450454</v>
      </c>
      <c r="D14" s="5" t="s">
        <v>98</v>
      </c>
      <c r="E14" s="5">
        <v>2009</v>
      </c>
      <c r="F14" s="13">
        <f t="shared" ca="1" si="0"/>
        <v>14</v>
      </c>
      <c r="G14" s="13" t="str">
        <f t="shared" ca="1" si="1"/>
        <v>Preadolescente</v>
      </c>
    </row>
    <row r="15" spans="1:11" x14ac:dyDescent="0.25">
      <c r="A15" s="5" t="s">
        <v>88</v>
      </c>
      <c r="B15" s="5">
        <v>1</v>
      </c>
      <c r="C15" s="5">
        <v>3516644253</v>
      </c>
      <c r="D15" s="5" t="s">
        <v>99</v>
      </c>
      <c r="E15" s="5">
        <v>1980</v>
      </c>
      <c r="F15" s="13">
        <f t="shared" ca="1" si="0"/>
        <v>43</v>
      </c>
      <c r="G15" s="13" t="str">
        <f t="shared" ca="1" si="1"/>
        <v>Adulto</v>
      </c>
    </row>
    <row r="16" spans="1:11" x14ac:dyDescent="0.25">
      <c r="A16" s="5" t="s">
        <v>89</v>
      </c>
      <c r="B16" s="5">
        <v>0</v>
      </c>
      <c r="C16" s="5">
        <v>3546482774</v>
      </c>
      <c r="D16" s="5" t="s">
        <v>100</v>
      </c>
      <c r="E16" s="5">
        <v>2008</v>
      </c>
      <c r="F16" s="13">
        <f t="shared" ca="1" si="0"/>
        <v>15</v>
      </c>
      <c r="G16" s="13" t="str">
        <f t="shared" ca="1" si="1"/>
        <v>Joven</v>
      </c>
    </row>
    <row r="17" spans="1:7" x14ac:dyDescent="0.25">
      <c r="A17" s="5" t="s">
        <v>90</v>
      </c>
      <c r="B17" s="5">
        <v>1</v>
      </c>
      <c r="C17" s="5"/>
      <c r="D17" s="5"/>
      <c r="E17" s="5">
        <v>2008</v>
      </c>
      <c r="F17" s="13">
        <f t="shared" ca="1" si="0"/>
        <v>15</v>
      </c>
      <c r="G17" s="13" t="str">
        <f t="shared" ca="1" si="1"/>
        <v>Joven</v>
      </c>
    </row>
    <row r="18" spans="1:7" x14ac:dyDescent="0.25">
      <c r="A18" s="5" t="s">
        <v>91</v>
      </c>
      <c r="B18" s="5">
        <v>0</v>
      </c>
      <c r="C18" s="5">
        <v>3548600375</v>
      </c>
      <c r="D18" s="5" t="s">
        <v>101</v>
      </c>
      <c r="E18" s="5">
        <v>1999</v>
      </c>
      <c r="F18" s="13">
        <f t="shared" ca="1" si="0"/>
        <v>24</v>
      </c>
      <c r="G18" s="13" t="str">
        <f t="shared" ca="1" si="1"/>
        <v>Joven</v>
      </c>
    </row>
    <row r="19" spans="1:7" x14ac:dyDescent="0.25">
      <c r="A19" s="5" t="s">
        <v>92</v>
      </c>
      <c r="B19" s="5">
        <v>1</v>
      </c>
      <c r="C19" s="5">
        <v>3513209389</v>
      </c>
      <c r="D19" s="5" t="s">
        <v>102</v>
      </c>
      <c r="E19" s="5">
        <v>1963</v>
      </c>
      <c r="F19" s="13">
        <f t="shared" ca="1" si="0"/>
        <v>60</v>
      </c>
      <c r="G19" s="13" t="str">
        <f t="shared" ca="1" si="1"/>
        <v>Adulto</v>
      </c>
    </row>
  </sheetData>
  <mergeCells count="1">
    <mergeCell ref="J2:K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Recaudación</vt:lpstr>
      <vt:lpstr>Balance</vt:lpstr>
      <vt:lpstr>07.10.2023</vt:lpstr>
      <vt:lpstr>21.10.2023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Ortega</dc:creator>
  <cp:lastModifiedBy>franc</cp:lastModifiedBy>
  <dcterms:created xsi:type="dcterms:W3CDTF">2015-06-05T18:19:34Z</dcterms:created>
  <dcterms:modified xsi:type="dcterms:W3CDTF">2023-10-20T19:31:41Z</dcterms:modified>
</cp:coreProperties>
</file>