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xfrancool\xfrancool.github.io\torneos\"/>
    </mc:Choice>
  </mc:AlternateContent>
  <xr:revisionPtr revIDLastSave="0" documentId="13_ncr:1_{69B57AFF-9D51-48E6-839C-949AA051C638}" xr6:coauthVersionLast="47" xr6:coauthVersionMax="47" xr10:uidLastSave="{00000000-0000-0000-0000-000000000000}"/>
  <bookViews>
    <workbookView xWindow="20370" yWindow="1170" windowWidth="20640" windowHeight="11160" activeTab="2" xr2:uid="{00000000-000D-0000-FFFF-FFFF00000000}"/>
  </bookViews>
  <sheets>
    <sheet name="Recaudación" sheetId="1" r:id="rId1"/>
    <sheet name="Balance" sheetId="2" r:id="rId2"/>
    <sheet name="BD" sheetId="5" r:id="rId3"/>
    <sheet name="07.10.2023" sheetId="3" r:id="rId4"/>
    <sheet name="21.10.2023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" l="1"/>
  <c r="G20" i="4" s="1"/>
  <c r="H20" i="4"/>
  <c r="I20" i="4"/>
  <c r="F21" i="4"/>
  <c r="G21" i="4" s="1"/>
  <c r="H21" i="4"/>
  <c r="I21" i="4"/>
  <c r="F22" i="4"/>
  <c r="G22" i="4" s="1"/>
  <c r="H22" i="4"/>
  <c r="I22" i="4"/>
  <c r="F23" i="4"/>
  <c r="G23" i="4" s="1"/>
  <c r="H23" i="4"/>
  <c r="I23" i="4"/>
  <c r="F24" i="4"/>
  <c r="G24" i="4" s="1"/>
  <c r="H24" i="4"/>
  <c r="I24" i="4"/>
  <c r="F25" i="4"/>
  <c r="G25" i="4" s="1"/>
  <c r="H25" i="4"/>
  <c r="I25" i="4"/>
  <c r="F26" i="4"/>
  <c r="G26" i="4" s="1"/>
  <c r="H26" i="4"/>
  <c r="I26" i="4"/>
  <c r="F27" i="4"/>
  <c r="G27" i="4" s="1"/>
  <c r="H27" i="4"/>
  <c r="I27" i="4"/>
  <c r="D58" i="5"/>
  <c r="E58" i="5"/>
  <c r="D59" i="5"/>
  <c r="E59" i="5"/>
  <c r="D60" i="5"/>
  <c r="E60" i="5"/>
  <c r="D61" i="5"/>
  <c r="E61" i="5"/>
  <c r="D62" i="5"/>
  <c r="E62" i="5"/>
  <c r="C3" i="1"/>
  <c r="E3" i="1" s="1"/>
  <c r="F3" i="1" s="1"/>
  <c r="C2" i="1"/>
  <c r="E47" i="5"/>
  <c r="E48" i="5"/>
  <c r="E49" i="5"/>
  <c r="E50" i="5"/>
  <c r="E51" i="5"/>
  <c r="E52" i="5"/>
  <c r="E53" i="5"/>
  <c r="E54" i="5"/>
  <c r="E55" i="5"/>
  <c r="E56" i="5"/>
  <c r="E57" i="5"/>
  <c r="E43" i="5"/>
  <c r="D47" i="5"/>
  <c r="D48" i="5"/>
  <c r="D49" i="5"/>
  <c r="D50" i="5"/>
  <c r="D51" i="5"/>
  <c r="D52" i="5"/>
  <c r="D53" i="5"/>
  <c r="D54" i="5"/>
  <c r="D55" i="5"/>
  <c r="D56" i="5"/>
  <c r="D57" i="5"/>
  <c r="D4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4" i="5"/>
  <c r="E45" i="5"/>
  <c r="E46" i="5"/>
  <c r="E2" i="5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H2" i="3"/>
  <c r="H20" i="3"/>
  <c r="H21" i="3"/>
  <c r="H22" i="3"/>
  <c r="H23" i="3"/>
  <c r="H24" i="3"/>
  <c r="H25" i="3"/>
  <c r="H26" i="3"/>
  <c r="H27" i="3"/>
  <c r="H28" i="3"/>
  <c r="H29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D2" i="5"/>
  <c r="G2" i="5"/>
  <c r="F2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E2" i="1"/>
  <c r="F2" i="1" s="1"/>
  <c r="B2" i="1"/>
  <c r="H2" i="5" l="1"/>
  <c r="L3" i="4"/>
  <c r="L8" i="4"/>
  <c r="L4" i="4"/>
  <c r="L5" i="4"/>
  <c r="L6" i="4"/>
  <c r="L7" i="4"/>
  <c r="L3" i="3"/>
  <c r="L7" i="3"/>
  <c r="L6" i="3"/>
  <c r="L8" i="3"/>
  <c r="L4" i="3"/>
  <c r="L5" i="3"/>
  <c r="A3" i="2"/>
  <c r="G4" i="2" s="1"/>
  <c r="G3" i="2" l="1"/>
  <c r="G6" i="2"/>
  <c r="G7" i="2"/>
  <c r="G5" i="2"/>
  <c r="G8" i="2" l="1"/>
</calcChain>
</file>

<file path=xl/sharedStrings.xml><?xml version="1.0" encoding="utf-8"?>
<sst xmlns="http://schemas.openxmlformats.org/spreadsheetml/2006/main" count="330" uniqueCount="152">
  <si>
    <t>Torneos</t>
  </si>
  <si>
    <t>Inscriptos</t>
  </si>
  <si>
    <t>Pagados</t>
  </si>
  <si>
    <t>Precio</t>
  </si>
  <si>
    <t>Total</t>
  </si>
  <si>
    <t>Fondos</t>
  </si>
  <si>
    <t>Trofeos</t>
  </si>
  <si>
    <t>Facultad</t>
  </si>
  <si>
    <t>Pasaje / Hojas</t>
  </si>
  <si>
    <t>Tableros</t>
  </si>
  <si>
    <t>Academia</t>
  </si>
  <si>
    <t>Reinversión</t>
  </si>
  <si>
    <t>Argento, Ramón</t>
  </si>
  <si>
    <t>Soria, Felipe</t>
  </si>
  <si>
    <t>Quinteros, Fernando</t>
  </si>
  <si>
    <t>Maldonado, Felipe</t>
  </si>
  <si>
    <t>Martinez, Benjamin</t>
  </si>
  <si>
    <t>Saurin, Damián</t>
  </si>
  <si>
    <t>Pérez, Bernardo</t>
  </si>
  <si>
    <t>Verón, Fabrizio Isaías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</si>
  <si>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</si>
  <si>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</si>
  <si>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</si>
  <si>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</si>
  <si>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</si>
  <si>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</si>
  <si>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</si>
  <si>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</si>
  <si>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</si>
  <si>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</si>
  <si>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</si>
  <si>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</si>
  <si>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</si>
  <si>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</si>
  <si>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</si>
  <si>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</si>
  <si>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Fernandez, Juan</t>
  </si>
  <si>
    <t>Loo Díaz, Víctor</t>
  </si>
  <si>
    <t>Milhue, Elio</t>
  </si>
  <si>
    <t>Spinsanti, Luis Martín</t>
  </si>
  <si>
    <t>Celular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</si>
  <si>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</si>
  <si>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</si>
  <si>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</si>
  <si>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</si>
  <si>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</si>
  <si>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</si>
  <si>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</si>
  <si>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</si>
  <si>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</si>
  <si>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</si>
  <si>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</si>
  <si>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</si>
  <si>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</si>
  <si>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Vsargiotti@gmail.com</t>
  </si>
  <si>
    <t>juanmartinmascoh@gmail.com</t>
  </si>
  <si>
    <t>bbhlarq@gmail.com</t>
  </si>
  <si>
    <t>sand.torero@gmail.com</t>
  </si>
  <si>
    <t>luciosatler@gmail.com</t>
  </si>
  <si>
    <t>hernanmoisset@gmail.com</t>
  </si>
  <si>
    <t>osmporte7@gmail.con</t>
  </si>
  <si>
    <t>joseluisromero141@gmail.com</t>
  </si>
  <si>
    <t>iakiabad5@gmail.com</t>
  </si>
  <si>
    <t>imprentascordoba@gmail.com</t>
  </si>
  <si>
    <t>benjamine782@gmail.com</t>
  </si>
  <si>
    <t>Thesis@live.com.ar</t>
  </si>
  <si>
    <t>cristianalac@hotmail.com</t>
  </si>
  <si>
    <t>F. Nac</t>
  </si>
  <si>
    <t>Edad</t>
  </si>
  <si>
    <t>Promedio de edad</t>
  </si>
  <si>
    <t>Público</t>
  </si>
  <si>
    <t>Niño</t>
  </si>
  <si>
    <t>Preadolescente</t>
  </si>
  <si>
    <t>Joven</t>
  </si>
  <si>
    <t>Joven adulto</t>
  </si>
  <si>
    <t>Adulto</t>
  </si>
  <si>
    <t>Categoría</t>
  </si>
  <si>
    <t>Quinteros, Andres Fernando</t>
  </si>
  <si>
    <t>Saurin, Damián Nicolás</t>
  </si>
  <si>
    <t>Villalba, Daniel</t>
  </si>
  <si>
    <t>Loo Díaz , Víctor</t>
  </si>
  <si>
    <t>Rojas, Miriam Susana</t>
  </si>
  <si>
    <t>Parese , Eduardo</t>
  </si>
  <si>
    <t>Tasson, Pilar</t>
  </si>
  <si>
    <t>Álvarez , Patricio</t>
  </si>
  <si>
    <t>Mascó , Juan Martin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</si>
  <si>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</si>
  <si>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</si>
  <si>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</si>
  <si>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</si>
  <si>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</si>
  <si>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</si>
  <si>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Molina, Ernesto</t>
  </si>
  <si>
    <t>dani@hotmail.com</t>
  </si>
  <si>
    <t>Miriamsuto57@gmail.com</t>
  </si>
  <si>
    <t>eparese@hotmail.com</t>
  </si>
  <si>
    <t>chivitabarcachi@gmail.com</t>
  </si>
  <si>
    <t>facurigo@gmail.com</t>
  </si>
  <si>
    <t>@manuelcholvis9@gmail.com</t>
  </si>
  <si>
    <t>frodri352@gmail.com</t>
  </si>
  <si>
    <t>Grego6726@gmail.com</t>
  </si>
  <si>
    <t>aguschazaaa@gmail.com</t>
  </si>
  <si>
    <t>ernestoesteban182@gmail.com</t>
  </si>
  <si>
    <t>SI</t>
  </si>
  <si>
    <t>NO</t>
  </si>
  <si>
    <t>Apellido y Nombre</t>
  </si>
  <si>
    <t>Name</t>
  </si>
  <si>
    <t>Blancos</t>
  </si>
  <si>
    <t>Contara</t>
  </si>
  <si>
    <t>Teitelbaum Dorfman, Federico</t>
  </si>
  <si>
    <t>federicoteitelbaum@gmail.com</t>
  </si>
  <si>
    <t>Argento, Elizabeth</t>
  </si>
  <si>
    <t>elizabethmargento@gmail.com</t>
  </si>
  <si>
    <t>Vallejos, Lucas Alejandro</t>
  </si>
  <si>
    <t>lutersman@gmail.com</t>
  </si>
  <si>
    <t>Díaz, Abel</t>
  </si>
  <si>
    <t>montarazmiel@hotmail.com</t>
  </si>
  <si>
    <t>Lerda, Ariel</t>
  </si>
  <si>
    <t>elarilerda@gmail.com</t>
  </si>
  <si>
    <t>Nolting, Milton</t>
  </si>
  <si>
    <t>miltonnolting.colegio@gmail.com</t>
  </si>
  <si>
    <t>Aranda, Tomas</t>
  </si>
  <si>
    <t>tpapena57@gmail.com</t>
  </si>
  <si>
    <t>Jorge, Jimenez</t>
  </si>
  <si>
    <t>xadrijo@gmail.com</t>
  </si>
  <si>
    <t>Oliva, Valentino</t>
  </si>
  <si>
    <t>valeenoliva@gmail.com</t>
  </si>
  <si>
    <t>Franco, Santino</t>
  </si>
  <si>
    <t>san.leon.fran@gmail.com</t>
  </si>
  <si>
    <t>Palacios, Alexandro</t>
  </si>
  <si>
    <t>alexandropalacios2003@gmail.com</t>
  </si>
  <si>
    <t>Poeta, Emilio</t>
  </si>
  <si>
    <t>emiliopoeta1@gmail.com</t>
  </si>
  <si>
    <t>molinaernesto158@gmail.com</t>
  </si>
  <si>
    <t>Miranda, mateo</t>
  </si>
  <si>
    <t>mirandajavier704@gmail.com</t>
  </si>
  <si>
    <t>Sánchez, Mariano Noel</t>
  </si>
  <si>
    <t>marianittto789@gmail.com</t>
  </si>
  <si>
    <t>Cajiao, Manuel</t>
  </si>
  <si>
    <t>manuel.cajiao@mi.unc.edu.ar</t>
  </si>
  <si>
    <t>Apellido</t>
  </si>
  <si>
    <t>Mascó, Juan Martin</t>
  </si>
  <si>
    <t>Vallejo, Facundo</t>
  </si>
  <si>
    <t>Bianchini , Giuliano</t>
  </si>
  <si>
    <t>Primo, Germán</t>
  </si>
  <si>
    <t>Angell, Angel Gauna</t>
  </si>
  <si>
    <t>Mendieta, Eliana Beatriz</t>
  </si>
  <si>
    <t>Vallejofacundo10@gmail.com</t>
  </si>
  <si>
    <t>Giulibianchini1907@gmail.com</t>
  </si>
  <si>
    <t>electricydadindustrial@gmail.com</t>
  </si>
  <si>
    <t>Nicolasgauna380@gmail.com</t>
  </si>
  <si>
    <t>eliynacho2019@gmail.com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</si>
</sst>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2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/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DA20FD7E-62EC-4CB1-A702-3D13F400631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olinaernesto15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style="1" bestFit="1" customWidth="1"/>
    <col min="3" max="3" width="8.28515625" style="1" bestFit="1" customWidth="1"/>
    <col min="4" max="4" width="9.5703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hidden="1" x14ac:dyDescent="0.25">
      <c r="A2" s="2">
        <v>45206</v>
      </c>
      <c r="B2" s="1">
        <f>COUNTA('07.10.2023'!A2:A29)</f>
        <v>28</v>
      </c>
      <c r="C2" s="1">
        <f>COUNTIF('07.10.2023'!B:B,"SI")</f>
        <v>25</v>
      </c>
      <c r="D2" s="3">
        <v>1000</v>
      </c>
      <c r="E2" s="3">
        <f>C2*D2</f>
        <v>25000</v>
      </c>
      <c r="F2" s="3">
        <f>E2*0.1</f>
        <v>2500</v>
      </c>
    </row>
    <row r="3" spans="1:6" x14ac:dyDescent="0.25">
      <c r="A3" s="2">
        <v>45220</v>
      </c>
      <c r="B3" s="1">
        <v>18</v>
      </c>
      <c r="C3" s="1">
        <f>COUNTIF('21.10.2023'!B:B,"SI")</f>
        <v>21</v>
      </c>
      <c r="D3" s="3">
        <v>1000</v>
      </c>
      <c r="E3" s="3">
        <f>C3*D3</f>
        <v>21000</v>
      </c>
      <c r="F3" s="3">
        <f>E3*0.1</f>
        <v>2100</v>
      </c>
    </row>
    <row r="4" spans="1:6" x14ac:dyDescent="0.25">
      <c r="A4" s="2"/>
      <c r="D4" s="3"/>
      <c r="E4" s="3"/>
      <c r="F4" s="3"/>
    </row>
    <row r="5" spans="1:6" x14ac:dyDescent="0.25">
      <c r="A5" s="2"/>
      <c r="D5" s="3"/>
      <c r="E5" s="3"/>
      <c r="F5" s="3"/>
    </row>
    <row r="6" spans="1:6" x14ac:dyDescent="0.25">
      <c r="A6" s="2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A668-13C9-4756-868A-72A9C24D84E8}">
  <dimension ref="A2:G8"/>
  <sheetViews>
    <sheetView workbookViewId="0">
      <selection activeCell="D22" sqref="D22"/>
    </sheetView>
  </sheetViews>
  <sheetFormatPr baseColWidth="10" defaultRowHeight="15" x14ac:dyDescent="0.25"/>
  <cols>
    <col min="5" max="5" width="13.28515625" bestFit="1" customWidth="1"/>
  </cols>
  <sheetData>
    <row r="2" spans="1:7" ht="26.25" x14ac:dyDescent="0.25">
      <c r="A2" s="43" t="s">
        <v>5</v>
      </c>
      <c r="B2" s="43"/>
      <c r="C2" s="43"/>
      <c r="E2" s="43" t="s">
        <v>11</v>
      </c>
      <c r="F2" s="43"/>
      <c r="G2" s="43"/>
    </row>
    <row r="3" spans="1:7" x14ac:dyDescent="0.25">
      <c r="A3" s="44">
        <f>SUM(Recaudación!E2:E1048576)</f>
        <v>46000</v>
      </c>
      <c r="B3" s="45"/>
      <c r="C3" s="45"/>
      <c r="E3" s="5" t="s">
        <v>6</v>
      </c>
      <c r="F3" s="6">
        <v>0.5</v>
      </c>
      <c r="G3" s="7">
        <f>$A$3*0.5</f>
        <v>23000</v>
      </c>
    </row>
    <row r="4" spans="1:7" x14ac:dyDescent="0.25">
      <c r="A4" s="45"/>
      <c r="B4" s="45"/>
      <c r="C4" s="45"/>
      <c r="E4" s="5" t="s">
        <v>7</v>
      </c>
      <c r="F4" s="6">
        <v>0.1</v>
      </c>
      <c r="G4" s="7">
        <f>$A$3*0.1</f>
        <v>4600</v>
      </c>
    </row>
    <row r="5" spans="1:7" x14ac:dyDescent="0.25">
      <c r="A5" s="45"/>
      <c r="B5" s="45"/>
      <c r="C5" s="45"/>
      <c r="E5" s="5" t="s">
        <v>8</v>
      </c>
      <c r="F5" s="6">
        <v>0.1</v>
      </c>
      <c r="G5" s="7">
        <f>$A$3*0.1</f>
        <v>4600</v>
      </c>
    </row>
    <row r="6" spans="1:7" x14ac:dyDescent="0.25">
      <c r="A6" s="45"/>
      <c r="B6" s="45"/>
      <c r="C6" s="45"/>
      <c r="E6" s="5" t="s">
        <v>9</v>
      </c>
      <c r="F6" s="6">
        <v>0.1</v>
      </c>
      <c r="G6" s="7">
        <f>$A$3*0.1</f>
        <v>4600</v>
      </c>
    </row>
    <row r="7" spans="1:7" x14ac:dyDescent="0.25">
      <c r="E7" s="5" t="s">
        <v>10</v>
      </c>
      <c r="F7" s="6">
        <v>0.2</v>
      </c>
      <c r="G7" s="7">
        <f>$A$3*0.2</f>
        <v>9200</v>
      </c>
    </row>
    <row r="8" spans="1:7" x14ac:dyDescent="0.25">
      <c r="E8" s="46" t="s">
        <v>4</v>
      </c>
      <c r="F8" s="46"/>
      <c r="G8" s="8">
        <f>SUM(G3:G7)</f>
        <v>46000</v>
      </c>
    </row>
  </sheetData>
  <mergeCells count="4">
    <mergeCell ref="A2:C2"/>
    <mergeCell ref="A3:C6"/>
    <mergeCell ref="E2:G2"/>
    <mergeCell ref="E8:F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0EC-9AC1-494E-86EB-2834D3735B90}">
  <dimension ref="A1:H62"/>
  <sheetViews>
    <sheetView tabSelected="1" topLeftCell="A43" workbookViewId="0">
      <selection activeCell="E53" sqref="E53"/>
    </sheetView>
  </sheetViews>
  <sheetFormatPr baseColWidth="10" defaultColWidth="9.140625" defaultRowHeight="15" x14ac:dyDescent="0.25"/>
  <cols>
    <col min="1" max="1" width="29" style="30" bestFit="1" customWidth="1"/>
    <col min="2" max="2" width="13.5703125" style="21" bestFit="1" customWidth="1"/>
    <col min="3" max="3" width="32.28515625" style="30" bestFit="1" customWidth="1"/>
    <col min="4" max="4" width="14.7109375" style="30" bestFit="1" customWidth="1"/>
    <col min="5" max="5" width="19.7109375" bestFit="1" customWidth="1"/>
    <col min="6" max="6" width="8.85546875" style="21" bestFit="1" customWidth="1"/>
    <col min="7" max="16384" width="9.140625" style="21"/>
  </cols>
  <sheetData>
    <row r="1" spans="1:8" ht="21.75" customHeight="1" x14ac:dyDescent="0.25">
      <c r="A1" s="19" t="s">
        <v>105</v>
      </c>
      <c r="B1" s="19" t="s">
        <v>40</v>
      </c>
      <c r="C1" s="20" t="s">
        <v>41</v>
      </c>
      <c r="D1" s="19" t="s">
        <v>106</v>
      </c>
      <c r="E1" s="10" t="s">
        <v>140</v>
      </c>
      <c r="F1" s="36" t="s">
        <v>107</v>
      </c>
      <c r="G1" s="19" t="s">
        <v>108</v>
      </c>
      <c r="H1" s="19" t="s">
        <v>4</v>
      </c>
    </row>
    <row r="2" spans="1:8" x14ac:dyDescent="0.25">
      <c r="A2" s="22" t="s">
        <v>36</v>
      </c>
      <c r="B2" s="24">
        <v>3572665647</v>
      </c>
      <c r="C2" s="23" t="s">
        <v>42</v>
      </c>
      <c r="D2" s="23" t="str">
        <f>MID(A2,SEARCH(",",A2,1)+1,999)</f>
        <v xml:space="preserve"> Juan</v>
      </c>
      <c r="E2" s="38" t="str">
        <f>MID(A2,1,SEARCH(",",A2,1)-1)</f>
        <v>Fernandez</v>
      </c>
      <c r="F2" s="37">
        <f>COUNTBLANK(C2:C46)</f>
        <v>3</v>
      </c>
      <c r="G2" s="25">
        <f>COUNTA(C2:C47)</f>
        <v>43</v>
      </c>
      <c r="H2" s="26">
        <f>G2-F2</f>
        <v>40</v>
      </c>
    </row>
    <row r="3" spans="1:8" x14ac:dyDescent="0.25">
      <c r="A3" s="22" t="s">
        <v>37</v>
      </c>
      <c r="B3" s="24">
        <v>3516512615</v>
      </c>
      <c r="C3" s="23" t="s">
        <v>43</v>
      </c>
      <c r="D3" s="23" t="str">
        <f t="shared" ref="D3:D29" si="0">MID(A3,SEARCH(",",A3,1)+1,999)</f>
        <v xml:space="preserve"> Víctor</v>
      </c>
      <c r="E3" s="38" t="str">
        <f t="shared" ref="E3:E57" si="1">MID(A3,1,SEARCH(",",A3,1)-1)</f>
        <v>Loo Díaz</v>
      </c>
    </row>
    <row r="4" spans="1:8" x14ac:dyDescent="0.25">
      <c r="A4" s="22" t="s">
        <v>38</v>
      </c>
      <c r="B4" s="24">
        <v>2804880791</v>
      </c>
      <c r="C4" s="23" t="s">
        <v>44</v>
      </c>
      <c r="D4" s="23" t="str">
        <f t="shared" si="0"/>
        <v xml:space="preserve"> Elio</v>
      </c>
      <c r="E4" s="38" t="str">
        <f t="shared" si="1"/>
        <v>Milhue</v>
      </c>
    </row>
    <row r="5" spans="1:8" x14ac:dyDescent="0.25">
      <c r="A5" s="22" t="s">
        <v>39</v>
      </c>
      <c r="B5" s="24">
        <v>3516810441</v>
      </c>
      <c r="C5" s="23" t="s">
        <v>45</v>
      </c>
      <c r="D5" s="23" t="str">
        <f t="shared" si="0"/>
        <v xml:space="preserve"> Luis Martín</v>
      </c>
      <c r="E5" s="38" t="str">
        <f t="shared" si="1"/>
        <v>Spinsanti</v>
      </c>
    </row>
    <row r="6" spans="1:8" x14ac:dyDescent="0.25">
      <c r="A6" s="22" t="s">
        <v>12</v>
      </c>
      <c r="B6" s="24">
        <v>3548505644</v>
      </c>
      <c r="C6" s="23" t="s">
        <v>46</v>
      </c>
      <c r="D6" s="23" t="str">
        <f t="shared" si="0"/>
        <v xml:space="preserve"> Ramón</v>
      </c>
      <c r="E6" s="38" t="str">
        <f t="shared" si="1"/>
        <v>Argento</v>
      </c>
    </row>
    <row r="7" spans="1:8" x14ac:dyDescent="0.25">
      <c r="A7" s="22" t="s">
        <v>13</v>
      </c>
      <c r="B7" s="24">
        <v>3516789379</v>
      </c>
      <c r="C7" s="23" t="s">
        <v>47</v>
      </c>
      <c r="D7" s="23" t="str">
        <f t="shared" si="0"/>
        <v xml:space="preserve"> Felipe</v>
      </c>
      <c r="E7" s="38" t="str">
        <f t="shared" si="1"/>
        <v>Soria</v>
      </c>
    </row>
    <row r="8" spans="1:8" x14ac:dyDescent="0.25">
      <c r="A8" s="22" t="s">
        <v>14</v>
      </c>
      <c r="B8" s="24">
        <v>3517447526</v>
      </c>
      <c r="C8" s="23" t="s">
        <v>48</v>
      </c>
      <c r="D8" s="23" t="str">
        <f t="shared" si="0"/>
        <v xml:space="preserve"> Fernando</v>
      </c>
      <c r="E8" s="38" t="str">
        <f t="shared" si="1"/>
        <v>Quinteros</v>
      </c>
    </row>
    <row r="9" spans="1:8" x14ac:dyDescent="0.25">
      <c r="A9" s="22" t="s">
        <v>15</v>
      </c>
      <c r="B9" s="24">
        <v>3513527492</v>
      </c>
      <c r="C9" s="23" t="s">
        <v>49</v>
      </c>
      <c r="D9" s="23" t="str">
        <f t="shared" si="0"/>
        <v xml:space="preserve"> Felipe</v>
      </c>
      <c r="E9" s="38" t="str">
        <f t="shared" si="1"/>
        <v>Maldonado</v>
      </c>
    </row>
    <row r="10" spans="1:8" x14ac:dyDescent="0.25">
      <c r="A10" s="22" t="s">
        <v>16</v>
      </c>
      <c r="B10" s="24">
        <v>3512049786</v>
      </c>
      <c r="C10" s="23" t="s">
        <v>50</v>
      </c>
      <c r="D10" s="23" t="str">
        <f t="shared" si="0"/>
        <v xml:space="preserve"> Benjamin</v>
      </c>
      <c r="E10" s="38" t="str">
        <f t="shared" si="1"/>
        <v>Martinez</v>
      </c>
    </row>
    <row r="11" spans="1:8" x14ac:dyDescent="0.25">
      <c r="A11" s="22" t="s">
        <v>17</v>
      </c>
      <c r="B11" s="24">
        <v>3482415387</v>
      </c>
      <c r="C11" s="23" t="s">
        <v>51</v>
      </c>
      <c r="D11" s="23" t="str">
        <f t="shared" si="0"/>
        <v xml:space="preserve"> Damián</v>
      </c>
      <c r="E11" s="38" t="str">
        <f t="shared" si="1"/>
        <v>Saurin</v>
      </c>
    </row>
    <row r="12" spans="1:8" x14ac:dyDescent="0.25">
      <c r="A12" s="22" t="s">
        <v>18</v>
      </c>
      <c r="B12" s="24">
        <v>3518730122</v>
      </c>
      <c r="C12" s="23" t="s">
        <v>52</v>
      </c>
      <c r="D12" s="23" t="str">
        <f t="shared" si="0"/>
        <v xml:space="preserve"> Bernardo</v>
      </c>
      <c r="E12" s="38" t="str">
        <f t="shared" si="1"/>
        <v>Pérez</v>
      </c>
    </row>
    <row r="13" spans="1:8" x14ac:dyDescent="0.25">
      <c r="A13" s="22" t="s">
        <v>19</v>
      </c>
      <c r="B13" s="24">
        <v>3518049257</v>
      </c>
      <c r="C13" s="23" t="s">
        <v>53</v>
      </c>
      <c r="D13" s="23" t="str">
        <f t="shared" si="0"/>
        <v xml:space="preserve"> Fabrizio Isaías</v>
      </c>
      <c r="E13" s="38" t="str">
        <f t="shared" si="1"/>
        <v>Verón</v>
      </c>
    </row>
    <row r="14" spans="1:8" x14ac:dyDescent="0.25">
      <c r="A14" s="22" t="s">
        <v>20</v>
      </c>
      <c r="B14" s="24">
        <v>3515444224</v>
      </c>
      <c r="C14" s="23" t="s">
        <v>54</v>
      </c>
      <c r="D14" s="23" t="str">
        <f t="shared" si="0"/>
        <v xml:space="preserve"> Gaspar</v>
      </c>
      <c r="E14" s="38" t="str">
        <f t="shared" si="1"/>
        <v>Sánchez Sargiotti</v>
      </c>
    </row>
    <row r="15" spans="1:8" x14ac:dyDescent="0.25">
      <c r="A15" s="22" t="s">
        <v>141</v>
      </c>
      <c r="B15" s="24">
        <v>3512486163</v>
      </c>
      <c r="C15" s="23" t="s">
        <v>55</v>
      </c>
      <c r="D15" s="23" t="str">
        <f t="shared" si="0"/>
        <v xml:space="preserve"> Juan Martin</v>
      </c>
      <c r="E15" s="38" t="str">
        <f t="shared" si="1"/>
        <v>Mascó</v>
      </c>
    </row>
    <row r="16" spans="1:8" x14ac:dyDescent="0.25">
      <c r="A16" s="22" t="s">
        <v>22</v>
      </c>
      <c r="B16" s="24">
        <v>3516290543</v>
      </c>
      <c r="C16" s="23" t="s">
        <v>56</v>
      </c>
      <c r="D16" s="23" t="str">
        <f t="shared" si="0"/>
        <v xml:space="preserve"> Lisandro</v>
      </c>
      <c r="E16" s="38" t="str">
        <f t="shared" si="1"/>
        <v>Légora</v>
      </c>
    </row>
    <row r="17" spans="1:5" x14ac:dyDescent="0.25">
      <c r="A17" s="22" t="s">
        <v>23</v>
      </c>
      <c r="B17" s="24"/>
      <c r="C17" s="23"/>
      <c r="D17" s="23" t="str">
        <f t="shared" si="0"/>
        <v xml:space="preserve"> Cristian Alberto</v>
      </c>
      <c r="E17" s="38" t="str">
        <f t="shared" si="1"/>
        <v>Battisti</v>
      </c>
    </row>
    <row r="18" spans="1:5" x14ac:dyDescent="0.25">
      <c r="A18" s="22" t="s">
        <v>24</v>
      </c>
      <c r="B18" s="24"/>
      <c r="C18" s="23"/>
      <c r="D18" s="23" t="str">
        <f t="shared" si="0"/>
        <v xml:space="preserve"> Marco</v>
      </c>
      <c r="E18" s="38" t="str">
        <f t="shared" si="1"/>
        <v>Moyano</v>
      </c>
    </row>
    <row r="19" spans="1:5" x14ac:dyDescent="0.25">
      <c r="A19" s="22" t="s">
        <v>25</v>
      </c>
      <c r="B19" s="24">
        <v>3515101017</v>
      </c>
      <c r="C19" s="23" t="s">
        <v>57</v>
      </c>
      <c r="D19" s="23" t="str">
        <f t="shared" si="0"/>
        <v xml:space="preserve"> Camilo</v>
      </c>
      <c r="E19" s="38" t="str">
        <f t="shared" si="1"/>
        <v>Torero Navarro</v>
      </c>
    </row>
    <row r="20" spans="1:5" x14ac:dyDescent="0.25">
      <c r="A20" s="22" t="s">
        <v>26</v>
      </c>
      <c r="B20" s="24">
        <v>3518583252</v>
      </c>
      <c r="C20" s="23" t="s">
        <v>58</v>
      </c>
      <c r="D20" s="23" t="str">
        <f t="shared" si="0"/>
        <v xml:space="preserve"> Lucho</v>
      </c>
      <c r="E20" s="38" t="str">
        <f t="shared" si="1"/>
        <v>Satler</v>
      </c>
    </row>
    <row r="21" spans="1:5" x14ac:dyDescent="0.25">
      <c r="A21" s="22" t="s">
        <v>27</v>
      </c>
      <c r="B21" s="24">
        <v>3516979292</v>
      </c>
      <c r="C21" s="23" t="s">
        <v>59</v>
      </c>
      <c r="D21" s="23" t="str">
        <f t="shared" si="0"/>
        <v xml:space="preserve"> Moisset</v>
      </c>
      <c r="E21" s="38" t="str">
        <f t="shared" si="1"/>
        <v>Hernan</v>
      </c>
    </row>
    <row r="22" spans="1:5" x14ac:dyDescent="0.25">
      <c r="A22" s="23" t="s">
        <v>28</v>
      </c>
      <c r="B22" s="24">
        <v>3517067907</v>
      </c>
      <c r="C22" s="23" t="s">
        <v>60</v>
      </c>
      <c r="D22" s="23" t="str">
        <f t="shared" si="0"/>
        <v xml:space="preserve"> Hernán Nicolas</v>
      </c>
      <c r="E22" s="38" t="str">
        <f t="shared" si="1"/>
        <v>Adragna Morich</v>
      </c>
    </row>
    <row r="23" spans="1:5" x14ac:dyDescent="0.25">
      <c r="A23" s="22" t="s">
        <v>29</v>
      </c>
      <c r="B23" s="24">
        <v>3794078175</v>
      </c>
      <c r="C23" s="23" t="s">
        <v>61</v>
      </c>
      <c r="D23" s="23" t="str">
        <f t="shared" si="0"/>
        <v xml:space="preserve"> José Luis</v>
      </c>
      <c r="E23" s="38" t="str">
        <f t="shared" si="1"/>
        <v>Romero</v>
      </c>
    </row>
    <row r="24" spans="1:5" x14ac:dyDescent="0.25">
      <c r="A24" s="22" t="s">
        <v>30</v>
      </c>
      <c r="B24" s="24">
        <v>3517170755</v>
      </c>
      <c r="C24" s="23" t="s">
        <v>62</v>
      </c>
      <c r="D24" s="23" t="str">
        <f t="shared" si="0"/>
        <v xml:space="preserve"> Iñaki</v>
      </c>
      <c r="E24" s="38" t="str">
        <f t="shared" si="1"/>
        <v>Abad</v>
      </c>
    </row>
    <row r="25" spans="1:5" x14ac:dyDescent="0.25">
      <c r="A25" s="22" t="s">
        <v>31</v>
      </c>
      <c r="B25" s="24">
        <v>3515294476</v>
      </c>
      <c r="C25" s="23" t="s">
        <v>63</v>
      </c>
      <c r="D25" s="23" t="str">
        <f t="shared" si="0"/>
        <v xml:space="preserve"> Gabriel</v>
      </c>
      <c r="E25" s="38" t="str">
        <f t="shared" si="1"/>
        <v xml:space="preserve">Hernández </v>
      </c>
    </row>
    <row r="26" spans="1:5" x14ac:dyDescent="0.25">
      <c r="A26" s="22" t="s">
        <v>32</v>
      </c>
      <c r="B26" s="24">
        <v>3517012279</v>
      </c>
      <c r="C26" s="23" t="s">
        <v>64</v>
      </c>
      <c r="D26" s="23" t="str">
        <f t="shared" si="0"/>
        <v xml:space="preserve"> Benjamín Elías</v>
      </c>
      <c r="E26" s="38" t="str">
        <f t="shared" si="1"/>
        <v>Silva</v>
      </c>
    </row>
    <row r="27" spans="1:5" x14ac:dyDescent="0.25">
      <c r="A27" s="22" t="s">
        <v>33</v>
      </c>
      <c r="B27" s="24">
        <v>3513286690</v>
      </c>
      <c r="C27" s="23" t="s">
        <v>65</v>
      </c>
      <c r="D27" s="23" t="str">
        <f t="shared" si="0"/>
        <v xml:space="preserve"> Bautista</v>
      </c>
      <c r="E27" s="38" t="str">
        <f t="shared" si="1"/>
        <v>Brizuela</v>
      </c>
    </row>
    <row r="28" spans="1:5" x14ac:dyDescent="0.25">
      <c r="A28" s="22" t="s">
        <v>34</v>
      </c>
      <c r="B28" s="24">
        <v>3517058324</v>
      </c>
      <c r="C28" s="23" t="s">
        <v>66</v>
      </c>
      <c r="D28" s="23" t="str">
        <f t="shared" si="0"/>
        <v xml:space="preserve"> Cristian</v>
      </c>
      <c r="E28" s="38" t="str">
        <f t="shared" si="1"/>
        <v>Halac</v>
      </c>
    </row>
    <row r="29" spans="1:5" x14ac:dyDescent="0.25">
      <c r="A29" s="22" t="s">
        <v>35</v>
      </c>
      <c r="B29" s="24"/>
      <c r="C29" s="23"/>
      <c r="D29" s="23" t="str">
        <f t="shared" si="0"/>
        <v xml:space="preserve"> Alberto</v>
      </c>
      <c r="E29" s="38" t="str">
        <f t="shared" si="1"/>
        <v>Romero</v>
      </c>
    </row>
    <row r="30" spans="1:5" x14ac:dyDescent="0.25">
      <c r="A30" s="27" t="s">
        <v>109</v>
      </c>
      <c r="B30" s="25">
        <v>2944539859</v>
      </c>
      <c r="C30" s="23" t="s">
        <v>110</v>
      </c>
      <c r="D30" s="28" t="str">
        <f>MID(A30,SEARCH(",",A30,1)+1,999)</f>
        <v xml:space="preserve"> Federico</v>
      </c>
      <c r="E30" s="38" t="str">
        <f t="shared" si="1"/>
        <v>Teitelbaum Dorfman</v>
      </c>
    </row>
    <row r="31" spans="1:5" x14ac:dyDescent="0.25">
      <c r="A31" s="29" t="s">
        <v>111</v>
      </c>
      <c r="B31" s="25">
        <v>3548500137</v>
      </c>
      <c r="C31" s="23" t="s">
        <v>112</v>
      </c>
      <c r="D31" s="28" t="str">
        <f t="shared" ref="D31:D57" si="2">MID(A31,SEARCH(",",A31,1)+1,999)</f>
        <v xml:space="preserve"> Elizabeth</v>
      </c>
      <c r="E31" s="38" t="str">
        <f t="shared" si="1"/>
        <v>Argento</v>
      </c>
    </row>
    <row r="32" spans="1:5" x14ac:dyDescent="0.25">
      <c r="A32" s="29" t="s">
        <v>113</v>
      </c>
      <c r="B32" s="25">
        <v>3518171617</v>
      </c>
      <c r="C32" s="23" t="s">
        <v>114</v>
      </c>
      <c r="D32" s="28" t="str">
        <f t="shared" si="2"/>
        <v xml:space="preserve"> Lucas Alejandro</v>
      </c>
      <c r="E32" s="38" t="str">
        <f t="shared" si="1"/>
        <v>Vallejos</v>
      </c>
    </row>
    <row r="33" spans="1:5" x14ac:dyDescent="0.25">
      <c r="A33" s="29" t="s">
        <v>115</v>
      </c>
      <c r="B33" s="25">
        <v>3513131143</v>
      </c>
      <c r="C33" s="23" t="s">
        <v>116</v>
      </c>
      <c r="D33" s="28" t="str">
        <f t="shared" si="2"/>
        <v xml:space="preserve"> Abel</v>
      </c>
      <c r="E33" s="38" t="str">
        <f t="shared" si="1"/>
        <v>Díaz</v>
      </c>
    </row>
    <row r="34" spans="1:5" x14ac:dyDescent="0.25">
      <c r="A34" s="29" t="s">
        <v>117</v>
      </c>
      <c r="B34" s="25">
        <v>3516796536</v>
      </c>
      <c r="C34" s="23" t="s">
        <v>118</v>
      </c>
      <c r="D34" s="28" t="str">
        <f t="shared" si="2"/>
        <v xml:space="preserve"> Ariel</v>
      </c>
      <c r="E34" s="38" t="str">
        <f t="shared" si="1"/>
        <v>Lerda</v>
      </c>
    </row>
    <row r="35" spans="1:5" x14ac:dyDescent="0.25">
      <c r="A35" s="29" t="s">
        <v>119</v>
      </c>
      <c r="B35" s="25">
        <v>3512585218</v>
      </c>
      <c r="C35" s="23" t="s">
        <v>120</v>
      </c>
      <c r="D35" s="28" t="str">
        <f t="shared" si="2"/>
        <v xml:space="preserve"> Milton</v>
      </c>
      <c r="E35" s="38" t="str">
        <f t="shared" si="1"/>
        <v>Nolting</v>
      </c>
    </row>
    <row r="36" spans="1:5" x14ac:dyDescent="0.25">
      <c r="A36" s="29" t="s">
        <v>121</v>
      </c>
      <c r="B36" s="25">
        <v>3516958005</v>
      </c>
      <c r="C36" s="23" t="s">
        <v>122</v>
      </c>
      <c r="D36" s="28" t="str">
        <f t="shared" si="2"/>
        <v xml:space="preserve"> Tomas</v>
      </c>
      <c r="E36" s="38" t="str">
        <f t="shared" si="1"/>
        <v>Aranda</v>
      </c>
    </row>
    <row r="37" spans="1:5" x14ac:dyDescent="0.25">
      <c r="A37" s="29" t="s">
        <v>123</v>
      </c>
      <c r="B37" s="25">
        <v>3512097342</v>
      </c>
      <c r="C37" s="23" t="s">
        <v>124</v>
      </c>
      <c r="D37" s="28" t="str">
        <f t="shared" si="2"/>
        <v xml:space="preserve"> Jimenez</v>
      </c>
      <c r="E37" s="38" t="str">
        <f t="shared" si="1"/>
        <v>Jorge</v>
      </c>
    </row>
    <row r="38" spans="1:5" x14ac:dyDescent="0.25">
      <c r="A38" s="29" t="s">
        <v>125</v>
      </c>
      <c r="B38" s="25">
        <v>3513188722</v>
      </c>
      <c r="C38" s="23" t="s">
        <v>126</v>
      </c>
      <c r="D38" s="28" t="str">
        <f t="shared" si="2"/>
        <v xml:space="preserve"> Valentino</v>
      </c>
      <c r="E38" s="38" t="str">
        <f t="shared" si="1"/>
        <v>Oliva</v>
      </c>
    </row>
    <row r="39" spans="1:5" x14ac:dyDescent="0.25">
      <c r="A39" s="29" t="s">
        <v>127</v>
      </c>
      <c r="B39" s="25">
        <v>3518199362</v>
      </c>
      <c r="C39" s="23" t="s">
        <v>128</v>
      </c>
      <c r="D39" s="28" t="str">
        <f t="shared" si="2"/>
        <v xml:space="preserve"> Santino</v>
      </c>
      <c r="E39" s="38" t="str">
        <f t="shared" si="1"/>
        <v>Franco</v>
      </c>
    </row>
    <row r="40" spans="1:5" x14ac:dyDescent="0.25">
      <c r="A40" s="29" t="s">
        <v>129</v>
      </c>
      <c r="B40" s="25">
        <v>3515072067</v>
      </c>
      <c r="C40" s="23" t="s">
        <v>130</v>
      </c>
      <c r="D40" s="28" t="str">
        <f t="shared" si="2"/>
        <v xml:space="preserve"> Alexandro</v>
      </c>
      <c r="E40" s="38" t="str">
        <f t="shared" si="1"/>
        <v>Palacios</v>
      </c>
    </row>
    <row r="41" spans="1:5" x14ac:dyDescent="0.25">
      <c r="A41" s="29" t="s">
        <v>131</v>
      </c>
      <c r="B41" s="25">
        <v>3512529504</v>
      </c>
      <c r="C41" s="23" t="s">
        <v>132</v>
      </c>
      <c r="D41" s="28" t="str">
        <f t="shared" si="2"/>
        <v xml:space="preserve"> Emilio</v>
      </c>
      <c r="E41" s="38" t="str">
        <f t="shared" si="1"/>
        <v>Poeta</v>
      </c>
    </row>
    <row r="42" spans="1:5" x14ac:dyDescent="0.25">
      <c r="A42" s="29" t="s">
        <v>92</v>
      </c>
      <c r="B42" s="25">
        <v>3513209389</v>
      </c>
      <c r="C42" s="42" t="s">
        <v>133</v>
      </c>
      <c r="D42" s="28" t="str">
        <f t="shared" si="2"/>
        <v xml:space="preserve"> Ernesto</v>
      </c>
      <c r="E42" s="38" t="str">
        <f t="shared" si="1"/>
        <v>Molina</v>
      </c>
    </row>
    <row r="43" spans="1:5" x14ac:dyDescent="0.25">
      <c r="A43" s="39" t="s">
        <v>92</v>
      </c>
      <c r="B43" s="25">
        <v>3513209389</v>
      </c>
      <c r="C43" s="39" t="s">
        <v>102</v>
      </c>
      <c r="D43" s="28" t="str">
        <f>MID(A43,SEARCH(",",A43,1)+1,999)</f>
        <v xml:space="preserve"> Ernesto</v>
      </c>
      <c r="E43" s="38" t="str">
        <f>MID(A43,1,SEARCH(",",A43,1)-1)</f>
        <v>Molina</v>
      </c>
    </row>
    <row r="44" spans="1:5" x14ac:dyDescent="0.25">
      <c r="A44" s="29" t="s">
        <v>134</v>
      </c>
      <c r="B44" s="25">
        <v>3517343131</v>
      </c>
      <c r="C44" s="23" t="s">
        <v>135</v>
      </c>
      <c r="D44" s="28" t="str">
        <f t="shared" si="2"/>
        <v xml:space="preserve"> mateo</v>
      </c>
      <c r="E44" s="38" t="str">
        <f t="shared" si="1"/>
        <v>Miranda</v>
      </c>
    </row>
    <row r="45" spans="1:5" x14ac:dyDescent="0.25">
      <c r="A45" s="29" t="s">
        <v>136</v>
      </c>
      <c r="B45" s="25">
        <v>3518170886</v>
      </c>
      <c r="C45" s="23" t="s">
        <v>137</v>
      </c>
      <c r="D45" s="28" t="str">
        <f t="shared" si="2"/>
        <v xml:space="preserve"> Mariano Noel</v>
      </c>
      <c r="E45" s="38" t="str">
        <f t="shared" si="1"/>
        <v>Sánchez</v>
      </c>
    </row>
    <row r="46" spans="1:5" x14ac:dyDescent="0.25">
      <c r="A46" s="41" t="s">
        <v>138</v>
      </c>
      <c r="B46" s="25">
        <v>3531333809</v>
      </c>
      <c r="C46" s="23" t="s">
        <v>139</v>
      </c>
      <c r="D46" s="28" t="str">
        <f t="shared" si="2"/>
        <v xml:space="preserve"> Manuel</v>
      </c>
      <c r="E46" s="38" t="str">
        <f t="shared" si="1"/>
        <v>Cajiao</v>
      </c>
    </row>
    <row r="47" spans="1:5" x14ac:dyDescent="0.25">
      <c r="A47" s="40" t="s">
        <v>79</v>
      </c>
      <c r="B47" s="25">
        <v>3516080683</v>
      </c>
      <c r="C47" s="39" t="s">
        <v>93</v>
      </c>
      <c r="D47" s="28" t="str">
        <f t="shared" si="2"/>
        <v xml:space="preserve"> Daniel</v>
      </c>
      <c r="E47" s="38" t="str">
        <f t="shared" si="1"/>
        <v>Villalba</v>
      </c>
    </row>
    <row r="48" spans="1:5" x14ac:dyDescent="0.25">
      <c r="A48" s="39" t="s">
        <v>81</v>
      </c>
      <c r="B48" s="25">
        <v>3512821459</v>
      </c>
      <c r="C48" s="39" t="s">
        <v>94</v>
      </c>
      <c r="D48" s="28" t="str">
        <f t="shared" si="2"/>
        <v xml:space="preserve"> Miriam Susana</v>
      </c>
      <c r="E48" s="38" t="str">
        <f t="shared" si="1"/>
        <v>Rojas</v>
      </c>
    </row>
    <row r="49" spans="1:5" x14ac:dyDescent="0.25">
      <c r="A49" s="39" t="s">
        <v>82</v>
      </c>
      <c r="B49" s="25">
        <v>3513516507</v>
      </c>
      <c r="C49" s="39" t="s">
        <v>95</v>
      </c>
      <c r="D49" s="28" t="str">
        <f t="shared" si="2"/>
        <v xml:space="preserve"> Eduardo</v>
      </c>
      <c r="E49" s="38" t="str">
        <f t="shared" si="1"/>
        <v xml:space="preserve">Parese </v>
      </c>
    </row>
    <row r="50" spans="1:5" x14ac:dyDescent="0.25">
      <c r="A50" s="39" t="s">
        <v>83</v>
      </c>
      <c r="B50" s="25">
        <v>3516801312</v>
      </c>
      <c r="C50" s="39" t="s">
        <v>94</v>
      </c>
      <c r="D50" s="28" t="str">
        <f t="shared" si="2"/>
        <v xml:space="preserve"> Pilar</v>
      </c>
      <c r="E50" s="38" t="str">
        <f t="shared" si="1"/>
        <v>Tasson</v>
      </c>
    </row>
    <row r="51" spans="1:5" x14ac:dyDescent="0.25">
      <c r="A51" s="39" t="s">
        <v>84</v>
      </c>
      <c r="B51" s="25">
        <v>3512729886</v>
      </c>
      <c r="C51" s="39" t="s">
        <v>96</v>
      </c>
      <c r="D51" s="28" t="str">
        <f t="shared" si="2"/>
        <v xml:space="preserve"> Patricio</v>
      </c>
      <c r="E51" s="38" t="str">
        <f t="shared" si="1"/>
        <v xml:space="preserve">Álvarez </v>
      </c>
    </row>
    <row r="52" spans="1:5" x14ac:dyDescent="0.25">
      <c r="A52" s="39" t="s">
        <v>86</v>
      </c>
      <c r="B52" s="25">
        <v>3516378862</v>
      </c>
      <c r="C52" s="39" t="s">
        <v>97</v>
      </c>
      <c r="D52" s="28" t="str">
        <f t="shared" si="2"/>
        <v xml:space="preserve"> Facundo</v>
      </c>
      <c r="E52" s="38" t="str">
        <f t="shared" si="1"/>
        <v xml:space="preserve">Rigopoulos </v>
      </c>
    </row>
    <row r="53" spans="1:5" x14ac:dyDescent="0.25">
      <c r="A53" s="39" t="s">
        <v>87</v>
      </c>
      <c r="B53" s="25">
        <v>3546450454</v>
      </c>
      <c r="C53" s="39" t="s">
        <v>98</v>
      </c>
      <c r="D53" s="28" t="str">
        <f t="shared" si="2"/>
        <v xml:space="preserve"> Manuel Ezequiel</v>
      </c>
      <c r="E53" s="38" t="str">
        <f t="shared" si="1"/>
        <v>Cholvis Pereiro</v>
      </c>
    </row>
    <row r="54" spans="1:5" x14ac:dyDescent="0.25">
      <c r="A54" s="39" t="s">
        <v>88</v>
      </c>
      <c r="B54" s="25">
        <v>3516644253</v>
      </c>
      <c r="C54" s="39" t="s">
        <v>99</v>
      </c>
      <c r="D54" s="28" t="str">
        <f t="shared" si="2"/>
        <v xml:space="preserve"> Fernando</v>
      </c>
      <c r="E54" s="38" t="str">
        <f t="shared" si="1"/>
        <v xml:space="preserve">Rodríguez </v>
      </c>
    </row>
    <row r="55" spans="1:5" x14ac:dyDescent="0.25">
      <c r="A55" s="39" t="s">
        <v>89</v>
      </c>
      <c r="B55" s="25">
        <v>3546482774</v>
      </c>
      <c r="C55" s="39" t="s">
        <v>100</v>
      </c>
      <c r="D55" s="28" t="str">
        <f t="shared" si="2"/>
        <v xml:space="preserve"> Gregorio</v>
      </c>
      <c r="E55" s="38" t="str">
        <f t="shared" si="1"/>
        <v>Lopez Guerrero</v>
      </c>
    </row>
    <row r="56" spans="1:5" x14ac:dyDescent="0.25">
      <c r="A56" s="39" t="s">
        <v>90</v>
      </c>
      <c r="B56" s="25"/>
      <c r="C56" s="39"/>
      <c r="D56" s="28" t="str">
        <f t="shared" si="2"/>
        <v xml:space="preserve"> Máximo</v>
      </c>
      <c r="E56" s="38" t="str">
        <f t="shared" si="1"/>
        <v xml:space="preserve">Fernández Macyszyn </v>
      </c>
    </row>
    <row r="57" spans="1:5" x14ac:dyDescent="0.25">
      <c r="A57" s="39" t="s">
        <v>91</v>
      </c>
      <c r="B57" s="25">
        <v>3548600375</v>
      </c>
      <c r="C57" s="39" t="s">
        <v>101</v>
      </c>
      <c r="D57" s="28" t="str">
        <f t="shared" si="2"/>
        <v xml:space="preserve"> Agustín</v>
      </c>
      <c r="E57" s="38" t="str">
        <f t="shared" si="1"/>
        <v xml:space="preserve">Chazarreta </v>
      </c>
    </row>
    <row r="58" spans="1:5" x14ac:dyDescent="0.25">
      <c r="A58" s="39" t="s">
        <v>142</v>
      </c>
      <c r="B58" s="25">
        <v>3525415498</v>
      </c>
      <c r="C58" s="39" t="s">
        <v>147</v>
      </c>
      <c r="D58" s="28" t="str">
        <f>MID(A58,SEARCH(",",A58,1)+1,999)</f>
        <v xml:space="preserve"> Facundo</v>
      </c>
      <c r="E58" s="38" t="str">
        <f>MID(A58,1,SEARCH(",",A58,1)-1)</f>
        <v>Vallejo</v>
      </c>
    </row>
    <row r="59" spans="1:5" x14ac:dyDescent="0.25">
      <c r="A59" s="39" t="s">
        <v>143</v>
      </c>
      <c r="B59" s="25">
        <v>3516811907</v>
      </c>
      <c r="C59" s="39" t="s">
        <v>148</v>
      </c>
      <c r="D59" s="28" t="str">
        <f>MID(A59,SEARCH(",",A59,1)+1,999)</f>
        <v xml:space="preserve"> Giuliano</v>
      </c>
      <c r="E59" s="38" t="str">
        <f>MID(A59,1,SEARCH(",",A59,1)-1)</f>
        <v xml:space="preserve">Bianchini </v>
      </c>
    </row>
    <row r="60" spans="1:5" x14ac:dyDescent="0.25">
      <c r="A60" s="39" t="s">
        <v>144</v>
      </c>
      <c r="B60" s="25">
        <v>3513278560</v>
      </c>
      <c r="C60" s="39" t="s">
        <v>149</v>
      </c>
      <c r="D60" s="28" t="str">
        <f>MID(A60,SEARCH(",",A60,1)+1,999)</f>
        <v xml:space="preserve"> Germán</v>
      </c>
      <c r="E60" s="38" t="str">
        <f>MID(A60,1,SEARCH(",",A60,1)-1)</f>
        <v>Primo</v>
      </c>
    </row>
    <row r="61" spans="1:5" x14ac:dyDescent="0.25">
      <c r="A61" s="39" t="s">
        <v>145</v>
      </c>
      <c r="B61" s="25">
        <v>3518137436</v>
      </c>
      <c r="C61" s="39" t="s">
        <v>150</v>
      </c>
      <c r="D61" s="28" t="str">
        <f>MID(A61,SEARCH(",",A61,1)+1,999)</f>
        <v xml:space="preserve"> Angel Gauna</v>
      </c>
      <c r="E61" s="38" t="str">
        <f>MID(A61,1,SEARCH(",",A61,1)-1)</f>
        <v>Angell</v>
      </c>
    </row>
    <row r="62" spans="1:5" x14ac:dyDescent="0.25">
      <c r="A62" s="39" t="s">
        <v>146</v>
      </c>
      <c r="B62" s="25">
        <v>3512267580</v>
      </c>
      <c r="C62" s="39" t="s">
        <v>151</v>
      </c>
      <c r="D62" s="28" t="str">
        <f>MID(A62,SEARCH(",",A62,1)+1,999)</f>
        <v xml:space="preserve"> Eliana Beatriz</v>
      </c>
      <c r="E62" s="38" t="str">
        <f>MID(A62,1,SEARCH(",",A62,1)-1)</f>
        <v>Mendieta</v>
      </c>
    </row>
  </sheetData>
  <conditionalFormatting sqref="A1:XFD1048576">
    <cfRule type="duplicateValues" dxfId="0" priority="1"/>
  </conditionalFormatting>
  <hyperlinks>
    <hyperlink ref="C42" r:id="rId1" xr:uid="{989EEB2A-A763-41AE-90A3-F1BC4B82E8B3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7B-76FE-44C2-921F-C1454515C7B0}">
  <dimension ref="A1:R29"/>
  <sheetViews>
    <sheetView topLeftCell="A7" zoomScale="87" zoomScaleNormal="87" workbookViewId="0">
      <selection activeCell="D29" sqref="D29"/>
    </sheetView>
  </sheetViews>
  <sheetFormatPr baseColWidth="10" defaultRowHeight="15" x14ac:dyDescent="0.25"/>
  <cols>
    <col min="1" max="1" width="29.5703125" bestFit="1" customWidth="1"/>
    <col min="2" max="2" width="11.42578125" style="4"/>
    <col min="3" max="3" width="12.5703125" bestFit="1" customWidth="1"/>
    <col min="4" max="4" width="33" bestFit="1" customWidth="1"/>
    <col min="5" max="5" width="6.42578125" style="4" bestFit="1" customWidth="1"/>
    <col min="6" max="6" width="5.42578125" bestFit="1" customWidth="1"/>
    <col min="7" max="7" width="14.85546875" bestFit="1" customWidth="1"/>
    <col min="8" max="8" width="16.7109375" style="32" bestFit="1" customWidth="1"/>
    <col min="9" max="9" width="16.140625" bestFit="1" customWidth="1"/>
    <col min="10" max="10" width="14.85546875" customWidth="1"/>
    <col min="11" max="11" width="17.7109375" bestFit="1" customWidth="1"/>
    <col min="12" max="12" width="11.42578125" style="16"/>
  </cols>
  <sheetData>
    <row r="1" spans="1:18" s="11" customFormat="1" ht="24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35"/>
      <c r="K1"/>
      <c r="L1" s="16"/>
      <c r="M1"/>
      <c r="N1"/>
      <c r="O1"/>
      <c r="P1"/>
      <c r="Q1"/>
      <c r="R1"/>
    </row>
    <row r="2" spans="1:18" ht="18.75" x14ac:dyDescent="0.25">
      <c r="A2" s="5" t="s">
        <v>36</v>
      </c>
      <c r="B2" s="12" t="s">
        <v>104</v>
      </c>
      <c r="C2" s="5">
        <v>3572665647</v>
      </c>
      <c r="D2" s="5" t="s">
        <v>42</v>
      </c>
      <c r="E2" s="12">
        <v>1976</v>
      </c>
      <c r="F2" s="13">
        <f ca="1">YEAR(TODAY())-E2</f>
        <v>47</v>
      </c>
      <c r="G2" s="13" t="str">
        <f ca="1">IF(F2&lt;=12, "Niño", IF(F2&lt;=14, "Preadolescente", IF(F2&lt;=24, "Joven", IF(F2&lt;=35, "Joven adulto", "Adulto"))))</f>
        <v>Adulto</v>
      </c>
      <c r="H2" s="31" t="str">
        <f>MID(A2,SEARCH(",",A2,1)+1,999)</f>
        <v xml:space="preserve"> Juan</v>
      </c>
      <c r="I2" s="34" t="str">
        <f>MID(A2,1,SEARCH(",",A2,1)-1)</f>
        <v>Fernandez</v>
      </c>
      <c r="J2" s="35"/>
      <c r="K2" s="47" t="s">
        <v>70</v>
      </c>
      <c r="L2" s="47"/>
      <c r="M2" s="9"/>
    </row>
    <row r="3" spans="1:18" x14ac:dyDescent="0.25">
      <c r="A3" s="5" t="s">
        <v>37</v>
      </c>
      <c r="B3" s="12" t="s">
        <v>103</v>
      </c>
      <c r="C3" s="5">
        <v>3516512615</v>
      </c>
      <c r="D3" s="5" t="s">
        <v>43</v>
      </c>
      <c r="E3" s="12">
        <v>1998</v>
      </c>
      <c r="F3" s="13">
        <f t="shared" ref="F3:F29" ca="1" si="0">YEAR(TODAY())-E3</f>
        <v>25</v>
      </c>
      <c r="G3" s="13" t="str">
        <f t="shared" ref="G3:G29" ca="1" si="1">IF(F3&lt;=12, "Niño", IF(F3&lt;=14, "Preadolescente", IF(F3&lt;=24, "Joven", IF(F3&lt;=35, "Joven adulto", "Adulto"))))</f>
        <v>Joven adulto</v>
      </c>
      <c r="H3" s="31" t="str">
        <f t="shared" ref="H3:H29" si="2">MID(A3,SEARCH(",",A3,1)+1,999)</f>
        <v xml:space="preserve"> Víctor</v>
      </c>
      <c r="I3" s="34" t="str">
        <f t="shared" ref="I3:I29" si="3">MID(A3,1,SEARCH(",",A3,1)-1)</f>
        <v>Loo Díaz</v>
      </c>
      <c r="J3" s="35"/>
      <c r="K3" s="14" t="s">
        <v>69</v>
      </c>
      <c r="L3" s="17">
        <f ca="1">AVERAGE(F2:F29)</f>
        <v>29.821428571428573</v>
      </c>
    </row>
    <row r="4" spans="1:18" x14ac:dyDescent="0.25">
      <c r="A4" s="5" t="s">
        <v>38</v>
      </c>
      <c r="B4" s="12" t="s">
        <v>103</v>
      </c>
      <c r="C4" s="5">
        <v>2804880791</v>
      </c>
      <c r="D4" s="5" t="s">
        <v>44</v>
      </c>
      <c r="E4" s="12">
        <v>2002</v>
      </c>
      <c r="F4" s="13">
        <f t="shared" ca="1" si="0"/>
        <v>21</v>
      </c>
      <c r="G4" s="13" t="str">
        <f t="shared" ca="1" si="1"/>
        <v>Joven</v>
      </c>
      <c r="H4" s="31" t="str">
        <f t="shared" si="2"/>
        <v xml:space="preserve"> Elio</v>
      </c>
      <c r="I4" s="34" t="str">
        <f t="shared" si="3"/>
        <v>Milhue</v>
      </c>
      <c r="J4" s="35"/>
      <c r="K4" s="14" t="s">
        <v>71</v>
      </c>
      <c r="L4" s="18">
        <f ca="1">COUNTIF($G$2:$G$29,K4)</f>
        <v>3</v>
      </c>
    </row>
    <row r="5" spans="1:18" x14ac:dyDescent="0.25">
      <c r="A5" s="5" t="s">
        <v>39</v>
      </c>
      <c r="B5" s="12" t="s">
        <v>103</v>
      </c>
      <c r="C5" s="5">
        <v>3516810441</v>
      </c>
      <c r="D5" s="5" t="s">
        <v>45</v>
      </c>
      <c r="E5" s="12">
        <v>1971</v>
      </c>
      <c r="F5" s="13">
        <f t="shared" ca="1" si="0"/>
        <v>52</v>
      </c>
      <c r="G5" s="13" t="str">
        <f t="shared" ca="1" si="1"/>
        <v>Adulto</v>
      </c>
      <c r="H5" s="31" t="str">
        <f t="shared" si="2"/>
        <v xml:space="preserve"> Luis Martín</v>
      </c>
      <c r="I5" s="34" t="str">
        <f t="shared" si="3"/>
        <v>Spinsanti</v>
      </c>
      <c r="J5" s="35"/>
      <c r="K5" s="14" t="s">
        <v>72</v>
      </c>
      <c r="L5" s="18">
        <f t="shared" ref="L5:L8" ca="1" si="4">COUNTIF($G$2:$G$29,K5)</f>
        <v>2</v>
      </c>
    </row>
    <row r="6" spans="1:18" x14ac:dyDescent="0.25">
      <c r="A6" s="5" t="s">
        <v>12</v>
      </c>
      <c r="B6" s="12" t="s">
        <v>104</v>
      </c>
      <c r="C6" s="5">
        <v>3548505644</v>
      </c>
      <c r="D6" s="5" t="s">
        <v>46</v>
      </c>
      <c r="E6" s="12">
        <v>1952</v>
      </c>
      <c r="F6" s="13">
        <f t="shared" ca="1" si="0"/>
        <v>71</v>
      </c>
      <c r="G6" s="13" t="str">
        <f t="shared" ca="1" si="1"/>
        <v>Adulto</v>
      </c>
      <c r="H6" s="31" t="str">
        <f t="shared" si="2"/>
        <v xml:space="preserve"> Ramón</v>
      </c>
      <c r="I6" s="34" t="str">
        <f t="shared" si="3"/>
        <v>Argento</v>
      </c>
      <c r="J6" s="35"/>
      <c r="K6" s="14" t="s">
        <v>73</v>
      </c>
      <c r="L6" s="18">
        <f t="shared" ca="1" si="4"/>
        <v>8</v>
      </c>
    </row>
    <row r="7" spans="1:18" x14ac:dyDescent="0.25">
      <c r="A7" s="5" t="s">
        <v>13</v>
      </c>
      <c r="B7" s="12" t="s">
        <v>103</v>
      </c>
      <c r="C7" s="5">
        <v>3516789379</v>
      </c>
      <c r="D7" s="5" t="s">
        <v>47</v>
      </c>
      <c r="E7" s="12">
        <v>2015</v>
      </c>
      <c r="F7" s="13">
        <f t="shared" ca="1" si="0"/>
        <v>8</v>
      </c>
      <c r="G7" s="13" t="str">
        <f t="shared" ca="1" si="1"/>
        <v>Niño</v>
      </c>
      <c r="H7" s="31" t="str">
        <f t="shared" si="2"/>
        <v xml:space="preserve"> Felipe</v>
      </c>
      <c r="I7" s="34" t="str">
        <f t="shared" si="3"/>
        <v>Soria</v>
      </c>
      <c r="J7" s="35"/>
      <c r="K7" s="14" t="s">
        <v>74</v>
      </c>
      <c r="L7" s="18">
        <f t="shared" ca="1" si="4"/>
        <v>6</v>
      </c>
    </row>
    <row r="8" spans="1:18" x14ac:dyDescent="0.25">
      <c r="A8" s="5" t="s">
        <v>14</v>
      </c>
      <c r="B8" s="12" t="s">
        <v>103</v>
      </c>
      <c r="C8" s="5">
        <v>3517447526</v>
      </c>
      <c r="D8" s="5" t="s">
        <v>48</v>
      </c>
      <c r="E8" s="12">
        <v>1994</v>
      </c>
      <c r="F8" s="13">
        <f t="shared" ca="1" si="0"/>
        <v>29</v>
      </c>
      <c r="G8" s="13" t="str">
        <f t="shared" ca="1" si="1"/>
        <v>Joven adulto</v>
      </c>
      <c r="H8" s="31" t="str">
        <f t="shared" si="2"/>
        <v xml:space="preserve"> Fernando</v>
      </c>
      <c r="I8" s="34" t="str">
        <f t="shared" si="3"/>
        <v>Quinteros</v>
      </c>
      <c r="J8" s="35"/>
      <c r="K8" s="14" t="s">
        <v>75</v>
      </c>
      <c r="L8" s="18">
        <f t="shared" ca="1" si="4"/>
        <v>9</v>
      </c>
    </row>
    <row r="9" spans="1:18" x14ac:dyDescent="0.25">
      <c r="A9" s="5" t="s">
        <v>15</v>
      </c>
      <c r="B9" s="12" t="s">
        <v>103</v>
      </c>
      <c r="C9" s="5">
        <v>3513527492</v>
      </c>
      <c r="D9" s="5" t="s">
        <v>49</v>
      </c>
      <c r="E9" s="12">
        <v>2001</v>
      </c>
      <c r="F9" s="13">
        <f t="shared" ca="1" si="0"/>
        <v>22</v>
      </c>
      <c r="G9" s="13" t="str">
        <f t="shared" ca="1" si="1"/>
        <v>Joven</v>
      </c>
      <c r="H9" s="31" t="str">
        <f t="shared" si="2"/>
        <v xml:space="preserve"> Felipe</v>
      </c>
      <c r="I9" s="34" t="str">
        <f t="shared" si="3"/>
        <v>Maldonado</v>
      </c>
      <c r="J9" s="35"/>
    </row>
    <row r="10" spans="1:18" x14ac:dyDescent="0.25">
      <c r="A10" s="5" t="s">
        <v>16</v>
      </c>
      <c r="B10" s="12" t="s">
        <v>103</v>
      </c>
      <c r="C10" s="5">
        <v>3512049786</v>
      </c>
      <c r="D10" s="5" t="s">
        <v>50</v>
      </c>
      <c r="E10" s="12">
        <v>2001</v>
      </c>
      <c r="F10" s="13">
        <f t="shared" ca="1" si="0"/>
        <v>22</v>
      </c>
      <c r="G10" s="13" t="str">
        <f t="shared" ca="1" si="1"/>
        <v>Joven</v>
      </c>
      <c r="H10" s="31" t="str">
        <f t="shared" si="2"/>
        <v xml:space="preserve"> Benjamin</v>
      </c>
      <c r="I10" s="34" t="str">
        <f t="shared" si="3"/>
        <v>Martinez</v>
      </c>
      <c r="J10" s="35"/>
    </row>
    <row r="11" spans="1:18" x14ac:dyDescent="0.25">
      <c r="A11" s="5" t="s">
        <v>17</v>
      </c>
      <c r="B11" s="12" t="s">
        <v>103</v>
      </c>
      <c r="C11" s="5">
        <v>3482415387</v>
      </c>
      <c r="D11" s="5" t="s">
        <v>51</v>
      </c>
      <c r="E11" s="12">
        <v>1999</v>
      </c>
      <c r="F11" s="13">
        <f t="shared" ca="1" si="0"/>
        <v>24</v>
      </c>
      <c r="G11" s="13" t="str">
        <f t="shared" ca="1" si="1"/>
        <v>Joven</v>
      </c>
      <c r="H11" s="31" t="str">
        <f t="shared" si="2"/>
        <v xml:space="preserve"> Damián</v>
      </c>
      <c r="I11" s="34" t="str">
        <f t="shared" si="3"/>
        <v>Saurin</v>
      </c>
      <c r="J11" s="35"/>
    </row>
    <row r="12" spans="1:18" x14ac:dyDescent="0.25">
      <c r="A12" s="5" t="s">
        <v>18</v>
      </c>
      <c r="B12" s="12" t="s">
        <v>103</v>
      </c>
      <c r="C12" s="5">
        <v>3518730122</v>
      </c>
      <c r="D12" s="5" t="s">
        <v>52</v>
      </c>
      <c r="E12" s="12">
        <v>1997</v>
      </c>
      <c r="F12" s="13">
        <f t="shared" ca="1" si="0"/>
        <v>26</v>
      </c>
      <c r="G12" s="13" t="str">
        <f t="shared" ca="1" si="1"/>
        <v>Joven adulto</v>
      </c>
      <c r="H12" s="31" t="str">
        <f t="shared" si="2"/>
        <v xml:space="preserve"> Bernardo</v>
      </c>
      <c r="I12" s="34" t="str">
        <f t="shared" si="3"/>
        <v>Pérez</v>
      </c>
      <c r="J12" s="35"/>
    </row>
    <row r="13" spans="1:18" x14ac:dyDescent="0.25">
      <c r="A13" s="5" t="s">
        <v>19</v>
      </c>
      <c r="B13" s="12" t="s">
        <v>103</v>
      </c>
      <c r="C13" s="5">
        <v>3518049257</v>
      </c>
      <c r="D13" s="5" t="s">
        <v>53</v>
      </c>
      <c r="E13" s="12">
        <v>2012</v>
      </c>
      <c r="F13" s="13">
        <f t="shared" ca="1" si="0"/>
        <v>11</v>
      </c>
      <c r="G13" s="13" t="str">
        <f t="shared" ca="1" si="1"/>
        <v>Niño</v>
      </c>
      <c r="H13" s="31" t="str">
        <f t="shared" si="2"/>
        <v xml:space="preserve"> Fabrizio Isaías</v>
      </c>
      <c r="I13" s="34" t="str">
        <f t="shared" si="3"/>
        <v>Verón</v>
      </c>
      <c r="J13" s="35"/>
    </row>
    <row r="14" spans="1:18" x14ac:dyDescent="0.25">
      <c r="A14" s="5" t="s">
        <v>20</v>
      </c>
      <c r="B14" s="12" t="s">
        <v>103</v>
      </c>
      <c r="C14" s="5">
        <v>3515444224</v>
      </c>
      <c r="D14" s="5" t="s">
        <v>54</v>
      </c>
      <c r="E14" s="12">
        <v>2010</v>
      </c>
      <c r="F14" s="13">
        <f t="shared" ca="1" si="0"/>
        <v>13</v>
      </c>
      <c r="G14" s="13" t="str">
        <f t="shared" ca="1" si="1"/>
        <v>Preadolescente</v>
      </c>
      <c r="H14" s="31" t="str">
        <f t="shared" si="2"/>
        <v xml:space="preserve"> Gaspar</v>
      </c>
      <c r="I14" s="34" t="str">
        <f t="shared" si="3"/>
        <v>Sánchez Sargiotti</v>
      </c>
      <c r="J14" s="35"/>
    </row>
    <row r="15" spans="1:18" x14ac:dyDescent="0.25">
      <c r="A15" s="5" t="s">
        <v>21</v>
      </c>
      <c r="B15" s="12" t="s">
        <v>103</v>
      </c>
      <c r="C15" s="5">
        <v>3512486163</v>
      </c>
      <c r="D15" s="5" t="s">
        <v>55</v>
      </c>
      <c r="E15" s="12">
        <v>1982</v>
      </c>
      <c r="F15" s="13">
        <f t="shared" ca="1" si="0"/>
        <v>41</v>
      </c>
      <c r="G15" s="13" t="str">
        <f t="shared" ca="1" si="1"/>
        <v>Adulto</v>
      </c>
      <c r="H15" s="31" t="str">
        <f t="shared" si="2"/>
        <v xml:space="preserve"> Juan Martin</v>
      </c>
      <c r="I15" s="34" t="str">
        <f t="shared" si="3"/>
        <v>Masco</v>
      </c>
      <c r="J15" s="35"/>
    </row>
    <row r="16" spans="1:18" x14ac:dyDescent="0.25">
      <c r="A16" s="5" t="s">
        <v>22</v>
      </c>
      <c r="B16" s="12" t="s">
        <v>103</v>
      </c>
      <c r="C16" s="5">
        <v>3516290543</v>
      </c>
      <c r="D16" s="5" t="s">
        <v>56</v>
      </c>
      <c r="E16" s="12">
        <v>2008</v>
      </c>
      <c r="F16" s="13">
        <f t="shared" ca="1" si="0"/>
        <v>15</v>
      </c>
      <c r="G16" s="13" t="str">
        <f t="shared" ca="1" si="1"/>
        <v>Joven</v>
      </c>
      <c r="H16" s="31" t="str">
        <f t="shared" si="2"/>
        <v xml:space="preserve"> Lisandro</v>
      </c>
      <c r="I16" s="34" t="str">
        <f t="shared" si="3"/>
        <v>Légora</v>
      </c>
      <c r="J16" s="35"/>
    </row>
    <row r="17" spans="1:10" x14ac:dyDescent="0.25">
      <c r="A17" s="5" t="s">
        <v>23</v>
      </c>
      <c r="B17" s="12" t="s">
        <v>103</v>
      </c>
      <c r="C17" s="5"/>
      <c r="D17" s="5"/>
      <c r="E17" s="12">
        <v>1980</v>
      </c>
      <c r="F17" s="13">
        <f t="shared" ca="1" si="0"/>
        <v>43</v>
      </c>
      <c r="G17" s="13" t="str">
        <f t="shared" ca="1" si="1"/>
        <v>Adulto</v>
      </c>
      <c r="H17" s="31" t="str">
        <f t="shared" si="2"/>
        <v xml:space="preserve"> Cristian Alberto</v>
      </c>
      <c r="I17" s="34" t="str">
        <f t="shared" si="3"/>
        <v>Battisti</v>
      </c>
      <c r="J17" s="35"/>
    </row>
    <row r="18" spans="1:10" x14ac:dyDescent="0.25">
      <c r="A18" s="5" t="s">
        <v>24</v>
      </c>
      <c r="B18" s="12" t="s">
        <v>103</v>
      </c>
      <c r="C18" s="5"/>
      <c r="D18" s="5"/>
      <c r="E18" s="12">
        <v>1980</v>
      </c>
      <c r="F18" s="13">
        <f t="shared" ca="1" si="0"/>
        <v>43</v>
      </c>
      <c r="G18" s="13" t="str">
        <f t="shared" ca="1" si="1"/>
        <v>Adulto</v>
      </c>
      <c r="H18" s="31" t="str">
        <f t="shared" si="2"/>
        <v xml:space="preserve"> Marco</v>
      </c>
      <c r="I18" s="34" t="str">
        <f t="shared" si="3"/>
        <v>Moyano</v>
      </c>
      <c r="J18" s="35"/>
    </row>
    <row r="19" spans="1:10" x14ac:dyDescent="0.25">
      <c r="A19" s="5" t="s">
        <v>25</v>
      </c>
      <c r="B19" s="12" t="s">
        <v>103</v>
      </c>
      <c r="C19" s="5">
        <v>3515101017</v>
      </c>
      <c r="D19" s="5" t="s">
        <v>57</v>
      </c>
      <c r="E19" s="12">
        <v>2015</v>
      </c>
      <c r="F19" s="13">
        <f t="shared" ca="1" si="0"/>
        <v>8</v>
      </c>
      <c r="G19" s="13" t="str">
        <f t="shared" ca="1" si="1"/>
        <v>Niño</v>
      </c>
      <c r="H19" s="31" t="str">
        <f t="shared" si="2"/>
        <v xml:space="preserve"> Camilo</v>
      </c>
      <c r="I19" s="34" t="str">
        <f t="shared" si="3"/>
        <v>Torero Navarro</v>
      </c>
      <c r="J19" s="35"/>
    </row>
    <row r="20" spans="1:10" x14ac:dyDescent="0.25">
      <c r="A20" s="5" t="s">
        <v>26</v>
      </c>
      <c r="B20" s="12" t="s">
        <v>103</v>
      </c>
      <c r="C20" s="5">
        <v>3518583252</v>
      </c>
      <c r="D20" s="5" t="s">
        <v>58</v>
      </c>
      <c r="E20" s="12">
        <v>1995</v>
      </c>
      <c r="F20" s="13">
        <f t="shared" ca="1" si="0"/>
        <v>28</v>
      </c>
      <c r="G20" s="13" t="str">
        <f t="shared" ca="1" si="1"/>
        <v>Joven adulto</v>
      </c>
      <c r="H20" s="31" t="str">
        <f t="shared" si="2"/>
        <v xml:space="preserve"> Lucho</v>
      </c>
      <c r="I20" s="34" t="str">
        <f t="shared" si="3"/>
        <v>Satler</v>
      </c>
      <c r="J20" s="35"/>
    </row>
    <row r="21" spans="1:10" x14ac:dyDescent="0.25">
      <c r="A21" s="5" t="s">
        <v>27</v>
      </c>
      <c r="B21" s="12" t="s">
        <v>103</v>
      </c>
      <c r="C21" s="5">
        <v>3516979292</v>
      </c>
      <c r="D21" s="5" t="s">
        <v>59</v>
      </c>
      <c r="E21" s="12">
        <v>2005</v>
      </c>
      <c r="F21" s="13">
        <f t="shared" ca="1" si="0"/>
        <v>18</v>
      </c>
      <c r="G21" s="13" t="str">
        <f t="shared" ca="1" si="1"/>
        <v>Joven</v>
      </c>
      <c r="H21" s="31" t="str">
        <f t="shared" si="2"/>
        <v xml:space="preserve"> Moisset</v>
      </c>
      <c r="I21" s="34" t="str">
        <f t="shared" si="3"/>
        <v>Hernan</v>
      </c>
      <c r="J21" s="35"/>
    </row>
    <row r="22" spans="1:10" x14ac:dyDescent="0.25">
      <c r="A22" s="5" t="s">
        <v>28</v>
      </c>
      <c r="B22" s="12" t="s">
        <v>103</v>
      </c>
      <c r="C22" s="5">
        <v>3517067907</v>
      </c>
      <c r="D22" s="5" t="s">
        <v>60</v>
      </c>
      <c r="E22" s="12">
        <v>1993</v>
      </c>
      <c r="F22" s="13">
        <f t="shared" ca="1" si="0"/>
        <v>30</v>
      </c>
      <c r="G22" s="13" t="str">
        <f t="shared" ca="1" si="1"/>
        <v>Joven adulto</v>
      </c>
      <c r="H22" s="31" t="str">
        <f t="shared" si="2"/>
        <v xml:space="preserve"> Hernán Nicolas</v>
      </c>
      <c r="I22" s="34" t="str">
        <f t="shared" si="3"/>
        <v>Adragna Morich</v>
      </c>
      <c r="J22" s="35"/>
    </row>
    <row r="23" spans="1:10" x14ac:dyDescent="0.25">
      <c r="A23" s="5" t="s">
        <v>29</v>
      </c>
      <c r="B23" s="12" t="s">
        <v>104</v>
      </c>
      <c r="C23" s="5">
        <v>3794078175</v>
      </c>
      <c r="D23" s="5" t="s">
        <v>61</v>
      </c>
      <c r="E23" s="12">
        <v>1993</v>
      </c>
      <c r="F23" s="13">
        <f t="shared" ca="1" si="0"/>
        <v>30</v>
      </c>
      <c r="G23" s="13" t="str">
        <f t="shared" ca="1" si="1"/>
        <v>Joven adulto</v>
      </c>
      <c r="H23" s="31" t="str">
        <f t="shared" si="2"/>
        <v xml:space="preserve"> José Luis</v>
      </c>
      <c r="I23" s="34" t="str">
        <f t="shared" si="3"/>
        <v>Romero</v>
      </c>
      <c r="J23" s="35"/>
    </row>
    <row r="24" spans="1:10" x14ac:dyDescent="0.25">
      <c r="A24" s="5" t="s">
        <v>30</v>
      </c>
      <c r="B24" s="12" t="s">
        <v>103</v>
      </c>
      <c r="C24" s="5">
        <v>3517170755</v>
      </c>
      <c r="D24" s="5" t="s">
        <v>62</v>
      </c>
      <c r="E24" s="12">
        <v>2006</v>
      </c>
      <c r="F24" s="13">
        <f t="shared" ca="1" si="0"/>
        <v>17</v>
      </c>
      <c r="G24" s="13" t="str">
        <f t="shared" ca="1" si="1"/>
        <v>Joven</v>
      </c>
      <c r="H24" s="31" t="str">
        <f t="shared" si="2"/>
        <v xml:space="preserve"> Iñaki</v>
      </c>
      <c r="I24" s="34" t="str">
        <f t="shared" si="3"/>
        <v>Abad</v>
      </c>
      <c r="J24" s="35"/>
    </row>
    <row r="25" spans="1:10" x14ac:dyDescent="0.25">
      <c r="A25" s="5" t="s">
        <v>31</v>
      </c>
      <c r="B25" s="12" t="s">
        <v>103</v>
      </c>
      <c r="C25" s="5">
        <v>3515294476</v>
      </c>
      <c r="D25" s="5" t="s">
        <v>63</v>
      </c>
      <c r="E25" s="12">
        <v>1982</v>
      </c>
      <c r="F25" s="13">
        <f t="shared" ca="1" si="0"/>
        <v>41</v>
      </c>
      <c r="G25" s="13" t="str">
        <f t="shared" ca="1" si="1"/>
        <v>Adulto</v>
      </c>
      <c r="H25" s="31" t="str">
        <f t="shared" si="2"/>
        <v xml:space="preserve"> Gabriel</v>
      </c>
      <c r="I25" s="34" t="str">
        <f t="shared" si="3"/>
        <v xml:space="preserve">Hernández </v>
      </c>
      <c r="J25" s="35"/>
    </row>
    <row r="26" spans="1:10" x14ac:dyDescent="0.25">
      <c r="A26" s="5" t="s">
        <v>32</v>
      </c>
      <c r="B26" s="12" t="s">
        <v>103</v>
      </c>
      <c r="C26" s="5">
        <v>3517012279</v>
      </c>
      <c r="D26" s="5" t="s">
        <v>64</v>
      </c>
      <c r="E26" s="12">
        <v>1999</v>
      </c>
      <c r="F26" s="13">
        <f t="shared" ca="1" si="0"/>
        <v>24</v>
      </c>
      <c r="G26" s="13" t="str">
        <f t="shared" ca="1" si="1"/>
        <v>Joven</v>
      </c>
      <c r="H26" s="31" t="str">
        <f t="shared" si="2"/>
        <v xml:space="preserve"> Benjamín Elías</v>
      </c>
      <c r="I26" s="34" t="str">
        <f t="shared" si="3"/>
        <v>Silva</v>
      </c>
      <c r="J26" s="35"/>
    </row>
    <row r="27" spans="1:10" x14ac:dyDescent="0.25">
      <c r="A27" s="5" t="s">
        <v>33</v>
      </c>
      <c r="B27" s="12" t="s">
        <v>103</v>
      </c>
      <c r="C27" s="5">
        <v>3513286690</v>
      </c>
      <c r="D27" s="5" t="s">
        <v>65</v>
      </c>
      <c r="E27" s="12">
        <v>2010</v>
      </c>
      <c r="F27" s="13">
        <f t="shared" ca="1" si="0"/>
        <v>13</v>
      </c>
      <c r="G27" s="13" t="str">
        <f t="shared" ca="1" si="1"/>
        <v>Preadolescente</v>
      </c>
      <c r="H27" s="31" t="str">
        <f t="shared" si="2"/>
        <v xml:space="preserve"> Bautista</v>
      </c>
      <c r="I27" s="34" t="str">
        <f t="shared" si="3"/>
        <v>Brizuela</v>
      </c>
      <c r="J27" s="35"/>
    </row>
    <row r="28" spans="1:10" x14ac:dyDescent="0.25">
      <c r="A28" s="5" t="s">
        <v>34</v>
      </c>
      <c r="B28" s="12" t="s">
        <v>103</v>
      </c>
      <c r="C28" s="5">
        <v>3517058324</v>
      </c>
      <c r="D28" s="5" t="s">
        <v>66</v>
      </c>
      <c r="E28" s="12">
        <v>1981</v>
      </c>
      <c r="F28" s="13">
        <f t="shared" ca="1" si="0"/>
        <v>42</v>
      </c>
      <c r="G28" s="13" t="str">
        <f t="shared" ca="1" si="1"/>
        <v>Adulto</v>
      </c>
      <c r="H28" s="31" t="str">
        <f t="shared" si="2"/>
        <v xml:space="preserve"> Cristian</v>
      </c>
      <c r="I28" s="34" t="str">
        <f t="shared" si="3"/>
        <v>Halac</v>
      </c>
      <c r="J28" s="35"/>
    </row>
    <row r="29" spans="1:10" x14ac:dyDescent="0.25">
      <c r="A29" s="5" t="s">
        <v>35</v>
      </c>
      <c r="B29" s="12" t="s">
        <v>103</v>
      </c>
      <c r="C29" s="5"/>
      <c r="D29" s="5"/>
      <c r="E29" s="12">
        <v>1952</v>
      </c>
      <c r="F29" s="13">
        <f t="shared" ca="1" si="0"/>
        <v>71</v>
      </c>
      <c r="G29" s="13" t="str">
        <f t="shared" ca="1" si="1"/>
        <v>Adulto</v>
      </c>
      <c r="H29" s="31" t="str">
        <f t="shared" si="2"/>
        <v xml:space="preserve"> Alberto</v>
      </c>
      <c r="I29" s="34" t="str">
        <f t="shared" si="3"/>
        <v>Romero</v>
      </c>
      <c r="J29" s="35"/>
    </row>
  </sheetData>
  <mergeCells count="1"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47E-A8F3-4DCB-8223-93DEC2F336FF}">
  <dimension ref="A1:L28"/>
  <sheetViews>
    <sheetView topLeftCell="A4" zoomScale="86" zoomScaleNormal="86" workbookViewId="0">
      <selection activeCell="L3" sqref="L3"/>
    </sheetView>
  </sheetViews>
  <sheetFormatPr baseColWidth="10" defaultRowHeight="15" x14ac:dyDescent="0.25"/>
  <cols>
    <col min="1" max="1" width="30.5703125" bestFit="1" customWidth="1"/>
    <col min="2" max="2" width="8.28515625" style="1" bestFit="1" customWidth="1"/>
    <col min="3" max="3" width="12.7109375" bestFit="1" customWidth="1"/>
    <col min="4" max="4" width="33" bestFit="1" customWidth="1"/>
    <col min="5" max="5" width="6.42578125" bestFit="1" customWidth="1"/>
    <col min="6" max="6" width="5.42578125" bestFit="1" customWidth="1"/>
    <col min="7" max="7" width="14.85546875" bestFit="1" customWidth="1"/>
    <col min="8" max="8" width="16.7109375" bestFit="1" customWidth="1"/>
    <col min="9" max="9" width="19.7109375" bestFit="1" customWidth="1"/>
    <col min="10" max="10" width="11" customWidth="1"/>
    <col min="11" max="11" width="17.42578125" bestFit="1" customWidth="1"/>
    <col min="12" max="12" width="8" style="16" customWidth="1"/>
  </cols>
  <sheetData>
    <row r="1" spans="1:12" s="4" customFormat="1" ht="22.5" customHeight="1" x14ac:dyDescent="0.25">
      <c r="A1" s="10" t="s">
        <v>1</v>
      </c>
      <c r="B1" s="10" t="s">
        <v>2</v>
      </c>
      <c r="C1" s="10" t="s">
        <v>40</v>
      </c>
      <c r="D1" s="10" t="s">
        <v>41</v>
      </c>
      <c r="E1" s="10" t="s">
        <v>67</v>
      </c>
      <c r="F1" s="10" t="s">
        <v>68</v>
      </c>
      <c r="G1" s="10" t="s">
        <v>76</v>
      </c>
      <c r="H1" s="10" t="s">
        <v>106</v>
      </c>
      <c r="I1" s="10" t="s">
        <v>140</v>
      </c>
      <c r="J1" s="33"/>
      <c r="L1" s="16"/>
    </row>
    <row r="2" spans="1:12" ht="18.75" x14ac:dyDescent="0.25">
      <c r="A2" s="5" t="s">
        <v>12</v>
      </c>
      <c r="B2" s="15" t="s">
        <v>104</v>
      </c>
      <c r="C2" s="5">
        <v>3548505644</v>
      </c>
      <c r="D2" s="5" t="s">
        <v>46</v>
      </c>
      <c r="E2" s="5">
        <v>1952</v>
      </c>
      <c r="F2" s="13">
        <f ca="1">YEAR(TODAY())-E2</f>
        <v>71</v>
      </c>
      <c r="G2" s="13" t="str">
        <f ca="1">IF(F2&lt;=12, "Niño", IF(F2&lt;=14, "Preadolescente", IF(F2&lt;=24, "Joven", IF(F2&lt;=35, "Joven adulto", "Adulto"))))</f>
        <v>Adulto</v>
      </c>
      <c r="H2" s="5" t="str">
        <f>MID(A2,SEARCH(",",A2,1)+1,999)</f>
        <v xml:space="preserve"> Ramón</v>
      </c>
      <c r="I2" s="34" t="str">
        <f>MID(A2,1,SEARCH(",",A2,1)-1)</f>
        <v>Argento</v>
      </c>
      <c r="J2" s="33"/>
      <c r="K2" s="47" t="s">
        <v>70</v>
      </c>
      <c r="L2" s="47"/>
    </row>
    <row r="3" spans="1:12" x14ac:dyDescent="0.25">
      <c r="A3" s="5" t="s">
        <v>77</v>
      </c>
      <c r="B3" s="15" t="s">
        <v>104</v>
      </c>
      <c r="C3" s="5">
        <v>3517447526</v>
      </c>
      <c r="D3" s="5" t="s">
        <v>48</v>
      </c>
      <c r="E3" s="5">
        <v>1994</v>
      </c>
      <c r="F3" s="13">
        <f t="shared" ref="F3:F27" ca="1" si="0">YEAR(TODAY())-E3</f>
        <v>29</v>
      </c>
      <c r="G3" s="13" t="str">
        <f t="shared" ref="G3:G19" ca="1" si="1">IF(F3&lt;=12, "Niño", IF(F3&lt;=14, "Preadolescente", IF(F3&lt;=24, "Joven", IF(F3&lt;=35, "Joven adulto", "Adulto"))))</f>
        <v>Joven adulto</v>
      </c>
      <c r="H3" s="5" t="str">
        <f t="shared" ref="H3:H19" si="2">MID(A3,SEARCH(",",A3,1)+1,999)</f>
        <v xml:space="preserve"> Andres Fernando</v>
      </c>
      <c r="I3" s="34" t="str">
        <f t="shared" ref="I3:I19" si="3">MID(A3,1,SEARCH(",",A3,1)-1)</f>
        <v>Quinteros</v>
      </c>
      <c r="J3" s="33"/>
      <c r="K3" s="14" t="s">
        <v>69</v>
      </c>
      <c r="L3" s="17">
        <f ca="1">AVERAGE(F2:F28)</f>
        <v>33.807692307692307</v>
      </c>
    </row>
    <row r="4" spans="1:12" x14ac:dyDescent="0.25">
      <c r="A4" s="5" t="s">
        <v>78</v>
      </c>
      <c r="B4" s="15" t="s">
        <v>103</v>
      </c>
      <c r="C4" s="5">
        <v>3482415387</v>
      </c>
      <c r="D4" s="5" t="s">
        <v>51</v>
      </c>
      <c r="E4" s="5">
        <v>1999</v>
      </c>
      <c r="F4" s="13">
        <f t="shared" ca="1" si="0"/>
        <v>24</v>
      </c>
      <c r="G4" s="13" t="str">
        <f t="shared" ca="1" si="1"/>
        <v>Joven</v>
      </c>
      <c r="H4" s="5" t="str">
        <f t="shared" si="2"/>
        <v xml:space="preserve"> Damián Nicolás</v>
      </c>
      <c r="I4" s="34" t="str">
        <f t="shared" si="3"/>
        <v>Saurin</v>
      </c>
      <c r="J4" s="33"/>
      <c r="K4" s="14" t="s">
        <v>71</v>
      </c>
      <c r="L4" s="18">
        <f ca="1">COUNTIF($G$2:$G$28,K4)</f>
        <v>1</v>
      </c>
    </row>
    <row r="5" spans="1:12" x14ac:dyDescent="0.25">
      <c r="A5" s="5" t="s">
        <v>26</v>
      </c>
      <c r="B5" s="15" t="s">
        <v>104</v>
      </c>
      <c r="C5" s="5">
        <v>3518583252</v>
      </c>
      <c r="D5" s="5" t="s">
        <v>58</v>
      </c>
      <c r="E5" s="5">
        <v>1995</v>
      </c>
      <c r="F5" s="13">
        <f t="shared" ca="1" si="0"/>
        <v>28</v>
      </c>
      <c r="G5" s="13" t="str">
        <f t="shared" ca="1" si="1"/>
        <v>Joven adulto</v>
      </c>
      <c r="H5" s="5" t="str">
        <f t="shared" si="2"/>
        <v xml:space="preserve"> Lucho</v>
      </c>
      <c r="I5" s="34" t="str">
        <f t="shared" si="3"/>
        <v>Satler</v>
      </c>
      <c r="J5" s="33"/>
      <c r="K5" s="14" t="s">
        <v>72</v>
      </c>
      <c r="L5" s="18">
        <f ca="1">COUNTIF($G$2:$G$28,K5)</f>
        <v>2</v>
      </c>
    </row>
    <row r="6" spans="1:12" x14ac:dyDescent="0.25">
      <c r="A6" s="5" t="s">
        <v>79</v>
      </c>
      <c r="B6" s="15" t="s">
        <v>104</v>
      </c>
      <c r="C6" s="5">
        <v>3516080683</v>
      </c>
      <c r="D6" s="5" t="s">
        <v>93</v>
      </c>
      <c r="E6" s="5">
        <v>1994</v>
      </c>
      <c r="F6" s="13">
        <f t="shared" ca="1" si="0"/>
        <v>29</v>
      </c>
      <c r="G6" s="13" t="str">
        <f t="shared" ca="1" si="1"/>
        <v>Joven adulto</v>
      </c>
      <c r="H6" s="5" t="str">
        <f t="shared" si="2"/>
        <v xml:space="preserve"> Daniel</v>
      </c>
      <c r="I6" s="34" t="str">
        <f t="shared" si="3"/>
        <v>Villalba</v>
      </c>
      <c r="J6" s="33"/>
      <c r="K6" s="14" t="s">
        <v>73</v>
      </c>
      <c r="L6" s="18">
        <f ca="1">COUNTIF($G$2:$G$28,K6)</f>
        <v>7</v>
      </c>
    </row>
    <row r="7" spans="1:12" x14ac:dyDescent="0.25">
      <c r="A7" s="5" t="s">
        <v>80</v>
      </c>
      <c r="B7" s="15" t="s">
        <v>103</v>
      </c>
      <c r="C7" s="5">
        <v>3516512615</v>
      </c>
      <c r="D7" s="5" t="s">
        <v>43</v>
      </c>
      <c r="E7" s="5">
        <v>1998</v>
      </c>
      <c r="F7" s="13">
        <f t="shared" ca="1" si="0"/>
        <v>25</v>
      </c>
      <c r="G7" s="13" t="str">
        <f t="shared" ca="1" si="1"/>
        <v>Joven adulto</v>
      </c>
      <c r="H7" s="5" t="str">
        <f t="shared" si="2"/>
        <v xml:space="preserve"> Víctor</v>
      </c>
      <c r="I7" s="34" t="str">
        <f t="shared" si="3"/>
        <v xml:space="preserve">Loo Díaz </v>
      </c>
      <c r="J7" s="33"/>
      <c r="K7" s="14" t="s">
        <v>74</v>
      </c>
      <c r="L7" s="18">
        <f ca="1">COUNTIF($G$2:$G$28,K7)</f>
        <v>6</v>
      </c>
    </row>
    <row r="8" spans="1:12" x14ac:dyDescent="0.25">
      <c r="A8" s="5" t="s">
        <v>81</v>
      </c>
      <c r="B8" s="15" t="s">
        <v>103</v>
      </c>
      <c r="C8" s="5">
        <v>3512821459</v>
      </c>
      <c r="D8" s="5" t="s">
        <v>94</v>
      </c>
      <c r="E8" s="5">
        <v>1957</v>
      </c>
      <c r="F8" s="13">
        <f t="shared" ca="1" si="0"/>
        <v>66</v>
      </c>
      <c r="G8" s="13" t="str">
        <f t="shared" ca="1" si="1"/>
        <v>Adulto</v>
      </c>
      <c r="H8" s="5" t="str">
        <f t="shared" si="2"/>
        <v xml:space="preserve"> Miriam Susana</v>
      </c>
      <c r="I8" s="34" t="str">
        <f t="shared" si="3"/>
        <v>Rojas</v>
      </c>
      <c r="J8" s="33"/>
      <c r="K8" s="14" t="s">
        <v>75</v>
      </c>
      <c r="L8" s="18">
        <f ca="1">COUNTIF($G$2:$G$28,K8)</f>
        <v>10</v>
      </c>
    </row>
    <row r="9" spans="1:12" x14ac:dyDescent="0.25">
      <c r="A9" s="5" t="s">
        <v>82</v>
      </c>
      <c r="B9" s="15" t="s">
        <v>103</v>
      </c>
      <c r="C9" s="5">
        <v>3513516507</v>
      </c>
      <c r="D9" s="5" t="s">
        <v>95</v>
      </c>
      <c r="E9" s="5">
        <v>1965</v>
      </c>
      <c r="F9" s="13">
        <f t="shared" ca="1" si="0"/>
        <v>58</v>
      </c>
      <c r="G9" s="13" t="str">
        <f t="shared" ca="1" si="1"/>
        <v>Adulto</v>
      </c>
      <c r="H9" s="5" t="str">
        <f t="shared" si="2"/>
        <v xml:space="preserve"> Eduardo</v>
      </c>
      <c r="I9" s="34" t="str">
        <f t="shared" si="3"/>
        <v xml:space="preserve">Parese </v>
      </c>
      <c r="J9" s="33"/>
    </row>
    <row r="10" spans="1:12" x14ac:dyDescent="0.25">
      <c r="A10" s="5" t="s">
        <v>83</v>
      </c>
      <c r="B10" s="15" t="s">
        <v>103</v>
      </c>
      <c r="C10" s="5">
        <v>3516801312</v>
      </c>
      <c r="D10" s="5" t="s">
        <v>94</v>
      </c>
      <c r="E10" s="5">
        <v>1960</v>
      </c>
      <c r="F10" s="13">
        <f t="shared" ca="1" si="0"/>
        <v>63</v>
      </c>
      <c r="G10" s="13" t="str">
        <f t="shared" ca="1" si="1"/>
        <v>Adulto</v>
      </c>
      <c r="H10" s="5" t="str">
        <f t="shared" si="2"/>
        <v xml:space="preserve"> Pilar</v>
      </c>
      <c r="I10" s="34" t="str">
        <f t="shared" si="3"/>
        <v>Tasson</v>
      </c>
      <c r="J10" s="33"/>
    </row>
    <row r="11" spans="1:12" x14ac:dyDescent="0.25">
      <c r="A11" s="5" t="s">
        <v>84</v>
      </c>
      <c r="B11" s="15" t="s">
        <v>103</v>
      </c>
      <c r="C11" s="5">
        <v>3512729886</v>
      </c>
      <c r="D11" s="5" t="s">
        <v>96</v>
      </c>
      <c r="E11" s="5">
        <v>2009</v>
      </c>
      <c r="F11" s="13">
        <f t="shared" ca="1" si="0"/>
        <v>14</v>
      </c>
      <c r="G11" s="13" t="str">
        <f t="shared" ca="1" si="1"/>
        <v>Preadolescente</v>
      </c>
      <c r="H11" s="5" t="str">
        <f t="shared" si="2"/>
        <v xml:space="preserve"> Patricio</v>
      </c>
      <c r="I11" s="34" t="str">
        <f t="shared" si="3"/>
        <v xml:space="preserve">Álvarez </v>
      </c>
      <c r="J11" s="33"/>
    </row>
    <row r="12" spans="1:12" x14ac:dyDescent="0.25">
      <c r="A12" s="5" t="s">
        <v>85</v>
      </c>
      <c r="B12" s="15" t="s">
        <v>103</v>
      </c>
      <c r="C12" s="5">
        <v>3512486163</v>
      </c>
      <c r="D12" s="5" t="s">
        <v>55</v>
      </c>
      <c r="E12" s="5">
        <v>1982</v>
      </c>
      <c r="F12" s="13">
        <f t="shared" ca="1" si="0"/>
        <v>41</v>
      </c>
      <c r="G12" s="13" t="str">
        <f t="shared" ca="1" si="1"/>
        <v>Adulto</v>
      </c>
      <c r="H12" s="5" t="str">
        <f t="shared" si="2"/>
        <v xml:space="preserve"> Juan Martin</v>
      </c>
      <c r="I12" s="34" t="str">
        <f t="shared" si="3"/>
        <v xml:space="preserve">Mascó </v>
      </c>
      <c r="J12" s="33"/>
    </row>
    <row r="13" spans="1:12" x14ac:dyDescent="0.25">
      <c r="A13" s="5" t="s">
        <v>86</v>
      </c>
      <c r="B13" s="15" t="s">
        <v>103</v>
      </c>
      <c r="C13" s="5">
        <v>3516378862</v>
      </c>
      <c r="D13" s="5" t="s">
        <v>97</v>
      </c>
      <c r="E13" s="5">
        <v>1992</v>
      </c>
      <c r="F13" s="13">
        <f t="shared" ca="1" si="0"/>
        <v>31</v>
      </c>
      <c r="G13" s="13" t="str">
        <f t="shared" ca="1" si="1"/>
        <v>Joven adulto</v>
      </c>
      <c r="H13" s="5" t="str">
        <f t="shared" si="2"/>
        <v xml:space="preserve"> Facundo</v>
      </c>
      <c r="I13" s="34" t="str">
        <f t="shared" si="3"/>
        <v xml:space="preserve">Rigopoulos </v>
      </c>
      <c r="J13" s="33"/>
    </row>
    <row r="14" spans="1:12" x14ac:dyDescent="0.25">
      <c r="A14" s="5" t="s">
        <v>87</v>
      </c>
      <c r="B14" s="15" t="s">
        <v>103</v>
      </c>
      <c r="C14" s="5">
        <v>3546450454</v>
      </c>
      <c r="D14" s="5" t="s">
        <v>98</v>
      </c>
      <c r="E14" s="5">
        <v>2009</v>
      </c>
      <c r="F14" s="13">
        <f t="shared" ca="1" si="0"/>
        <v>14</v>
      </c>
      <c r="G14" s="13" t="str">
        <f t="shared" ca="1" si="1"/>
        <v>Preadolescente</v>
      </c>
      <c r="H14" s="5" t="str">
        <f t="shared" si="2"/>
        <v xml:space="preserve"> Manuel Ezequiel</v>
      </c>
      <c r="I14" s="34" t="str">
        <f t="shared" si="3"/>
        <v>Cholvis Pereiro</v>
      </c>
      <c r="J14" s="33"/>
    </row>
    <row r="15" spans="1:12" x14ac:dyDescent="0.25">
      <c r="A15" s="5" t="s">
        <v>88</v>
      </c>
      <c r="B15" s="15" t="s">
        <v>103</v>
      </c>
      <c r="C15" s="5">
        <v>3516644253</v>
      </c>
      <c r="D15" s="5" t="s">
        <v>99</v>
      </c>
      <c r="E15" s="5">
        <v>1980</v>
      </c>
      <c r="F15" s="13">
        <f t="shared" ca="1" si="0"/>
        <v>43</v>
      </c>
      <c r="G15" s="13" t="str">
        <f t="shared" ca="1" si="1"/>
        <v>Adulto</v>
      </c>
      <c r="H15" s="5" t="str">
        <f t="shared" si="2"/>
        <v xml:space="preserve"> Fernando</v>
      </c>
      <c r="I15" s="34" t="str">
        <f t="shared" si="3"/>
        <v xml:space="preserve">Rodríguez </v>
      </c>
      <c r="J15" s="33"/>
    </row>
    <row r="16" spans="1:12" x14ac:dyDescent="0.25">
      <c r="A16" s="5" t="s">
        <v>89</v>
      </c>
      <c r="B16" s="15" t="s">
        <v>104</v>
      </c>
      <c r="C16" s="5">
        <v>3546482774</v>
      </c>
      <c r="D16" s="5" t="s">
        <v>100</v>
      </c>
      <c r="E16" s="5">
        <v>2008</v>
      </c>
      <c r="F16" s="13">
        <f t="shared" ca="1" si="0"/>
        <v>15</v>
      </c>
      <c r="G16" s="13" t="str">
        <f t="shared" ca="1" si="1"/>
        <v>Joven</v>
      </c>
      <c r="H16" s="5" t="str">
        <f t="shared" si="2"/>
        <v xml:space="preserve"> Gregorio</v>
      </c>
      <c r="I16" s="34" t="str">
        <f t="shared" si="3"/>
        <v>Lopez Guerrero</v>
      </c>
      <c r="J16" s="33"/>
    </row>
    <row r="17" spans="1:10" x14ac:dyDescent="0.25">
      <c r="A17" s="5" t="s">
        <v>90</v>
      </c>
      <c r="B17" s="15" t="s">
        <v>103</v>
      </c>
      <c r="C17" s="5"/>
      <c r="D17" s="5"/>
      <c r="E17" s="5">
        <v>2008</v>
      </c>
      <c r="F17" s="13">
        <f t="shared" ca="1" si="0"/>
        <v>15</v>
      </c>
      <c r="G17" s="13" t="str">
        <f t="shared" ca="1" si="1"/>
        <v>Joven</v>
      </c>
      <c r="H17" s="5" t="str">
        <f t="shared" si="2"/>
        <v xml:space="preserve"> Máximo</v>
      </c>
      <c r="I17" s="34" t="str">
        <f t="shared" si="3"/>
        <v xml:space="preserve">Fernández Macyszyn </v>
      </c>
      <c r="J17" s="33"/>
    </row>
    <row r="18" spans="1:10" x14ac:dyDescent="0.25">
      <c r="A18" s="5" t="s">
        <v>91</v>
      </c>
      <c r="B18" s="15" t="s">
        <v>103</v>
      </c>
      <c r="C18" s="5">
        <v>3548600375</v>
      </c>
      <c r="D18" s="5" t="s">
        <v>101</v>
      </c>
      <c r="E18" s="5">
        <v>1999</v>
      </c>
      <c r="F18" s="13">
        <f t="shared" ca="1" si="0"/>
        <v>24</v>
      </c>
      <c r="G18" s="13" t="str">
        <f t="shared" ca="1" si="1"/>
        <v>Joven</v>
      </c>
      <c r="H18" s="5" t="str">
        <f t="shared" si="2"/>
        <v xml:space="preserve"> Agustín</v>
      </c>
      <c r="I18" s="34" t="str">
        <f t="shared" si="3"/>
        <v xml:space="preserve">Chazarreta </v>
      </c>
      <c r="J18" s="33"/>
    </row>
    <row r="19" spans="1:10" x14ac:dyDescent="0.25">
      <c r="A19" s="5" t="s">
        <v>92</v>
      </c>
      <c r="B19" s="15" t="s">
        <v>103</v>
      </c>
      <c r="C19" s="5">
        <v>3513209389</v>
      </c>
      <c r="D19" s="5" t="s">
        <v>102</v>
      </c>
      <c r="E19" s="5">
        <v>1963</v>
      </c>
      <c r="F19" s="13">
        <f t="shared" ca="1" si="0"/>
        <v>60</v>
      </c>
      <c r="G19" s="13" t="str">
        <f t="shared" ca="1" si="1"/>
        <v>Adulto</v>
      </c>
      <c r="H19" s="5" t="str">
        <f t="shared" si="2"/>
        <v xml:space="preserve"> Ernesto</v>
      </c>
      <c r="I19" s="34" t="str">
        <f t="shared" si="3"/>
        <v>Molina</v>
      </c>
      <c r="J19" s="33"/>
    </row>
    <row r="20" spans="1:10" x14ac:dyDescent="0.25">
      <c r="A20" s="5" t="s">
        <v>30</v>
      </c>
      <c r="B20" s="15" t="s">
        <v>103</v>
      </c>
      <c r="C20" s="5">
        <v>3517170755</v>
      </c>
      <c r="D20" s="5" t="s">
        <v>62</v>
      </c>
      <c r="E20" s="5">
        <v>2006</v>
      </c>
      <c r="F20" s="13">
        <f t="shared" ref="F20:F27" ca="1" si="4">YEAR(TODAY())-E20</f>
        <v>17</v>
      </c>
      <c r="G20" s="13" t="str">
        <f t="shared" ref="G20:G27" ca="1" si="5">IF(F20&lt;=12, "Niño", IF(F20&lt;=14, "Preadolescente", IF(F20&lt;=24, "Joven", IF(F20&lt;=35, "Joven adulto", "Adulto"))))</f>
        <v>Joven</v>
      </c>
      <c r="H20" s="5" t="str">
        <f t="shared" ref="H20:H27" si="6">MID(A20,SEARCH(",",A20,1)+1,999)</f>
        <v xml:space="preserve"> Iñaki</v>
      </c>
      <c r="I20" s="34" t="str">
        <f t="shared" ref="I20:I27" si="7">MID(A20,1,SEARCH(",",A20,1)-1)</f>
        <v>Abad</v>
      </c>
      <c r="J20" s="33"/>
    </row>
    <row r="21" spans="1:10" x14ac:dyDescent="0.25">
      <c r="A21" s="5" t="s">
        <v>142</v>
      </c>
      <c r="B21" s="15" t="s">
        <v>103</v>
      </c>
      <c r="C21" s="5">
        <v>3525415498</v>
      </c>
      <c r="D21" s="5" t="s">
        <v>147</v>
      </c>
      <c r="E21" s="5">
        <v>2003</v>
      </c>
      <c r="F21" s="13">
        <f t="shared" ca="1" si="4"/>
        <v>20</v>
      </c>
      <c r="G21" s="13" t="str">
        <f t="shared" ca="1" si="5"/>
        <v>Joven</v>
      </c>
      <c r="H21" s="5" t="str">
        <f t="shared" si="6"/>
        <v xml:space="preserve"> Facundo</v>
      </c>
      <c r="I21" s="34" t="str">
        <f t="shared" si="7"/>
        <v>Vallejo</v>
      </c>
      <c r="J21" s="33"/>
    </row>
    <row r="22" spans="1:10" x14ac:dyDescent="0.25">
      <c r="A22" s="5" t="s">
        <v>143</v>
      </c>
      <c r="B22" s="15" t="s">
        <v>103</v>
      </c>
      <c r="C22" s="5">
        <v>3516811907</v>
      </c>
      <c r="D22" s="5" t="s">
        <v>148</v>
      </c>
      <c r="E22" s="5">
        <v>2004</v>
      </c>
      <c r="F22" s="13">
        <f t="shared" ca="1" si="4"/>
        <v>19</v>
      </c>
      <c r="G22" s="13" t="str">
        <f t="shared" ca="1" si="5"/>
        <v>Joven</v>
      </c>
      <c r="H22" s="5" t="str">
        <f t="shared" si="6"/>
        <v xml:space="preserve"> Giuliano</v>
      </c>
      <c r="I22" s="34" t="str">
        <f t="shared" si="7"/>
        <v xml:space="preserve">Bianchini </v>
      </c>
      <c r="J22" s="33"/>
    </row>
    <row r="23" spans="1:10" x14ac:dyDescent="0.25">
      <c r="A23" s="5" t="s">
        <v>144</v>
      </c>
      <c r="B23" s="15" t="s">
        <v>103</v>
      </c>
      <c r="C23" s="5">
        <v>3513278560</v>
      </c>
      <c r="D23" s="5" t="s">
        <v>149</v>
      </c>
      <c r="E23" s="5">
        <v>1974</v>
      </c>
      <c r="F23" s="13">
        <f t="shared" ca="1" si="4"/>
        <v>49</v>
      </c>
      <c r="G23" s="13" t="str">
        <f t="shared" ca="1" si="5"/>
        <v>Adulto</v>
      </c>
      <c r="H23" s="5" t="str">
        <f t="shared" si="6"/>
        <v xml:space="preserve"> Germán</v>
      </c>
      <c r="I23" s="34" t="str">
        <f t="shared" si="7"/>
        <v>Primo</v>
      </c>
      <c r="J23" s="33"/>
    </row>
    <row r="24" spans="1:10" x14ac:dyDescent="0.25">
      <c r="A24" s="5" t="s">
        <v>34</v>
      </c>
      <c r="B24" s="15" t="s">
        <v>103</v>
      </c>
      <c r="C24" s="5">
        <v>3517058324</v>
      </c>
      <c r="D24" s="5" t="s">
        <v>66</v>
      </c>
      <c r="E24" s="5">
        <v>1981</v>
      </c>
      <c r="F24" s="13">
        <f t="shared" ca="1" si="4"/>
        <v>42</v>
      </c>
      <c r="G24" s="13" t="str">
        <f t="shared" ca="1" si="5"/>
        <v>Adulto</v>
      </c>
      <c r="H24" s="5" t="str">
        <f t="shared" si="6"/>
        <v xml:space="preserve"> Cristian</v>
      </c>
      <c r="I24" s="34" t="str">
        <f t="shared" si="7"/>
        <v>Halac</v>
      </c>
      <c r="J24" s="33"/>
    </row>
    <row r="25" spans="1:10" x14ac:dyDescent="0.25">
      <c r="A25" s="5" t="s">
        <v>145</v>
      </c>
      <c r="B25" s="15" t="s">
        <v>103</v>
      </c>
      <c r="C25" s="5">
        <v>3518137436</v>
      </c>
      <c r="D25" s="5" t="s">
        <v>150</v>
      </c>
      <c r="E25" s="5">
        <v>2012</v>
      </c>
      <c r="F25" s="13">
        <f t="shared" ca="1" si="4"/>
        <v>11</v>
      </c>
      <c r="G25" s="13" t="str">
        <f t="shared" ca="1" si="5"/>
        <v>Niño</v>
      </c>
      <c r="H25" s="5" t="str">
        <f t="shared" si="6"/>
        <v xml:space="preserve"> Angel Gauna</v>
      </c>
      <c r="I25" s="34" t="str">
        <f t="shared" si="7"/>
        <v>Angell</v>
      </c>
      <c r="J25" s="33"/>
    </row>
    <row r="26" spans="1:10" x14ac:dyDescent="0.25">
      <c r="A26" s="5" t="s">
        <v>146</v>
      </c>
      <c r="B26" s="15" t="s">
        <v>103</v>
      </c>
      <c r="C26" s="5">
        <v>3512267580</v>
      </c>
      <c r="D26" s="5" t="s">
        <v>151</v>
      </c>
      <c r="E26" s="5">
        <v>1982</v>
      </c>
      <c r="F26" s="13">
        <f t="shared" ca="1" si="4"/>
        <v>41</v>
      </c>
      <c r="G26" s="13" t="str">
        <f t="shared" ca="1" si="5"/>
        <v>Adulto</v>
      </c>
      <c r="H26" s="5" t="str">
        <f t="shared" si="6"/>
        <v xml:space="preserve"> Eliana Beatriz</v>
      </c>
      <c r="I26" s="34" t="str">
        <f t="shared" si="7"/>
        <v>Mendieta</v>
      </c>
      <c r="J26" s="33"/>
    </row>
    <row r="27" spans="1:10" x14ac:dyDescent="0.25">
      <c r="A27" s="5" t="s">
        <v>28</v>
      </c>
      <c r="B27" s="15" t="s">
        <v>103</v>
      </c>
      <c r="C27" s="5">
        <v>3517067907</v>
      </c>
      <c r="D27" s="5" t="s">
        <v>60</v>
      </c>
      <c r="E27" s="5">
        <v>1993</v>
      </c>
      <c r="F27" s="13">
        <f t="shared" ca="1" si="4"/>
        <v>30</v>
      </c>
      <c r="G27" s="13" t="str">
        <f t="shared" ca="1" si="5"/>
        <v>Joven adulto</v>
      </c>
      <c r="H27" s="5" t="str">
        <f t="shared" si="6"/>
        <v xml:space="preserve"> Hernán Nicolas</v>
      </c>
      <c r="I27" s="34" t="str">
        <f t="shared" si="7"/>
        <v>Adragna Morich</v>
      </c>
      <c r="J27" s="33"/>
    </row>
    <row r="28" spans="1:10" x14ac:dyDescent="0.25">
      <c r="I28" s="33"/>
      <c r="J28" s="33"/>
    </row>
  </sheetData>
  <mergeCells count="1">
    <mergeCell ref="K2:L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Recaudación</vt:lpstr>
      <vt:lpstr>Balance</vt:lpstr>
      <vt:lpstr>BD</vt:lpstr>
      <vt:lpstr>07.10.2023</vt:lpstr>
      <vt:lpstr>21.10.2023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2023-10-21T02:01:11Z</dcterms:modified>
</cp:coreProperties>
</file>