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ación\GITHUB\51-Formulario Torneo\Form prueba\Copia de Seguridad\Herramientas\BD Torneos\"/>
    </mc:Choice>
  </mc:AlternateContent>
  <xr:revisionPtr revIDLastSave="0" documentId="13_ncr:1_{1DA907CD-4A3F-414D-87F1-D8F12E3E9B7F}" xr6:coauthVersionLast="47" xr6:coauthVersionMax="47" xr10:uidLastSave="{00000000-0000-0000-0000-000000000000}"/>
  <bookViews>
    <workbookView xWindow="20370" yWindow="1170" windowWidth="20640" windowHeight="11160" activeTab="5" xr2:uid="{00000000-000D-0000-FFFF-FFFF00000000}"/>
  </bookViews>
  <sheets>
    <sheet name="Recaudación" sheetId="1" r:id="rId1"/>
    <sheet name="Balance" sheetId="2" r:id="rId2"/>
    <sheet name="07.10.23" sheetId="3" r:id="rId3"/>
    <sheet name="21.10.23" sheetId="4" r:id="rId4"/>
    <sheet name="11.11.23" sheetId="5" r:id="rId5"/>
    <sheet name="02.12.23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3" i="2"/>
  <c r="G4" i="2"/>
  <c r="A3" i="2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C5" i="1"/>
  <c r="E5" i="1" s="1"/>
  <c r="K9" i="3"/>
  <c r="K9" i="4"/>
  <c r="K9" i="5"/>
  <c r="K9" i="6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F2" i="6"/>
  <c r="G2" i="6" s="1"/>
  <c r="C3" i="1"/>
  <c r="C4" i="1"/>
  <c r="F3" i="5"/>
  <c r="G3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2" i="5"/>
  <c r="G2" i="5" s="1"/>
  <c r="F4" i="5"/>
  <c r="G4" i="5" s="1"/>
  <c r="F5" i="5"/>
  <c r="G5" i="5" s="1"/>
  <c r="F6" i="5"/>
  <c r="G6" i="5" s="1"/>
  <c r="F7" i="5"/>
  <c r="G7" i="5" s="1"/>
  <c r="F8" i="5"/>
  <c r="G8" i="5" s="1"/>
  <c r="E4" i="1"/>
  <c r="E3" i="1"/>
  <c r="F4" i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3" i="1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C2" i="1"/>
  <c r="E2" i="1"/>
  <c r="F2" i="1"/>
  <c r="B2" i="1"/>
  <c r="G8" i="2" l="1"/>
  <c r="A10" i="2" s="1"/>
  <c r="G7" i="2"/>
  <c r="G6" i="2"/>
  <c r="F5" i="1"/>
  <c r="K8" i="6"/>
  <c r="K4" i="6"/>
  <c r="K5" i="6"/>
  <c r="K7" i="6"/>
  <c r="K6" i="6"/>
  <c r="K3" i="6"/>
  <c r="K3" i="3"/>
  <c r="K3" i="5"/>
  <c r="K3" i="4"/>
  <c r="K8" i="5"/>
  <c r="K4" i="5"/>
  <c r="K7" i="5"/>
  <c r="K6" i="5"/>
  <c r="K5" i="5"/>
  <c r="K8" i="3"/>
  <c r="K4" i="3"/>
  <c r="K7" i="3"/>
  <c r="K5" i="3"/>
  <c r="K6" i="3"/>
  <c r="K8" i="4"/>
  <c r="K7" i="4"/>
  <c r="K4" i="4"/>
  <c r="K5" i="4"/>
  <c r="K6" i="4"/>
</calcChain>
</file>

<file path=xl/sharedStrings.xml><?xml version="1.0" encoding="utf-8"?>
<sst xmlns="http://schemas.openxmlformats.org/spreadsheetml/2006/main" count="250" uniqueCount="151">
  <si>
    <t>Torneos</t>
  </si>
  <si>
    <t>Inscriptos</t>
  </si>
  <si>
    <t>Pagados</t>
  </si>
  <si>
    <t>Precio</t>
  </si>
  <si>
    <t>Total</t>
  </si>
  <si>
    <t>Trofeos</t>
  </si>
  <si>
    <t>Facultad</t>
  </si>
  <si>
    <t>Pasaje / Hojas</t>
  </si>
  <si>
    <t>Tableros</t>
  </si>
  <si>
    <t>Academia</t>
  </si>
  <si>
    <t>Reinversión</t>
  </si>
  <si>
    <t>Argento, Ramón</t>
  </si>
  <si>
    <t>Soria, Felipe</t>
  </si>
  <si>
    <t>Quinteros, Fernando</t>
  </si>
  <si>
    <t>Maldonado, Felipe</t>
  </si>
  <si>
    <t>Martinez, Benjamin</t>
  </si>
  <si>
    <t>Saurin, Damián</t>
  </si>
  <si>
    <t>Pérez, Bernardo</t>
  </si>
  <si>
    <t>Verón, Fabrizio Isaías</t>
  </si>
  <si>
    <t>Sánchez Sargiotti, Gaspar</t>
  </si>
  <si>
    <t>Masco, Juan Martin</t>
  </si>
  <si>
    <t>Légora, Lisandro</t>
  </si>
  <si>
    <t>Battisti, Cristian Alberto</t>
  </si>
  <si>
    <t>Moyano, Marco</t>
  </si>
  <si>
    <t>Torero Navarro, Camilo</t>
  </si>
  <si>
    <t>Satler, Lucho</t>
  </si>
  <si>
    <t>Hernan, Moisset</t>
  </si>
  <si>
    <t>Adragna Morich, Hernán Nicolas</t>
  </si>
  <si>
    <t>Romero, José Luis</t>
  </si>
  <si>
    <t>Abad, Iñaki</t>
  </si>
  <si>
    <t>Hernández , Gabriel</t>
  </si>
  <si>
    <t>Silva, Benjamín Elías</t>
  </si>
  <si>
    <t>Brizuela, Bautista</t>
  </si>
  <si>
    <t>Halac, Cristian</t>
  </si>
  <si>
    <t>Romero, Alberto</t>
  </si>
  <si>
    <t>Fernandez, Juan</t>
  </si>
  <si>
    <t>Loo Díaz, Víctor</t>
  </si>
  <si>
    <t>Milhue, Elio</t>
  </si>
  <si>
    <t>Spinsanti, Luis Martín</t>
  </si>
  <si>
    <t>Celular</t>
  </si>
  <si>
    <t>Email</t>
  </si>
  <si>
    <t>serelectrojc1@hotmail.com</t>
  </si>
  <si>
    <t>viktorloodiaz98@gmail.com</t>
  </si>
  <si>
    <t>eliomilhue@gmail.com</t>
  </si>
  <si>
    <t>luismartinspinsanti@gmail.com</t>
  </si>
  <si>
    <t>argentoramonfrancisco@gmail.com</t>
  </si>
  <si>
    <t>soriachristian85@gmail.com</t>
  </si>
  <si>
    <t>fercjs222@gmail.com</t>
  </si>
  <si>
    <t>felipemaldonado700@gmail.com</t>
  </si>
  <si>
    <t>bm0130647@gmail.com</t>
  </si>
  <si>
    <t>damiansaurin4@gmail.com</t>
  </si>
  <si>
    <t>berna07121997@gmail.com</t>
  </si>
  <si>
    <t>paolasisa019@gmail.com</t>
  </si>
  <si>
    <t>Vsargiotti@gmail.com</t>
  </si>
  <si>
    <t>juanmartinmascoh@gmail.com</t>
  </si>
  <si>
    <t>bbhlarq@gmail.com</t>
  </si>
  <si>
    <t>sand.torero@gmail.com</t>
  </si>
  <si>
    <t>luciosatler@gmail.com</t>
  </si>
  <si>
    <t>hernanmoisset@gmail.com</t>
  </si>
  <si>
    <t>osmporte7@gmail.con</t>
  </si>
  <si>
    <t>joseluisromero141@gmail.com</t>
  </si>
  <si>
    <t>iakiabad5@gmail.com</t>
  </si>
  <si>
    <t>imprentascordoba@gmail.com</t>
  </si>
  <si>
    <t>benjamine782@gmail.com</t>
  </si>
  <si>
    <t>Thesis@live.com.ar</t>
  </si>
  <si>
    <t>cristianalac@hotmail.com</t>
  </si>
  <si>
    <t>F. Nac</t>
  </si>
  <si>
    <t>Edad</t>
  </si>
  <si>
    <t>Promedio de edad</t>
  </si>
  <si>
    <t>Público</t>
  </si>
  <si>
    <t>Niño</t>
  </si>
  <si>
    <t>Preadolescente</t>
  </si>
  <si>
    <t>Joven</t>
  </si>
  <si>
    <t>Joven adulto</t>
  </si>
  <si>
    <t>Adulto</t>
  </si>
  <si>
    <t>Categoría</t>
  </si>
  <si>
    <t>Quinteros, Andres Fernando</t>
  </si>
  <si>
    <t>Saurin, Damián Nicolás</t>
  </si>
  <si>
    <t>Villalba, Daniel</t>
  </si>
  <si>
    <t>Loo Díaz , Víctor</t>
  </si>
  <si>
    <t>Rojas, Miriam Susana</t>
  </si>
  <si>
    <t>Parese , Eduardo</t>
  </si>
  <si>
    <t>Tasson, Pilar</t>
  </si>
  <si>
    <t>Álvarez , Patricio</t>
  </si>
  <si>
    <t>Mascó , Juan Martin</t>
  </si>
  <si>
    <t>Rigopoulos , Facundo</t>
  </si>
  <si>
    <t>Cholvis Pereiro, Manuel Ezequiel</t>
  </si>
  <si>
    <t>Rodríguez , Fernando</t>
  </si>
  <si>
    <t>Lopez Guerrero, Gregorio</t>
  </si>
  <si>
    <t>Fernández Macyszyn , Máximo</t>
  </si>
  <si>
    <t>Chazarreta , Agustín</t>
  </si>
  <si>
    <t>Molina, Ernesto</t>
  </si>
  <si>
    <t>dani@hotmail.com</t>
  </si>
  <si>
    <t>Miriamsuto57@gmail.com</t>
  </si>
  <si>
    <t>eparese@hotmail.com</t>
  </si>
  <si>
    <t>chivitabarcachi@gmail.com</t>
  </si>
  <si>
    <t>facurigo@gmail.com</t>
  </si>
  <si>
    <t>@manuelcholvis9@gmail.com</t>
  </si>
  <si>
    <t>frodri352@gmail.com</t>
  </si>
  <si>
    <t>Grego6726@gmail.com</t>
  </si>
  <si>
    <t>aguschazaaa@gmail.com</t>
  </si>
  <si>
    <t>ernestoesteban182@gmail.com</t>
  </si>
  <si>
    <t>Bilbao, León Jerónimo</t>
  </si>
  <si>
    <t>Vallejo, Facundo</t>
  </si>
  <si>
    <t>Bianchini , Giuliano</t>
  </si>
  <si>
    <t>Tason, Pilar</t>
  </si>
  <si>
    <t>Juárez, José Alberto</t>
  </si>
  <si>
    <t>Cufre, Santiago</t>
  </si>
  <si>
    <t>Franco, Santino Leon</t>
  </si>
  <si>
    <t>Alabar, Alvaro Amir</t>
  </si>
  <si>
    <t>Soria, Christian</t>
  </si>
  <si>
    <t>Pérez , Bernardo</t>
  </si>
  <si>
    <t>tabordam@gmail.com</t>
  </si>
  <si>
    <t>Vallejofacundo10@gmail.com</t>
  </si>
  <si>
    <t>Giulibianchini1907@gmail.com</t>
  </si>
  <si>
    <t>chiclayopilar8@gmail.com</t>
  </si>
  <si>
    <t>pepealbertojuarez@gmail.com</t>
  </si>
  <si>
    <t>CUFRESANTIAGO93@GMAIL.COM</t>
  </si>
  <si>
    <t>san.leon.fran@gmail.com</t>
  </si>
  <si>
    <t>alvaroamiralabar@gmail.com</t>
  </si>
  <si>
    <t>Recaudación</t>
  </si>
  <si>
    <t>Total menos comisión Facultad</t>
  </si>
  <si>
    <t>Loo Díaz , Victor</t>
  </si>
  <si>
    <t>Fernandez , Juan Carlos</t>
  </si>
  <si>
    <t>Adragna Morich, Hernán Nicolás</t>
  </si>
  <si>
    <t>Fernando, Rodriguez</t>
  </si>
  <si>
    <t>Moisset, Hernan</t>
  </si>
  <si>
    <t>Mansilla, lucas</t>
  </si>
  <si>
    <t>Amadei , Tomas</t>
  </si>
  <si>
    <t>Ourthe, Nahuel</t>
  </si>
  <si>
    <t>victorlood98@gmail.com</t>
  </si>
  <si>
    <t>hernanadragna76@gmail.com</t>
  </si>
  <si>
    <t>lukasman2009@gmail.com</t>
  </si>
  <si>
    <t>tomiamadei@gmail.com</t>
  </si>
  <si>
    <t>nahuelourthe@gmail.com</t>
  </si>
  <si>
    <t>1°</t>
  </si>
  <si>
    <t>2°</t>
  </si>
  <si>
    <t>3°</t>
  </si>
  <si>
    <t>4°</t>
  </si>
  <si>
    <t>5°</t>
  </si>
  <si>
    <t>CERTIFICADOS</t>
  </si>
  <si>
    <t>Fondos NETO</t>
  </si>
  <si>
    <t>Primo, Germán</t>
  </si>
  <si>
    <t>Gauna, Angel Cruz</t>
  </si>
  <si>
    <t>Mendieta, Eliana Beatriz</t>
  </si>
  <si>
    <t>electricydadindustrial@gmail.com</t>
  </si>
  <si>
    <t>Nicolasgauna380@gmail.com</t>
  </si>
  <si>
    <t>eliynacho2019@gmail.com</t>
  </si>
  <si>
    <t>Participación - Pagos</t>
  </si>
  <si>
    <t>TROFEOS</t>
  </si>
  <si>
    <t>DEDUCCIONES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</si>
</sst>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3" xfId="0" applyBorder="1"/>
    <xf numFmtId="9" fontId="0" fillId="0" borderId="4" xfId="0" applyNumberFormat="1" applyBorder="1" applyAlignment="1">
      <alignment horizontal="center" vertical="center"/>
    </xf>
    <xf numFmtId="8" fontId="0" fillId="0" borderId="5" xfId="0" applyNumberFormat="1" applyBorder="1"/>
    <xf numFmtId="0" fontId="0" fillId="0" borderId="6" xfId="0" applyBorder="1"/>
    <xf numFmtId="8" fontId="0" fillId="0" borderId="7" xfId="0" applyNumberFormat="1" applyBorder="1"/>
    <xf numFmtId="8" fontId="1" fillId="0" borderId="10" xfId="0" applyNumberFormat="1" applyFont="1" applyBorder="1"/>
    <xf numFmtId="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I13" sqref="I13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style="1" bestFit="1" customWidth="1"/>
    <col min="3" max="3" width="8.28515625" style="1" bestFit="1" customWidth="1"/>
    <col min="4" max="4" width="9.570312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5">
      <c r="A2" s="2">
        <v>45206</v>
      </c>
      <c r="B2" s="1">
        <f>COUNTA('07.10.23'!A2:A29)</f>
        <v>28</v>
      </c>
      <c r="C2" s="1">
        <f>COUNTIF('07.10.23'!B2:B29,1)</f>
        <v>25</v>
      </c>
      <c r="D2" s="3">
        <v>1000</v>
      </c>
      <c r="E2" s="3">
        <f>C2*D2</f>
        <v>25000</v>
      </c>
      <c r="F2" s="3">
        <f>E2*0.1</f>
        <v>2500</v>
      </c>
    </row>
    <row r="3" spans="1:6" x14ac:dyDescent="0.25">
      <c r="A3" s="2">
        <v>45220</v>
      </c>
      <c r="B3" s="1">
        <v>25</v>
      </c>
      <c r="C3" s="1">
        <f>COUNTIF('21.10.23'!B:B,"1")</f>
        <v>25</v>
      </c>
      <c r="D3" s="3">
        <v>1000</v>
      </c>
      <c r="E3" s="3">
        <f>C3*D3</f>
        <v>25000</v>
      </c>
      <c r="F3" s="3">
        <f>E3*0.1</f>
        <v>2500</v>
      </c>
    </row>
    <row r="4" spans="1:6" x14ac:dyDescent="0.25">
      <c r="A4" s="2">
        <v>45247</v>
      </c>
      <c r="B4" s="1">
        <v>17</v>
      </c>
      <c r="C4" s="1">
        <f>COUNTIF('11.11.23'!B:B,"1")</f>
        <v>17</v>
      </c>
      <c r="D4" s="3">
        <v>1000</v>
      </c>
      <c r="E4" s="3">
        <f>C4*D4</f>
        <v>17000</v>
      </c>
      <c r="F4" s="3">
        <f>E4*0.1</f>
        <v>1700</v>
      </c>
    </row>
    <row r="5" spans="1:6" x14ac:dyDescent="0.25">
      <c r="A5" s="2">
        <v>45262</v>
      </c>
      <c r="B5" s="1">
        <v>14</v>
      </c>
      <c r="C5" s="1">
        <f>COUNTIF('02.12.23'!B:B,1)</f>
        <v>12</v>
      </c>
      <c r="D5" s="3">
        <v>1000</v>
      </c>
      <c r="E5" s="3">
        <f>C5*D5</f>
        <v>12000</v>
      </c>
      <c r="F5" s="3">
        <f>E5*0.1</f>
        <v>1200</v>
      </c>
    </row>
    <row r="6" spans="1:6" x14ac:dyDescent="0.25">
      <c r="A6" s="2"/>
      <c r="D6" s="3"/>
      <c r="E6" s="3"/>
      <c r="F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A668-13C9-4756-868A-72A9C24D84E8}">
  <dimension ref="A2:L35"/>
  <sheetViews>
    <sheetView workbookViewId="0">
      <selection activeCell="K8" sqref="K8"/>
    </sheetView>
  </sheetViews>
  <sheetFormatPr baseColWidth="10" defaultRowHeight="15" x14ac:dyDescent="0.25"/>
  <cols>
    <col min="5" max="5" width="13.28515625" bestFit="1" customWidth="1"/>
    <col min="6" max="6" width="17.42578125" style="4" customWidth="1"/>
  </cols>
  <sheetData>
    <row r="2" spans="1:12" ht="27" thickBot="1" x14ac:dyDescent="0.3">
      <c r="A2" s="23" t="s">
        <v>120</v>
      </c>
      <c r="B2" s="23"/>
      <c r="C2" s="23"/>
      <c r="E2" s="24" t="s">
        <v>10</v>
      </c>
      <c r="F2" s="24"/>
      <c r="G2" s="24"/>
      <c r="J2" s="23" t="s">
        <v>148</v>
      </c>
      <c r="K2" s="23"/>
      <c r="L2" s="23"/>
    </row>
    <row r="3" spans="1:12" x14ac:dyDescent="0.25">
      <c r="A3" s="21">
        <f>SUM(Recaudación!E:E)</f>
        <v>79000</v>
      </c>
      <c r="B3" s="22"/>
      <c r="C3" s="22"/>
      <c r="E3" s="15" t="s">
        <v>5</v>
      </c>
      <c r="F3" s="16">
        <v>0.5</v>
      </c>
      <c r="G3" s="17">
        <f>$A$3*0.5- $A$26</f>
        <v>34500</v>
      </c>
      <c r="J3" s="5" t="s">
        <v>135</v>
      </c>
      <c r="K3" s="31">
        <v>28</v>
      </c>
      <c r="L3" s="5">
        <v>25</v>
      </c>
    </row>
    <row r="4" spans="1:12" x14ac:dyDescent="0.25">
      <c r="A4" s="22"/>
      <c r="B4" s="22"/>
      <c r="C4" s="22"/>
      <c r="E4" s="18" t="s">
        <v>6</v>
      </c>
      <c r="F4" s="14">
        <v>0.1</v>
      </c>
      <c r="G4" s="19">
        <f>$A$3*0.1</f>
        <v>7900</v>
      </c>
      <c r="J4" s="5" t="s">
        <v>136</v>
      </c>
      <c r="K4" s="31">
        <v>18</v>
      </c>
      <c r="L4" s="5">
        <v>25</v>
      </c>
    </row>
    <row r="5" spans="1:12" x14ac:dyDescent="0.25">
      <c r="A5" s="22"/>
      <c r="B5" s="22"/>
      <c r="C5" s="22"/>
      <c r="E5" s="18" t="s">
        <v>7</v>
      </c>
      <c r="F5" s="14">
        <v>0.1</v>
      </c>
      <c r="G5" s="19">
        <f>$A$3*0.1 - $A$32</f>
        <v>5900</v>
      </c>
      <c r="J5" s="5" t="s">
        <v>137</v>
      </c>
      <c r="K5" s="31">
        <v>17</v>
      </c>
      <c r="L5" s="5">
        <v>17</v>
      </c>
    </row>
    <row r="6" spans="1:12" x14ac:dyDescent="0.25">
      <c r="A6" s="22"/>
      <c r="B6" s="22"/>
      <c r="C6" s="22"/>
      <c r="E6" s="18" t="s">
        <v>8</v>
      </c>
      <c r="F6" s="14">
        <v>0.1</v>
      </c>
      <c r="G6" s="19">
        <f>$A$3*0.1</f>
        <v>7900</v>
      </c>
      <c r="J6" s="5" t="s">
        <v>138</v>
      </c>
      <c r="K6" s="31">
        <v>14</v>
      </c>
      <c r="L6" s="5">
        <v>12</v>
      </c>
    </row>
    <row r="7" spans="1:12" x14ac:dyDescent="0.25">
      <c r="E7" s="18" t="s">
        <v>9</v>
      </c>
      <c r="F7" s="14">
        <v>0.2</v>
      </c>
      <c r="G7" s="19">
        <f>$A$3*0.2</f>
        <v>15800</v>
      </c>
      <c r="J7" s="5" t="s">
        <v>139</v>
      </c>
      <c r="K7" s="5"/>
      <c r="L7" s="5"/>
    </row>
    <row r="8" spans="1:12" ht="15.75" thickBot="1" x14ac:dyDescent="0.3">
      <c r="E8" s="25" t="s">
        <v>121</v>
      </c>
      <c r="F8" s="26"/>
      <c r="G8" s="20">
        <f>A3-G4</f>
        <v>71100</v>
      </c>
    </row>
    <row r="9" spans="1:12" ht="26.25" x14ac:dyDescent="0.25">
      <c r="A9" s="23" t="s">
        <v>141</v>
      </c>
      <c r="B9" s="23"/>
      <c r="C9" s="23"/>
    </row>
    <row r="10" spans="1:12" x14ac:dyDescent="0.25">
      <c r="A10" s="21">
        <f>G8</f>
        <v>71100</v>
      </c>
      <c r="B10" s="22"/>
      <c r="C10" s="22"/>
    </row>
    <row r="11" spans="1:12" x14ac:dyDescent="0.25">
      <c r="A11" s="22"/>
      <c r="B11" s="22"/>
      <c r="C11" s="22"/>
    </row>
    <row r="12" spans="1:12" x14ac:dyDescent="0.25">
      <c r="A12" s="22"/>
      <c r="B12" s="22"/>
      <c r="C12" s="22"/>
    </row>
    <row r="13" spans="1:12" x14ac:dyDescent="0.25">
      <c r="A13" s="22"/>
      <c r="B13" s="22"/>
      <c r="C13" s="22"/>
    </row>
    <row r="14" spans="1:12" x14ac:dyDescent="0.25">
      <c r="A14" s="4"/>
      <c r="C14" s="4"/>
    </row>
    <row r="15" spans="1:12" x14ac:dyDescent="0.25">
      <c r="A15" s="4"/>
      <c r="C15" s="4"/>
    </row>
    <row r="16" spans="1:12" x14ac:dyDescent="0.25">
      <c r="A16" s="4"/>
      <c r="C16" s="4"/>
    </row>
    <row r="17" spans="1:3" x14ac:dyDescent="0.25">
      <c r="A17" s="4"/>
      <c r="C17" s="4"/>
    </row>
    <row r="18" spans="1:3" x14ac:dyDescent="0.25">
      <c r="A18" s="4"/>
      <c r="C18" s="4"/>
    </row>
    <row r="19" spans="1:3" x14ac:dyDescent="0.25">
      <c r="A19" s="4"/>
      <c r="C19" s="4"/>
    </row>
    <row r="20" spans="1:3" x14ac:dyDescent="0.25">
      <c r="A20" s="4"/>
      <c r="C20" s="4"/>
    </row>
    <row r="21" spans="1:3" x14ac:dyDescent="0.25">
      <c r="A21" s="4"/>
      <c r="C21" s="4"/>
    </row>
    <row r="22" spans="1:3" ht="26.25" x14ac:dyDescent="0.25">
      <c r="A22" s="32" t="s">
        <v>150</v>
      </c>
      <c r="B22" s="32"/>
      <c r="C22" s="32"/>
    </row>
    <row r="23" spans="1:3" x14ac:dyDescent="0.25">
      <c r="A23" s="4"/>
      <c r="C23" s="4"/>
    </row>
    <row r="24" spans="1:3" x14ac:dyDescent="0.25">
      <c r="A24" s="4"/>
      <c r="C24" s="4"/>
    </row>
    <row r="25" spans="1:3" ht="26.25" x14ac:dyDescent="0.25">
      <c r="A25" s="32" t="s">
        <v>149</v>
      </c>
      <c r="B25" s="32"/>
      <c r="C25" s="32"/>
    </row>
    <row r="26" spans="1:3" x14ac:dyDescent="0.25">
      <c r="A26" s="33">
        <v>5000</v>
      </c>
      <c r="B26" s="34"/>
      <c r="C26" s="34"/>
    </row>
    <row r="27" spans="1:3" x14ac:dyDescent="0.25">
      <c r="A27" s="34"/>
      <c r="B27" s="34"/>
      <c r="C27" s="34"/>
    </row>
    <row r="28" spans="1:3" x14ac:dyDescent="0.25">
      <c r="A28" s="34"/>
      <c r="B28" s="34"/>
      <c r="C28" s="34"/>
    </row>
    <row r="29" spans="1:3" x14ac:dyDescent="0.25">
      <c r="A29" s="34"/>
      <c r="B29" s="34"/>
      <c r="C29" s="34"/>
    </row>
    <row r="31" spans="1:3" ht="26.25" x14ac:dyDescent="0.25">
      <c r="A31" s="32" t="s">
        <v>140</v>
      </c>
      <c r="B31" s="32"/>
      <c r="C31" s="32"/>
    </row>
    <row r="32" spans="1:3" x14ac:dyDescent="0.25">
      <c r="A32" s="33">
        <v>2000</v>
      </c>
      <c r="B32" s="34"/>
      <c r="C32" s="34"/>
    </row>
    <row r="33" spans="1:3" x14ac:dyDescent="0.25">
      <c r="A33" s="34"/>
      <c r="B33" s="34"/>
      <c r="C33" s="34"/>
    </row>
    <row r="34" spans="1:3" x14ac:dyDescent="0.25">
      <c r="A34" s="34"/>
      <c r="B34" s="34"/>
      <c r="C34" s="34"/>
    </row>
    <row r="35" spans="1:3" x14ac:dyDescent="0.25">
      <c r="A35" s="34"/>
      <c r="B35" s="34"/>
      <c r="C35" s="34"/>
    </row>
  </sheetData>
  <mergeCells count="12">
    <mergeCell ref="A31:C31"/>
    <mergeCell ref="A32:C35"/>
    <mergeCell ref="A22:C22"/>
    <mergeCell ref="J2:L2"/>
    <mergeCell ref="A25:C25"/>
    <mergeCell ref="A26:C29"/>
    <mergeCell ref="A10:C13"/>
    <mergeCell ref="A2:C2"/>
    <mergeCell ref="A3:C6"/>
    <mergeCell ref="E2:G2"/>
    <mergeCell ref="E8:F8"/>
    <mergeCell ref="A9:C9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D97B-76FE-44C2-921F-C1454515C7B0}">
  <dimension ref="A1:Q29"/>
  <sheetViews>
    <sheetView workbookViewId="0">
      <selection activeCell="J19" sqref="J19"/>
    </sheetView>
  </sheetViews>
  <sheetFormatPr baseColWidth="10" defaultRowHeight="15" x14ac:dyDescent="0.25"/>
  <cols>
    <col min="1" max="1" width="29.5703125" bestFit="1" customWidth="1"/>
    <col min="4" max="4" width="33" bestFit="1" customWidth="1"/>
    <col min="5" max="5" width="11.42578125" style="4"/>
    <col min="7" max="7" width="14.85546875" bestFit="1" customWidth="1"/>
    <col min="10" max="10" width="17.42578125" bestFit="1" customWidth="1"/>
  </cols>
  <sheetData>
    <row r="1" spans="1:17" s="8" customFormat="1" ht="24" customHeight="1" x14ac:dyDescent="0.25">
      <c r="A1" s="7" t="s">
        <v>1</v>
      </c>
      <c r="B1" s="7" t="s">
        <v>2</v>
      </c>
      <c r="C1" s="7" t="s">
        <v>39</v>
      </c>
      <c r="D1" s="7" t="s">
        <v>40</v>
      </c>
      <c r="E1" s="7" t="s">
        <v>66</v>
      </c>
      <c r="F1" s="7" t="s">
        <v>67</v>
      </c>
      <c r="G1" s="7" t="s">
        <v>75</v>
      </c>
      <c r="H1"/>
      <c r="I1"/>
      <c r="J1"/>
      <c r="K1"/>
      <c r="L1"/>
      <c r="M1"/>
      <c r="N1"/>
      <c r="O1"/>
      <c r="P1"/>
      <c r="Q1"/>
    </row>
    <row r="2" spans="1:17" ht="18.75" x14ac:dyDescent="0.25">
      <c r="A2" s="5" t="s">
        <v>35</v>
      </c>
      <c r="B2" s="5">
        <v>0</v>
      </c>
      <c r="C2" s="5">
        <v>3572665647</v>
      </c>
      <c r="D2" s="5" t="s">
        <v>41</v>
      </c>
      <c r="E2" s="9">
        <v>1976</v>
      </c>
      <c r="F2" s="10">
        <f ca="1">YEAR(TODAY())-E2</f>
        <v>47</v>
      </c>
      <c r="G2" s="10" t="str">
        <f ca="1">IF(F2&lt;=12, "Niño", IF(F2&lt;=14, "Preadolescente", IF(F2&lt;=24, "Joven", IF(F2&lt;=35, "Joven adulto", "Adulto"))))</f>
        <v>Adulto</v>
      </c>
      <c r="J2" s="27" t="s">
        <v>69</v>
      </c>
      <c r="K2" s="27"/>
      <c r="L2" s="6"/>
    </row>
    <row r="3" spans="1:17" x14ac:dyDescent="0.25">
      <c r="A3" s="5" t="s">
        <v>36</v>
      </c>
      <c r="B3" s="5">
        <v>1</v>
      </c>
      <c r="C3" s="5">
        <v>3516512615</v>
      </c>
      <c r="D3" s="5" t="s">
        <v>42</v>
      </c>
      <c r="E3" s="9">
        <v>1998</v>
      </c>
      <c r="F3" s="10">
        <f t="shared" ref="F3:F29" ca="1" si="0">YEAR(TODAY())-E3</f>
        <v>25</v>
      </c>
      <c r="G3" s="10" t="str">
        <f t="shared" ref="G3:G29" ca="1" si="1">IF(F3&lt;=12, "Niño", IF(F3&lt;=14, "Preadolescente", IF(F3&lt;=24, "Joven", IF(F3&lt;=35, "Joven adulto", "Adulto"))))</f>
        <v>Joven adulto</v>
      </c>
      <c r="J3" s="13" t="s">
        <v>68</v>
      </c>
      <c r="K3" s="12">
        <f ca="1">AVERAGE(F2:F29)</f>
        <v>29.821428571428573</v>
      </c>
    </row>
    <row r="4" spans="1:17" x14ac:dyDescent="0.25">
      <c r="A4" s="5" t="s">
        <v>37</v>
      </c>
      <c r="B4" s="5">
        <v>1</v>
      </c>
      <c r="C4" s="5">
        <v>2804880791</v>
      </c>
      <c r="D4" s="5" t="s">
        <v>43</v>
      </c>
      <c r="E4" s="9">
        <v>2002</v>
      </c>
      <c r="F4" s="10">
        <f t="shared" ca="1" si="0"/>
        <v>21</v>
      </c>
      <c r="G4" s="10" t="str">
        <f t="shared" ca="1" si="1"/>
        <v>Joven</v>
      </c>
      <c r="J4" s="13" t="s">
        <v>70</v>
      </c>
      <c r="K4" s="11">
        <f ca="1">COUNTIF($G$2:$G$29,J4)</f>
        <v>3</v>
      </c>
    </row>
    <row r="5" spans="1:17" x14ac:dyDescent="0.25">
      <c r="A5" s="5" t="s">
        <v>38</v>
      </c>
      <c r="B5" s="5">
        <v>1</v>
      </c>
      <c r="C5" s="5">
        <v>3516810441</v>
      </c>
      <c r="D5" s="5" t="s">
        <v>44</v>
      </c>
      <c r="E5" s="9">
        <v>1971</v>
      </c>
      <c r="F5" s="10">
        <f t="shared" ca="1" si="0"/>
        <v>52</v>
      </c>
      <c r="G5" s="10" t="str">
        <f t="shared" ca="1" si="1"/>
        <v>Adulto</v>
      </c>
      <c r="J5" s="13" t="s">
        <v>71</v>
      </c>
      <c r="K5" s="11">
        <f t="shared" ref="K5:K8" ca="1" si="2">COUNTIF($G$2:$G$29,J5)</f>
        <v>2</v>
      </c>
    </row>
    <row r="6" spans="1:17" x14ac:dyDescent="0.25">
      <c r="A6" s="5" t="s">
        <v>11</v>
      </c>
      <c r="B6" s="5">
        <v>0</v>
      </c>
      <c r="C6" s="5">
        <v>3548505644</v>
      </c>
      <c r="D6" s="5" t="s">
        <v>45</v>
      </c>
      <c r="E6" s="9">
        <v>1952</v>
      </c>
      <c r="F6" s="10">
        <f t="shared" ca="1" si="0"/>
        <v>71</v>
      </c>
      <c r="G6" s="10" t="str">
        <f t="shared" ca="1" si="1"/>
        <v>Adulto</v>
      </c>
      <c r="J6" s="13" t="s">
        <v>72</v>
      </c>
      <c r="K6" s="11">
        <f t="shared" ca="1" si="2"/>
        <v>8</v>
      </c>
    </row>
    <row r="7" spans="1:17" x14ac:dyDescent="0.25">
      <c r="A7" s="5" t="s">
        <v>12</v>
      </c>
      <c r="B7" s="5">
        <v>1</v>
      </c>
      <c r="C7" s="5">
        <v>3516789379</v>
      </c>
      <c r="D7" s="5" t="s">
        <v>46</v>
      </c>
      <c r="E7" s="9">
        <v>2015</v>
      </c>
      <c r="F7" s="10">
        <f t="shared" ca="1" si="0"/>
        <v>8</v>
      </c>
      <c r="G7" s="10" t="str">
        <f t="shared" ca="1" si="1"/>
        <v>Niño</v>
      </c>
      <c r="J7" s="13" t="s">
        <v>73</v>
      </c>
      <c r="K7" s="11">
        <f t="shared" ca="1" si="2"/>
        <v>6</v>
      </c>
    </row>
    <row r="8" spans="1:17" x14ac:dyDescent="0.25">
      <c r="A8" s="5" t="s">
        <v>13</v>
      </c>
      <c r="B8" s="5">
        <v>1</v>
      </c>
      <c r="C8" s="5">
        <v>3517447526</v>
      </c>
      <c r="D8" s="5" t="s">
        <v>47</v>
      </c>
      <c r="E8" s="9">
        <v>1994</v>
      </c>
      <c r="F8" s="10">
        <f t="shared" ca="1" si="0"/>
        <v>29</v>
      </c>
      <c r="G8" s="10" t="str">
        <f t="shared" ca="1" si="1"/>
        <v>Joven adulto</v>
      </c>
      <c r="J8" s="13" t="s">
        <v>74</v>
      </c>
      <c r="K8" s="11">
        <f t="shared" ca="1" si="2"/>
        <v>9</v>
      </c>
    </row>
    <row r="9" spans="1:17" x14ac:dyDescent="0.25">
      <c r="A9" s="5" t="s">
        <v>14</v>
      </c>
      <c r="B9" s="5">
        <v>1</v>
      </c>
      <c r="C9" s="5">
        <v>3513527492</v>
      </c>
      <c r="D9" s="5" t="s">
        <v>48</v>
      </c>
      <c r="E9" s="9">
        <v>2001</v>
      </c>
      <c r="F9" s="10">
        <f t="shared" ca="1" si="0"/>
        <v>22</v>
      </c>
      <c r="G9" s="10" t="str">
        <f t="shared" ca="1" si="1"/>
        <v>Joven</v>
      </c>
      <c r="J9" s="28" t="s">
        <v>4</v>
      </c>
      <c r="K9" s="29">
        <f>COUNTA(A2:A1048576)</f>
        <v>28</v>
      </c>
    </row>
    <row r="10" spans="1:17" x14ac:dyDescent="0.25">
      <c r="A10" s="5" t="s">
        <v>15</v>
      </c>
      <c r="B10" s="5">
        <v>1</v>
      </c>
      <c r="C10" s="5">
        <v>3512049786</v>
      </c>
      <c r="D10" s="5" t="s">
        <v>49</v>
      </c>
      <c r="E10" s="9">
        <v>2001</v>
      </c>
      <c r="F10" s="10">
        <f t="shared" ca="1" si="0"/>
        <v>22</v>
      </c>
      <c r="G10" s="10" t="str">
        <f t="shared" ca="1" si="1"/>
        <v>Joven</v>
      </c>
    </row>
    <row r="11" spans="1:17" x14ac:dyDescent="0.25">
      <c r="A11" s="5" t="s">
        <v>16</v>
      </c>
      <c r="B11" s="5">
        <v>1</v>
      </c>
      <c r="C11" s="5">
        <v>3482415387</v>
      </c>
      <c r="D11" s="5" t="s">
        <v>50</v>
      </c>
      <c r="E11" s="9">
        <v>1999</v>
      </c>
      <c r="F11" s="10">
        <f t="shared" ca="1" si="0"/>
        <v>24</v>
      </c>
      <c r="G11" s="10" t="str">
        <f t="shared" ca="1" si="1"/>
        <v>Joven</v>
      </c>
    </row>
    <row r="12" spans="1:17" x14ac:dyDescent="0.25">
      <c r="A12" s="5" t="s">
        <v>17</v>
      </c>
      <c r="B12" s="5">
        <v>1</v>
      </c>
      <c r="C12" s="5">
        <v>3518730122</v>
      </c>
      <c r="D12" s="5" t="s">
        <v>51</v>
      </c>
      <c r="E12" s="9">
        <v>1997</v>
      </c>
      <c r="F12" s="10">
        <f t="shared" ca="1" si="0"/>
        <v>26</v>
      </c>
      <c r="G12" s="10" t="str">
        <f t="shared" ca="1" si="1"/>
        <v>Joven adulto</v>
      </c>
    </row>
    <row r="13" spans="1:17" x14ac:dyDescent="0.25">
      <c r="A13" s="5" t="s">
        <v>18</v>
      </c>
      <c r="B13" s="5">
        <v>1</v>
      </c>
      <c r="C13" s="5">
        <v>3518049257</v>
      </c>
      <c r="D13" s="5" t="s">
        <v>52</v>
      </c>
      <c r="E13" s="9">
        <v>2012</v>
      </c>
      <c r="F13" s="10">
        <f t="shared" ca="1" si="0"/>
        <v>11</v>
      </c>
      <c r="G13" s="10" t="str">
        <f t="shared" ca="1" si="1"/>
        <v>Niño</v>
      </c>
    </row>
    <row r="14" spans="1:17" x14ac:dyDescent="0.25">
      <c r="A14" s="5" t="s">
        <v>19</v>
      </c>
      <c r="B14" s="5">
        <v>1</v>
      </c>
      <c r="C14" s="5">
        <v>3515444224</v>
      </c>
      <c r="D14" s="5" t="s">
        <v>53</v>
      </c>
      <c r="E14" s="9">
        <v>2010</v>
      </c>
      <c r="F14" s="10">
        <f t="shared" ca="1" si="0"/>
        <v>13</v>
      </c>
      <c r="G14" s="10" t="str">
        <f t="shared" ca="1" si="1"/>
        <v>Preadolescente</v>
      </c>
    </row>
    <row r="15" spans="1:17" x14ac:dyDescent="0.25">
      <c r="A15" s="5" t="s">
        <v>20</v>
      </c>
      <c r="B15" s="5">
        <v>1</v>
      </c>
      <c r="C15" s="5">
        <v>351248613</v>
      </c>
      <c r="D15" s="5" t="s">
        <v>54</v>
      </c>
      <c r="E15" s="9">
        <v>1982</v>
      </c>
      <c r="F15" s="10">
        <f t="shared" ca="1" si="0"/>
        <v>41</v>
      </c>
      <c r="G15" s="10" t="str">
        <f t="shared" ca="1" si="1"/>
        <v>Adulto</v>
      </c>
    </row>
    <row r="16" spans="1:17" x14ac:dyDescent="0.25">
      <c r="A16" s="5" t="s">
        <v>21</v>
      </c>
      <c r="B16" s="5">
        <v>1</v>
      </c>
      <c r="C16" s="5">
        <v>3516290543</v>
      </c>
      <c r="D16" s="5" t="s">
        <v>55</v>
      </c>
      <c r="E16" s="9">
        <v>2008</v>
      </c>
      <c r="F16" s="10">
        <f t="shared" ca="1" si="0"/>
        <v>15</v>
      </c>
      <c r="G16" s="10" t="str">
        <f t="shared" ca="1" si="1"/>
        <v>Joven</v>
      </c>
    </row>
    <row r="17" spans="1:7" x14ac:dyDescent="0.25">
      <c r="A17" s="5" t="s">
        <v>22</v>
      </c>
      <c r="B17" s="5">
        <v>1</v>
      </c>
      <c r="C17" s="5"/>
      <c r="D17" s="5"/>
      <c r="E17" s="9">
        <v>1980</v>
      </c>
      <c r="F17" s="10">
        <f t="shared" ca="1" si="0"/>
        <v>43</v>
      </c>
      <c r="G17" s="10" t="str">
        <f t="shared" ca="1" si="1"/>
        <v>Adulto</v>
      </c>
    </row>
    <row r="18" spans="1:7" x14ac:dyDescent="0.25">
      <c r="A18" s="5" t="s">
        <v>23</v>
      </c>
      <c r="B18" s="5">
        <v>1</v>
      </c>
      <c r="C18" s="5"/>
      <c r="D18" s="5"/>
      <c r="E18" s="9">
        <v>1980</v>
      </c>
      <c r="F18" s="10">
        <f t="shared" ca="1" si="0"/>
        <v>43</v>
      </c>
      <c r="G18" s="10" t="str">
        <f t="shared" ca="1" si="1"/>
        <v>Adulto</v>
      </c>
    </row>
    <row r="19" spans="1:7" x14ac:dyDescent="0.25">
      <c r="A19" s="5" t="s">
        <v>24</v>
      </c>
      <c r="B19" s="5">
        <v>1</v>
      </c>
      <c r="C19" s="5">
        <v>3515101017</v>
      </c>
      <c r="D19" s="5" t="s">
        <v>56</v>
      </c>
      <c r="E19" s="9">
        <v>2015</v>
      </c>
      <c r="F19" s="10">
        <f t="shared" ca="1" si="0"/>
        <v>8</v>
      </c>
      <c r="G19" s="10" t="str">
        <f t="shared" ca="1" si="1"/>
        <v>Niño</v>
      </c>
    </row>
    <row r="20" spans="1:7" x14ac:dyDescent="0.25">
      <c r="A20" s="5" t="s">
        <v>25</v>
      </c>
      <c r="B20" s="5">
        <v>1</v>
      </c>
      <c r="C20" s="5">
        <v>3518583252</v>
      </c>
      <c r="D20" s="5" t="s">
        <v>57</v>
      </c>
      <c r="E20" s="9">
        <v>1995</v>
      </c>
      <c r="F20" s="10">
        <f t="shared" ca="1" si="0"/>
        <v>28</v>
      </c>
      <c r="G20" s="10" t="str">
        <f t="shared" ca="1" si="1"/>
        <v>Joven adulto</v>
      </c>
    </row>
    <row r="21" spans="1:7" x14ac:dyDescent="0.25">
      <c r="A21" s="5" t="s">
        <v>26</v>
      </c>
      <c r="B21" s="5">
        <v>1</v>
      </c>
      <c r="C21" s="5">
        <v>3516979292</v>
      </c>
      <c r="D21" s="5" t="s">
        <v>58</v>
      </c>
      <c r="E21" s="9">
        <v>2005</v>
      </c>
      <c r="F21" s="10">
        <f t="shared" ca="1" si="0"/>
        <v>18</v>
      </c>
      <c r="G21" s="10" t="str">
        <f t="shared" ca="1" si="1"/>
        <v>Joven</v>
      </c>
    </row>
    <row r="22" spans="1:7" x14ac:dyDescent="0.25">
      <c r="A22" s="5" t="s">
        <v>27</v>
      </c>
      <c r="B22" s="5">
        <v>1</v>
      </c>
      <c r="C22" s="5">
        <v>3517067907</v>
      </c>
      <c r="D22" s="5" t="s">
        <v>59</v>
      </c>
      <c r="E22" s="9">
        <v>1993</v>
      </c>
      <c r="F22" s="10">
        <f t="shared" ca="1" si="0"/>
        <v>30</v>
      </c>
      <c r="G22" s="10" t="str">
        <f t="shared" ca="1" si="1"/>
        <v>Joven adulto</v>
      </c>
    </row>
    <row r="23" spans="1:7" x14ac:dyDescent="0.25">
      <c r="A23" s="5" t="s">
        <v>28</v>
      </c>
      <c r="B23" s="5">
        <v>0</v>
      </c>
      <c r="C23" s="5">
        <v>3794078175</v>
      </c>
      <c r="D23" s="5" t="s">
        <v>60</v>
      </c>
      <c r="E23" s="9">
        <v>1993</v>
      </c>
      <c r="F23" s="10">
        <f t="shared" ca="1" si="0"/>
        <v>30</v>
      </c>
      <c r="G23" s="10" t="str">
        <f t="shared" ca="1" si="1"/>
        <v>Joven adulto</v>
      </c>
    </row>
    <row r="24" spans="1:7" x14ac:dyDescent="0.25">
      <c r="A24" s="5" t="s">
        <v>29</v>
      </c>
      <c r="B24" s="5">
        <v>1</v>
      </c>
      <c r="C24" s="5">
        <v>3517170755</v>
      </c>
      <c r="D24" s="5" t="s">
        <v>61</v>
      </c>
      <c r="E24" s="9">
        <v>2006</v>
      </c>
      <c r="F24" s="10">
        <f t="shared" ca="1" si="0"/>
        <v>17</v>
      </c>
      <c r="G24" s="10" t="str">
        <f t="shared" ca="1" si="1"/>
        <v>Joven</v>
      </c>
    </row>
    <row r="25" spans="1:7" x14ac:dyDescent="0.25">
      <c r="A25" s="5" t="s">
        <v>30</v>
      </c>
      <c r="B25" s="5">
        <v>1</v>
      </c>
      <c r="C25" s="5">
        <v>3515294476</v>
      </c>
      <c r="D25" s="5" t="s">
        <v>62</v>
      </c>
      <c r="E25" s="9">
        <v>1982</v>
      </c>
      <c r="F25" s="10">
        <f t="shared" ca="1" si="0"/>
        <v>41</v>
      </c>
      <c r="G25" s="10" t="str">
        <f t="shared" ca="1" si="1"/>
        <v>Adulto</v>
      </c>
    </row>
    <row r="26" spans="1:7" x14ac:dyDescent="0.25">
      <c r="A26" s="5" t="s">
        <v>31</v>
      </c>
      <c r="B26" s="5">
        <v>1</v>
      </c>
      <c r="C26" s="5">
        <v>3517012279</v>
      </c>
      <c r="D26" s="5" t="s">
        <v>63</v>
      </c>
      <c r="E26" s="9">
        <v>1999</v>
      </c>
      <c r="F26" s="10">
        <f t="shared" ca="1" si="0"/>
        <v>24</v>
      </c>
      <c r="G26" s="10" t="str">
        <f t="shared" ca="1" si="1"/>
        <v>Joven</v>
      </c>
    </row>
    <row r="27" spans="1:7" x14ac:dyDescent="0.25">
      <c r="A27" s="5" t="s">
        <v>32</v>
      </c>
      <c r="B27" s="5">
        <v>1</v>
      </c>
      <c r="C27" s="5">
        <v>3513286690</v>
      </c>
      <c r="D27" s="5" t="s">
        <v>64</v>
      </c>
      <c r="E27" s="9">
        <v>2010</v>
      </c>
      <c r="F27" s="10">
        <f t="shared" ca="1" si="0"/>
        <v>13</v>
      </c>
      <c r="G27" s="10" t="str">
        <f t="shared" ca="1" si="1"/>
        <v>Preadolescente</v>
      </c>
    </row>
    <row r="28" spans="1:7" x14ac:dyDescent="0.25">
      <c r="A28" s="5" t="s">
        <v>33</v>
      </c>
      <c r="B28" s="5">
        <v>1</v>
      </c>
      <c r="C28" s="5">
        <v>3517058324</v>
      </c>
      <c r="D28" s="5" t="s">
        <v>65</v>
      </c>
      <c r="E28" s="9">
        <v>1981</v>
      </c>
      <c r="F28" s="10">
        <f t="shared" ca="1" si="0"/>
        <v>42</v>
      </c>
      <c r="G28" s="10" t="str">
        <f t="shared" ca="1" si="1"/>
        <v>Adulto</v>
      </c>
    </row>
    <row r="29" spans="1:7" x14ac:dyDescent="0.25">
      <c r="A29" s="5" t="s">
        <v>34</v>
      </c>
      <c r="B29" s="5">
        <v>1</v>
      </c>
      <c r="C29" s="5"/>
      <c r="D29" s="5"/>
      <c r="E29" s="9">
        <v>1952</v>
      </c>
      <c r="F29" s="10">
        <f t="shared" ca="1" si="0"/>
        <v>71</v>
      </c>
      <c r="G29" s="10" t="str">
        <f t="shared" ca="1" si="1"/>
        <v>Adulto</v>
      </c>
    </row>
  </sheetData>
  <mergeCells count="1"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A47E-A8F3-4DCB-8223-93DEC2F336FF}">
  <dimension ref="A1:K27"/>
  <sheetViews>
    <sheetView workbookViewId="0">
      <selection activeCell="E25" sqref="E25"/>
    </sheetView>
  </sheetViews>
  <sheetFormatPr baseColWidth="10" defaultRowHeight="15" x14ac:dyDescent="0.25"/>
  <cols>
    <col min="1" max="1" width="30.5703125" bestFit="1" customWidth="1"/>
    <col min="2" max="2" width="8.28515625" bestFit="1" customWidth="1"/>
    <col min="3" max="3" width="11" bestFit="1" customWidth="1"/>
    <col min="4" max="4" width="33" bestFit="1" customWidth="1"/>
    <col min="5" max="5" width="6.28515625" bestFit="1" customWidth="1"/>
    <col min="6" max="6" width="5.28515625" bestFit="1" customWidth="1"/>
    <col min="7" max="7" width="14.85546875" bestFit="1" customWidth="1"/>
    <col min="10" max="10" width="17.42578125" bestFit="1" customWidth="1"/>
    <col min="11" max="11" width="3" bestFit="1" customWidth="1"/>
  </cols>
  <sheetData>
    <row r="1" spans="1:11" x14ac:dyDescent="0.25">
      <c r="A1" s="7" t="s">
        <v>1</v>
      </c>
      <c r="B1" s="7" t="s">
        <v>2</v>
      </c>
      <c r="C1" s="7" t="s">
        <v>39</v>
      </c>
      <c r="D1" s="7" t="s">
        <v>40</v>
      </c>
      <c r="E1" s="7" t="s">
        <v>66</v>
      </c>
      <c r="F1" s="7" t="s">
        <v>67</v>
      </c>
      <c r="G1" s="7" t="s">
        <v>75</v>
      </c>
    </row>
    <row r="2" spans="1:11" ht="18.75" x14ac:dyDescent="0.25">
      <c r="A2" s="5" t="s">
        <v>11</v>
      </c>
      <c r="B2" s="5">
        <v>0</v>
      </c>
      <c r="C2" s="5">
        <v>3548505644</v>
      </c>
      <c r="D2" s="5" t="s">
        <v>45</v>
      </c>
      <c r="E2" s="5">
        <v>1952</v>
      </c>
      <c r="F2" s="10">
        <f ca="1">YEAR(TODAY())-E2</f>
        <v>71</v>
      </c>
      <c r="G2" s="10" t="str">
        <f ca="1">IF(F2&lt;=12, "Niño", IF(F2&lt;=14, "Preadolescente", IF(F2&lt;=24, "Joven", IF(F2&lt;=35, "Joven adulto", "Adulto"))))</f>
        <v>Adulto</v>
      </c>
      <c r="J2" s="27" t="s">
        <v>69</v>
      </c>
      <c r="K2" s="27"/>
    </row>
    <row r="3" spans="1:11" x14ac:dyDescent="0.25">
      <c r="A3" s="5" t="s">
        <v>76</v>
      </c>
      <c r="B3" s="5">
        <v>1</v>
      </c>
      <c r="C3" s="5">
        <v>3517447526</v>
      </c>
      <c r="D3" s="5" t="s">
        <v>47</v>
      </c>
      <c r="E3" s="5">
        <v>1994</v>
      </c>
      <c r="F3" s="10">
        <f t="shared" ref="F3:F27" ca="1" si="0">YEAR(TODAY())-E3</f>
        <v>29</v>
      </c>
      <c r="G3" s="10" t="str">
        <f t="shared" ref="G3:G27" ca="1" si="1">IF(F3&lt;=12, "Niño", IF(F3&lt;=14, "Preadolescente", IF(F3&lt;=24, "Joven", IF(F3&lt;=35, "Joven adulto", "Adulto"))))</f>
        <v>Joven adulto</v>
      </c>
      <c r="J3" s="13" t="s">
        <v>68</v>
      </c>
      <c r="K3" s="12">
        <f ca="1">AVERAGE(F2:F29)</f>
        <v>33.807692307692307</v>
      </c>
    </row>
    <row r="4" spans="1:11" x14ac:dyDescent="0.25">
      <c r="A4" s="5" t="s">
        <v>77</v>
      </c>
      <c r="B4" s="5">
        <v>1</v>
      </c>
      <c r="C4" s="5">
        <v>3482415387</v>
      </c>
      <c r="D4" s="30" t="s">
        <v>50</v>
      </c>
      <c r="E4" s="5">
        <v>1999</v>
      </c>
      <c r="F4" s="10">
        <f t="shared" ca="1" si="0"/>
        <v>24</v>
      </c>
      <c r="G4" s="10" t="str">
        <f t="shared" ca="1" si="1"/>
        <v>Joven</v>
      </c>
      <c r="J4" s="13" t="s">
        <v>70</v>
      </c>
      <c r="K4" s="11">
        <f ca="1">COUNTIF($G$2:$G$29,J4)</f>
        <v>1</v>
      </c>
    </row>
    <row r="5" spans="1:11" x14ac:dyDescent="0.25">
      <c r="A5" s="5" t="s">
        <v>25</v>
      </c>
      <c r="B5" s="5">
        <v>1</v>
      </c>
      <c r="C5" s="5">
        <v>3518583252</v>
      </c>
      <c r="D5" s="30" t="s">
        <v>57</v>
      </c>
      <c r="E5" s="5">
        <v>1995</v>
      </c>
      <c r="F5" s="10">
        <f t="shared" ca="1" si="0"/>
        <v>28</v>
      </c>
      <c r="G5" s="10" t="str">
        <f t="shared" ca="1" si="1"/>
        <v>Joven adulto</v>
      </c>
      <c r="J5" s="13" t="s">
        <v>71</v>
      </c>
      <c r="K5" s="11">
        <f ca="1">COUNTIF($G$2:$G$29,J5)</f>
        <v>2</v>
      </c>
    </row>
    <row r="6" spans="1:11" x14ac:dyDescent="0.25">
      <c r="A6" s="5" t="s">
        <v>78</v>
      </c>
      <c r="B6" s="5">
        <v>1</v>
      </c>
      <c r="C6" s="5">
        <v>3516080683</v>
      </c>
      <c r="D6" s="30" t="s">
        <v>92</v>
      </c>
      <c r="E6" s="5">
        <v>1994</v>
      </c>
      <c r="F6" s="10">
        <f t="shared" ca="1" si="0"/>
        <v>29</v>
      </c>
      <c r="G6" s="10" t="str">
        <f t="shared" ca="1" si="1"/>
        <v>Joven adulto</v>
      </c>
      <c r="J6" s="13" t="s">
        <v>72</v>
      </c>
      <c r="K6" s="11">
        <f ca="1">COUNTIF($G$2:$G$29,J6)</f>
        <v>7</v>
      </c>
    </row>
    <row r="7" spans="1:11" x14ac:dyDescent="0.25">
      <c r="A7" s="5" t="s">
        <v>79</v>
      </c>
      <c r="B7" s="5">
        <v>1</v>
      </c>
      <c r="C7" s="5">
        <v>3516512615</v>
      </c>
      <c r="D7" s="30" t="s">
        <v>42</v>
      </c>
      <c r="E7" s="5">
        <v>1998</v>
      </c>
      <c r="F7" s="10">
        <f t="shared" ca="1" si="0"/>
        <v>25</v>
      </c>
      <c r="G7" s="10" t="str">
        <f t="shared" ca="1" si="1"/>
        <v>Joven adulto</v>
      </c>
      <c r="J7" s="13" t="s">
        <v>73</v>
      </c>
      <c r="K7" s="11">
        <f ca="1">COUNTIF($G$2:$G$29,J7)</f>
        <v>6</v>
      </c>
    </row>
    <row r="8" spans="1:11" x14ac:dyDescent="0.25">
      <c r="A8" s="5" t="s">
        <v>80</v>
      </c>
      <c r="B8" s="5">
        <v>1</v>
      </c>
      <c r="C8" s="5">
        <v>3512821459</v>
      </c>
      <c r="D8" s="30" t="s">
        <v>93</v>
      </c>
      <c r="E8" s="5">
        <v>1957</v>
      </c>
      <c r="F8" s="10">
        <f t="shared" ca="1" si="0"/>
        <v>66</v>
      </c>
      <c r="G8" s="10" t="str">
        <f t="shared" ca="1" si="1"/>
        <v>Adulto</v>
      </c>
      <c r="J8" s="13" t="s">
        <v>74</v>
      </c>
      <c r="K8" s="11">
        <f ca="1">COUNTIF($G$2:$G$29,J8)</f>
        <v>10</v>
      </c>
    </row>
    <row r="9" spans="1:11" x14ac:dyDescent="0.25">
      <c r="A9" s="5" t="s">
        <v>81</v>
      </c>
      <c r="B9" s="5">
        <v>1</v>
      </c>
      <c r="C9" s="5">
        <v>3513516507</v>
      </c>
      <c r="D9" s="30" t="s">
        <v>94</v>
      </c>
      <c r="E9" s="5">
        <v>1965</v>
      </c>
      <c r="F9" s="10">
        <f t="shared" ca="1" si="0"/>
        <v>58</v>
      </c>
      <c r="G9" s="10" t="str">
        <f t="shared" ca="1" si="1"/>
        <v>Adulto</v>
      </c>
      <c r="J9" s="28" t="s">
        <v>4</v>
      </c>
      <c r="K9" s="29">
        <f>COUNTA(A2:A1048576)</f>
        <v>26</v>
      </c>
    </row>
    <row r="10" spans="1:11" x14ac:dyDescent="0.25">
      <c r="A10" s="5" t="s">
        <v>82</v>
      </c>
      <c r="B10" s="5">
        <v>1</v>
      </c>
      <c r="C10" s="5">
        <v>3516801312</v>
      </c>
      <c r="D10" s="30" t="s">
        <v>93</v>
      </c>
      <c r="E10" s="5">
        <v>1960</v>
      </c>
      <c r="F10" s="10">
        <f t="shared" ca="1" si="0"/>
        <v>63</v>
      </c>
      <c r="G10" s="10" t="str">
        <f t="shared" ca="1" si="1"/>
        <v>Adulto</v>
      </c>
    </row>
    <row r="11" spans="1:11" x14ac:dyDescent="0.25">
      <c r="A11" s="5" t="s">
        <v>83</v>
      </c>
      <c r="B11" s="5">
        <v>1</v>
      </c>
      <c r="C11" s="5">
        <v>3512729886</v>
      </c>
      <c r="D11" s="30" t="s">
        <v>95</v>
      </c>
      <c r="E11" s="5">
        <v>2009</v>
      </c>
      <c r="F11" s="10">
        <f t="shared" ca="1" si="0"/>
        <v>14</v>
      </c>
      <c r="G11" s="10" t="str">
        <f t="shared" ca="1" si="1"/>
        <v>Preadolescente</v>
      </c>
    </row>
    <row r="12" spans="1:11" x14ac:dyDescent="0.25">
      <c r="A12" s="5" t="s">
        <v>84</v>
      </c>
      <c r="B12" s="5">
        <v>1</v>
      </c>
      <c r="C12" s="5">
        <v>3512486163</v>
      </c>
      <c r="D12" s="30" t="s">
        <v>54</v>
      </c>
      <c r="E12" s="5">
        <v>1982</v>
      </c>
      <c r="F12" s="10">
        <f t="shared" ca="1" si="0"/>
        <v>41</v>
      </c>
      <c r="G12" s="10" t="str">
        <f t="shared" ca="1" si="1"/>
        <v>Adulto</v>
      </c>
    </row>
    <row r="13" spans="1:11" x14ac:dyDescent="0.25">
      <c r="A13" s="5" t="s">
        <v>85</v>
      </c>
      <c r="B13" s="5">
        <v>1</v>
      </c>
      <c r="C13" s="5">
        <v>3516378862</v>
      </c>
      <c r="D13" s="30" t="s">
        <v>96</v>
      </c>
      <c r="E13" s="5">
        <v>1992</v>
      </c>
      <c r="F13" s="10">
        <f t="shared" ca="1" si="0"/>
        <v>31</v>
      </c>
      <c r="G13" s="10" t="str">
        <f t="shared" ca="1" si="1"/>
        <v>Joven adulto</v>
      </c>
    </row>
    <row r="14" spans="1:11" x14ac:dyDescent="0.25">
      <c r="A14" s="5" t="s">
        <v>86</v>
      </c>
      <c r="B14" s="5">
        <v>1</v>
      </c>
      <c r="C14" s="5">
        <v>3546450454</v>
      </c>
      <c r="D14" s="30" t="s">
        <v>97</v>
      </c>
      <c r="E14" s="5">
        <v>2009</v>
      </c>
      <c r="F14" s="10">
        <f t="shared" ca="1" si="0"/>
        <v>14</v>
      </c>
      <c r="G14" s="10" t="str">
        <f t="shared" ca="1" si="1"/>
        <v>Preadolescente</v>
      </c>
    </row>
    <row r="15" spans="1:11" x14ac:dyDescent="0.25">
      <c r="A15" s="5" t="s">
        <v>87</v>
      </c>
      <c r="B15" s="5">
        <v>1</v>
      </c>
      <c r="C15" s="5">
        <v>3516644253</v>
      </c>
      <c r="D15" s="30" t="s">
        <v>98</v>
      </c>
      <c r="E15" s="5">
        <v>1980</v>
      </c>
      <c r="F15" s="10">
        <f t="shared" ca="1" si="0"/>
        <v>43</v>
      </c>
      <c r="G15" s="10" t="str">
        <f t="shared" ca="1" si="1"/>
        <v>Adulto</v>
      </c>
    </row>
    <row r="16" spans="1:11" x14ac:dyDescent="0.25">
      <c r="A16" s="5" t="s">
        <v>88</v>
      </c>
      <c r="B16" s="5">
        <v>1</v>
      </c>
      <c r="C16" s="5">
        <v>3546482774</v>
      </c>
      <c r="D16" s="30" t="s">
        <v>99</v>
      </c>
      <c r="E16" s="5">
        <v>2008</v>
      </c>
      <c r="F16" s="10">
        <f t="shared" ca="1" si="0"/>
        <v>15</v>
      </c>
      <c r="G16" s="10" t="str">
        <f t="shared" ca="1" si="1"/>
        <v>Joven</v>
      </c>
    </row>
    <row r="17" spans="1:7" x14ac:dyDescent="0.25">
      <c r="A17" s="5" t="s">
        <v>89</v>
      </c>
      <c r="B17" s="5">
        <v>1</v>
      </c>
      <c r="C17" s="5"/>
      <c r="D17" s="30"/>
      <c r="E17" s="5">
        <v>2008</v>
      </c>
      <c r="F17" s="10">
        <f t="shared" ca="1" si="0"/>
        <v>15</v>
      </c>
      <c r="G17" s="10" t="str">
        <f t="shared" ca="1" si="1"/>
        <v>Joven</v>
      </c>
    </row>
    <row r="18" spans="1:7" x14ac:dyDescent="0.25">
      <c r="A18" s="5" t="s">
        <v>90</v>
      </c>
      <c r="B18" s="5">
        <v>1</v>
      </c>
      <c r="C18" s="5">
        <v>3548600375</v>
      </c>
      <c r="D18" s="30" t="s">
        <v>100</v>
      </c>
      <c r="E18" s="5">
        <v>1999</v>
      </c>
      <c r="F18" s="10">
        <f t="shared" ca="1" si="0"/>
        <v>24</v>
      </c>
      <c r="G18" s="10" t="str">
        <f t="shared" ca="1" si="1"/>
        <v>Joven</v>
      </c>
    </row>
    <row r="19" spans="1:7" x14ac:dyDescent="0.25">
      <c r="A19" s="5" t="s">
        <v>91</v>
      </c>
      <c r="B19" s="5">
        <v>1</v>
      </c>
      <c r="C19" s="5">
        <v>3513209389</v>
      </c>
      <c r="D19" s="30" t="s">
        <v>101</v>
      </c>
      <c r="E19" s="5">
        <v>1963</v>
      </c>
      <c r="F19" s="10">
        <f t="shared" ca="1" si="0"/>
        <v>60</v>
      </c>
      <c r="G19" s="10" t="str">
        <f t="shared" ca="1" si="1"/>
        <v>Adulto</v>
      </c>
    </row>
    <row r="20" spans="1:7" x14ac:dyDescent="0.25">
      <c r="A20" s="5" t="s">
        <v>29</v>
      </c>
      <c r="B20" s="5">
        <v>1</v>
      </c>
      <c r="C20" s="5">
        <v>3517170755</v>
      </c>
      <c r="D20" s="30" t="s">
        <v>61</v>
      </c>
      <c r="E20" s="5">
        <v>2006</v>
      </c>
      <c r="F20" s="10">
        <f t="shared" ca="1" si="0"/>
        <v>17</v>
      </c>
      <c r="G20" s="10" t="str">
        <f t="shared" ca="1" si="1"/>
        <v>Joven</v>
      </c>
    </row>
    <row r="21" spans="1:7" x14ac:dyDescent="0.25">
      <c r="A21" s="5" t="s">
        <v>103</v>
      </c>
      <c r="B21" s="5">
        <v>1</v>
      </c>
      <c r="C21" s="5">
        <v>3525415498</v>
      </c>
      <c r="D21" s="30" t="s">
        <v>113</v>
      </c>
      <c r="E21" s="5">
        <v>2003</v>
      </c>
      <c r="F21" s="10">
        <f t="shared" ca="1" si="0"/>
        <v>20</v>
      </c>
      <c r="G21" s="10" t="str">
        <f t="shared" ca="1" si="1"/>
        <v>Joven</v>
      </c>
    </row>
    <row r="22" spans="1:7" x14ac:dyDescent="0.25">
      <c r="A22" s="5" t="s">
        <v>104</v>
      </c>
      <c r="B22" s="5">
        <v>1</v>
      </c>
      <c r="C22" s="5">
        <v>3516811907</v>
      </c>
      <c r="D22" s="30" t="s">
        <v>114</v>
      </c>
      <c r="E22" s="5">
        <v>2004</v>
      </c>
      <c r="F22" s="10">
        <f t="shared" ca="1" si="0"/>
        <v>19</v>
      </c>
      <c r="G22" s="10" t="str">
        <f t="shared" ca="1" si="1"/>
        <v>Joven</v>
      </c>
    </row>
    <row r="23" spans="1:7" x14ac:dyDescent="0.25">
      <c r="A23" s="5" t="s">
        <v>142</v>
      </c>
      <c r="B23" s="5">
        <v>1</v>
      </c>
      <c r="C23" s="5">
        <v>3513278560</v>
      </c>
      <c r="D23" s="30" t="s">
        <v>145</v>
      </c>
      <c r="E23" s="5">
        <v>1974</v>
      </c>
      <c r="F23" s="10">
        <f t="shared" ca="1" si="0"/>
        <v>49</v>
      </c>
      <c r="G23" s="10" t="str">
        <f t="shared" ca="1" si="1"/>
        <v>Adulto</v>
      </c>
    </row>
    <row r="24" spans="1:7" x14ac:dyDescent="0.25">
      <c r="A24" s="5" t="s">
        <v>33</v>
      </c>
      <c r="B24" s="5">
        <v>1</v>
      </c>
      <c r="C24" s="5">
        <v>3517058324</v>
      </c>
      <c r="D24" s="30" t="s">
        <v>65</v>
      </c>
      <c r="E24" s="5">
        <v>1981</v>
      </c>
      <c r="F24" s="10">
        <f t="shared" ca="1" si="0"/>
        <v>42</v>
      </c>
      <c r="G24" s="10" t="str">
        <f t="shared" ca="1" si="1"/>
        <v>Adulto</v>
      </c>
    </row>
    <row r="25" spans="1:7" x14ac:dyDescent="0.25">
      <c r="A25" s="5" t="s">
        <v>143</v>
      </c>
      <c r="B25" s="5">
        <v>1</v>
      </c>
      <c r="C25" s="5">
        <v>3518137436</v>
      </c>
      <c r="D25" s="30" t="s">
        <v>146</v>
      </c>
      <c r="E25" s="5">
        <v>2012</v>
      </c>
      <c r="F25" s="10">
        <f t="shared" ca="1" si="0"/>
        <v>11</v>
      </c>
      <c r="G25" s="10" t="str">
        <f t="shared" ca="1" si="1"/>
        <v>Niño</v>
      </c>
    </row>
    <row r="26" spans="1:7" x14ac:dyDescent="0.25">
      <c r="A26" s="5" t="s">
        <v>144</v>
      </c>
      <c r="B26" s="5">
        <v>1</v>
      </c>
      <c r="C26" s="5">
        <v>3512267580</v>
      </c>
      <c r="D26" s="30" t="s">
        <v>147</v>
      </c>
      <c r="E26" s="5">
        <v>1982</v>
      </c>
      <c r="F26" s="10">
        <f t="shared" ca="1" si="0"/>
        <v>41</v>
      </c>
      <c r="G26" s="10" t="str">
        <f t="shared" ca="1" si="1"/>
        <v>Adulto</v>
      </c>
    </row>
    <row r="27" spans="1:7" x14ac:dyDescent="0.25">
      <c r="A27" s="5" t="s">
        <v>27</v>
      </c>
      <c r="B27" s="5">
        <v>1</v>
      </c>
      <c r="C27" s="5">
        <v>3517067907</v>
      </c>
      <c r="D27" s="30" t="s">
        <v>59</v>
      </c>
      <c r="E27" s="5">
        <v>1993</v>
      </c>
      <c r="F27" s="10">
        <f t="shared" ca="1" si="0"/>
        <v>30</v>
      </c>
      <c r="G27" s="10" t="str">
        <f t="shared" ca="1" si="1"/>
        <v>Joven adulto</v>
      </c>
    </row>
  </sheetData>
  <mergeCells count="1">
    <mergeCell ref="J2:K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D9CD-3251-4964-B0CB-06DB29A169A1}">
  <dimension ref="A1:K18"/>
  <sheetViews>
    <sheetView workbookViewId="0">
      <selection activeCell="J9" sqref="J9:K9"/>
    </sheetView>
  </sheetViews>
  <sheetFormatPr baseColWidth="10" defaultRowHeight="15" x14ac:dyDescent="0.25"/>
  <cols>
    <col min="1" max="1" width="30.5703125" bestFit="1" customWidth="1"/>
    <col min="2" max="2" width="8.28515625" bestFit="1" customWidth="1"/>
    <col min="3" max="3" width="11" bestFit="1" customWidth="1"/>
    <col min="4" max="4" width="33" bestFit="1" customWidth="1"/>
    <col min="5" max="5" width="6.28515625" bestFit="1" customWidth="1"/>
    <col min="6" max="6" width="5.28515625" bestFit="1" customWidth="1"/>
    <col min="7" max="7" width="14.85546875" bestFit="1" customWidth="1"/>
    <col min="10" max="10" width="17.42578125" bestFit="1" customWidth="1"/>
    <col min="11" max="11" width="3" bestFit="1" customWidth="1"/>
  </cols>
  <sheetData>
    <row r="1" spans="1:11" x14ac:dyDescent="0.25">
      <c r="A1" s="7" t="s">
        <v>1</v>
      </c>
      <c r="B1" s="7" t="s">
        <v>2</v>
      </c>
      <c r="C1" s="7" t="s">
        <v>39</v>
      </c>
      <c r="D1" s="7" t="s">
        <v>40</v>
      </c>
      <c r="E1" s="7" t="s">
        <v>66</v>
      </c>
      <c r="F1" s="7" t="s">
        <v>67</v>
      </c>
      <c r="G1" s="7" t="s">
        <v>75</v>
      </c>
    </row>
    <row r="2" spans="1:11" ht="18.75" x14ac:dyDescent="0.25">
      <c r="A2" s="5" t="s">
        <v>102</v>
      </c>
      <c r="B2" s="5">
        <v>1</v>
      </c>
      <c r="C2" s="5">
        <v>3517482210</v>
      </c>
      <c r="D2" s="5" t="s">
        <v>112</v>
      </c>
      <c r="E2" s="5">
        <v>2009</v>
      </c>
      <c r="F2" s="10">
        <f ca="1">YEAR(TODAY())-E2</f>
        <v>14</v>
      </c>
      <c r="G2" s="10" t="str">
        <f ca="1">IF(F2&lt;=12, "Niño", IF(F2&lt;=14, "Preadolescente", IF(F2&lt;=24, "Joven", IF(F2&lt;=35, "Joven adulto", "Adulto"))))</f>
        <v>Preadolescente</v>
      </c>
      <c r="J2" s="27" t="s">
        <v>69</v>
      </c>
      <c r="K2" s="27"/>
    </row>
    <row r="3" spans="1:11" x14ac:dyDescent="0.25">
      <c r="A3" s="5" t="s">
        <v>103</v>
      </c>
      <c r="B3" s="5">
        <v>1</v>
      </c>
      <c r="C3" s="5">
        <v>3525415498</v>
      </c>
      <c r="D3" s="5" t="s">
        <v>113</v>
      </c>
      <c r="E3" s="5">
        <v>2003</v>
      </c>
      <c r="F3" s="10">
        <f t="shared" ref="F3:F18" ca="1" si="0">YEAR(TODAY())-E3</f>
        <v>20</v>
      </c>
      <c r="G3" s="10" t="str">
        <f t="shared" ref="G3:G18" ca="1" si="1">IF(F3&lt;=12, "Niño", IF(F3&lt;=14, "Preadolescente", IF(F3&lt;=24, "Joven", IF(F3&lt;=35, "Joven adulto", "Adulto"))))</f>
        <v>Joven</v>
      </c>
      <c r="J3" s="13" t="s">
        <v>68</v>
      </c>
      <c r="K3" s="12">
        <f ca="1">AVERAGE(F2:F28)</f>
        <v>32.588235294117645</v>
      </c>
    </row>
    <row r="4" spans="1:11" x14ac:dyDescent="0.25">
      <c r="A4" s="5" t="s">
        <v>104</v>
      </c>
      <c r="B4" s="5">
        <v>1</v>
      </c>
      <c r="C4" s="5">
        <v>3516811907</v>
      </c>
      <c r="D4" s="5" t="s">
        <v>114</v>
      </c>
      <c r="E4" s="5">
        <v>2004</v>
      </c>
      <c r="F4" s="10">
        <f t="shared" ca="1" si="0"/>
        <v>19</v>
      </c>
      <c r="G4" s="10" t="str">
        <f t="shared" ca="1" si="1"/>
        <v>Joven</v>
      </c>
      <c r="J4" s="13" t="s">
        <v>70</v>
      </c>
      <c r="K4" s="11">
        <f ca="1">COUNTIF($G$2:$G$28,J4)</f>
        <v>1</v>
      </c>
    </row>
    <row r="5" spans="1:11" x14ac:dyDescent="0.25">
      <c r="A5" s="5" t="s">
        <v>105</v>
      </c>
      <c r="B5" s="5">
        <v>1</v>
      </c>
      <c r="C5" s="5">
        <v>3516801312</v>
      </c>
      <c r="D5" s="5" t="s">
        <v>115</v>
      </c>
      <c r="E5" s="5">
        <v>1960</v>
      </c>
      <c r="F5" s="10">
        <f t="shared" ca="1" si="0"/>
        <v>63</v>
      </c>
      <c r="G5" s="10" t="str">
        <f t="shared" ca="1" si="1"/>
        <v>Adulto</v>
      </c>
      <c r="J5" s="13" t="s">
        <v>71</v>
      </c>
      <c r="K5" s="11">
        <f ca="1">COUNTIF($G$2:$G$28,J5)</f>
        <v>2</v>
      </c>
    </row>
    <row r="6" spans="1:11" x14ac:dyDescent="0.25">
      <c r="A6" s="5" t="s">
        <v>106</v>
      </c>
      <c r="B6" s="5">
        <v>1</v>
      </c>
      <c r="C6" s="5">
        <v>3532496465</v>
      </c>
      <c r="D6" s="5" t="s">
        <v>116</v>
      </c>
      <c r="E6" s="5">
        <v>1964</v>
      </c>
      <c r="F6" s="10">
        <f t="shared" ca="1" si="0"/>
        <v>59</v>
      </c>
      <c r="G6" s="10" t="str">
        <f t="shared" ca="1" si="1"/>
        <v>Adulto</v>
      </c>
      <c r="J6" s="13" t="s">
        <v>72</v>
      </c>
      <c r="K6" s="11">
        <f ca="1">COUNTIF($G$2:$G$28,J6)</f>
        <v>4</v>
      </c>
    </row>
    <row r="7" spans="1:11" x14ac:dyDescent="0.25">
      <c r="A7" s="5" t="s">
        <v>107</v>
      </c>
      <c r="B7" s="5">
        <v>1</v>
      </c>
      <c r="C7" s="5">
        <v>2804373735</v>
      </c>
      <c r="D7" s="5" t="s">
        <v>117</v>
      </c>
      <c r="E7" s="5">
        <v>1993</v>
      </c>
      <c r="F7" s="10">
        <f t="shared" ca="1" si="0"/>
        <v>30</v>
      </c>
      <c r="G7" s="10" t="str">
        <f t="shared" ca="1" si="1"/>
        <v>Joven adulto</v>
      </c>
      <c r="J7" s="13" t="s">
        <v>73</v>
      </c>
      <c r="K7" s="11">
        <f ca="1">COUNTIF($G$2:$G$28,J7)</f>
        <v>4</v>
      </c>
    </row>
    <row r="8" spans="1:11" x14ac:dyDescent="0.25">
      <c r="A8" s="5" t="s">
        <v>85</v>
      </c>
      <c r="B8" s="5">
        <v>1</v>
      </c>
      <c r="C8" s="5">
        <v>3516378862</v>
      </c>
      <c r="D8" s="5" t="s">
        <v>96</v>
      </c>
      <c r="E8" s="5">
        <v>1992</v>
      </c>
      <c r="F8" s="10">
        <f t="shared" ca="1" si="0"/>
        <v>31</v>
      </c>
      <c r="G8" s="10" t="str">
        <f t="shared" ca="1" si="1"/>
        <v>Joven adulto</v>
      </c>
      <c r="J8" s="13" t="s">
        <v>74</v>
      </c>
      <c r="K8" s="11">
        <f ca="1">COUNTIF($G$2:$G$28,J8)</f>
        <v>6</v>
      </c>
    </row>
    <row r="9" spans="1:11" x14ac:dyDescent="0.25">
      <c r="A9" s="5" t="s">
        <v>19</v>
      </c>
      <c r="B9" s="5">
        <v>1</v>
      </c>
      <c r="C9" s="5">
        <v>3515444224</v>
      </c>
      <c r="D9" s="5" t="s">
        <v>53</v>
      </c>
      <c r="E9" s="5">
        <v>2010</v>
      </c>
      <c r="F9" s="10">
        <f t="shared" ca="1" si="0"/>
        <v>13</v>
      </c>
      <c r="G9" s="10" t="str">
        <f t="shared" ca="1" si="1"/>
        <v>Preadolescente</v>
      </c>
      <c r="J9" s="28" t="s">
        <v>4</v>
      </c>
      <c r="K9" s="29">
        <f>COUNTA(A2:A1048576)</f>
        <v>17</v>
      </c>
    </row>
    <row r="10" spans="1:11" x14ac:dyDescent="0.25">
      <c r="A10" s="5" t="s">
        <v>108</v>
      </c>
      <c r="B10" s="5">
        <v>1</v>
      </c>
      <c r="C10" s="5">
        <v>3518199362</v>
      </c>
      <c r="D10" s="5" t="s">
        <v>118</v>
      </c>
      <c r="E10" s="5">
        <v>2008</v>
      </c>
      <c r="F10" s="10">
        <f t="shared" ca="1" si="0"/>
        <v>15</v>
      </c>
      <c r="G10" s="10" t="str">
        <f t="shared" ca="1" si="1"/>
        <v>Joven</v>
      </c>
    </row>
    <row r="11" spans="1:11" x14ac:dyDescent="0.25">
      <c r="A11" s="5" t="s">
        <v>81</v>
      </c>
      <c r="B11" s="5">
        <v>1</v>
      </c>
      <c r="C11" s="5">
        <v>3513516507</v>
      </c>
      <c r="D11" s="5" t="s">
        <v>94</v>
      </c>
      <c r="E11" s="5">
        <v>1965</v>
      </c>
      <c r="F11" s="10">
        <f t="shared" ca="1" si="0"/>
        <v>58</v>
      </c>
      <c r="G11" s="10" t="str">
        <f t="shared" ca="1" si="1"/>
        <v>Adulto</v>
      </c>
    </row>
    <row r="12" spans="1:11" x14ac:dyDescent="0.25">
      <c r="A12" s="5" t="s">
        <v>109</v>
      </c>
      <c r="B12" s="5">
        <v>1</v>
      </c>
      <c r="C12" s="5">
        <v>3884290889</v>
      </c>
      <c r="D12" s="5" t="s">
        <v>119</v>
      </c>
      <c r="E12" s="5">
        <v>2002</v>
      </c>
      <c r="F12" s="10">
        <f t="shared" ca="1" si="0"/>
        <v>21</v>
      </c>
      <c r="G12" s="10" t="str">
        <f t="shared" ca="1" si="1"/>
        <v>Joven</v>
      </c>
    </row>
    <row r="13" spans="1:11" x14ac:dyDescent="0.25">
      <c r="A13" s="5" t="s">
        <v>12</v>
      </c>
      <c r="B13" s="5">
        <v>1</v>
      </c>
      <c r="C13" s="5">
        <v>3516789379</v>
      </c>
      <c r="D13" s="5" t="s">
        <v>46</v>
      </c>
      <c r="E13" s="5">
        <v>2015</v>
      </c>
      <c r="F13" s="10">
        <f t="shared" ca="1" si="0"/>
        <v>8</v>
      </c>
      <c r="G13" s="10" t="str">
        <f t="shared" ca="1" si="1"/>
        <v>Niño</v>
      </c>
    </row>
    <row r="14" spans="1:11" x14ac:dyDescent="0.25">
      <c r="A14" s="5" t="s">
        <v>80</v>
      </c>
      <c r="B14" s="5">
        <v>1</v>
      </c>
      <c r="C14" s="5">
        <v>3512821459</v>
      </c>
      <c r="D14" s="5" t="s">
        <v>93</v>
      </c>
      <c r="E14" s="5">
        <v>1957</v>
      </c>
      <c r="F14" s="10">
        <f t="shared" ca="1" si="0"/>
        <v>66</v>
      </c>
      <c r="G14" s="10" t="str">
        <f t="shared" ca="1" si="1"/>
        <v>Adulto</v>
      </c>
    </row>
    <row r="15" spans="1:11" x14ac:dyDescent="0.25">
      <c r="A15" s="5" t="s">
        <v>33</v>
      </c>
      <c r="B15" s="5">
        <v>1</v>
      </c>
      <c r="C15" s="5">
        <v>3517058324</v>
      </c>
      <c r="D15" s="5" t="s">
        <v>65</v>
      </c>
      <c r="E15" s="5">
        <v>1981</v>
      </c>
      <c r="F15" s="10">
        <f t="shared" ca="1" si="0"/>
        <v>42</v>
      </c>
      <c r="G15" s="10" t="str">
        <f t="shared" ca="1" si="1"/>
        <v>Adulto</v>
      </c>
    </row>
    <row r="16" spans="1:11" x14ac:dyDescent="0.25">
      <c r="A16" s="5" t="s">
        <v>110</v>
      </c>
      <c r="B16" s="5">
        <v>1</v>
      </c>
      <c r="C16" s="5">
        <v>3516789379</v>
      </c>
      <c r="D16" s="5" t="s">
        <v>46</v>
      </c>
      <c r="E16" s="5">
        <v>1982</v>
      </c>
      <c r="F16" s="10">
        <f t="shared" ca="1" si="0"/>
        <v>41</v>
      </c>
      <c r="G16" s="10" t="str">
        <f t="shared" ca="1" si="1"/>
        <v>Adulto</v>
      </c>
    </row>
    <row r="17" spans="1:7" x14ac:dyDescent="0.25">
      <c r="A17" s="5" t="s">
        <v>25</v>
      </c>
      <c r="B17" s="5">
        <v>1</v>
      </c>
      <c r="C17" s="5">
        <v>3518583252</v>
      </c>
      <c r="D17" s="5" t="s">
        <v>57</v>
      </c>
      <c r="E17" s="5">
        <v>1995</v>
      </c>
      <c r="F17" s="10">
        <f t="shared" ca="1" si="0"/>
        <v>28</v>
      </c>
      <c r="G17" s="10" t="str">
        <f t="shared" ca="1" si="1"/>
        <v>Joven adulto</v>
      </c>
    </row>
    <row r="18" spans="1:7" x14ac:dyDescent="0.25">
      <c r="A18" s="5" t="s">
        <v>111</v>
      </c>
      <c r="B18" s="5">
        <v>1</v>
      </c>
      <c r="C18" s="5">
        <v>3518730122</v>
      </c>
      <c r="D18" s="5" t="s">
        <v>51</v>
      </c>
      <c r="E18" s="5">
        <v>1997</v>
      </c>
      <c r="F18" s="10">
        <f t="shared" ca="1" si="0"/>
        <v>26</v>
      </c>
      <c r="G18" s="10" t="str">
        <f t="shared" ca="1" si="1"/>
        <v>Joven adulto</v>
      </c>
    </row>
  </sheetData>
  <mergeCells count="1">
    <mergeCell ref="J2:K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F3B3-67A9-4186-8E69-343ADDD5B193}">
  <dimension ref="A1:K15"/>
  <sheetViews>
    <sheetView tabSelected="1" workbookViewId="0">
      <selection activeCell="G1" sqref="G1"/>
    </sheetView>
  </sheetViews>
  <sheetFormatPr baseColWidth="10" defaultRowHeight="15" x14ac:dyDescent="0.25"/>
  <cols>
    <col min="1" max="1" width="30.5703125" bestFit="1" customWidth="1"/>
    <col min="2" max="2" width="8.28515625" bestFit="1" customWidth="1"/>
    <col min="3" max="3" width="11" bestFit="1" customWidth="1"/>
    <col min="4" max="4" width="33" bestFit="1" customWidth="1"/>
    <col min="5" max="5" width="6.28515625" bestFit="1" customWidth="1"/>
    <col min="6" max="6" width="5.28515625" bestFit="1" customWidth="1"/>
    <col min="7" max="7" width="14.85546875" bestFit="1" customWidth="1"/>
    <col min="10" max="10" width="17.42578125" bestFit="1" customWidth="1"/>
    <col min="11" max="11" width="3" bestFit="1" customWidth="1"/>
  </cols>
  <sheetData>
    <row r="1" spans="1:11" x14ac:dyDescent="0.25">
      <c r="A1" s="7" t="s">
        <v>1</v>
      </c>
      <c r="B1" s="7" t="s">
        <v>2</v>
      </c>
      <c r="C1" s="7" t="s">
        <v>39</v>
      </c>
      <c r="D1" s="7" t="s">
        <v>40</v>
      </c>
      <c r="E1" s="7" t="s">
        <v>66</v>
      </c>
      <c r="F1" s="7" t="s">
        <v>67</v>
      </c>
      <c r="G1" s="7" t="s">
        <v>75</v>
      </c>
    </row>
    <row r="2" spans="1:11" ht="18.75" x14ac:dyDescent="0.25">
      <c r="A2" s="5" t="s">
        <v>28</v>
      </c>
      <c r="B2" s="5">
        <v>1</v>
      </c>
      <c r="C2" s="5">
        <v>3794078175</v>
      </c>
      <c r="D2" s="5" t="s">
        <v>60</v>
      </c>
      <c r="E2" s="5">
        <v>1993</v>
      </c>
      <c r="F2" s="10">
        <f ca="1">YEAR(TODAY())-E2</f>
        <v>30</v>
      </c>
      <c r="G2" s="10" t="str">
        <f ca="1">IF(F2&lt;=12, "Niño", IF(F2&lt;=14, "Preadolescente", IF(F2&lt;=24, "Joven", IF(F2&lt;=35, "Joven adulto", "Adulto"))))</f>
        <v>Joven adulto</v>
      </c>
      <c r="J2" s="27" t="s">
        <v>69</v>
      </c>
      <c r="K2" s="27"/>
    </row>
    <row r="3" spans="1:11" x14ac:dyDescent="0.25">
      <c r="A3" s="5" t="s">
        <v>103</v>
      </c>
      <c r="B3" s="5">
        <v>0</v>
      </c>
      <c r="C3" s="5">
        <v>3525415498</v>
      </c>
      <c r="D3" s="5" t="s">
        <v>113</v>
      </c>
      <c r="E3" s="5">
        <v>2003</v>
      </c>
      <c r="F3" s="10">
        <f t="shared" ref="F3:F15" ca="1" si="0">YEAR(TODAY())-E3</f>
        <v>20</v>
      </c>
      <c r="G3" s="10" t="str">
        <f t="shared" ref="G3:G15" ca="1" si="1">IF(F3&lt;=12, "Niño", IF(F3&lt;=14, "Preadolescente", IF(F3&lt;=24, "Joven", IF(F3&lt;=35, "Joven adulto", "Adulto"))))</f>
        <v>Joven</v>
      </c>
      <c r="J3" s="13" t="s">
        <v>68</v>
      </c>
      <c r="K3" s="12">
        <f ca="1">AVERAGE(F2:F24)</f>
        <v>30.857142857142858</v>
      </c>
    </row>
    <row r="4" spans="1:11" x14ac:dyDescent="0.25">
      <c r="A4" s="5" t="s">
        <v>122</v>
      </c>
      <c r="B4" s="5">
        <v>1</v>
      </c>
      <c r="C4" s="5">
        <v>3516512615</v>
      </c>
      <c r="D4" s="5" t="s">
        <v>130</v>
      </c>
      <c r="E4" s="5">
        <v>1998</v>
      </c>
      <c r="F4" s="10">
        <f t="shared" ca="1" si="0"/>
        <v>25</v>
      </c>
      <c r="G4" s="10" t="str">
        <f t="shared" ca="1" si="1"/>
        <v>Joven adulto</v>
      </c>
      <c r="J4" s="13" t="s">
        <v>70</v>
      </c>
      <c r="K4" s="11">
        <f ca="1">COUNTIF($G$2:$G$24,J4)</f>
        <v>0</v>
      </c>
    </row>
    <row r="5" spans="1:11" x14ac:dyDescent="0.25">
      <c r="A5" s="5" t="s">
        <v>123</v>
      </c>
      <c r="B5" s="5">
        <v>1</v>
      </c>
      <c r="C5" s="5">
        <v>3572665647</v>
      </c>
      <c r="D5" s="5" t="s">
        <v>41</v>
      </c>
      <c r="E5" s="5">
        <v>1976</v>
      </c>
      <c r="F5" s="10">
        <f t="shared" ca="1" si="0"/>
        <v>47</v>
      </c>
      <c r="G5" s="10" t="str">
        <f t="shared" ca="1" si="1"/>
        <v>Adulto</v>
      </c>
      <c r="J5" s="13" t="s">
        <v>71</v>
      </c>
      <c r="K5" s="11">
        <f ca="1">COUNTIF($G$2:$G$24,J5)</f>
        <v>0</v>
      </c>
    </row>
    <row r="6" spans="1:11" x14ac:dyDescent="0.25">
      <c r="A6" s="5" t="s">
        <v>16</v>
      </c>
      <c r="B6" s="5">
        <v>1</v>
      </c>
      <c r="C6" s="5">
        <v>3482415387</v>
      </c>
      <c r="D6" s="5" t="s">
        <v>50</v>
      </c>
      <c r="E6" s="5">
        <v>1999</v>
      </c>
      <c r="F6" s="10">
        <f t="shared" ca="1" si="0"/>
        <v>24</v>
      </c>
      <c r="G6" s="10" t="str">
        <f t="shared" ca="1" si="1"/>
        <v>Joven</v>
      </c>
      <c r="J6" s="13" t="s">
        <v>72</v>
      </c>
      <c r="K6" s="11">
        <f ca="1">COUNTIF($G$2:$G$24,J6)</f>
        <v>5</v>
      </c>
    </row>
    <row r="7" spans="1:11" x14ac:dyDescent="0.25">
      <c r="A7" s="5" t="s">
        <v>124</v>
      </c>
      <c r="B7" s="5">
        <v>1</v>
      </c>
      <c r="C7" s="5">
        <v>3517067907</v>
      </c>
      <c r="D7" s="5" t="s">
        <v>131</v>
      </c>
      <c r="E7" s="5">
        <v>1993</v>
      </c>
      <c r="F7" s="10">
        <f t="shared" ca="1" si="0"/>
        <v>30</v>
      </c>
      <c r="G7" s="10" t="str">
        <f t="shared" ca="1" si="1"/>
        <v>Joven adulto</v>
      </c>
      <c r="J7" s="13" t="s">
        <v>73</v>
      </c>
      <c r="K7" s="11">
        <f ca="1">COUNTIF($G$2:$G$24,J7)</f>
        <v>6</v>
      </c>
    </row>
    <row r="8" spans="1:11" x14ac:dyDescent="0.25">
      <c r="A8" s="5" t="s">
        <v>125</v>
      </c>
      <c r="B8" s="5">
        <v>1</v>
      </c>
      <c r="C8" s="5">
        <v>3516644253</v>
      </c>
      <c r="D8" s="5" t="s">
        <v>98</v>
      </c>
      <c r="E8" s="5">
        <v>1980</v>
      </c>
      <c r="F8" s="10">
        <f t="shared" ca="1" si="0"/>
        <v>43</v>
      </c>
      <c r="G8" s="10" t="str">
        <f t="shared" ca="1" si="1"/>
        <v>Adulto</v>
      </c>
      <c r="J8" s="13" t="s">
        <v>74</v>
      </c>
      <c r="K8" s="11">
        <f ca="1">COUNTIF($G$2:$G$24,J8)</f>
        <v>3</v>
      </c>
    </row>
    <row r="9" spans="1:11" x14ac:dyDescent="0.25">
      <c r="A9" s="5" t="s">
        <v>17</v>
      </c>
      <c r="B9" s="5">
        <v>1</v>
      </c>
      <c r="C9" s="5">
        <v>3518730122</v>
      </c>
      <c r="D9" s="5" t="s">
        <v>51</v>
      </c>
      <c r="E9" s="5">
        <v>1997</v>
      </c>
      <c r="F9" s="10">
        <f t="shared" ca="1" si="0"/>
        <v>26</v>
      </c>
      <c r="G9" s="10" t="str">
        <f t="shared" ca="1" si="1"/>
        <v>Joven adulto</v>
      </c>
      <c r="J9" s="13" t="s">
        <v>4</v>
      </c>
      <c r="K9" s="35">
        <f>COUNTA(A2:A1048576)</f>
        <v>14</v>
      </c>
    </row>
    <row r="10" spans="1:11" x14ac:dyDescent="0.25">
      <c r="A10" s="5" t="s">
        <v>25</v>
      </c>
      <c r="B10" s="5">
        <v>1</v>
      </c>
      <c r="C10" s="5">
        <v>3518583252</v>
      </c>
      <c r="D10" s="5" t="s">
        <v>57</v>
      </c>
      <c r="E10" s="5">
        <v>1995</v>
      </c>
      <c r="F10" s="10">
        <f t="shared" ca="1" si="0"/>
        <v>28</v>
      </c>
      <c r="G10" s="10" t="str">
        <f t="shared" ca="1" si="1"/>
        <v>Joven adulto</v>
      </c>
    </row>
    <row r="11" spans="1:11" x14ac:dyDescent="0.25">
      <c r="A11" s="5" t="s">
        <v>126</v>
      </c>
      <c r="B11" s="5">
        <v>1</v>
      </c>
      <c r="C11" s="5">
        <v>3516979292</v>
      </c>
      <c r="D11" s="5" t="s">
        <v>58</v>
      </c>
      <c r="E11" s="5">
        <v>2005</v>
      </c>
      <c r="F11" s="10">
        <f t="shared" ca="1" si="0"/>
        <v>18</v>
      </c>
      <c r="G11" s="10" t="str">
        <f t="shared" ca="1" si="1"/>
        <v>Joven</v>
      </c>
    </row>
    <row r="12" spans="1:11" x14ac:dyDescent="0.25">
      <c r="A12" s="5" t="s">
        <v>11</v>
      </c>
      <c r="B12" s="5">
        <v>0</v>
      </c>
      <c r="C12" s="5">
        <v>3548505644</v>
      </c>
      <c r="D12" s="5" t="s">
        <v>45</v>
      </c>
      <c r="E12" s="5">
        <v>1952</v>
      </c>
      <c r="F12" s="10">
        <f t="shared" ca="1" si="0"/>
        <v>71</v>
      </c>
      <c r="G12" s="10" t="str">
        <f t="shared" ca="1" si="1"/>
        <v>Adulto</v>
      </c>
    </row>
    <row r="13" spans="1:11" x14ac:dyDescent="0.25">
      <c r="A13" s="5" t="s">
        <v>127</v>
      </c>
      <c r="B13" s="5">
        <v>1</v>
      </c>
      <c r="C13" s="5">
        <v>2901650009</v>
      </c>
      <c r="D13" s="5" t="s">
        <v>132</v>
      </c>
      <c r="E13" s="5">
        <v>1999</v>
      </c>
      <c r="F13" s="10">
        <f t="shared" ca="1" si="0"/>
        <v>24</v>
      </c>
      <c r="G13" s="10" t="str">
        <f t="shared" ca="1" si="1"/>
        <v>Joven</v>
      </c>
    </row>
    <row r="14" spans="1:11" x14ac:dyDescent="0.25">
      <c r="A14" s="5" t="s">
        <v>128</v>
      </c>
      <c r="B14" s="5">
        <v>1</v>
      </c>
      <c r="C14" s="5">
        <v>3518119021</v>
      </c>
      <c r="D14" s="5" t="s">
        <v>133</v>
      </c>
      <c r="E14" s="5">
        <v>2004</v>
      </c>
      <c r="F14" s="10">
        <f t="shared" ca="1" si="0"/>
        <v>19</v>
      </c>
      <c r="G14" s="10" t="str">
        <f t="shared" ca="1" si="1"/>
        <v>Joven</v>
      </c>
    </row>
    <row r="15" spans="1:11" x14ac:dyDescent="0.25">
      <c r="A15" s="5" t="s">
        <v>129</v>
      </c>
      <c r="B15" s="5">
        <v>1</v>
      </c>
      <c r="C15" s="5">
        <v>3548630807</v>
      </c>
      <c r="D15" s="5" t="s">
        <v>134</v>
      </c>
      <c r="E15" s="5">
        <v>1996</v>
      </c>
      <c r="F15" s="10">
        <f t="shared" ca="1" si="0"/>
        <v>27</v>
      </c>
      <c r="G15" s="10" t="str">
        <f t="shared" ca="1" si="1"/>
        <v>Joven adulto</v>
      </c>
    </row>
  </sheetData>
  <mergeCells count="1">
    <mergeCell ref="J2:K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Recaudación</vt:lpstr>
      <vt:lpstr>Balance</vt:lpstr>
      <vt:lpstr>07.10.23</vt:lpstr>
      <vt:lpstr>21.10.23</vt:lpstr>
      <vt:lpstr>11.11.23</vt:lpstr>
      <vt:lpstr>02.12.23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Ortega</dc:creator>
  <cp:lastModifiedBy>franc</cp:lastModifiedBy>
  <dcterms:created xsi:type="dcterms:W3CDTF">2015-06-05T18:19:34Z</dcterms:created>
  <dcterms:modified xsi:type="dcterms:W3CDTF">2023-12-08T19:38:39Z</dcterms:modified>
</cp:coreProperties>
</file>