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13_ncr:1_{79B7E872-3550-4FB5-970F-434F3678450B}" xr6:coauthVersionLast="47" xr6:coauthVersionMax="47" xr10:uidLastSave="{00000000-0000-0000-0000-000000000000}"/>
  <bookViews>
    <workbookView xWindow="-19320" yWindow="-120" windowWidth="19440" windowHeight="15000" activeTab="3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3" l="1"/>
  <c r="K34" i="3" s="1"/>
  <c r="L35" i="3"/>
  <c r="L36" i="3"/>
  <c r="K36" i="3" s="1"/>
  <c r="L38" i="3"/>
  <c r="L39" i="3"/>
  <c r="K39" i="3" s="1"/>
  <c r="K35" i="3"/>
  <c r="M38" i="3"/>
  <c r="AF39" i="3"/>
  <c r="AE39" i="3" s="1"/>
  <c r="AF38" i="3"/>
  <c r="AE38" i="3"/>
  <c r="AF36" i="3"/>
  <c r="AE36" i="3" s="1"/>
  <c r="AF35" i="3"/>
  <c r="AE35" i="3" s="1"/>
  <c r="AD39" i="3"/>
  <c r="AC39" i="3" s="1"/>
  <c r="AD38" i="3"/>
  <c r="AC38" i="3" s="1"/>
  <c r="AD36" i="3"/>
  <c r="AC36" i="3" s="1"/>
  <c r="AD35" i="3"/>
  <c r="AC35" i="3" s="1"/>
  <c r="AB39" i="3"/>
  <c r="AA39" i="3" s="1"/>
  <c r="AB38" i="3"/>
  <c r="AA38" i="3" s="1"/>
  <c r="AB36" i="3"/>
  <c r="AA36" i="3" s="1"/>
  <c r="AB35" i="3"/>
  <c r="AA35" i="3" s="1"/>
  <c r="Z39" i="3"/>
  <c r="Y39" i="3" s="1"/>
  <c r="Z38" i="3"/>
  <c r="Y38" i="3" s="1"/>
  <c r="Z36" i="3"/>
  <c r="Y36" i="3" s="1"/>
  <c r="Z35" i="3"/>
  <c r="Y35" i="3" s="1"/>
  <c r="X39" i="3"/>
  <c r="W39" i="3" s="1"/>
  <c r="X38" i="3"/>
  <c r="W38" i="3" s="1"/>
  <c r="X36" i="3"/>
  <c r="W36" i="3" s="1"/>
  <c r="X35" i="3"/>
  <c r="W35" i="3" s="1"/>
  <c r="V39" i="3"/>
  <c r="U39" i="3" s="1"/>
  <c r="V38" i="3"/>
  <c r="U38" i="3" s="1"/>
  <c r="V36" i="3"/>
  <c r="U36" i="3" s="1"/>
  <c r="V35" i="3"/>
  <c r="U35" i="3" s="1"/>
  <c r="T39" i="3"/>
  <c r="S39" i="3"/>
  <c r="T38" i="3"/>
  <c r="S38" i="3" s="1"/>
  <c r="T36" i="3"/>
  <c r="S36" i="3" s="1"/>
  <c r="T35" i="3"/>
  <c r="S35" i="3" s="1"/>
  <c r="R39" i="3"/>
  <c r="Q39" i="3" s="1"/>
  <c r="R38" i="3"/>
  <c r="Q38" i="3" s="1"/>
  <c r="R36" i="3"/>
  <c r="Q36" i="3"/>
  <c r="R35" i="3"/>
  <c r="Q35" i="3" s="1"/>
  <c r="P39" i="3"/>
  <c r="O39" i="3" s="1"/>
  <c r="P38" i="3"/>
  <c r="O38" i="3" s="1"/>
  <c r="P36" i="3"/>
  <c r="O36" i="3" s="1"/>
  <c r="P35" i="3"/>
  <c r="O35" i="3"/>
  <c r="N39" i="3"/>
  <c r="M39" i="3" s="1"/>
  <c r="N38" i="3"/>
  <c r="N36" i="3"/>
  <c r="M36" i="3" s="1"/>
  <c r="N35" i="3"/>
  <c r="M35" i="3" s="1"/>
  <c r="K38" i="3"/>
  <c r="AE34" i="3"/>
  <c r="AC34" i="3"/>
  <c r="AA34" i="3"/>
  <c r="Y34" i="3"/>
  <c r="W34" i="3"/>
  <c r="U34" i="3"/>
  <c r="S34" i="3"/>
  <c r="Q34" i="3"/>
  <c r="O34" i="3"/>
  <c r="M34" i="3"/>
  <c r="X34" i="3"/>
  <c r="Z34" i="3"/>
  <c r="AB34" i="3"/>
  <c r="AD34" i="3"/>
  <c r="AF34" i="3"/>
  <c r="V34" i="3"/>
  <c r="T34" i="3"/>
  <c r="R34" i="3"/>
  <c r="P34" i="3"/>
  <c r="N34" i="3"/>
  <c r="G39" i="3"/>
  <c r="H39" i="3" s="1"/>
  <c r="G38" i="3"/>
  <c r="H38" i="3" s="1"/>
  <c r="G36" i="3"/>
  <c r="H36" i="3" s="1"/>
  <c r="G35" i="3"/>
  <c r="H35" i="3" s="1"/>
  <c r="G34" i="3"/>
  <c r="H34" i="3" s="1"/>
  <c r="H11" i="3"/>
  <c r="J10" i="3" s="1"/>
  <c r="F11" i="3"/>
  <c r="I10" i="3" s="1"/>
  <c r="J11" i="3"/>
  <c r="I11" i="3"/>
  <c r="E11" i="3"/>
  <c r="F10" i="3" s="1"/>
  <c r="J28" i="3"/>
  <c r="J23" i="3" s="1"/>
  <c r="I28" i="3"/>
  <c r="I23" i="3" s="1"/>
  <c r="H28" i="3"/>
  <c r="H23" i="3" s="1"/>
  <c r="F28" i="3"/>
  <c r="F23" i="3" s="1"/>
  <c r="E28" i="3"/>
  <c r="E23" i="3" s="1"/>
  <c r="D28" i="3"/>
  <c r="D23" i="3" s="1"/>
  <c r="D11" i="3"/>
  <c r="D10" i="3" s="1"/>
  <c r="C36" i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E10" i="3" l="1"/>
  <c r="E9" i="3" s="1"/>
  <c r="H10" i="3"/>
  <c r="H9" i="3" s="1"/>
  <c r="J9" i="3"/>
  <c r="I9" i="3"/>
  <c r="F9" i="3"/>
  <c r="J14" i="3"/>
  <c r="I14" i="3"/>
  <c r="F14" i="3"/>
  <c r="D17" i="3"/>
  <c r="J17" i="3"/>
  <c r="I17" i="3"/>
  <c r="H17" i="3"/>
  <c r="F17" i="3"/>
  <c r="E17" i="3"/>
  <c r="C14" i="1"/>
  <c r="U37" i="2" s="1"/>
  <c r="C7" i="1"/>
  <c r="C19" i="1"/>
  <c r="F7" i="1"/>
  <c r="C11" i="1"/>
  <c r="E14" i="3" l="1"/>
  <c r="H14" i="3"/>
  <c r="F37" i="2"/>
  <c r="B37" i="2"/>
  <c r="C47" i="2" s="1"/>
  <c r="L37" i="2"/>
  <c r="S37" i="2"/>
  <c r="E37" i="2"/>
  <c r="T37" i="2"/>
  <c r="G37" i="2"/>
  <c r="Q37" i="2"/>
  <c r="H37" i="2"/>
  <c r="O37" i="2"/>
  <c r="Y37" i="2"/>
  <c r="N37" i="2"/>
  <c r="W37" i="2"/>
  <c r="V37" i="2"/>
  <c r="J37" i="2"/>
  <c r="R37" i="2"/>
  <c r="D37" i="2"/>
  <c r="I37" i="2"/>
  <c r="P37" i="2"/>
  <c r="K37" i="2"/>
  <c r="X37" i="2"/>
  <c r="M37" i="2"/>
  <c r="C37" i="2"/>
  <c r="C15" i="1"/>
  <c r="C16" i="1" l="1"/>
  <c r="B41" i="2"/>
  <c r="C17" i="1"/>
  <c r="C18" i="1" s="1"/>
  <c r="B13" i="2" s="1"/>
  <c r="C21" i="1" l="1"/>
  <c r="C37" i="1" s="1"/>
  <c r="B11" i="2"/>
  <c r="B27" i="2" s="1"/>
  <c r="D21" i="1" l="1"/>
  <c r="B14" i="2"/>
  <c r="B16" i="2" s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 l="1"/>
  <c r="C16" i="2" s="1"/>
  <c r="C17" i="2" s="1"/>
  <c r="B25" i="2"/>
  <c r="C6" i="2" s="1"/>
  <c r="C9" i="2" s="1"/>
  <c r="B2" i="2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D21" i="2" s="1"/>
  <c r="C2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E9" i="2" s="1"/>
  <c r="D2" i="2"/>
  <c r="E27" i="2"/>
  <c r="E28" i="2" s="1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G9" i="2" s="1"/>
  <c r="F2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I9" i="2" s="1"/>
  <c r="H2" i="2"/>
  <c r="I27" i="2"/>
  <c r="I28" i="2" s="1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O9" i="2" s="1"/>
  <c r="N2" i="2"/>
  <c r="O27" i="2"/>
  <c r="O28" i="2" s="1"/>
  <c r="P47" i="2"/>
  <c r="O14" i="2"/>
  <c r="O16" i="2" s="1"/>
  <c r="O17" i="2" s="1"/>
  <c r="P35" i="2"/>
  <c r="O21" i="2" l="1"/>
  <c r="O24" i="2" s="1"/>
  <c r="P39" i="2"/>
  <c r="P13" i="2" s="1"/>
  <c r="O22" i="2" l="1"/>
  <c r="O2" i="2" s="1"/>
  <c r="Q47" i="2"/>
  <c r="P41" i="2"/>
  <c r="P11" i="2" s="1"/>
  <c r="P27" i="2" s="1"/>
  <c r="P28" i="2" s="1"/>
  <c r="O25" i="2" l="1"/>
  <c r="P6" i="2" s="1"/>
  <c r="P9" i="2" s="1"/>
  <c r="P14" i="2"/>
  <c r="P16" i="2" s="1"/>
  <c r="P17" i="2" s="1"/>
  <c r="Q7" i="2"/>
  <c r="Q35" i="2"/>
  <c r="Q39" i="2" s="1"/>
  <c r="P21" i="2" l="1"/>
  <c r="P24" i="2" s="1"/>
  <c r="Q13" i="2"/>
  <c r="R47" i="2"/>
  <c r="Q41" i="2"/>
  <c r="Q11" i="2" s="1"/>
  <c r="P22" i="2" l="1"/>
  <c r="P2" i="2" s="1"/>
  <c r="Q27" i="2"/>
  <c r="Q28" i="2" s="1"/>
  <c r="Q14" i="2"/>
  <c r="Q16" i="2" s="1"/>
  <c r="Q17" i="2" s="1"/>
  <c r="P25" i="2" l="1"/>
  <c r="Q6" i="2" s="1"/>
  <c r="Q9" i="2" s="1"/>
  <c r="Q21" i="2" s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S9" i="2" s="1"/>
  <c r="R2" i="2"/>
  <c r="S27" i="2"/>
  <c r="S28" i="2" s="1"/>
  <c r="S14" i="2"/>
  <c r="S16" i="2" s="1"/>
  <c r="S17" i="2" s="1"/>
  <c r="S21" i="2" l="1"/>
  <c r="S24" i="2" s="1"/>
  <c r="T35" i="2"/>
  <c r="T39" i="2" l="1"/>
  <c r="T13" i="2" s="1"/>
  <c r="S22" i="2"/>
  <c r="T41" i="2"/>
  <c r="T11" i="2" s="1"/>
  <c r="S25" i="2" l="1"/>
  <c r="T6" i="2" s="1"/>
  <c r="T9" i="2" s="1"/>
  <c r="S2" i="2"/>
  <c r="U7" i="2"/>
  <c r="U47" i="2"/>
  <c r="T14" i="2"/>
  <c r="T16" i="2" s="1"/>
  <c r="T17" i="2" s="1"/>
  <c r="T27" i="2"/>
  <c r="T28" i="2" s="1"/>
  <c r="T21" i="2" l="1"/>
  <c r="T24" i="2" s="1"/>
  <c r="U35" i="2"/>
  <c r="U39" i="2" s="1"/>
  <c r="T22" i="2" l="1"/>
  <c r="U13" i="2"/>
  <c r="V47" i="2"/>
  <c r="U41" i="2"/>
  <c r="U11" i="2" s="1"/>
  <c r="T25" i="2" l="1"/>
  <c r="U6" i="2" s="1"/>
  <c r="U9" i="2" s="1"/>
  <c r="T2" i="2"/>
  <c r="U27" i="2"/>
  <c r="U28" i="2" s="1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4" i="2" s="1"/>
  <c r="V13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 s="1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  <c r="D14" i="3" l="1"/>
</calcChain>
</file>

<file path=xl/sharedStrings.xml><?xml version="1.0" encoding="utf-8"?>
<sst xmlns="http://schemas.openxmlformats.org/spreadsheetml/2006/main" count="152" uniqueCount="137">
  <si>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</si>
  <si>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</si>
  <si>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</si>
  <si>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</si>
  <si>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</si>
  <si>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</si>
  <si>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</si>
  <si>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</si>
  <si>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</si>
  <si>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</si>
  <si>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</si>
  <si>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</si>
  <si>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</si>
  <si>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</si>
  <si>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</si>
  <si>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</si>
  <si>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</si>
  <si>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</si>
  <si>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</si>
  <si>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</si>
  <si>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</si>
  <si>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</si>
  <si>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</si>
  <si>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</si>
  <si>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</si>
  <si>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</si>
  <si>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</si>
  <si>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</si>
  <si>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</si>
  <si>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</si>
  <si>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</si>
  <si>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</si>
  <si>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</si>
  <si>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</si>
  <si>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</si>
  <si>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</si>
  <si>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</si>
  <si>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</si>
  <si>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</si>
  <si>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</si>
  <si>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</si>
  <si>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</si>
  <si>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</si>
  <si>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</si>
  <si>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</si>
  <si>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</si>
  <si>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</si>
  <si>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</si>
  <si>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</si>
  <si>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</si>
  <si>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</si>
  <si>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</si>
  <si>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</si>
  <si>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</si>
  <si>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</si>
  <si>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</si>
  <si>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</si>
  <si>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</si>
  <si>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</si>
  <si>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</si>
  <si>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</si>
  <si>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</si>
  <si>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</si>
  <si>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</si>
  <si>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</si>
  <si>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</si>
  <si>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</si>
  <si>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</si>
  <si>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</si>
  <si>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</si>
  <si>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</si>
  <si>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</si>
  <si>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</si>
  <si>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</si>
  <si>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</si>
  <si>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</si>
  <si>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</si>
  <si>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</si>
  <si>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</si>
  <si>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</si>
  <si>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</si>
  <si>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</si>
  <si>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</si>
  <si>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</si>
  <si>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</si>
  <si>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</si>
  <si>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</si>
  <si>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</si>
  <si>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</si>
  <si>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</si>
  <si>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</si>
  <si>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</si>
  <si>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</si>
  <si>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</si>
  <si>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</si>
  <si>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</si>
  <si>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</si>
  <si>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</si>
  <si>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</si>
  <si>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</si>
  <si>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</si>
  <si>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</si>
  <si>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</si>
  <si>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</si>
  <si>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</si>
  <si>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</si>
  <si>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</si>
  <si>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</si>
  <si>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</si>
  <si>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</si>
  <si>
    <t>Enemy</t>
  </si>
  <si>
    <t>Datacellectief</t>
  </si>
  <si>
    <t>incl Btw</t>
  </si>
  <si>
    <t>Active</t>
  </si>
  <si>
    <t>x</t>
  </si>
  <si>
    <t>Gmap scraper</t>
  </si>
  <si>
    <t>Gmap email scraper</t>
  </si>
  <si>
    <t>SEO boost</t>
  </si>
  <si>
    <t>Student Linkedin</t>
  </si>
  <si>
    <t>Youtube Video Boost</t>
  </si>
  <si>
    <t>PM</t>
  </si>
  <si>
    <t>usage cgance?</t>
  </si>
  <si>
    <t>Self added</t>
  </si>
  <si>
    <t>Total Cost PM</t>
  </si>
  <si>
    <t>avg results 15k</t>
  </si>
  <si>
    <t>Cost ps</t>
  </si>
  <si>
    <t xml:space="preserve">Startpakket </t>
  </si>
  <si>
    <t xml:space="preserve">Basispakket </t>
  </si>
  <si>
    <t>Standaardpakket</t>
  </si>
  <si>
    <t xml:space="preserve">Groei Pakket </t>
  </si>
  <si>
    <t>Geavanceerd Pakket</t>
  </si>
  <si>
    <t>Premium Pakket</t>
  </si>
  <si>
    <t>Pro Pakket</t>
  </si>
  <si>
    <t>Elite Pakket</t>
  </si>
  <si>
    <t>Zakelijk Pakket</t>
  </si>
  <si>
    <t xml:space="preserve">Ondernemingspakket </t>
  </si>
  <si>
    <t>Ultiem Pakket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</si>
</sst>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_-;\-* #,##0_-;_-* &quot;-&quot;??_-;_-@_-"/>
    <numFmt numFmtId="166" formatCode="0.0%"/>
    <numFmt numFmtId="167" formatCode="_-[$€-2]\ * #,##0_-;\-[$€-2]\ * #,##0_-;_-[$€-2]\ * &quot;-&quot;??_-;_-@_-"/>
    <numFmt numFmtId="170" formatCode="_-[$€-2]\ * #,##0.0000_-;\-[$€-2]\ * #,##0.000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9" fontId="0" fillId="0" borderId="0" xfId="2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0" fillId="0" borderId="0" xfId="2" applyNumberFormat="1" applyFont="1"/>
    <xf numFmtId="166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170" fontId="0" fillId="0" borderId="0" xfId="0" applyNumberFormat="1"/>
    <xf numFmtId="170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(Sheet3!D11*Sheet3!D5) + (Sheet3!E11*Sheet3!E5) + (Sheet3!F11*Sheet3!F5)</f>
        <v>275</v>
      </c>
    </row>
    <row r="15" spans="2:11" x14ac:dyDescent="0.25">
      <c r="B15" s="8" t="s">
        <v>20</v>
      </c>
      <c r="C15" s="9">
        <f>C14*C12</f>
        <v>2750</v>
      </c>
    </row>
    <row r="16" spans="2:11" x14ac:dyDescent="0.25">
      <c r="B16" t="s">
        <v>23</v>
      </c>
      <c r="C16" s="1">
        <f>C15*21%</f>
        <v>577.5</v>
      </c>
    </row>
    <row r="17" spans="2:11" x14ac:dyDescent="0.25">
      <c r="B17" t="s">
        <v>21</v>
      </c>
      <c r="C17" s="2">
        <f>C15/ (AVERAGE(Sheet3!D15:F15))</f>
        <v>9166.6666666666679</v>
      </c>
    </row>
    <row r="18" spans="2:11" x14ac:dyDescent="0.25">
      <c r="B18" t="s">
        <v>22</v>
      </c>
      <c r="C18" s="1">
        <f>C17/10000 * 49</f>
        <v>44.916666666666671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2073.5833333333335</v>
      </c>
      <c r="D21" s="10">
        <f>C21/C15</f>
        <v>0.75403030303030305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1123.5833333333335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opLeftCell="A13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85.733333333333334</v>
      </c>
      <c r="C2" s="17">
        <f t="shared" ref="C2:Y2" si="0">C22+B2</f>
        <v>434.8125</v>
      </c>
      <c r="D2" s="17">
        <f t="shared" si="0"/>
        <v>1194.818125</v>
      </c>
      <c r="E2" s="17">
        <f t="shared" si="0"/>
        <v>2403.0000124999997</v>
      </c>
      <c r="F2" s="17">
        <f t="shared" si="0"/>
        <v>4405.009145</v>
      </c>
      <c r="G2" s="17">
        <f t="shared" si="0"/>
        <v>7167.1021245000002</v>
      </c>
      <c r="H2" s="17">
        <f t="shared" si="0"/>
        <v>11872.426508100001</v>
      </c>
      <c r="I2" s="17">
        <f t="shared" si="0"/>
        <v>15333.368699900002</v>
      </c>
      <c r="J2" s="17">
        <f t="shared" si="0"/>
        <v>20353.2397958</v>
      </c>
      <c r="K2" s="17">
        <f t="shared" si="0"/>
        <v>26490.058677083332</v>
      </c>
      <c r="L2" s="17">
        <f t="shared" si="0"/>
        <v>33752.884784391666</v>
      </c>
      <c r="M2" s="17">
        <f t="shared" si="0"/>
        <v>38549.684504712495</v>
      </c>
      <c r="N2" s="17">
        <f t="shared" si="0"/>
        <v>46185.401031539579</v>
      </c>
      <c r="O2" s="17">
        <f t="shared" si="0"/>
        <v>55640.759294953124</v>
      </c>
      <c r="P2" s="17">
        <f t="shared" si="0"/>
        <v>66573.471759993234</v>
      </c>
      <c r="Q2" s="17">
        <f t="shared" si="0"/>
        <v>74022.134659179952</v>
      </c>
      <c r="R2" s="17">
        <f t="shared" si="0"/>
        <v>85420.216108773311</v>
      </c>
      <c r="S2" s="17">
        <f t="shared" si="0"/>
        <v>99478.423500236662</v>
      </c>
      <c r="T2" s="17">
        <f t="shared" si="0"/>
        <v>116081.76052930167</v>
      </c>
      <c r="U2" s="17">
        <f t="shared" si="0"/>
        <v>127160.21904383416</v>
      </c>
      <c r="V2" s="17">
        <f t="shared" si="0"/>
        <v>143728.11496776709</v>
      </c>
      <c r="W2" s="17">
        <f t="shared" si="0"/>
        <v>163430.46292973356</v>
      </c>
      <c r="X2" s="17">
        <f t="shared" si="0"/>
        <v>185047.97024405014</v>
      </c>
      <c r="Y2" s="17">
        <f t="shared" si="0"/>
        <v>198251.72390120843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300.06666666666661</v>
      </c>
      <c r="D6" s="9">
        <f t="shared" ref="D6:Y6" si="1">C25</f>
        <v>907.60583333333329</v>
      </c>
      <c r="E6" s="9">
        <f t="shared" si="1"/>
        <v>1976.0146250000003</v>
      </c>
      <c r="F6" s="9">
        <f>E25</f>
        <v>2416.3637749999998</v>
      </c>
      <c r="G6" s="9">
        <f t="shared" si="1"/>
        <v>4004.0182650000006</v>
      </c>
      <c r="H6" s="9">
        <f t="shared" si="1"/>
        <v>5524.1859590000004</v>
      </c>
      <c r="I6" s="9">
        <f t="shared" si="1"/>
        <v>5881.6554795000002</v>
      </c>
      <c r="J6" s="9">
        <f t="shared" si="1"/>
        <v>4326.1777397499991</v>
      </c>
      <c r="K6" s="9">
        <f t="shared" si="1"/>
        <v>6274.8388698749986</v>
      </c>
      <c r="L6" s="9">
        <f t="shared" si="1"/>
        <v>7671.0236016041654</v>
      </c>
      <c r="M6" s="9">
        <f t="shared" si="1"/>
        <v>9078.5326341354139</v>
      </c>
      <c r="N6" s="9">
        <f t="shared" si="1"/>
        <v>5995.9996504010405</v>
      </c>
      <c r="O6" s="9">
        <f t="shared" si="1"/>
        <v>9544.645658533851</v>
      </c>
      <c r="P6" s="9">
        <f t="shared" si="1"/>
        <v>11819.197829266926</v>
      </c>
      <c r="Q6" s="9">
        <f t="shared" si="1"/>
        <v>13665.890581300131</v>
      </c>
      <c r="R6" s="9">
        <f t="shared" si="1"/>
        <v>9310.8286239833978</v>
      </c>
      <c r="S6" s="9">
        <f t="shared" si="1"/>
        <v>14247.601811991699</v>
      </c>
      <c r="T6" s="9">
        <f t="shared" si="1"/>
        <v>17572.759239329182</v>
      </c>
      <c r="U6" s="9">
        <f t="shared" si="1"/>
        <v>20754.171286331257</v>
      </c>
      <c r="V6" s="9">
        <f t="shared" si="1"/>
        <v>13848.07314316563</v>
      </c>
      <c r="W6" s="9">
        <f t="shared" si="1"/>
        <v>20709.869904916144</v>
      </c>
      <c r="X6" s="9">
        <f t="shared" si="1"/>
        <v>24627.934952458072</v>
      </c>
      <c r="Y6" s="9">
        <f t="shared" si="1"/>
        <v>27021.884142895698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1143.45</v>
      </c>
      <c r="F7" s="1">
        <v>0</v>
      </c>
      <c r="G7" s="1">
        <v>0</v>
      </c>
      <c r="H7" s="1">
        <v>0</v>
      </c>
      <c r="I7" s="1">
        <f>SUM(F11:H11)*21%</f>
        <v>4747.05</v>
      </c>
      <c r="J7" s="1">
        <v>0</v>
      </c>
      <c r="K7" s="1">
        <v>0</v>
      </c>
      <c r="L7" s="1">
        <v>0</v>
      </c>
      <c r="M7" s="1">
        <f>SUM(J11:L11)*21%</f>
        <v>8304.4499999999989</v>
      </c>
      <c r="N7" s="1">
        <v>0</v>
      </c>
      <c r="O7" s="1">
        <v>0</v>
      </c>
      <c r="P7" s="1">
        <v>0</v>
      </c>
      <c r="Q7" s="1">
        <f>SUM(N11:P11)*21%</f>
        <v>12653.025</v>
      </c>
      <c r="R7" s="1">
        <v>0</v>
      </c>
      <c r="S7" s="1">
        <v>0</v>
      </c>
      <c r="T7" s="1">
        <v>0</v>
      </c>
      <c r="U7" s="1">
        <f>SUM(R11:T11)*21%</f>
        <v>18890.024999999998</v>
      </c>
      <c r="V7" s="1">
        <v>0</v>
      </c>
      <c r="W7" s="1">
        <v>0</v>
      </c>
      <c r="X7" s="1">
        <v>0</v>
      </c>
      <c r="Y7" s="1">
        <f>SUM(V11:X11)*21%</f>
        <v>25063.5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100.06666666666661</v>
      </c>
      <c r="D9" s="15">
        <f t="shared" si="2"/>
        <v>557.60583333333329</v>
      </c>
      <c r="E9" s="15">
        <f t="shared" si="2"/>
        <v>332.56462500000021</v>
      </c>
      <c r="F9" s="15">
        <f t="shared" si="2"/>
        <v>1766.3637749999998</v>
      </c>
      <c r="G9" s="15">
        <f t="shared" si="2"/>
        <v>3304.0182650000006</v>
      </c>
      <c r="H9" s="15">
        <f t="shared" si="2"/>
        <v>4674.1859590000004</v>
      </c>
      <c r="I9" s="15">
        <f t="shared" si="2"/>
        <v>134.6054795</v>
      </c>
      <c r="J9" s="15">
        <f t="shared" si="2"/>
        <v>3226.1777397499991</v>
      </c>
      <c r="K9" s="15">
        <f t="shared" si="2"/>
        <v>5074.8388698749986</v>
      </c>
      <c r="L9" s="15">
        <f t="shared" si="2"/>
        <v>6271.0236016041654</v>
      </c>
      <c r="M9" s="15">
        <f t="shared" si="2"/>
        <v>-725.91736586458501</v>
      </c>
      <c r="N9" s="15">
        <f t="shared" si="2"/>
        <v>4345.9996504010405</v>
      </c>
      <c r="O9" s="15">
        <f t="shared" si="2"/>
        <v>7794.645658533851</v>
      </c>
      <c r="P9" s="15">
        <f t="shared" si="2"/>
        <v>9869.1978292669264</v>
      </c>
      <c r="Q9" s="15">
        <f t="shared" si="2"/>
        <v>-1187.1344186998685</v>
      </c>
      <c r="R9" s="15">
        <f t="shared" si="2"/>
        <v>6910.8286239833978</v>
      </c>
      <c r="S9" s="15">
        <f t="shared" si="2"/>
        <v>11647.601811991699</v>
      </c>
      <c r="T9" s="15">
        <f t="shared" si="2"/>
        <v>14772.759239329182</v>
      </c>
      <c r="U9" s="15">
        <f t="shared" si="2"/>
        <v>-1135.853713668741</v>
      </c>
      <c r="V9" s="15">
        <f t="shared" si="2"/>
        <v>10648.07314316563</v>
      </c>
      <c r="W9" s="15">
        <f t="shared" si="2"/>
        <v>17409.869904916144</v>
      </c>
      <c r="X9" s="15">
        <f t="shared" si="2"/>
        <v>21227.934952458072</v>
      </c>
      <c r="Y9" s="15">
        <f t="shared" si="2"/>
        <v>-1641.6158571043015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550</v>
      </c>
      <c r="C11" s="1">
        <f>C41+C47</f>
        <v>1705</v>
      </c>
      <c r="D11" s="1">
        <f>D41+D47</f>
        <v>3190</v>
      </c>
      <c r="E11" s="1">
        <f t="shared" ref="E11:Y11" si="3">E41+E47</f>
        <v>4702.5</v>
      </c>
      <c r="F11" s="1">
        <f t="shared" si="3"/>
        <v>6215</v>
      </c>
      <c r="G11" s="1">
        <f t="shared" si="3"/>
        <v>7452.5</v>
      </c>
      <c r="H11" s="1">
        <f t="shared" si="3"/>
        <v>8937.5</v>
      </c>
      <c r="I11" s="1">
        <f t="shared" si="3"/>
        <v>10725</v>
      </c>
      <c r="J11" s="1">
        <f t="shared" si="3"/>
        <v>11715</v>
      </c>
      <c r="K11" s="1">
        <f t="shared" si="3"/>
        <v>12897.5</v>
      </c>
      <c r="L11" s="1">
        <f t="shared" si="3"/>
        <v>14932.5</v>
      </c>
      <c r="M11" s="1">
        <f t="shared" si="3"/>
        <v>15950</v>
      </c>
      <c r="N11" s="1">
        <f t="shared" si="3"/>
        <v>18507.5</v>
      </c>
      <c r="O11" s="1">
        <f t="shared" si="3"/>
        <v>19855</v>
      </c>
      <c r="P11" s="1">
        <f t="shared" si="3"/>
        <v>21890</v>
      </c>
      <c r="Q11" s="1">
        <f t="shared" si="3"/>
        <v>24832.5</v>
      </c>
      <c r="R11" s="1">
        <f t="shared" si="3"/>
        <v>27032.5</v>
      </c>
      <c r="S11" s="1">
        <f t="shared" si="3"/>
        <v>29425</v>
      </c>
      <c r="T11" s="1">
        <f t="shared" si="3"/>
        <v>33495</v>
      </c>
      <c r="U11" s="1">
        <f t="shared" si="3"/>
        <v>36080</v>
      </c>
      <c r="V11" s="1">
        <f t="shared" si="3"/>
        <v>38500</v>
      </c>
      <c r="W11" s="1">
        <f t="shared" si="3"/>
        <v>39820</v>
      </c>
      <c r="X11" s="1">
        <f t="shared" si="3"/>
        <v>41030</v>
      </c>
      <c r="Y11" s="1">
        <f t="shared" si="3"/>
        <v>43340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89.833333333333343</v>
      </c>
      <c r="C13" s="1">
        <f>Sheet1!$C$18 * C39</f>
        <v>269.5</v>
      </c>
      <c r="D13" s="1">
        <f>Sheet1!$C$18 * D39</f>
        <v>494.08333333333337</v>
      </c>
      <c r="E13" s="1">
        <f>Sheet1!$C$18 * E39</f>
        <v>718.66666666666674</v>
      </c>
      <c r="F13" s="1">
        <f>Sheet1!$C$18 * F39</f>
        <v>943.25000000000011</v>
      </c>
      <c r="G13" s="1">
        <f>Sheet1!$C$18 * G39</f>
        <v>1122.9166666666667</v>
      </c>
      <c r="H13" s="1">
        <f>Sheet1!$C$18 * H39</f>
        <v>1347.5000000000002</v>
      </c>
      <c r="I13" s="1">
        <f>Sheet1!$C$18 * I39</f>
        <v>1617.0000000000002</v>
      </c>
      <c r="J13" s="1">
        <f>Sheet1!$C$18 * J39</f>
        <v>1751.7500000000002</v>
      </c>
      <c r="K13" s="1">
        <f>Sheet1!$C$18 * K39</f>
        <v>1931.416666666667</v>
      </c>
      <c r="L13" s="1">
        <f>Sheet1!$C$18 * L39</f>
        <v>2245.8333333333335</v>
      </c>
      <c r="M13" s="1">
        <f>Sheet1!$C$18 * M39</f>
        <v>2380.5833333333335</v>
      </c>
      <c r="N13" s="1">
        <f>Sheet1!$C$18 * N39</f>
        <v>2784.8333333333335</v>
      </c>
      <c r="O13" s="1">
        <f>Sheet1!$C$18 * O39</f>
        <v>2964.5000000000005</v>
      </c>
      <c r="P13" s="1">
        <f>Sheet1!$C$18 * P39</f>
        <v>3278.916666666667</v>
      </c>
      <c r="Q13" s="1">
        <f>Sheet1!$C$18 * Q39</f>
        <v>3728.0833333333339</v>
      </c>
      <c r="R13" s="1">
        <f>Sheet1!$C$18 * R39</f>
        <v>4042.5000000000005</v>
      </c>
      <c r="S13" s="1">
        <f>Sheet1!$C$18 * S39</f>
        <v>4401.8333333333339</v>
      </c>
      <c r="T13" s="1">
        <f>Sheet1!$C$18 * T39</f>
        <v>5030.666666666667</v>
      </c>
      <c r="U13" s="1">
        <f>Sheet1!$C$18 * U39</f>
        <v>5390.0000000000009</v>
      </c>
      <c r="V13" s="1">
        <f>Sheet1!$C$18 * V39</f>
        <v>5749.3333333333339</v>
      </c>
      <c r="W13" s="1">
        <f>Sheet1!$C$18 * W39</f>
        <v>5929.0000000000009</v>
      </c>
      <c r="X13" s="1">
        <f>Sheet1!$C$18 * X39</f>
        <v>6108.666666666667</v>
      </c>
      <c r="Y13" s="1">
        <f>Sheet1!$C$18 * Y39</f>
        <v>6468.0000000000009</v>
      </c>
    </row>
    <row r="14" spans="1:25" x14ac:dyDescent="0.25">
      <c r="A14" t="s">
        <v>77</v>
      </c>
      <c r="B14" s="1">
        <f t="shared" ref="B14:Y14" si="4">B11*5%</f>
        <v>27.5</v>
      </c>
      <c r="C14" s="1">
        <f t="shared" si="4"/>
        <v>85.25</v>
      </c>
      <c r="D14" s="1">
        <f t="shared" si="4"/>
        <v>159.5</v>
      </c>
      <c r="E14" s="1">
        <f t="shared" si="4"/>
        <v>235.125</v>
      </c>
      <c r="F14" s="1">
        <f t="shared" si="4"/>
        <v>310.75</v>
      </c>
      <c r="G14" s="1">
        <f t="shared" si="4"/>
        <v>372.625</v>
      </c>
      <c r="H14" s="1">
        <f t="shared" si="4"/>
        <v>446.875</v>
      </c>
      <c r="I14" s="1">
        <f t="shared" si="4"/>
        <v>536.25</v>
      </c>
      <c r="J14" s="1">
        <f t="shared" si="4"/>
        <v>585.75</v>
      </c>
      <c r="K14" s="1">
        <f t="shared" si="4"/>
        <v>644.875</v>
      </c>
      <c r="L14" s="1">
        <f t="shared" si="4"/>
        <v>746.625</v>
      </c>
      <c r="M14" s="1">
        <f t="shared" si="4"/>
        <v>797.5</v>
      </c>
      <c r="N14" s="1">
        <f t="shared" si="4"/>
        <v>925.375</v>
      </c>
      <c r="O14" s="1">
        <f t="shared" si="4"/>
        <v>992.75</v>
      </c>
      <c r="P14" s="1">
        <f t="shared" si="4"/>
        <v>1094.5</v>
      </c>
      <c r="Q14" s="1">
        <f t="shared" si="4"/>
        <v>1241.625</v>
      </c>
      <c r="R14" s="1">
        <f t="shared" si="4"/>
        <v>1351.625</v>
      </c>
      <c r="S14" s="1">
        <f t="shared" si="4"/>
        <v>1471.25</v>
      </c>
      <c r="T14" s="1">
        <f t="shared" si="4"/>
        <v>1674.75</v>
      </c>
      <c r="U14" s="1">
        <f t="shared" si="4"/>
        <v>1804</v>
      </c>
      <c r="V14" s="1">
        <f t="shared" si="4"/>
        <v>1925</v>
      </c>
      <c r="W14" s="1">
        <f t="shared" si="4"/>
        <v>1991</v>
      </c>
      <c r="X14" s="1">
        <f t="shared" si="4"/>
        <v>2051.5</v>
      </c>
      <c r="Y14" s="1">
        <f t="shared" si="4"/>
        <v>2167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378.66666666666663</v>
      </c>
      <c r="C16" s="9">
        <f>C11-C13-C12-C14</f>
        <v>1296.25</v>
      </c>
      <c r="D16" s="9">
        <f>D11-D13-D12-D14</f>
        <v>2482.4166666666665</v>
      </c>
      <c r="E16" s="9">
        <f>E11-E13-E12-E14</f>
        <v>3694.708333333333</v>
      </c>
      <c r="F16" s="9">
        <f t="shared" ref="F16:Y16" si="5">F11-F13-F12-F14</f>
        <v>4907</v>
      </c>
      <c r="G16" s="9">
        <f t="shared" si="5"/>
        <v>5902.958333333333</v>
      </c>
      <c r="H16" s="9">
        <f t="shared" si="5"/>
        <v>7089.125</v>
      </c>
      <c r="I16" s="9">
        <f t="shared" si="5"/>
        <v>8517.75</v>
      </c>
      <c r="J16" s="9">
        <f t="shared" si="5"/>
        <v>9323.5</v>
      </c>
      <c r="K16" s="9">
        <f t="shared" si="5"/>
        <v>10267.208333333332</v>
      </c>
      <c r="L16" s="9">
        <f t="shared" si="5"/>
        <v>11886.041666666666</v>
      </c>
      <c r="M16" s="9">
        <f t="shared" si="5"/>
        <v>12717.916666666666</v>
      </c>
      <c r="N16" s="9">
        <f t="shared" si="5"/>
        <v>14743.291666666666</v>
      </c>
      <c r="O16" s="9">
        <f t="shared" si="5"/>
        <v>15843.75</v>
      </c>
      <c r="P16" s="9">
        <f t="shared" si="5"/>
        <v>17462.583333333332</v>
      </c>
      <c r="Q16" s="9">
        <f t="shared" si="5"/>
        <v>19808.791666666664</v>
      </c>
      <c r="R16" s="9">
        <f t="shared" si="5"/>
        <v>21584.375</v>
      </c>
      <c r="S16" s="9">
        <f t="shared" si="5"/>
        <v>23497.916666666664</v>
      </c>
      <c r="T16" s="9">
        <f t="shared" si="5"/>
        <v>26735.583333333332</v>
      </c>
      <c r="U16" s="9">
        <f t="shared" si="5"/>
        <v>28832</v>
      </c>
      <c r="V16" s="9">
        <f t="shared" si="5"/>
        <v>30771.666666666664</v>
      </c>
      <c r="W16" s="9">
        <f t="shared" si="5"/>
        <v>31846</v>
      </c>
      <c r="X16" s="9">
        <f t="shared" si="5"/>
        <v>32815.833333333336</v>
      </c>
      <c r="Y16" s="9">
        <f t="shared" si="5"/>
        <v>34651</v>
      </c>
    </row>
    <row r="17" spans="1:25" x14ac:dyDescent="0.25">
      <c r="A17" t="s">
        <v>48</v>
      </c>
      <c r="B17" s="10">
        <f>(B16-B11*21%)/B11</f>
        <v>0.4784848484848484</v>
      </c>
      <c r="C17" s="10">
        <f t="shared" ref="C17:Y17" si="6">(C16-C11*21%)/C11</f>
        <v>0.55026392961876835</v>
      </c>
      <c r="D17" s="10">
        <f t="shared" si="6"/>
        <v>0.56818704284221522</v>
      </c>
      <c r="E17" s="10">
        <f t="shared" si="6"/>
        <v>0.57569023569023559</v>
      </c>
      <c r="F17" s="10">
        <f t="shared" si="6"/>
        <v>0.57954143201930819</v>
      </c>
      <c r="G17" s="10">
        <f t="shared" si="6"/>
        <v>0.58207760259420782</v>
      </c>
      <c r="H17" s="10">
        <f t="shared" si="6"/>
        <v>0.58318881118881116</v>
      </c>
      <c r="I17" s="10">
        <f t="shared" si="6"/>
        <v>0.58419580419580419</v>
      </c>
      <c r="J17" s="10">
        <f t="shared" si="6"/>
        <v>0.5858600085360649</v>
      </c>
      <c r="K17" s="10">
        <f t="shared" si="6"/>
        <v>0.5860618983007041</v>
      </c>
      <c r="L17" s="10">
        <f t="shared" si="6"/>
        <v>0.58598470896813437</v>
      </c>
      <c r="M17" s="10">
        <f t="shared" si="6"/>
        <v>0.58736154649947747</v>
      </c>
      <c r="N17" s="10">
        <f t="shared" si="6"/>
        <v>0.58661173398171917</v>
      </c>
      <c r="O17" s="10">
        <f t="shared" si="6"/>
        <v>0.58797280282044828</v>
      </c>
      <c r="P17" s="10">
        <f t="shared" si="6"/>
        <v>0.58774250038069131</v>
      </c>
      <c r="Q17" s="10">
        <f t="shared" si="6"/>
        <v>0.58769623141716154</v>
      </c>
      <c r="R17" s="10">
        <f t="shared" si="6"/>
        <v>0.58846018681217049</v>
      </c>
      <c r="S17" s="10">
        <f t="shared" si="6"/>
        <v>0.58856981025205313</v>
      </c>
      <c r="T17" s="10">
        <f t="shared" si="6"/>
        <v>0.58819624819624816</v>
      </c>
      <c r="U17" s="10">
        <f t="shared" si="6"/>
        <v>0.58911308203991131</v>
      </c>
      <c r="V17" s="10">
        <f t="shared" si="6"/>
        <v>0.58926406926406916</v>
      </c>
      <c r="W17" s="10">
        <f t="shared" si="6"/>
        <v>0.58974886991461584</v>
      </c>
      <c r="X17" s="10">
        <f t="shared" si="6"/>
        <v>0.58980095864814375</v>
      </c>
      <c r="Y17" s="10">
        <f t="shared" si="6"/>
        <v>0.58951545916012915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428.66666666666663</v>
      </c>
      <c r="C21" s="1">
        <f>C9+C16</f>
        <v>1396.3166666666666</v>
      </c>
      <c r="D21" s="1">
        <f>D9+D16</f>
        <v>3040.0225</v>
      </c>
      <c r="E21" s="1">
        <f>E9+E16</f>
        <v>4027.272958333333</v>
      </c>
      <c r="F21" s="1">
        <f>F9+F16</f>
        <v>6673.3637749999998</v>
      </c>
      <c r="G21" s="1">
        <f t="shared" ref="G21:Y21" si="7">G9+G16</f>
        <v>9206.9765983333346</v>
      </c>
      <c r="H21" s="1">
        <f t="shared" si="7"/>
        <v>11763.310959</v>
      </c>
      <c r="I21" s="1">
        <f t="shared" si="7"/>
        <v>8652.3554795</v>
      </c>
      <c r="J21" s="1">
        <f t="shared" si="7"/>
        <v>12549.677739749999</v>
      </c>
      <c r="K21" s="1">
        <f t="shared" si="7"/>
        <v>15342.047203208331</v>
      </c>
      <c r="L21" s="1">
        <f t="shared" si="7"/>
        <v>18157.065268270831</v>
      </c>
      <c r="M21" s="1">
        <f t="shared" si="7"/>
        <v>11991.999300802081</v>
      </c>
      <c r="N21" s="1">
        <f t="shared" si="7"/>
        <v>19089.291317067706</v>
      </c>
      <c r="O21" s="1">
        <f t="shared" si="7"/>
        <v>23638.395658533853</v>
      </c>
      <c r="P21" s="1">
        <f t="shared" si="7"/>
        <v>27331.781162600259</v>
      </c>
      <c r="Q21" s="1">
        <f t="shared" si="7"/>
        <v>18621.657247966796</v>
      </c>
      <c r="R21" s="1">
        <f t="shared" si="7"/>
        <v>28495.203623983398</v>
      </c>
      <c r="S21" s="1">
        <f t="shared" si="7"/>
        <v>35145.518478658363</v>
      </c>
      <c r="T21" s="1">
        <f t="shared" si="7"/>
        <v>41508.342572662514</v>
      </c>
      <c r="U21" s="1">
        <f t="shared" si="7"/>
        <v>27696.146286331259</v>
      </c>
      <c r="V21" s="1">
        <f t="shared" si="7"/>
        <v>41419.739809832296</v>
      </c>
      <c r="W21" s="1">
        <f t="shared" si="7"/>
        <v>49255.869904916144</v>
      </c>
      <c r="X21" s="1">
        <f t="shared" si="7"/>
        <v>54043.768285791404</v>
      </c>
      <c r="Y21" s="1">
        <f t="shared" si="7"/>
        <v>33009.384142895695</v>
      </c>
    </row>
    <row r="22" spans="1:25" x14ac:dyDescent="0.25">
      <c r="A22" t="s">
        <v>83</v>
      </c>
      <c r="B22" s="1">
        <f>B21*B23</f>
        <v>85.733333333333334</v>
      </c>
      <c r="C22" s="1">
        <f t="shared" ref="C22:Y22" si="8">C21*C23</f>
        <v>349.07916666666665</v>
      </c>
      <c r="D22" s="1">
        <f t="shared" si="8"/>
        <v>760.00562500000001</v>
      </c>
      <c r="E22" s="1">
        <f>E21*E23</f>
        <v>1208.1818874999999</v>
      </c>
      <c r="F22" s="1">
        <f t="shared" si="8"/>
        <v>2002.0091324999999</v>
      </c>
      <c r="G22" s="1">
        <f t="shared" si="8"/>
        <v>2762.0929795000002</v>
      </c>
      <c r="H22" s="1">
        <f t="shared" si="8"/>
        <v>4705.3243836000001</v>
      </c>
      <c r="I22" s="1">
        <f t="shared" si="8"/>
        <v>3460.9421918000003</v>
      </c>
      <c r="J22" s="1">
        <f t="shared" si="8"/>
        <v>5019.8710959</v>
      </c>
      <c r="K22" s="1">
        <f t="shared" si="8"/>
        <v>6136.8188812833323</v>
      </c>
      <c r="L22" s="1">
        <f t="shared" si="8"/>
        <v>7262.8261073083331</v>
      </c>
      <c r="M22" s="1">
        <f t="shared" si="8"/>
        <v>4796.7997203208324</v>
      </c>
      <c r="N22" s="1">
        <f t="shared" si="8"/>
        <v>7635.7165268270828</v>
      </c>
      <c r="O22" s="1">
        <f t="shared" si="8"/>
        <v>9455.3582634135419</v>
      </c>
      <c r="P22" s="1">
        <f t="shared" si="8"/>
        <v>10932.712465040104</v>
      </c>
      <c r="Q22" s="1">
        <f t="shared" si="8"/>
        <v>7448.6628991867183</v>
      </c>
      <c r="R22" s="1">
        <f t="shared" si="8"/>
        <v>11398.081449593359</v>
      </c>
      <c r="S22" s="1">
        <f t="shared" si="8"/>
        <v>14058.207391463346</v>
      </c>
      <c r="T22" s="1">
        <f t="shared" si="8"/>
        <v>16603.337029065005</v>
      </c>
      <c r="U22" s="1">
        <f t="shared" si="8"/>
        <v>11078.458514532504</v>
      </c>
      <c r="V22" s="1">
        <f t="shared" si="8"/>
        <v>16567.89592393292</v>
      </c>
      <c r="W22" s="1">
        <f t="shared" si="8"/>
        <v>19702.347961966458</v>
      </c>
      <c r="X22" s="1">
        <f t="shared" si="8"/>
        <v>21617.507314316565</v>
      </c>
      <c r="Y22" s="1">
        <f t="shared" si="8"/>
        <v>13203.753657158279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42.866666666666667</v>
      </c>
      <c r="C24" s="1">
        <f t="shared" ref="C24:Y24" si="9">C21*10%</f>
        <v>139.63166666666666</v>
      </c>
      <c r="D24" s="1">
        <f t="shared" si="9"/>
        <v>304.00225</v>
      </c>
      <c r="E24" s="1">
        <f>E21*10%</f>
        <v>402.7272958333333</v>
      </c>
      <c r="F24" s="1">
        <f t="shared" si="9"/>
        <v>667.33637750000003</v>
      </c>
      <c r="G24" s="1">
        <f t="shared" si="9"/>
        <v>920.69765983333355</v>
      </c>
      <c r="H24" s="1">
        <f t="shared" si="9"/>
        <v>1176.3310959</v>
      </c>
      <c r="I24" s="1">
        <f t="shared" si="9"/>
        <v>865.23554795000007</v>
      </c>
      <c r="J24" s="1">
        <f t="shared" si="9"/>
        <v>1254.967773975</v>
      </c>
      <c r="K24" s="1">
        <f t="shared" si="9"/>
        <v>1534.2047203208331</v>
      </c>
      <c r="L24" s="1">
        <f t="shared" si="9"/>
        <v>1815.7065268270833</v>
      </c>
      <c r="M24" s="1">
        <f t="shared" si="9"/>
        <v>1199.1999300802081</v>
      </c>
      <c r="N24" s="1">
        <f t="shared" si="9"/>
        <v>1908.9291317067707</v>
      </c>
      <c r="O24" s="1">
        <f t="shared" si="9"/>
        <v>2363.8395658533855</v>
      </c>
      <c r="P24" s="1">
        <f t="shared" si="9"/>
        <v>2733.1781162600259</v>
      </c>
      <c r="Q24" s="1">
        <f t="shared" si="9"/>
        <v>1862.1657247966796</v>
      </c>
      <c r="R24" s="1">
        <f t="shared" si="9"/>
        <v>2849.5203623983398</v>
      </c>
      <c r="S24" s="1">
        <f t="shared" si="9"/>
        <v>3514.5518478658364</v>
      </c>
      <c r="T24" s="1">
        <f t="shared" si="9"/>
        <v>4150.8342572662514</v>
      </c>
      <c r="U24" s="1">
        <f t="shared" si="9"/>
        <v>2769.6146286331259</v>
      </c>
      <c r="V24" s="1">
        <f t="shared" si="9"/>
        <v>4141.9739809832299</v>
      </c>
      <c r="W24" s="1">
        <f t="shared" si="9"/>
        <v>4925.5869904916144</v>
      </c>
      <c r="X24" s="1">
        <f t="shared" si="9"/>
        <v>5404.3768285791411</v>
      </c>
      <c r="Y24" s="1">
        <f t="shared" si="9"/>
        <v>3300.9384142895697</v>
      </c>
    </row>
    <row r="25" spans="1:25" x14ac:dyDescent="0.25">
      <c r="A25" s="8" t="s">
        <v>85</v>
      </c>
      <c r="B25" s="9">
        <f>B21-B22-B24</f>
        <v>300.06666666666661</v>
      </c>
      <c r="C25" s="9">
        <f t="shared" ref="C25:Y25" si="10">C21-C22-C24</f>
        <v>907.60583333333329</v>
      </c>
      <c r="D25" s="9">
        <f t="shared" si="10"/>
        <v>1976.0146250000003</v>
      </c>
      <c r="E25" s="9">
        <f>E21-E22-E24</f>
        <v>2416.3637749999998</v>
      </c>
      <c r="F25" s="9">
        <f t="shared" si="10"/>
        <v>4004.0182650000006</v>
      </c>
      <c r="G25" s="9">
        <f t="shared" si="10"/>
        <v>5524.1859590000004</v>
      </c>
      <c r="H25" s="9">
        <f t="shared" si="10"/>
        <v>5881.6554795000002</v>
      </c>
      <c r="I25" s="9">
        <f t="shared" si="10"/>
        <v>4326.1777397499991</v>
      </c>
      <c r="J25" s="9">
        <f t="shared" si="10"/>
        <v>6274.8388698749986</v>
      </c>
      <c r="K25" s="9">
        <f t="shared" si="10"/>
        <v>7671.0236016041654</v>
      </c>
      <c r="L25" s="9">
        <f t="shared" si="10"/>
        <v>9078.5326341354139</v>
      </c>
      <c r="M25" s="9">
        <f t="shared" si="10"/>
        <v>5995.9996504010405</v>
      </c>
      <c r="N25" s="9">
        <f t="shared" si="10"/>
        <v>9544.645658533851</v>
      </c>
      <c r="O25" s="9">
        <f t="shared" si="10"/>
        <v>11819.197829266926</v>
      </c>
      <c r="P25" s="9">
        <f t="shared" si="10"/>
        <v>13665.890581300131</v>
      </c>
      <c r="Q25" s="9">
        <f t="shared" si="10"/>
        <v>9310.8286239833978</v>
      </c>
      <c r="R25" s="9">
        <f t="shared" si="10"/>
        <v>14247.601811991699</v>
      </c>
      <c r="S25" s="9">
        <f t="shared" si="10"/>
        <v>17572.759239329182</v>
      </c>
      <c r="T25" s="9">
        <f t="shared" si="10"/>
        <v>20754.171286331257</v>
      </c>
      <c r="U25" s="9">
        <f t="shared" si="10"/>
        <v>13848.07314316563</v>
      </c>
      <c r="V25" s="9">
        <f t="shared" si="10"/>
        <v>20709.869904916144</v>
      </c>
      <c r="W25" s="9">
        <f t="shared" si="10"/>
        <v>24627.934952458072</v>
      </c>
      <c r="X25" s="9">
        <f t="shared" si="10"/>
        <v>27021.884142895698</v>
      </c>
      <c r="Y25" s="9">
        <f t="shared" si="10"/>
        <v>16504.692071447847</v>
      </c>
    </row>
    <row r="27" spans="1:25" x14ac:dyDescent="0.25">
      <c r="A27" t="s">
        <v>87</v>
      </c>
      <c r="B27" s="16">
        <f>B11*12</f>
        <v>6600</v>
      </c>
      <c r="C27" s="16">
        <f>C11*12</f>
        <v>20460</v>
      </c>
      <c r="D27" s="16">
        <f t="shared" ref="D27:Y27" si="11">D11*12</f>
        <v>38280</v>
      </c>
      <c r="E27" s="16">
        <f t="shared" si="11"/>
        <v>56430</v>
      </c>
      <c r="F27" s="16">
        <f t="shared" si="11"/>
        <v>74580</v>
      </c>
      <c r="G27" s="16">
        <f t="shared" si="11"/>
        <v>89430</v>
      </c>
      <c r="H27" s="16">
        <f t="shared" si="11"/>
        <v>107250</v>
      </c>
      <c r="I27" s="16">
        <f t="shared" si="11"/>
        <v>128700</v>
      </c>
      <c r="J27" s="16">
        <f t="shared" si="11"/>
        <v>140580</v>
      </c>
      <c r="K27" s="16">
        <f t="shared" si="11"/>
        <v>154770</v>
      </c>
      <c r="L27" s="16">
        <f t="shared" si="11"/>
        <v>179190</v>
      </c>
      <c r="M27" s="16">
        <f t="shared" si="11"/>
        <v>191400</v>
      </c>
      <c r="N27" s="16">
        <f t="shared" si="11"/>
        <v>222090</v>
      </c>
      <c r="O27" s="16">
        <f t="shared" si="11"/>
        <v>238260</v>
      </c>
      <c r="P27" s="16">
        <f t="shared" si="11"/>
        <v>262680</v>
      </c>
      <c r="Q27" s="16">
        <f t="shared" si="11"/>
        <v>297990</v>
      </c>
      <c r="R27" s="16">
        <f t="shared" si="11"/>
        <v>324390</v>
      </c>
      <c r="S27" s="16">
        <f t="shared" si="11"/>
        <v>353100</v>
      </c>
      <c r="T27" s="16">
        <f t="shared" si="11"/>
        <v>401940</v>
      </c>
      <c r="U27" s="16">
        <f t="shared" si="11"/>
        <v>432960</v>
      </c>
      <c r="V27" s="16">
        <f t="shared" si="11"/>
        <v>462000</v>
      </c>
      <c r="W27" s="16">
        <f t="shared" si="11"/>
        <v>477840</v>
      </c>
      <c r="X27" s="16">
        <f t="shared" si="11"/>
        <v>492360</v>
      </c>
      <c r="Y27" s="16">
        <f t="shared" si="11"/>
        <v>520080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275</v>
      </c>
      <c r="C37" s="1">
        <f>Sheet1!$C$14</f>
        <v>275</v>
      </c>
      <c r="D37" s="1">
        <f>Sheet1!$C$14</f>
        <v>275</v>
      </c>
      <c r="E37" s="1">
        <f>Sheet1!$C$14</f>
        <v>275</v>
      </c>
      <c r="F37" s="1">
        <f>Sheet1!$C$14</f>
        <v>275</v>
      </c>
      <c r="G37" s="1">
        <f>Sheet1!$C$14</f>
        <v>275</v>
      </c>
      <c r="H37" s="1">
        <f>Sheet1!$C$14</f>
        <v>275</v>
      </c>
      <c r="I37" s="1">
        <f>Sheet1!$C$14</f>
        <v>275</v>
      </c>
      <c r="J37" s="1">
        <f>Sheet1!$C$14</f>
        <v>275</v>
      </c>
      <c r="K37" s="1">
        <f>Sheet1!$C$14</f>
        <v>275</v>
      </c>
      <c r="L37" s="1">
        <f>Sheet1!$C$14</f>
        <v>275</v>
      </c>
      <c r="M37" s="1">
        <f>Sheet1!$C$14</f>
        <v>275</v>
      </c>
      <c r="N37" s="1">
        <f>Sheet1!$C$14</f>
        <v>275</v>
      </c>
      <c r="O37" s="1">
        <f>Sheet1!$C$14</f>
        <v>275</v>
      </c>
      <c r="P37" s="1">
        <f>Sheet1!$C$14</f>
        <v>275</v>
      </c>
      <c r="Q37" s="1">
        <f>Sheet1!$C$14</f>
        <v>275</v>
      </c>
      <c r="R37" s="1">
        <f>Sheet1!$C$14</f>
        <v>275</v>
      </c>
      <c r="S37" s="1">
        <f>Sheet1!$C$14</f>
        <v>275</v>
      </c>
      <c r="T37" s="1">
        <f>Sheet1!$C$14</f>
        <v>275</v>
      </c>
      <c r="U37" s="1">
        <f>Sheet1!$C$14</f>
        <v>275</v>
      </c>
      <c r="V37" s="1">
        <f>Sheet1!$C$14</f>
        <v>275</v>
      </c>
      <c r="W37" s="1">
        <f>Sheet1!$C$14</f>
        <v>275</v>
      </c>
      <c r="X37" s="1">
        <f>Sheet1!$C$14</f>
        <v>275</v>
      </c>
      <c r="Y37" s="1">
        <f>Sheet1!$C$14</f>
        <v>275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550</v>
      </c>
      <c r="C41" s="9">
        <f>C37*C39</f>
        <v>1650</v>
      </c>
      <c r="D41" s="9">
        <f>D37*D39</f>
        <v>3025</v>
      </c>
      <c r="E41" s="9">
        <f t="shared" ref="E41:M41" si="17">E37*E39</f>
        <v>4400</v>
      </c>
      <c r="F41" s="9">
        <f t="shared" si="17"/>
        <v>5775</v>
      </c>
      <c r="G41" s="9">
        <f t="shared" si="17"/>
        <v>6875</v>
      </c>
      <c r="H41" s="9">
        <f t="shared" si="17"/>
        <v>8250</v>
      </c>
      <c r="I41" s="9">
        <f t="shared" si="17"/>
        <v>9900</v>
      </c>
      <c r="J41" s="9">
        <f t="shared" si="17"/>
        <v>10725</v>
      </c>
      <c r="K41" s="9">
        <f t="shared" si="17"/>
        <v>11825</v>
      </c>
      <c r="L41" s="9">
        <f t="shared" si="17"/>
        <v>13750</v>
      </c>
      <c r="M41" s="9">
        <f t="shared" si="17"/>
        <v>14575</v>
      </c>
      <c r="N41" s="9">
        <f t="shared" ref="N41:Y41" si="18">N37*N39</f>
        <v>17050</v>
      </c>
      <c r="O41" s="9">
        <f t="shared" si="18"/>
        <v>18150</v>
      </c>
      <c r="P41" s="9">
        <f t="shared" si="18"/>
        <v>20075</v>
      </c>
      <c r="Q41" s="9">
        <f t="shared" si="18"/>
        <v>22825</v>
      </c>
      <c r="R41" s="9">
        <f t="shared" si="18"/>
        <v>24750</v>
      </c>
      <c r="S41" s="9">
        <f t="shared" si="18"/>
        <v>26950</v>
      </c>
      <c r="T41" s="9">
        <f t="shared" si="18"/>
        <v>30800</v>
      </c>
      <c r="U41" s="9">
        <f t="shared" si="18"/>
        <v>33000</v>
      </c>
      <c r="V41" s="9">
        <f t="shared" si="18"/>
        <v>35200</v>
      </c>
      <c r="W41" s="9">
        <f t="shared" si="18"/>
        <v>36300</v>
      </c>
      <c r="X41" s="9">
        <f t="shared" si="18"/>
        <v>37400</v>
      </c>
      <c r="Y41" s="9">
        <f t="shared" si="18"/>
        <v>39600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55</v>
      </c>
      <c r="D47" s="9">
        <f>C39*D46*C37</f>
        <v>165.00000000000003</v>
      </c>
      <c r="E47" s="9">
        <f t="shared" ref="E47:M47" si="19">D39*E46*D37</f>
        <v>302.5</v>
      </c>
      <c r="F47" s="9">
        <f t="shared" si="19"/>
        <v>440</v>
      </c>
      <c r="G47" s="9">
        <f t="shared" si="19"/>
        <v>577.5</v>
      </c>
      <c r="H47" s="9">
        <f t="shared" si="19"/>
        <v>687.5</v>
      </c>
      <c r="I47" s="9">
        <f t="shared" si="19"/>
        <v>825</v>
      </c>
      <c r="J47" s="9">
        <f t="shared" si="19"/>
        <v>990</v>
      </c>
      <c r="K47" s="9">
        <f t="shared" si="19"/>
        <v>1072.5</v>
      </c>
      <c r="L47" s="9">
        <f t="shared" si="19"/>
        <v>1182.5</v>
      </c>
      <c r="M47" s="9">
        <f t="shared" si="19"/>
        <v>1375</v>
      </c>
      <c r="N47" s="9">
        <f t="shared" ref="N47:Y47" si="20">M39*N46*M37</f>
        <v>1457.5000000000002</v>
      </c>
      <c r="O47" s="9">
        <f t="shared" si="20"/>
        <v>1705</v>
      </c>
      <c r="P47" s="9">
        <f t="shared" si="20"/>
        <v>1815.0000000000002</v>
      </c>
      <c r="Q47" s="9">
        <f t="shared" si="20"/>
        <v>2007.5000000000002</v>
      </c>
      <c r="R47" s="9">
        <f t="shared" si="20"/>
        <v>2282.5</v>
      </c>
      <c r="S47" s="9">
        <f t="shared" si="20"/>
        <v>2475</v>
      </c>
      <c r="T47" s="9">
        <f t="shared" si="20"/>
        <v>2695</v>
      </c>
      <c r="U47" s="9">
        <f t="shared" si="20"/>
        <v>3080.0000000000005</v>
      </c>
      <c r="V47" s="9">
        <f t="shared" si="20"/>
        <v>3300</v>
      </c>
      <c r="W47" s="9">
        <f t="shared" si="20"/>
        <v>3520</v>
      </c>
      <c r="X47" s="9">
        <f t="shared" si="20"/>
        <v>3630.0000000000005</v>
      </c>
      <c r="Y47" s="9">
        <f t="shared" si="20"/>
        <v>3740.0000000000005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AF39"/>
  <sheetViews>
    <sheetView tabSelected="1" topLeftCell="H19" workbookViewId="0">
      <selection activeCell="Q39" sqref="Q39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  <col min="11" max="11" width="9.42578125" bestFit="1" customWidth="1"/>
    <col min="13" max="13" width="11" bestFit="1" customWidth="1"/>
    <col min="15" max="15" width="11" bestFit="1" customWidth="1"/>
    <col min="17" max="17" width="11" bestFit="1" customWidth="1"/>
    <col min="19" max="19" width="11" bestFit="1" customWidth="1"/>
    <col min="21" max="21" width="11" bestFit="1" customWidth="1"/>
    <col min="23" max="23" width="11" bestFit="1" customWidth="1"/>
    <col min="25" max="25" width="11" bestFit="1" customWidth="1"/>
    <col min="27" max="27" width="11" bestFit="1" customWidth="1"/>
    <col min="29" max="29" width="11" bestFit="1" customWidth="1"/>
    <col min="31" max="31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9" spans="3:10" x14ac:dyDescent="0.25">
      <c r="C9" t="s">
        <v>10</v>
      </c>
      <c r="D9" s="5">
        <v>0.5</v>
      </c>
      <c r="E9" s="5">
        <f>1-E11/E10</f>
        <v>0.25</v>
      </c>
      <c r="F9" s="5">
        <f>1-F11/F10</f>
        <v>0.33333333333333337</v>
      </c>
      <c r="H9" s="5">
        <f>1-H11/H10</f>
        <v>0.4</v>
      </c>
      <c r="I9" s="5">
        <f>1-I11/I10</f>
        <v>0.25</v>
      </c>
      <c r="J9" s="5">
        <f>1-J11/J10</f>
        <v>0.33333333333333337</v>
      </c>
    </row>
    <row r="10" spans="3:10" x14ac:dyDescent="0.25">
      <c r="C10" t="s">
        <v>11</v>
      </c>
      <c r="D10" s="1">
        <f>D11/D9</f>
        <v>400</v>
      </c>
      <c r="E10" s="1">
        <f>E12/D12*D11</f>
        <v>400</v>
      </c>
      <c r="F10" s="1">
        <f>F12/E12*E11</f>
        <v>600</v>
      </c>
      <c r="H10" s="1">
        <f>H12/E12*E11</f>
        <v>1500</v>
      </c>
      <c r="I10" s="1">
        <f>I12/F12*F11</f>
        <v>2000</v>
      </c>
      <c r="J10" s="1">
        <f>J12/H12*H11</f>
        <v>2700</v>
      </c>
    </row>
    <row r="11" spans="3:10" x14ac:dyDescent="0.25">
      <c r="C11" t="s">
        <v>12</v>
      </c>
      <c r="D11" s="1">
        <f>D15*D12</f>
        <v>200</v>
      </c>
      <c r="E11" s="1">
        <f>E15*E12</f>
        <v>300</v>
      </c>
      <c r="F11" s="1">
        <f>F15*F12</f>
        <v>400</v>
      </c>
      <c r="H11" s="1">
        <f>H15*H12</f>
        <v>900</v>
      </c>
      <c r="I11" s="1">
        <f>I15*I12</f>
        <v>1500</v>
      </c>
      <c r="J11" s="1">
        <f>J15*J12</f>
        <v>1800</v>
      </c>
    </row>
    <row r="12" spans="3:10" x14ac:dyDescent="0.25">
      <c r="C12" t="s">
        <v>13</v>
      </c>
      <c r="D12" s="4">
        <v>500</v>
      </c>
      <c r="E12" s="4">
        <v>1000</v>
      </c>
      <c r="F12" s="4">
        <v>2000</v>
      </c>
      <c r="H12" s="4">
        <v>5000</v>
      </c>
      <c r="I12" s="4">
        <v>10000</v>
      </c>
      <c r="J12" s="4">
        <v>15000</v>
      </c>
    </row>
    <row r="13" spans="3:10" x14ac:dyDescent="0.25">
      <c r="D13" s="1"/>
      <c r="E13" s="1"/>
      <c r="F13" s="1"/>
      <c r="H13" s="1"/>
      <c r="I13" s="1"/>
      <c r="J13" s="1"/>
    </row>
    <row r="14" spans="3:10" x14ac:dyDescent="0.25">
      <c r="C14" t="s">
        <v>14</v>
      </c>
      <c r="D14" s="1">
        <f>D10/D12</f>
        <v>0.8</v>
      </c>
      <c r="E14" s="1">
        <f>E10/E12</f>
        <v>0.4</v>
      </c>
      <c r="F14" s="1">
        <f>F10/F12</f>
        <v>0.3</v>
      </c>
      <c r="H14" s="1">
        <f>H10/H12</f>
        <v>0.3</v>
      </c>
      <c r="I14" s="1">
        <f>I10/I12</f>
        <v>0.2</v>
      </c>
      <c r="J14" s="1">
        <f>J10/J12</f>
        <v>0.18</v>
      </c>
    </row>
    <row r="15" spans="3:10" x14ac:dyDescent="0.25">
      <c r="C15" t="s">
        <v>15</v>
      </c>
      <c r="D15" s="3">
        <v>0.4</v>
      </c>
      <c r="E15" s="3">
        <v>0.3</v>
      </c>
      <c r="F15" s="3">
        <v>0.2</v>
      </c>
      <c r="H15" s="3">
        <v>0.18</v>
      </c>
      <c r="I15" s="3">
        <v>0.15</v>
      </c>
      <c r="J15" s="3">
        <v>0.12</v>
      </c>
    </row>
    <row r="17" spans="3:32" x14ac:dyDescent="0.25">
      <c r="C17" t="s">
        <v>112</v>
      </c>
      <c r="D17" s="1">
        <f>D11/79%</f>
        <v>253.1645569620253</v>
      </c>
      <c r="E17" s="1">
        <f>E11/79%</f>
        <v>379.74683544303798</v>
      </c>
      <c r="F17" s="1">
        <f>F11/79%</f>
        <v>506.3291139240506</v>
      </c>
      <c r="G17" s="1"/>
      <c r="H17" s="1">
        <f>H11/79%</f>
        <v>1139.2405063291139</v>
      </c>
      <c r="I17" s="1">
        <f>I11/79%</f>
        <v>1898.7341772151897</v>
      </c>
      <c r="J17" s="1">
        <f>J11/79%</f>
        <v>2278.4810126582279</v>
      </c>
    </row>
    <row r="18" spans="3:32" x14ac:dyDescent="0.25">
      <c r="C18" t="s">
        <v>113</v>
      </c>
      <c r="D18" t="s">
        <v>114</v>
      </c>
      <c r="F18" s="1" t="s">
        <v>114</v>
      </c>
      <c r="H18" t="s">
        <v>114</v>
      </c>
    </row>
    <row r="23" spans="3:32" x14ac:dyDescent="0.25">
      <c r="C23" t="s">
        <v>110</v>
      </c>
      <c r="D23" s="19">
        <f>D28/90%</f>
        <v>0.38888888888888884</v>
      </c>
      <c r="E23" s="19">
        <f>E28/90%</f>
        <v>0.30555555555555558</v>
      </c>
      <c r="F23" s="19">
        <f>F28/90%</f>
        <v>0.21111111111111111</v>
      </c>
      <c r="G23" s="19"/>
      <c r="H23" s="19">
        <f>H28/90%</f>
        <v>0.18333333333333335</v>
      </c>
      <c r="I23" s="19">
        <f>I28/90%</f>
        <v>0.13333333333333333</v>
      </c>
      <c r="J23" s="19">
        <f>J28/90%</f>
        <v>0.12222222222222222</v>
      </c>
    </row>
    <row r="24" spans="3:32" x14ac:dyDescent="0.25">
      <c r="C24" t="s">
        <v>111</v>
      </c>
    </row>
    <row r="26" spans="3:32" x14ac:dyDescent="0.25">
      <c r="D26">
        <v>500</v>
      </c>
      <c r="E26">
        <v>1000</v>
      </c>
      <c r="F26">
        <v>2500</v>
      </c>
      <c r="H26">
        <v>5000</v>
      </c>
      <c r="I26">
        <v>15000</v>
      </c>
      <c r="J26">
        <v>20000</v>
      </c>
    </row>
    <row r="27" spans="3:32" x14ac:dyDescent="0.25">
      <c r="D27">
        <v>175</v>
      </c>
      <c r="E27">
        <v>275</v>
      </c>
      <c r="F27">
        <v>475</v>
      </c>
      <c r="H27">
        <v>825</v>
      </c>
      <c r="I27">
        <v>1800</v>
      </c>
      <c r="J27">
        <v>2200</v>
      </c>
    </row>
    <row r="28" spans="3:32" x14ac:dyDescent="0.25">
      <c r="D28">
        <f>D27/D26</f>
        <v>0.35</v>
      </c>
      <c r="E28">
        <f>E27/E26</f>
        <v>0.27500000000000002</v>
      </c>
      <c r="F28">
        <f>F27/F26</f>
        <v>0.19</v>
      </c>
      <c r="H28">
        <f>H27/H26</f>
        <v>0.16500000000000001</v>
      </c>
      <c r="I28">
        <f>I27/I26</f>
        <v>0.12</v>
      </c>
      <c r="J28">
        <f>J27/J26</f>
        <v>0.11</v>
      </c>
    </row>
    <row r="32" spans="3:32" x14ac:dyDescent="0.25">
      <c r="K32" s="8" t="s">
        <v>126</v>
      </c>
      <c r="L32" s="8"/>
      <c r="M32" s="8" t="s">
        <v>127</v>
      </c>
      <c r="N32" s="8"/>
      <c r="O32" s="8" t="s">
        <v>128</v>
      </c>
      <c r="P32" s="8"/>
      <c r="Q32" s="8" t="s">
        <v>129</v>
      </c>
      <c r="R32" s="8"/>
      <c r="S32" s="8" t="s">
        <v>130</v>
      </c>
      <c r="T32" s="8"/>
      <c r="U32" s="8" t="s">
        <v>131</v>
      </c>
      <c r="V32" s="8"/>
      <c r="W32" s="8" t="s">
        <v>132</v>
      </c>
      <c r="X32" s="8"/>
      <c r="Y32" s="8" t="s">
        <v>133</v>
      </c>
      <c r="Z32" s="8"/>
      <c r="AA32" s="8" t="s">
        <v>134</v>
      </c>
      <c r="AB32" s="8"/>
      <c r="AC32" s="8" t="s">
        <v>135</v>
      </c>
      <c r="AD32" s="8"/>
      <c r="AE32" s="8" t="s">
        <v>136</v>
      </c>
      <c r="AF32" s="8"/>
    </row>
    <row r="33" spans="3:32" x14ac:dyDescent="0.25">
      <c r="D33" t="s">
        <v>120</v>
      </c>
      <c r="E33" t="s">
        <v>121</v>
      </c>
      <c r="F33" t="s">
        <v>122</v>
      </c>
      <c r="G33" t="s">
        <v>123</v>
      </c>
      <c r="H33" t="s">
        <v>124</v>
      </c>
      <c r="K33">
        <v>500</v>
      </c>
      <c r="L33" t="s">
        <v>125</v>
      </c>
      <c r="M33">
        <v>1000</v>
      </c>
      <c r="N33" t="s">
        <v>125</v>
      </c>
      <c r="O33">
        <v>2000</v>
      </c>
      <c r="P33" t="s">
        <v>125</v>
      </c>
      <c r="Q33">
        <v>4000</v>
      </c>
      <c r="R33" t="s">
        <v>125</v>
      </c>
      <c r="S33">
        <v>5000</v>
      </c>
      <c r="T33" t="s">
        <v>125</v>
      </c>
      <c r="U33">
        <v>7500</v>
      </c>
      <c r="V33" t="s">
        <v>125</v>
      </c>
      <c r="W33">
        <v>10000</v>
      </c>
      <c r="X33" t="s">
        <v>125</v>
      </c>
      <c r="Y33">
        <v>12500</v>
      </c>
      <c r="Z33" t="s">
        <v>125</v>
      </c>
      <c r="AA33">
        <v>15000</v>
      </c>
      <c r="AB33" t="s">
        <v>125</v>
      </c>
      <c r="AC33">
        <v>17500</v>
      </c>
      <c r="AD33" t="s">
        <v>125</v>
      </c>
      <c r="AE33">
        <v>20000</v>
      </c>
      <c r="AF33" t="s">
        <v>125</v>
      </c>
    </row>
    <row r="34" spans="3:32" x14ac:dyDescent="0.25">
      <c r="C34" t="s">
        <v>115</v>
      </c>
      <c r="E34">
        <v>49</v>
      </c>
      <c r="F34">
        <v>0</v>
      </c>
      <c r="G34" s="1">
        <f>SUM(D34:F34)</f>
        <v>49</v>
      </c>
      <c r="H34" s="20">
        <f>G34/15000</f>
        <v>3.2666666666666669E-3</v>
      </c>
      <c r="I34" s="21"/>
      <c r="K34" s="1">
        <f>L34*K$33</f>
        <v>424.66666666666669</v>
      </c>
      <c r="L34" s="3">
        <f>$H34*260</f>
        <v>0.84933333333333338</v>
      </c>
      <c r="M34" s="1">
        <f>N34*M$33</f>
        <v>784</v>
      </c>
      <c r="N34" s="3">
        <f>$H34*240</f>
        <v>0.78400000000000003</v>
      </c>
      <c r="O34" s="1">
        <f>P34*O$33</f>
        <v>1437.3333333333333</v>
      </c>
      <c r="P34" s="3">
        <f>$H34*220</f>
        <v>0.71866666666666668</v>
      </c>
      <c r="Q34" s="1">
        <f>R34*Q$33</f>
        <v>2613.3333333333335</v>
      </c>
      <c r="R34" s="3">
        <f>$H34*200</f>
        <v>0.65333333333333332</v>
      </c>
      <c r="S34" s="1">
        <f>T34*S$33</f>
        <v>2940.0000000000005</v>
      </c>
      <c r="T34" s="3">
        <f>$H34*180</f>
        <v>0.58800000000000008</v>
      </c>
      <c r="U34" s="1">
        <f>V34*U$33</f>
        <v>3920.0000000000005</v>
      </c>
      <c r="V34" s="3">
        <f>$H34*160</f>
        <v>0.52266666666666672</v>
      </c>
      <c r="W34" s="1">
        <f>X34*W$33</f>
        <v>4573.3333333333339</v>
      </c>
      <c r="X34" s="3">
        <f>$H34*140</f>
        <v>0.45733333333333337</v>
      </c>
      <c r="Y34" s="1">
        <f>Z34*Y$33</f>
        <v>4083.3333333333335</v>
      </c>
      <c r="Z34" s="3">
        <f>$H34*100</f>
        <v>0.32666666666666666</v>
      </c>
      <c r="AA34" s="1">
        <f>AB34*AA$33</f>
        <v>3920.0000000000005</v>
      </c>
      <c r="AB34" s="3">
        <f>$H34*80</f>
        <v>0.26133333333333336</v>
      </c>
      <c r="AC34" s="1">
        <f>AD34*AC$33</f>
        <v>3430</v>
      </c>
      <c r="AD34" s="3">
        <f>$H34*60</f>
        <v>0.19600000000000001</v>
      </c>
      <c r="AE34" s="1">
        <f>AF34*AE$33</f>
        <v>2613.3333333333335</v>
      </c>
      <c r="AF34" s="3">
        <f>$H34*40</f>
        <v>0.13066666666666668</v>
      </c>
    </row>
    <row r="35" spans="3:32" x14ac:dyDescent="0.25">
      <c r="C35" t="s">
        <v>116</v>
      </c>
      <c r="D35">
        <v>0</v>
      </c>
      <c r="E35">
        <v>49</v>
      </c>
      <c r="F35">
        <v>5</v>
      </c>
      <c r="G35" s="1">
        <f>SUM(D35:F35)</f>
        <v>54</v>
      </c>
      <c r="H35" s="20">
        <f>G35/15000</f>
        <v>3.5999999999999999E-3</v>
      </c>
      <c r="I35" s="21"/>
      <c r="K35" s="1">
        <f>L35*K$33</f>
        <v>468</v>
      </c>
      <c r="L35" s="3">
        <f>$H35*260</f>
        <v>0.93599999999999994</v>
      </c>
      <c r="M35" s="1">
        <f>N35*M$33</f>
        <v>864</v>
      </c>
      <c r="N35" s="3">
        <f>$H35*240</f>
        <v>0.86399999999999999</v>
      </c>
      <c r="O35" s="1">
        <f>P35*O$33</f>
        <v>1583.9999999999998</v>
      </c>
      <c r="P35" s="3">
        <f>$H35*220</f>
        <v>0.79199999999999993</v>
      </c>
      <c r="Q35" s="1">
        <f>R35*Q$33</f>
        <v>2880</v>
      </c>
      <c r="R35" s="3">
        <f>$H35*200</f>
        <v>0.72</v>
      </c>
      <c r="S35" s="1">
        <f>T35*S$33</f>
        <v>3240</v>
      </c>
      <c r="T35" s="3">
        <f>$H35*180</f>
        <v>0.64800000000000002</v>
      </c>
      <c r="U35" s="1">
        <f>V35*U$33</f>
        <v>4320</v>
      </c>
      <c r="V35" s="3">
        <f>$H35*160</f>
        <v>0.57599999999999996</v>
      </c>
      <c r="W35" s="1">
        <f>X35*W$33</f>
        <v>5040</v>
      </c>
      <c r="X35" s="3">
        <f>$H35*140</f>
        <v>0.504</v>
      </c>
      <c r="Y35" s="1">
        <f>Z35*Y$33</f>
        <v>4500</v>
      </c>
      <c r="Z35" s="3">
        <f>$H35*100</f>
        <v>0.36</v>
      </c>
      <c r="AA35" s="1">
        <f>AB35*AA$33</f>
        <v>4320</v>
      </c>
      <c r="AB35" s="3">
        <f>$H35*80</f>
        <v>0.28799999999999998</v>
      </c>
      <c r="AC35" s="1">
        <f>AD35*AC$33</f>
        <v>3780</v>
      </c>
      <c r="AD35" s="3">
        <f>$H35*60</f>
        <v>0.216</v>
      </c>
      <c r="AE35" s="1">
        <f>AF35*AE$33</f>
        <v>2880</v>
      </c>
      <c r="AF35" s="3">
        <f>$H35*40</f>
        <v>0.14399999999999999</v>
      </c>
    </row>
    <row r="36" spans="3:32" x14ac:dyDescent="0.25">
      <c r="C36" t="s">
        <v>117</v>
      </c>
      <c r="D36">
        <v>20</v>
      </c>
      <c r="E36">
        <v>49</v>
      </c>
      <c r="F36">
        <v>0</v>
      </c>
      <c r="G36" s="1">
        <f>SUM(D36:F36)</f>
        <v>69</v>
      </c>
      <c r="H36" s="20">
        <f>G36/15000</f>
        <v>4.5999999999999999E-3</v>
      </c>
      <c r="I36" s="21"/>
      <c r="K36" s="1">
        <f>L36*K$33</f>
        <v>598</v>
      </c>
      <c r="L36" s="3">
        <f>$H36*260</f>
        <v>1.196</v>
      </c>
      <c r="M36" s="1">
        <f>N36*M$33</f>
        <v>1104</v>
      </c>
      <c r="N36" s="3">
        <f>$H36*240</f>
        <v>1.1040000000000001</v>
      </c>
      <c r="O36" s="1">
        <f>P36*O$33</f>
        <v>2024</v>
      </c>
      <c r="P36" s="3">
        <f>$H36*220</f>
        <v>1.012</v>
      </c>
      <c r="Q36" s="1">
        <f>R36*Q$33</f>
        <v>3679.9999999999995</v>
      </c>
      <c r="R36" s="3">
        <f>$H36*200</f>
        <v>0.91999999999999993</v>
      </c>
      <c r="S36" s="1">
        <f>T36*S$33</f>
        <v>4140</v>
      </c>
      <c r="T36" s="3">
        <f>$H36*180</f>
        <v>0.82799999999999996</v>
      </c>
      <c r="U36" s="1">
        <f>V36*U$33</f>
        <v>5520</v>
      </c>
      <c r="V36" s="3">
        <f>$H36*160</f>
        <v>0.73599999999999999</v>
      </c>
      <c r="W36" s="1">
        <f>X36*W$33</f>
        <v>6440</v>
      </c>
      <c r="X36" s="3">
        <f>$H36*140</f>
        <v>0.64400000000000002</v>
      </c>
      <c r="Y36" s="1">
        <f>Z36*Y$33</f>
        <v>5750</v>
      </c>
      <c r="Z36" s="3">
        <f>$H36*100</f>
        <v>0.45999999999999996</v>
      </c>
      <c r="AA36" s="1">
        <f>AB36*AA$33</f>
        <v>5520</v>
      </c>
      <c r="AB36" s="3">
        <f>$H36*80</f>
        <v>0.36799999999999999</v>
      </c>
      <c r="AC36" s="1">
        <f>AD36*AC$33</f>
        <v>4830</v>
      </c>
      <c r="AD36" s="3">
        <f>$H36*60</f>
        <v>0.27600000000000002</v>
      </c>
      <c r="AE36" s="1">
        <f>AF36*AE$33</f>
        <v>3680</v>
      </c>
      <c r="AF36" s="3">
        <f>$H36*40</f>
        <v>0.184</v>
      </c>
    </row>
    <row r="37" spans="3:32" x14ac:dyDescent="0.25">
      <c r="G37" s="1"/>
      <c r="I37" s="6"/>
    </row>
    <row r="38" spans="3:32" x14ac:dyDescent="0.25">
      <c r="C38" t="s">
        <v>118</v>
      </c>
      <c r="D38">
        <v>40</v>
      </c>
      <c r="E38">
        <v>49</v>
      </c>
      <c r="F38">
        <v>0</v>
      </c>
      <c r="G38" s="1">
        <f>SUM(D38:F38)</f>
        <v>89</v>
      </c>
      <c r="H38" s="20">
        <f>G38/15000</f>
        <v>5.933333333333333E-3</v>
      </c>
      <c r="I38" s="21"/>
      <c r="K38" s="1">
        <f>L38*K$33</f>
        <v>771.33333333333337</v>
      </c>
      <c r="L38" s="3">
        <f>$H38*260</f>
        <v>1.5426666666666666</v>
      </c>
      <c r="M38" s="1">
        <f>N38*M$33</f>
        <v>1424</v>
      </c>
      <c r="N38" s="3">
        <f>$H38*240</f>
        <v>1.4239999999999999</v>
      </c>
      <c r="O38" s="1">
        <f>P38*O$33</f>
        <v>2610.6666666666665</v>
      </c>
      <c r="P38" s="3">
        <f>$H38*220</f>
        <v>1.3053333333333332</v>
      </c>
      <c r="Q38" s="1">
        <f>R38*Q$33</f>
        <v>4746.6666666666661</v>
      </c>
      <c r="R38" s="3">
        <f>$H38*200</f>
        <v>1.1866666666666665</v>
      </c>
      <c r="S38" s="1">
        <f>T38*S$33</f>
        <v>5339.9999999999991</v>
      </c>
      <c r="T38" s="3">
        <f>$H38*180</f>
        <v>1.0679999999999998</v>
      </c>
      <c r="U38" s="1">
        <f>V38*U$33</f>
        <v>7119.9999999999991</v>
      </c>
      <c r="V38" s="3">
        <f>$H38*160</f>
        <v>0.94933333333333325</v>
      </c>
      <c r="W38" s="1">
        <f>X38*W$33</f>
        <v>8306.6666666666661</v>
      </c>
      <c r="X38" s="3">
        <f>$H38*140</f>
        <v>0.83066666666666666</v>
      </c>
      <c r="Y38" s="1">
        <f>Z38*Y$33</f>
        <v>7416.6666666666661</v>
      </c>
      <c r="Z38" s="3">
        <f>$H38*100</f>
        <v>0.59333333333333327</v>
      </c>
      <c r="AA38" s="1">
        <f>AB38*AA$33</f>
        <v>7119.9999999999991</v>
      </c>
      <c r="AB38" s="3">
        <f>$H38*80</f>
        <v>0.47466666666666663</v>
      </c>
      <c r="AC38" s="1">
        <f>AD38*AC$33</f>
        <v>6230</v>
      </c>
      <c r="AD38" s="3">
        <f>$H38*60</f>
        <v>0.35599999999999998</v>
      </c>
      <c r="AE38" s="1">
        <f>AF38*AE$33</f>
        <v>4746.6666666666661</v>
      </c>
      <c r="AF38" s="3">
        <f>$H38*40</f>
        <v>0.23733333333333331</v>
      </c>
    </row>
    <row r="39" spans="3:32" x14ac:dyDescent="0.25">
      <c r="C39" t="s">
        <v>119</v>
      </c>
      <c r="D39">
        <v>20</v>
      </c>
      <c r="E39">
        <v>49</v>
      </c>
      <c r="F39">
        <v>0</v>
      </c>
      <c r="G39" s="1">
        <f>SUM(D39:F39)</f>
        <v>69</v>
      </c>
      <c r="H39" s="20">
        <f>G39/15000</f>
        <v>4.5999999999999999E-3</v>
      </c>
      <c r="I39" s="21"/>
      <c r="K39" s="1">
        <f>L39*K$33</f>
        <v>598</v>
      </c>
      <c r="L39" s="3">
        <f>$H39*260</f>
        <v>1.196</v>
      </c>
      <c r="M39" s="1">
        <f>N39*M$33</f>
        <v>1104</v>
      </c>
      <c r="N39" s="3">
        <f>$H39*240</f>
        <v>1.1040000000000001</v>
      </c>
      <c r="O39" s="1">
        <f>P39*O$33</f>
        <v>2024</v>
      </c>
      <c r="P39" s="3">
        <f>$H39*220</f>
        <v>1.012</v>
      </c>
      <c r="Q39" s="1">
        <f>R39*Q$33</f>
        <v>3679.9999999999995</v>
      </c>
      <c r="R39" s="3">
        <f>$H39*200</f>
        <v>0.91999999999999993</v>
      </c>
      <c r="S39" s="1">
        <f>T39*S$33</f>
        <v>4140</v>
      </c>
      <c r="T39" s="3">
        <f>$H39*180</f>
        <v>0.82799999999999996</v>
      </c>
      <c r="U39" s="1">
        <f>V39*U$33</f>
        <v>5520</v>
      </c>
      <c r="V39" s="3">
        <f>$H39*160</f>
        <v>0.73599999999999999</v>
      </c>
      <c r="W39" s="1">
        <f>X39*W$33</f>
        <v>6440</v>
      </c>
      <c r="X39" s="3">
        <f>$H39*140</f>
        <v>0.64400000000000002</v>
      </c>
      <c r="Y39" s="1">
        <f>Z39*Y$33</f>
        <v>5750</v>
      </c>
      <c r="Z39" s="3">
        <f>$H39*100</f>
        <v>0.45999999999999996</v>
      </c>
      <c r="AA39" s="1">
        <f>AB39*AA$33</f>
        <v>5520</v>
      </c>
      <c r="AB39" s="3">
        <f>$H39*80</f>
        <v>0.36799999999999999</v>
      </c>
      <c r="AC39" s="1">
        <f>AD39*AC$33</f>
        <v>4830</v>
      </c>
      <c r="AD39" s="3">
        <f>$H39*60</f>
        <v>0.27600000000000002</v>
      </c>
      <c r="AE39" s="1">
        <f>AF39*AE$33</f>
        <v>3680</v>
      </c>
      <c r="AF39" s="3">
        <f>$H39*40</f>
        <v>0.184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2024-05-25T00:42:51Z</dcterms:modified>
</cp:coreProperties>
</file>