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gg\Documents\GitHub\bolar\documents\"/>
    </mc:Choice>
  </mc:AlternateContent>
  <xr:revisionPtr revIDLastSave="0" documentId="13_ncr:1_{B9FC179E-B8FD-40A1-A7B2-D688CA23CD61}" xr6:coauthVersionLast="47" xr6:coauthVersionMax="47" xr10:uidLastSave="{00000000-0000-0000-0000-000000000000}"/>
  <bookViews>
    <workbookView xWindow="-19320" yWindow="-120" windowWidth="19440" windowHeight="15000" activeTab="3" xr2:uid="{F65CDB09-F7AD-4761-AB37-8B010387F582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3" l="1"/>
  <c r="G22" i="3"/>
  <c r="F22" i="3"/>
  <c r="E22" i="3"/>
  <c r="D22" i="3"/>
  <c r="J27" i="3"/>
  <c r="J22" i="3" s="1"/>
  <c r="I27" i="3"/>
  <c r="I22" i="3" s="1"/>
  <c r="H27" i="3"/>
  <c r="F27" i="3"/>
  <c r="E27" i="3"/>
  <c r="D27" i="3"/>
  <c r="J10" i="3"/>
  <c r="J9" i="3" s="1"/>
  <c r="J13" i="3" s="1"/>
  <c r="D10" i="3"/>
  <c r="D9" i="3" s="1"/>
  <c r="D13" i="3" s="1"/>
  <c r="E10" i="3"/>
  <c r="E9" i="3" s="1"/>
  <c r="E13" i="3" s="1"/>
  <c r="C36" i="1"/>
  <c r="C12" i="1"/>
  <c r="B33" i="2"/>
  <c r="B35" i="2" s="1"/>
  <c r="B39" i="2" s="1"/>
  <c r="B6" i="2"/>
  <c r="B9" i="2" s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C3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I10" i="3"/>
  <c r="I9" i="3" s="1"/>
  <c r="I13" i="3" s="1"/>
  <c r="H10" i="3"/>
  <c r="H9" i="3" s="1"/>
  <c r="H13" i="3" s="1"/>
  <c r="F10" i="3"/>
  <c r="F9" i="3" s="1"/>
  <c r="F13" i="3" s="1"/>
  <c r="C14" i="1" l="1"/>
  <c r="U37" i="2" s="1"/>
  <c r="C7" i="1"/>
  <c r="C19" i="1"/>
  <c r="F7" i="1"/>
  <c r="C11" i="1"/>
  <c r="F37" i="2" l="1"/>
  <c r="B37" i="2"/>
  <c r="C47" i="2" s="1"/>
  <c r="L37" i="2"/>
  <c r="S37" i="2"/>
  <c r="E37" i="2"/>
  <c r="T37" i="2"/>
  <c r="G37" i="2"/>
  <c r="Q37" i="2"/>
  <c r="H37" i="2"/>
  <c r="O37" i="2"/>
  <c r="Y37" i="2"/>
  <c r="N37" i="2"/>
  <c r="W37" i="2"/>
  <c r="V37" i="2"/>
  <c r="J37" i="2"/>
  <c r="R37" i="2"/>
  <c r="D37" i="2"/>
  <c r="I37" i="2"/>
  <c r="P37" i="2"/>
  <c r="K37" i="2"/>
  <c r="X37" i="2"/>
  <c r="M37" i="2"/>
  <c r="C37" i="2"/>
  <c r="C15" i="1"/>
  <c r="C16" i="1" l="1"/>
  <c r="B41" i="2"/>
  <c r="C17" i="1"/>
  <c r="C18" i="1" s="1"/>
  <c r="B13" i="2" s="1"/>
  <c r="C21" i="1" l="1"/>
  <c r="C37" i="1" s="1"/>
  <c r="B11" i="2"/>
  <c r="B27" i="2" s="1"/>
  <c r="D21" i="1" l="1"/>
  <c r="B14" i="2"/>
  <c r="B16" i="2" s="1"/>
  <c r="C35" i="2"/>
  <c r="C39" i="2" s="1"/>
  <c r="B17" i="2" l="1"/>
  <c r="B21" i="2"/>
  <c r="C13" i="2"/>
  <c r="D47" i="2"/>
  <c r="C41" i="2"/>
  <c r="C11" i="2" l="1"/>
  <c r="C27" i="2" s="1"/>
  <c r="C28" i="2" s="1"/>
  <c r="B24" i="2"/>
  <c r="B22" i="2"/>
  <c r="C14" i="2" l="1"/>
  <c r="C16" i="2" s="1"/>
  <c r="C17" i="2" s="1"/>
  <c r="B25" i="2"/>
  <c r="C6" i="2" s="1"/>
  <c r="C9" i="2" s="1"/>
  <c r="B2" i="2"/>
  <c r="D35" i="2"/>
  <c r="D39" i="2" s="1"/>
  <c r="C21" i="2" l="1"/>
  <c r="C24" i="2" s="1"/>
  <c r="D13" i="2"/>
  <c r="E47" i="2"/>
  <c r="D41" i="2"/>
  <c r="D11" i="2" s="1"/>
  <c r="C22" i="2" l="1"/>
  <c r="E7" i="2"/>
  <c r="D27" i="2"/>
  <c r="D14" i="2"/>
  <c r="D16" i="2" s="1"/>
  <c r="D17" i="2" s="1"/>
  <c r="C25" i="2" l="1"/>
  <c r="D6" i="2" s="1"/>
  <c r="D9" i="2" s="1"/>
  <c r="D21" i="2" s="1"/>
  <c r="C2" i="2"/>
  <c r="D28" i="2"/>
  <c r="D24" i="2" l="1"/>
  <c r="E35" i="2"/>
  <c r="E39" i="2" s="1"/>
  <c r="D22" i="2" l="1"/>
  <c r="E13" i="2"/>
  <c r="F47" i="2"/>
  <c r="E41" i="2"/>
  <c r="E11" i="2" s="1"/>
  <c r="D25" i="2" l="1"/>
  <c r="E6" i="2" s="1"/>
  <c r="E9" i="2" s="1"/>
  <c r="D2" i="2"/>
  <c r="E27" i="2"/>
  <c r="E28" i="2" s="1"/>
  <c r="E14" i="2"/>
  <c r="E16" i="2" s="1"/>
  <c r="E17" i="2" s="1"/>
  <c r="E21" i="2" l="1"/>
  <c r="E24" i="2" s="1"/>
  <c r="F35" i="2"/>
  <c r="F39" i="2" s="1"/>
  <c r="E22" i="2" l="1"/>
  <c r="F13" i="2"/>
  <c r="F41" i="2"/>
  <c r="F11" i="2" s="1"/>
  <c r="G47" i="2"/>
  <c r="E25" i="2" l="1"/>
  <c r="F6" i="2" s="1"/>
  <c r="F9" i="2" s="1"/>
  <c r="E2" i="2"/>
  <c r="F27" i="2"/>
  <c r="F28" i="2" s="1"/>
  <c r="F14" i="2"/>
  <c r="F16" i="2" s="1"/>
  <c r="F17" i="2" l="1"/>
  <c r="F21" i="2"/>
  <c r="F24" i="2" s="1"/>
  <c r="G35" i="2"/>
  <c r="G39" i="2" s="1"/>
  <c r="F22" i="2" l="1"/>
  <c r="G13" i="2"/>
  <c r="H47" i="2"/>
  <c r="G41" i="2"/>
  <c r="G11" i="2" s="1"/>
  <c r="F25" i="2" l="1"/>
  <c r="G6" i="2" s="1"/>
  <c r="G9" i="2" s="1"/>
  <c r="F2" i="2"/>
  <c r="G27" i="2"/>
  <c r="G28" i="2" s="1"/>
  <c r="G14" i="2"/>
  <c r="G16" i="2" s="1"/>
  <c r="G17" i="2" s="1"/>
  <c r="G21" i="2" l="1"/>
  <c r="H35" i="2"/>
  <c r="H39" i="2" s="1"/>
  <c r="G22" i="2" l="1"/>
  <c r="G2" i="2" s="1"/>
  <c r="H41" i="2"/>
  <c r="H11" i="2" s="1"/>
  <c r="I47" i="2"/>
  <c r="H13" i="2"/>
  <c r="H27" i="2" l="1"/>
  <c r="H28" i="2" s="1"/>
  <c r="I7" i="2"/>
  <c r="G24" i="2"/>
  <c r="G25" i="2" s="1"/>
  <c r="H6" i="2" s="1"/>
  <c r="H14" i="2"/>
  <c r="H16" i="2" s="1"/>
  <c r="H17" i="2" s="1"/>
  <c r="H9" i="2" l="1"/>
  <c r="H21" i="2" s="1"/>
  <c r="H24" i="2" s="1"/>
  <c r="I35" i="2"/>
  <c r="I39" i="2" s="1"/>
  <c r="H22" i="2" l="1"/>
  <c r="I13" i="2"/>
  <c r="I41" i="2"/>
  <c r="I11" i="2" s="1"/>
  <c r="J47" i="2"/>
  <c r="H25" i="2" l="1"/>
  <c r="I6" i="2" s="1"/>
  <c r="I9" i="2" s="1"/>
  <c r="H2" i="2"/>
  <c r="I27" i="2"/>
  <c r="I28" i="2" s="1"/>
  <c r="I14" i="2"/>
  <c r="I16" i="2" s="1"/>
  <c r="I17" i="2" s="1"/>
  <c r="I21" i="2" l="1"/>
  <c r="J35" i="2"/>
  <c r="J39" i="2" s="1"/>
  <c r="I22" i="2" l="1"/>
  <c r="I2" i="2" s="1"/>
  <c r="I24" i="2"/>
  <c r="J13" i="2"/>
  <c r="K47" i="2"/>
  <c r="J41" i="2"/>
  <c r="J11" i="2" s="1"/>
  <c r="J27" i="2" l="1"/>
  <c r="J28" i="2" s="1"/>
  <c r="I25" i="2"/>
  <c r="J6" i="2" s="1"/>
  <c r="J14" i="2"/>
  <c r="J16" i="2" s="1"/>
  <c r="J17" i="2" s="1"/>
  <c r="J9" i="2" l="1"/>
  <c r="J21" i="2" s="1"/>
  <c r="K35" i="2"/>
  <c r="K39" i="2" l="1"/>
  <c r="L47" i="2" s="1"/>
  <c r="K41" i="2"/>
  <c r="K11" i="2" s="1"/>
  <c r="K13" i="2"/>
  <c r="J22" i="2"/>
  <c r="J2" i="2" s="1"/>
  <c r="J24" i="2"/>
  <c r="K14" i="2" l="1"/>
  <c r="K16" i="2" s="1"/>
  <c r="K17" i="2" s="1"/>
  <c r="K27" i="2"/>
  <c r="K28" i="2" s="1"/>
  <c r="J25" i="2"/>
  <c r="K6" i="2" s="1"/>
  <c r="L35" i="2"/>
  <c r="L39" i="2" s="1"/>
  <c r="K9" i="2" l="1"/>
  <c r="K21" i="2" s="1"/>
  <c r="L13" i="2"/>
  <c r="M47" i="2"/>
  <c r="L41" i="2"/>
  <c r="L11" i="2" s="1"/>
  <c r="L27" i="2" l="1"/>
  <c r="L28" i="2" s="1"/>
  <c r="M7" i="2"/>
  <c r="K22" i="2"/>
  <c r="K2" i="2" s="1"/>
  <c r="K24" i="2"/>
  <c r="L14" i="2"/>
  <c r="L16" i="2" s="1"/>
  <c r="L17" i="2" s="1"/>
  <c r="K25" i="2" l="1"/>
  <c r="L6" i="2" s="1"/>
  <c r="L9" i="2" s="1"/>
  <c r="M35" i="2"/>
  <c r="M39" i="2" s="1"/>
  <c r="L21" i="2" l="1"/>
  <c r="M13" i="2"/>
  <c r="M41" i="2"/>
  <c r="M11" i="2" s="1"/>
  <c r="N47" i="2"/>
  <c r="L22" i="2" l="1"/>
  <c r="L2" i="2" s="1"/>
  <c r="L24" i="2"/>
  <c r="M27" i="2"/>
  <c r="M28" i="2" s="1"/>
  <c r="M14" i="2"/>
  <c r="M16" i="2" s="1"/>
  <c r="M17" i="2" s="1"/>
  <c r="L25" i="2" l="1"/>
  <c r="M6" i="2" s="1"/>
  <c r="N35" i="2"/>
  <c r="N39" i="2" s="1"/>
  <c r="M9" i="2" l="1"/>
  <c r="M21" i="2" s="1"/>
  <c r="M22" i="2" s="1"/>
  <c r="M2" i="2" s="1"/>
  <c r="O47" i="2"/>
  <c r="N13" i="2"/>
  <c r="N41" i="2"/>
  <c r="N11" i="2" s="1"/>
  <c r="N27" i="2" l="1"/>
  <c r="N28" i="2" s="1"/>
  <c r="M24" i="2"/>
  <c r="M25" i="2" s="1"/>
  <c r="N6" i="2" s="1"/>
  <c r="N14" i="2"/>
  <c r="N16" i="2" s="1"/>
  <c r="N17" i="2" s="1"/>
  <c r="N9" i="2" l="1"/>
  <c r="N21" i="2" s="1"/>
  <c r="N24" i="2" s="1"/>
  <c r="O35" i="2"/>
  <c r="O39" i="2" l="1"/>
  <c r="O13" i="2" s="1"/>
  <c r="O41" i="2"/>
  <c r="O11" i="2" s="1"/>
  <c r="N22" i="2"/>
  <c r="N25" i="2" l="1"/>
  <c r="O6" i="2" s="1"/>
  <c r="O9" i="2" s="1"/>
  <c r="N2" i="2"/>
  <c r="O27" i="2"/>
  <c r="O28" i="2" s="1"/>
  <c r="P47" i="2"/>
  <c r="O14" i="2"/>
  <c r="O16" i="2" s="1"/>
  <c r="O17" i="2" s="1"/>
  <c r="P35" i="2"/>
  <c r="O21" i="2" l="1"/>
  <c r="O24" i="2" s="1"/>
  <c r="P39" i="2"/>
  <c r="P13" i="2" s="1"/>
  <c r="O22" i="2" l="1"/>
  <c r="O2" i="2" s="1"/>
  <c r="Q47" i="2"/>
  <c r="P41" i="2"/>
  <c r="P11" i="2" s="1"/>
  <c r="P27" i="2" s="1"/>
  <c r="P28" i="2" s="1"/>
  <c r="O25" i="2" l="1"/>
  <c r="P6" i="2" s="1"/>
  <c r="P9" i="2" s="1"/>
  <c r="P14" i="2"/>
  <c r="P16" i="2" s="1"/>
  <c r="P17" i="2" s="1"/>
  <c r="Q7" i="2"/>
  <c r="Q35" i="2"/>
  <c r="Q39" i="2" s="1"/>
  <c r="P21" i="2" l="1"/>
  <c r="P24" i="2" s="1"/>
  <c r="Q13" i="2"/>
  <c r="R47" i="2"/>
  <c r="Q41" i="2"/>
  <c r="Q11" i="2" s="1"/>
  <c r="P22" i="2" l="1"/>
  <c r="P2" i="2" s="1"/>
  <c r="Q27" i="2"/>
  <c r="Q28" i="2" s="1"/>
  <c r="Q14" i="2"/>
  <c r="Q16" i="2" s="1"/>
  <c r="Q17" i="2" s="1"/>
  <c r="P25" i="2" l="1"/>
  <c r="Q6" i="2" s="1"/>
  <c r="Q9" i="2" s="1"/>
  <c r="Q21" i="2" s="1"/>
  <c r="R35" i="2"/>
  <c r="R39" i="2" s="1"/>
  <c r="Q22" i="2" l="1"/>
  <c r="Q2" i="2" s="1"/>
  <c r="Q24" i="2"/>
  <c r="S47" i="2"/>
  <c r="R13" i="2"/>
  <c r="R41" i="2"/>
  <c r="R11" i="2" s="1"/>
  <c r="R27" i="2" l="1"/>
  <c r="R28" i="2" s="1"/>
  <c r="Q25" i="2"/>
  <c r="R6" i="2" s="1"/>
  <c r="R14" i="2"/>
  <c r="R16" i="2" s="1"/>
  <c r="R17" i="2" s="1"/>
  <c r="R9" i="2" l="1"/>
  <c r="R21" i="2" s="1"/>
  <c r="R24" i="2" s="1"/>
  <c r="S35" i="2"/>
  <c r="S39" i="2" s="1"/>
  <c r="R22" i="2" l="1"/>
  <c r="T47" i="2"/>
  <c r="S13" i="2"/>
  <c r="S41" i="2"/>
  <c r="S11" i="2" s="1"/>
  <c r="R25" i="2" l="1"/>
  <c r="S6" i="2" s="1"/>
  <c r="S9" i="2" s="1"/>
  <c r="R2" i="2"/>
  <c r="S27" i="2"/>
  <c r="S28" i="2" s="1"/>
  <c r="S14" i="2"/>
  <c r="S16" i="2" s="1"/>
  <c r="S17" i="2" s="1"/>
  <c r="S21" i="2" l="1"/>
  <c r="S24" i="2" s="1"/>
  <c r="T35" i="2"/>
  <c r="T39" i="2" l="1"/>
  <c r="T13" i="2" s="1"/>
  <c r="S22" i="2"/>
  <c r="T41" i="2"/>
  <c r="T11" i="2" s="1"/>
  <c r="S25" i="2" l="1"/>
  <c r="T6" i="2" s="1"/>
  <c r="T9" i="2" s="1"/>
  <c r="S2" i="2"/>
  <c r="U7" i="2"/>
  <c r="U47" i="2"/>
  <c r="T14" i="2"/>
  <c r="T16" i="2" s="1"/>
  <c r="T17" i="2" s="1"/>
  <c r="T27" i="2"/>
  <c r="T28" i="2" s="1"/>
  <c r="T21" i="2" l="1"/>
  <c r="T24" i="2" s="1"/>
  <c r="U35" i="2"/>
  <c r="U39" i="2" s="1"/>
  <c r="T22" i="2" l="1"/>
  <c r="U13" i="2"/>
  <c r="V47" i="2"/>
  <c r="U41" i="2"/>
  <c r="U11" i="2" s="1"/>
  <c r="T25" i="2" l="1"/>
  <c r="U6" i="2" s="1"/>
  <c r="U9" i="2" s="1"/>
  <c r="T2" i="2"/>
  <c r="U27" i="2"/>
  <c r="U28" i="2" s="1"/>
  <c r="U14" i="2"/>
  <c r="U16" i="2" s="1"/>
  <c r="U17" i="2" s="1"/>
  <c r="U21" i="2" l="1"/>
  <c r="U24" i="2" s="1"/>
  <c r="V35" i="2"/>
  <c r="V39" i="2" l="1"/>
  <c r="W47" i="2" s="1"/>
  <c r="U22" i="2"/>
  <c r="V41" i="2"/>
  <c r="V11" i="2" s="1"/>
  <c r="V14" i="2" s="1"/>
  <c r="V13" i="2"/>
  <c r="U25" i="2" l="1"/>
  <c r="V6" i="2" s="1"/>
  <c r="V9" i="2" s="1"/>
  <c r="U2" i="2"/>
  <c r="V16" i="2"/>
  <c r="V17" i="2" s="1"/>
  <c r="V27" i="2"/>
  <c r="V28" i="2" s="1"/>
  <c r="W35" i="2"/>
  <c r="W39" i="2" s="1"/>
  <c r="V21" i="2" l="1"/>
  <c r="V22" i="2" s="1"/>
  <c r="V2" i="2" s="1"/>
  <c r="W13" i="2"/>
  <c r="X47" i="2"/>
  <c r="W41" i="2"/>
  <c r="W11" i="2" s="1"/>
  <c r="W27" i="2" l="1"/>
  <c r="W28" i="2" s="1"/>
  <c r="V24" i="2"/>
  <c r="V25" i="2" s="1"/>
  <c r="W6" i="2" s="1"/>
  <c r="W14" i="2"/>
  <c r="W16" i="2" s="1"/>
  <c r="W17" i="2" s="1"/>
  <c r="W9" i="2" l="1"/>
  <c r="W21" i="2" s="1"/>
  <c r="X35" i="2"/>
  <c r="X39" i="2" s="1"/>
  <c r="X13" i="2"/>
  <c r="Y47" i="2"/>
  <c r="X41" i="2"/>
  <c r="X11" i="2" s="1"/>
  <c r="X27" i="2" l="1"/>
  <c r="X28" i="2" s="1"/>
  <c r="Y7" i="2"/>
  <c r="W22" i="2"/>
  <c r="W2" i="2" s="1"/>
  <c r="W24" i="2"/>
  <c r="X14" i="2"/>
  <c r="X16" i="2" s="1"/>
  <c r="X17" i="2" s="1"/>
  <c r="W25" i="2" l="1"/>
  <c r="X6" i="2" s="1"/>
  <c r="Y35" i="2"/>
  <c r="Y39" i="2" s="1"/>
  <c r="X9" i="2" l="1"/>
  <c r="X21" i="2" s="1"/>
  <c r="X24" i="2" s="1"/>
  <c r="Y41" i="2"/>
  <c r="Y11" i="2" s="1"/>
  <c r="Y13" i="2"/>
  <c r="Y27" i="2" l="1"/>
  <c r="Y28" i="2" s="1"/>
  <c r="X22" i="2"/>
  <c r="Y14" i="2"/>
  <c r="Y16" i="2" s="1"/>
  <c r="Y17" i="2" s="1"/>
  <c r="X25" i="2" l="1"/>
  <c r="Y6" i="2" s="1"/>
  <c r="Y9" i="2" s="1"/>
  <c r="Y21" i="2" s="1"/>
  <c r="X2" i="2"/>
  <c r="Y22" i="2" l="1"/>
  <c r="Y2" i="2" s="1"/>
  <c r="Y24" i="2"/>
  <c r="Y25" i="2" l="1"/>
</calcChain>
</file>

<file path=xl/sharedStrings.xml><?xml version="1.0" encoding="utf-8"?>
<sst xmlns="http://schemas.openxmlformats.org/spreadsheetml/2006/main" count="115" uniqueCount="112">
  <si>
    <t>Shared Plus Hosting</t>
  </si>
  <si>
    <t>Domein &gt;??</t>
  </si>
  <si>
    <t xml:space="preserve">SSL </t>
  </si>
  <si>
    <t>LIVE KOSTEN</t>
  </si>
  <si>
    <t>Bronze</t>
  </si>
  <si>
    <t>Silver</t>
  </si>
  <si>
    <t>Gold</t>
  </si>
  <si>
    <t>Platinum</t>
  </si>
  <si>
    <t>Diamond</t>
  </si>
  <si>
    <t>Ultimate</t>
  </si>
  <si>
    <t>Discount %</t>
  </si>
  <si>
    <t>Discount Price</t>
  </si>
  <si>
    <t>Price</t>
  </si>
  <si>
    <t>Emails</t>
  </si>
  <si>
    <t>Discounted Emails</t>
  </si>
  <si>
    <t>Price Per Email</t>
  </si>
  <si>
    <t>Buy Chance %</t>
  </si>
  <si>
    <t>Target Business Emails</t>
  </si>
  <si>
    <t>Interaction %</t>
  </si>
  <si>
    <t>Conversion Rate</t>
  </si>
  <si>
    <t>Order Total</t>
  </si>
  <si>
    <t>Total Requests API</t>
  </si>
  <si>
    <t>API Cost</t>
  </si>
  <si>
    <t>Btw</t>
  </si>
  <si>
    <t>Startup Costen</t>
  </si>
  <si>
    <t>Monthly Cost</t>
  </si>
  <si>
    <t>Api</t>
  </si>
  <si>
    <t>Hosting</t>
  </si>
  <si>
    <t>MTH KOSTEN</t>
  </si>
  <si>
    <t>Month Cost</t>
  </si>
  <si>
    <t>Netto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</si>
  <si>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</si>
  <si>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</si>
  <si>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</si>
  <si>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</si>
  <si>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</si>
  <si>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</si>
  <si>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</si>
  <si>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</si>
  <si>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</si>
  <si>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</si>
  <si>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</si>
  <si>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</si>
  <si>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Ads</t>
  </si>
  <si>
    <t>Advertisement Spend</t>
  </si>
  <si>
    <t>Clients</t>
  </si>
  <si>
    <t>Per Lead</t>
  </si>
  <si>
    <t>Gross Margin</t>
  </si>
  <si>
    <t>GM %</t>
  </si>
  <si>
    <t>Hosting Upgrade</t>
  </si>
  <si>
    <t>Business Shared hosting</t>
  </si>
  <si>
    <t>Fiverr Template Build</t>
  </si>
  <si>
    <t>Mail</t>
  </si>
  <si>
    <t>ads</t>
  </si>
  <si>
    <t>Visitors</t>
  </si>
  <si>
    <t>Average Client Order</t>
  </si>
  <si>
    <t>Total Order Revenue</t>
  </si>
  <si>
    <t xml:space="preserve">Expansion </t>
  </si>
  <si>
    <t>Expansion Rate</t>
  </si>
  <si>
    <t>Expansion Revenue</t>
  </si>
  <si>
    <t>Revenue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</si>
  <si>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</si>
  <si>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</si>
  <si>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</si>
  <si>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</si>
  <si>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</si>
  <si>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</si>
  <si>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</si>
  <si>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</si>
  <si>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</si>
  <si>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</si>
  <si>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</si>
  <si>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</si>
  <si>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Tax</t>
  </si>
  <si>
    <t>Api Costs</t>
  </si>
  <si>
    <t>Overview</t>
  </si>
  <si>
    <t>Sales Funnel</t>
  </si>
  <si>
    <t>Other Cost</t>
  </si>
  <si>
    <t>Fundings</t>
  </si>
  <si>
    <t>Current Bank</t>
  </si>
  <si>
    <t>Total Company Bank</t>
  </si>
  <si>
    <t>Bank Left</t>
  </si>
  <si>
    <t>Invest Others %</t>
  </si>
  <si>
    <t>Invest Others</t>
  </si>
  <si>
    <t>Take Loon</t>
  </si>
  <si>
    <t>Left Bank</t>
  </si>
  <si>
    <t>Growth</t>
  </si>
  <si>
    <t>ARR</t>
  </si>
  <si>
    <t>Invest bank</t>
  </si>
  <si>
    <t>AVG order Client</t>
  </si>
  <si>
    <t>SSL</t>
  </si>
  <si>
    <t>Total</t>
  </si>
  <si>
    <t>LEFT</t>
  </si>
  <si>
    <t>domein</t>
  </si>
  <si>
    <t>Worklog</t>
  </si>
  <si>
    <t>Sended 83 emails</t>
  </si>
  <si>
    <t>at 13:52</t>
  </si>
  <si>
    <t>1min</t>
  </si>
  <si>
    <t>Task</t>
  </si>
  <si>
    <t>time</t>
  </si>
  <si>
    <t>Took</t>
  </si>
  <si>
    <t>Note</t>
  </si>
  <si>
    <t>Find template</t>
  </si>
  <si>
    <t>Build Django Site and host</t>
  </si>
  <si>
    <t>Hubspot email campaine komt in spam terecht, build email bot dat niet in spam komt</t>
  </si>
  <si>
    <t>12h</t>
  </si>
  <si>
    <t>2h</t>
  </si>
  <si>
    <t>3h</t>
  </si>
  <si>
    <t>Sendded mail</t>
  </si>
  <si>
    <t>Check 1 week later Conversie</t>
  </si>
  <si>
    <t>Enemy</t>
  </si>
  <si>
    <t>Datacellectief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</si>
</sst>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€-2]\ * #,##0.00_-;\-[$€-2]\ * #,##0.00_-;_-[$€-2]\ * &quot;-&quot;??_-;_-@_-"/>
    <numFmt numFmtId="165" formatCode="_-* #,##0_-;\-* #,##0_-;_-* &quot;-&quot;??_-;_-@_-"/>
    <numFmt numFmtId="166" formatCode="0.0%"/>
    <numFmt numFmtId="167" formatCode="_-[$€-2]\ * #,##0_-;\-[$€-2]\ * #,##0_-;_-[$€-2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65" fontId="2" fillId="0" borderId="0" xfId="1" applyNumberFormat="1" applyFont="1"/>
    <xf numFmtId="9" fontId="0" fillId="0" borderId="0" xfId="2" applyFont="1"/>
    <xf numFmtId="0" fontId="2" fillId="0" borderId="0" xfId="0" applyFont="1"/>
    <xf numFmtId="16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6" fontId="0" fillId="0" borderId="0" xfId="2" applyNumberFormat="1" applyFont="1"/>
    <xf numFmtId="166" fontId="2" fillId="0" borderId="0" xfId="2" applyNumberFormat="1" applyFont="1"/>
    <xf numFmtId="0" fontId="5" fillId="0" borderId="0" xfId="0" applyFont="1"/>
    <xf numFmtId="9" fontId="2" fillId="0" borderId="0" xfId="2" applyFont="1"/>
    <xf numFmtId="0" fontId="6" fillId="0" borderId="0" xfId="0" applyFont="1"/>
    <xf numFmtId="164" fontId="7" fillId="0" borderId="0" xfId="0" applyNumberFormat="1" applyFont="1"/>
    <xf numFmtId="167" fontId="0" fillId="0" borderId="0" xfId="0" applyNumberFormat="1"/>
    <xf numFmtId="167" fontId="3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F407-5671-4298-9D79-D2407E4A29DF}">
  <dimension ref="A1:M23"/>
  <sheetViews>
    <sheetView topLeftCell="B10" workbookViewId="0">
      <selection activeCell="C34" sqref="C34"/>
    </sheetView>
  </sheetViews>
  <sheetFormatPr defaultRowHeight="15" x14ac:dyDescent="0.25"/>
  <cols>
    <col min="1" max="1" width="10.42578125" bestFit="1" customWidth="1"/>
    <col min="2" max="2" width="72.42578125" customWidth="1"/>
    <col min="8" max="8" width="10.42578125" bestFit="1" customWidth="1"/>
  </cols>
  <sheetData>
    <row r="1" spans="1:5" x14ac:dyDescent="0.25">
      <c r="A1" t="s">
        <v>94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5">
      <c r="A2" s="18">
        <v>45374</v>
      </c>
      <c r="B2" t="s">
        <v>102</v>
      </c>
      <c r="D2" t="s">
        <v>106</v>
      </c>
    </row>
    <row r="3" spans="1:5" x14ac:dyDescent="0.25">
      <c r="A3" s="18">
        <v>45397</v>
      </c>
      <c r="B3" t="s">
        <v>103</v>
      </c>
      <c r="D3" t="s">
        <v>105</v>
      </c>
    </row>
    <row r="4" spans="1:5" x14ac:dyDescent="0.25">
      <c r="A4" s="18">
        <v>45398</v>
      </c>
      <c r="B4" t="s">
        <v>104</v>
      </c>
      <c r="D4" t="s">
        <v>107</v>
      </c>
    </row>
    <row r="5" spans="1:5" x14ac:dyDescent="0.25">
      <c r="A5" s="18">
        <v>45399</v>
      </c>
      <c r="B5" t="s">
        <v>95</v>
      </c>
      <c r="C5" t="s">
        <v>96</v>
      </c>
      <c r="D5" t="s">
        <v>97</v>
      </c>
    </row>
    <row r="19" spans="8:13" x14ac:dyDescent="0.25">
      <c r="I19" t="s">
        <v>54</v>
      </c>
    </row>
    <row r="20" spans="8:13" x14ac:dyDescent="0.25">
      <c r="H20" s="18">
        <v>45396</v>
      </c>
      <c r="I20">
        <v>3</v>
      </c>
    </row>
    <row r="21" spans="8:13" x14ac:dyDescent="0.25">
      <c r="H21" s="18">
        <v>45397</v>
      </c>
      <c r="I21">
        <v>19</v>
      </c>
    </row>
    <row r="22" spans="8:13" x14ac:dyDescent="0.25">
      <c r="H22" s="18">
        <v>45398</v>
      </c>
      <c r="I22">
        <v>16</v>
      </c>
    </row>
    <row r="23" spans="8:13" x14ac:dyDescent="0.25">
      <c r="H23" s="18">
        <v>45399</v>
      </c>
      <c r="J23" t="s">
        <v>108</v>
      </c>
      <c r="M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62B-738E-4C31-B036-23C8D83BCAF8}">
  <dimension ref="B2:K37"/>
  <sheetViews>
    <sheetView topLeftCell="A13" zoomScale="115" zoomScaleNormal="115" workbookViewId="0">
      <selection activeCell="E18" sqref="E18"/>
    </sheetView>
  </sheetViews>
  <sheetFormatPr defaultRowHeight="15" x14ac:dyDescent="0.25"/>
  <cols>
    <col min="2" max="2" width="18.85546875" bestFit="1" customWidth="1"/>
    <col min="3" max="3" width="11.5703125" bestFit="1" customWidth="1"/>
    <col min="6" max="6" width="9.42578125" bestFit="1" customWidth="1"/>
    <col min="7" max="12" width="11" bestFit="1" customWidth="1"/>
    <col min="13" max="13" width="11.5703125" bestFit="1" customWidth="1"/>
    <col min="14" max="14" width="11" bestFit="1" customWidth="1"/>
    <col min="15" max="17" width="11.5703125" bestFit="1" customWidth="1"/>
  </cols>
  <sheetData>
    <row r="2" spans="2:11" x14ac:dyDescent="0.25">
      <c r="B2" s="8" t="s">
        <v>24</v>
      </c>
      <c r="E2" s="8" t="s">
        <v>25</v>
      </c>
    </row>
    <row r="3" spans="2:11" x14ac:dyDescent="0.25">
      <c r="B3" t="s">
        <v>0</v>
      </c>
      <c r="C3" s="1">
        <v>33</v>
      </c>
      <c r="E3" t="s">
        <v>26</v>
      </c>
      <c r="F3" s="1">
        <v>49</v>
      </c>
    </row>
    <row r="4" spans="2:11" x14ac:dyDescent="0.25">
      <c r="B4" t="s">
        <v>1</v>
      </c>
      <c r="C4" s="1">
        <v>8</v>
      </c>
      <c r="E4" t="s">
        <v>27</v>
      </c>
      <c r="F4" s="1">
        <v>5</v>
      </c>
    </row>
    <row r="5" spans="2:11" x14ac:dyDescent="0.25">
      <c r="B5" t="s">
        <v>2</v>
      </c>
      <c r="C5" s="1">
        <v>10</v>
      </c>
      <c r="F5" s="1"/>
    </row>
    <row r="6" spans="2:11" x14ac:dyDescent="0.25">
      <c r="B6" t="s">
        <v>52</v>
      </c>
      <c r="C6" s="1">
        <v>10</v>
      </c>
      <c r="F6" s="1"/>
    </row>
    <row r="7" spans="2:11" x14ac:dyDescent="0.25">
      <c r="B7" s="8" t="s">
        <v>3</v>
      </c>
      <c r="C7" s="9">
        <f>SUM(C3:C6)</f>
        <v>61</v>
      </c>
      <c r="E7" s="8" t="s">
        <v>28</v>
      </c>
      <c r="F7" s="9">
        <f>SUM(F3:F5)</f>
        <v>54</v>
      </c>
    </row>
    <row r="8" spans="2:11" x14ac:dyDescent="0.25">
      <c r="G8" s="1"/>
      <c r="H8" s="1"/>
      <c r="I8" s="1"/>
      <c r="J8" s="1"/>
      <c r="K8" s="1"/>
    </row>
    <row r="10" spans="2:11" x14ac:dyDescent="0.25">
      <c r="B10" t="s">
        <v>17</v>
      </c>
      <c r="C10" s="6">
        <v>80</v>
      </c>
    </row>
    <row r="11" spans="2:11" x14ac:dyDescent="0.25">
      <c r="B11" t="s">
        <v>18</v>
      </c>
      <c r="C11">
        <f>C10*D11</f>
        <v>24</v>
      </c>
      <c r="D11" s="7">
        <v>0.3</v>
      </c>
    </row>
    <row r="12" spans="2:11" x14ac:dyDescent="0.25">
      <c r="B12" t="s">
        <v>19</v>
      </c>
      <c r="C12">
        <f>ROUND(C10*D12,0)</f>
        <v>10</v>
      </c>
      <c r="D12" s="7">
        <v>0.12</v>
      </c>
    </row>
    <row r="14" spans="2:11" x14ac:dyDescent="0.25">
      <c r="B14" t="s">
        <v>89</v>
      </c>
      <c r="C14" s="1">
        <f>(Sheet3!D10*Sheet3!D5) + (Sheet3!E10*Sheet3!E5) + (Sheet3!F10*Sheet3!F5)</f>
        <v>235</v>
      </c>
    </row>
    <row r="15" spans="2:11" x14ac:dyDescent="0.25">
      <c r="B15" s="8" t="s">
        <v>20</v>
      </c>
      <c r="C15" s="9">
        <f>C14*C12</f>
        <v>2350</v>
      </c>
    </row>
    <row r="16" spans="2:11" x14ac:dyDescent="0.25">
      <c r="B16" t="s">
        <v>23</v>
      </c>
      <c r="C16" s="1">
        <f>C15*21%</f>
        <v>493.5</v>
      </c>
    </row>
    <row r="17" spans="2:11" x14ac:dyDescent="0.25">
      <c r="B17" t="s">
        <v>21</v>
      </c>
      <c r="C17" s="2">
        <f>C15/ (AVERAGE(Sheet3!D14:F14))</f>
        <v>5875.0000000000009</v>
      </c>
    </row>
    <row r="18" spans="2:11" x14ac:dyDescent="0.25">
      <c r="B18" t="s">
        <v>22</v>
      </c>
      <c r="C18" s="1">
        <f>C17/10000 * 49</f>
        <v>28.787500000000005</v>
      </c>
    </row>
    <row r="19" spans="2:11" x14ac:dyDescent="0.25">
      <c r="B19" t="s">
        <v>29</v>
      </c>
      <c r="C19" s="1">
        <f>F7</f>
        <v>54</v>
      </c>
      <c r="F19" s="1"/>
      <c r="G19" s="1"/>
      <c r="H19" s="1"/>
      <c r="I19" s="1"/>
      <c r="J19" s="1"/>
      <c r="K19" s="1"/>
    </row>
    <row r="21" spans="2:11" x14ac:dyDescent="0.25">
      <c r="B21" t="s">
        <v>30</v>
      </c>
      <c r="C21" s="1">
        <f>C15-C16-C18-C19</f>
        <v>1773.7125000000001</v>
      </c>
      <c r="D21" s="10">
        <f>C21/C15</f>
        <v>0.75477127659574472</v>
      </c>
    </row>
    <row r="28" spans="2:11" x14ac:dyDescent="0.25">
      <c r="B28" t="s">
        <v>49</v>
      </c>
      <c r="C28">
        <v>50</v>
      </c>
      <c r="D28" t="s">
        <v>50</v>
      </c>
    </row>
    <row r="29" spans="2:11" x14ac:dyDescent="0.25">
      <c r="B29" t="s">
        <v>51</v>
      </c>
      <c r="C29">
        <v>500</v>
      </c>
    </row>
    <row r="30" spans="2:11" x14ac:dyDescent="0.25">
      <c r="B30" t="s">
        <v>53</v>
      </c>
      <c r="C30">
        <v>200</v>
      </c>
    </row>
    <row r="31" spans="2:11" x14ac:dyDescent="0.25">
      <c r="B31" t="s">
        <v>90</v>
      </c>
      <c r="C31">
        <v>100</v>
      </c>
    </row>
    <row r="32" spans="2:11" x14ac:dyDescent="0.25">
      <c r="B32" t="s">
        <v>93</v>
      </c>
      <c r="C32">
        <v>100</v>
      </c>
    </row>
    <row r="36" spans="2:3" x14ac:dyDescent="0.25">
      <c r="B36" t="s">
        <v>91</v>
      </c>
      <c r="C36" s="1">
        <f>-SUM(C28:C35)</f>
        <v>-950</v>
      </c>
    </row>
    <row r="37" spans="2:3" x14ac:dyDescent="0.25">
      <c r="B37" t="s">
        <v>92</v>
      </c>
      <c r="C37" s="1">
        <f>C21+C36</f>
        <v>823.71250000000009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417B-3273-4955-A7A8-F9E9DF39BEC5}">
  <dimension ref="A1:Y59"/>
  <sheetViews>
    <sheetView topLeftCell="A13" workbookViewId="0">
      <selection activeCell="E21" sqref="E21"/>
    </sheetView>
  </sheetViews>
  <sheetFormatPr defaultRowHeight="15" x14ac:dyDescent="0.25"/>
  <cols>
    <col min="1" max="1" width="19.5703125" bestFit="1" customWidth="1"/>
    <col min="2" max="3" width="12.28515625" bestFit="1" customWidth="1"/>
    <col min="4" max="4" width="11.28515625" bestFit="1" customWidth="1"/>
    <col min="5" max="12" width="12.28515625" bestFit="1" customWidth="1"/>
    <col min="13" max="17" width="13.140625" bestFit="1" customWidth="1"/>
    <col min="18" max="18" width="13.42578125" bestFit="1" customWidth="1"/>
    <col min="19" max="19" width="13.140625" bestFit="1" customWidth="1"/>
    <col min="20" max="22" width="13.42578125" bestFit="1" customWidth="1"/>
    <col min="23" max="25" width="13.85546875" bestFit="1" customWidth="1"/>
  </cols>
  <sheetData>
    <row r="1" spans="1:25" x14ac:dyDescent="0.25"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8" t="s">
        <v>68</v>
      </c>
      <c r="V1" s="8" t="s">
        <v>69</v>
      </c>
      <c r="W1" s="8" t="s">
        <v>70</v>
      </c>
      <c r="X1" s="8" t="s">
        <v>71</v>
      </c>
      <c r="Y1" s="8" t="s">
        <v>72</v>
      </c>
    </row>
    <row r="2" spans="1:25" x14ac:dyDescent="0.25">
      <c r="A2" t="s">
        <v>88</v>
      </c>
      <c r="B2" s="17">
        <f>B22</f>
        <v>76.985000000000014</v>
      </c>
      <c r="C2" s="17">
        <f t="shared" ref="C2:Y2" si="0">C22+B2</f>
        <v>383.70312500000006</v>
      </c>
      <c r="D2" s="17">
        <f t="shared" si="0"/>
        <v>1050.3292812500001</v>
      </c>
      <c r="E2" s="17">
        <f t="shared" si="0"/>
        <v>2118.0511831250001</v>
      </c>
      <c r="F2" s="17">
        <f t="shared" si="0"/>
        <v>3879.7580742499999</v>
      </c>
      <c r="G2" s="17">
        <f t="shared" si="0"/>
        <v>6309.6984589249996</v>
      </c>
      <c r="H2" s="17">
        <f t="shared" si="0"/>
        <v>10448.850766665</v>
      </c>
      <c r="I2" s="17">
        <f t="shared" si="0"/>
        <v>13542.358920535</v>
      </c>
      <c r="J2" s="17">
        <f t="shared" si="0"/>
        <v>17982.607997470001</v>
      </c>
      <c r="K2" s="17">
        <f t="shared" si="0"/>
        <v>23394.157535937502</v>
      </c>
      <c r="L2" s="17">
        <f t="shared" si="0"/>
        <v>29791.572305171252</v>
      </c>
      <c r="M2" s="17">
        <f t="shared" si="0"/>
        <v>34099.172689788131</v>
      </c>
      <c r="N2" s="17">
        <f t="shared" si="0"/>
        <v>40867.332882096569</v>
      </c>
      <c r="O2" s="17">
        <f t="shared" si="0"/>
        <v>49217.282978250791</v>
      </c>
      <c r="P2" s="17">
        <f t="shared" si="0"/>
        <v>58858.343026327901</v>
      </c>
      <c r="Q2" s="17">
        <f t="shared" si="0"/>
        <v>65560.284050366463</v>
      </c>
      <c r="R2" s="17">
        <f t="shared" si="0"/>
        <v>75671.494562385749</v>
      </c>
      <c r="S2" s="17">
        <f t="shared" si="0"/>
        <v>88092.129818395391</v>
      </c>
      <c r="T2" s="17">
        <f t="shared" si="0"/>
        <v>102747.9074464002</v>
      </c>
      <c r="U2" s="17">
        <f t="shared" si="0"/>
        <v>112731.60226040261</v>
      </c>
      <c r="V2" s="17">
        <f t="shared" si="0"/>
        <v>127449.92966740381</v>
      </c>
      <c r="W2" s="17">
        <f t="shared" si="0"/>
        <v>144878.15337090442</v>
      </c>
      <c r="X2" s="17">
        <f t="shared" si="0"/>
        <v>163968.18522265472</v>
      </c>
      <c r="Y2" s="17">
        <f t="shared" si="0"/>
        <v>175899.96114852987</v>
      </c>
    </row>
    <row r="3" spans="1:2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4" t="s">
        <v>75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t="s">
        <v>78</v>
      </c>
      <c r="B5" s="3">
        <v>100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t="s">
        <v>79</v>
      </c>
      <c r="B6" s="9">
        <f>B5</f>
        <v>100</v>
      </c>
      <c r="C6" s="9">
        <f>B25</f>
        <v>269.44749999999999</v>
      </c>
      <c r="D6" s="9">
        <f t="shared" ref="D6:Y6" si="1">C25</f>
        <v>797.46712500000001</v>
      </c>
      <c r="E6" s="9">
        <f t="shared" si="1"/>
        <v>1733.2280062500001</v>
      </c>
      <c r="F6" s="9">
        <f>E25</f>
        <v>2135.4438037500004</v>
      </c>
      <c r="G6" s="9">
        <f t="shared" si="1"/>
        <v>3523.4137822499997</v>
      </c>
      <c r="H6" s="9">
        <f t="shared" si="1"/>
        <v>4859.8807693499994</v>
      </c>
      <c r="I6" s="9">
        <f t="shared" si="1"/>
        <v>5173.9403846749992</v>
      </c>
      <c r="J6" s="9">
        <f t="shared" si="1"/>
        <v>3866.8851923374996</v>
      </c>
      <c r="K6" s="9">
        <f t="shared" si="1"/>
        <v>5550.3113461687499</v>
      </c>
      <c r="L6" s="9">
        <f t="shared" si="1"/>
        <v>6764.436923084374</v>
      </c>
      <c r="M6" s="9">
        <f t="shared" si="1"/>
        <v>7996.7684615421877</v>
      </c>
      <c r="N6" s="9">
        <f t="shared" si="1"/>
        <v>5384.5004807710939</v>
      </c>
      <c r="O6" s="9">
        <f t="shared" si="1"/>
        <v>8460.2002403855477</v>
      </c>
      <c r="P6" s="9">
        <f t="shared" si="1"/>
        <v>10437.437620192772</v>
      </c>
      <c r="Q6" s="9">
        <f t="shared" si="1"/>
        <v>12051.325060096387</v>
      </c>
      <c r="R6" s="9">
        <f t="shared" si="1"/>
        <v>8377.4262800481938</v>
      </c>
      <c r="S6" s="9">
        <f t="shared" si="1"/>
        <v>12639.013140024095</v>
      </c>
      <c r="T6" s="9">
        <f t="shared" si="1"/>
        <v>15525.794070012045</v>
      </c>
      <c r="U6" s="9">
        <f t="shared" si="1"/>
        <v>18319.722035006023</v>
      </c>
      <c r="V6" s="9">
        <f t="shared" si="1"/>
        <v>12479.61851750301</v>
      </c>
      <c r="W6" s="9">
        <f t="shared" si="1"/>
        <v>18397.909258751504</v>
      </c>
      <c r="X6" s="9">
        <f t="shared" si="1"/>
        <v>21785.279629375749</v>
      </c>
      <c r="Y6" s="9">
        <f t="shared" si="1"/>
        <v>23862.539814687869</v>
      </c>
    </row>
    <row r="7" spans="1:25" x14ac:dyDescent="0.25">
      <c r="A7" t="s">
        <v>73</v>
      </c>
      <c r="B7" s="1">
        <v>0</v>
      </c>
      <c r="C7" s="1">
        <v>0</v>
      </c>
      <c r="D7" s="1">
        <v>0</v>
      </c>
      <c r="E7" s="1">
        <f>SUM(B11:D11)*21%</f>
        <v>977.13</v>
      </c>
      <c r="F7" s="1">
        <v>0</v>
      </c>
      <c r="G7" s="1">
        <v>0</v>
      </c>
      <c r="H7" s="1">
        <v>0</v>
      </c>
      <c r="I7" s="1">
        <f>SUM(F11:H11)*21%</f>
        <v>4056.5699999999997</v>
      </c>
      <c r="J7" s="1">
        <v>0</v>
      </c>
      <c r="K7" s="1">
        <v>0</v>
      </c>
      <c r="L7" s="1">
        <v>0</v>
      </c>
      <c r="M7" s="1">
        <f>SUM(J11:L11)*21%</f>
        <v>7096.53</v>
      </c>
      <c r="N7" s="1">
        <v>0</v>
      </c>
      <c r="O7" s="1">
        <v>0</v>
      </c>
      <c r="P7" s="1">
        <v>0</v>
      </c>
      <c r="Q7" s="1">
        <f>SUM(N11:P11)*21%</f>
        <v>10812.584999999999</v>
      </c>
      <c r="R7" s="1">
        <v>0</v>
      </c>
      <c r="S7" s="1">
        <v>0</v>
      </c>
      <c r="T7" s="1">
        <v>0</v>
      </c>
      <c r="U7" s="1">
        <f>SUM(R11:T11)*21%</f>
        <v>16142.385</v>
      </c>
      <c r="V7" s="1">
        <v>0</v>
      </c>
      <c r="W7" s="1">
        <v>0</v>
      </c>
      <c r="X7" s="1">
        <v>0</v>
      </c>
      <c r="Y7" s="1">
        <f>SUM(V11:X11)*21%</f>
        <v>21417.899999999998</v>
      </c>
    </row>
    <row r="8" spans="1:25" x14ac:dyDescent="0.25">
      <c r="A8" t="s">
        <v>43</v>
      </c>
      <c r="B8" s="3">
        <v>50</v>
      </c>
      <c r="C8" s="3">
        <v>200</v>
      </c>
      <c r="D8" s="3">
        <v>350</v>
      </c>
      <c r="E8" s="3">
        <v>500</v>
      </c>
      <c r="F8" s="3">
        <v>650</v>
      </c>
      <c r="G8" s="3">
        <v>700</v>
      </c>
      <c r="H8" s="3">
        <v>850</v>
      </c>
      <c r="I8" s="3">
        <v>1000</v>
      </c>
      <c r="J8" s="3">
        <v>1100</v>
      </c>
      <c r="K8" s="3">
        <v>1200</v>
      </c>
      <c r="L8" s="3">
        <v>1400</v>
      </c>
      <c r="M8" s="3">
        <v>1500</v>
      </c>
      <c r="N8" s="3">
        <v>1650</v>
      </c>
      <c r="O8" s="3">
        <v>1750</v>
      </c>
      <c r="P8" s="3">
        <v>1950</v>
      </c>
      <c r="Q8" s="3">
        <v>2200</v>
      </c>
      <c r="R8" s="3">
        <v>2400</v>
      </c>
      <c r="S8" s="3">
        <v>2600</v>
      </c>
      <c r="T8" s="3">
        <v>2800</v>
      </c>
      <c r="U8" s="3">
        <v>3000</v>
      </c>
      <c r="V8" s="3">
        <v>3200</v>
      </c>
      <c r="W8" s="3">
        <v>3300</v>
      </c>
      <c r="X8" s="3">
        <v>3400</v>
      </c>
      <c r="Y8" s="3">
        <v>3600</v>
      </c>
    </row>
    <row r="9" spans="1:25" x14ac:dyDescent="0.25">
      <c r="A9" t="s">
        <v>81</v>
      </c>
      <c r="B9" s="15">
        <f>B6-B7-B8</f>
        <v>50</v>
      </c>
      <c r="C9" s="15">
        <f t="shared" ref="C9:Y9" si="2">C6-C7-C8</f>
        <v>69.447499999999991</v>
      </c>
      <c r="D9" s="15">
        <f t="shared" si="2"/>
        <v>447.46712500000001</v>
      </c>
      <c r="E9" s="15">
        <f t="shared" si="2"/>
        <v>256.09800625000014</v>
      </c>
      <c r="F9" s="15">
        <f t="shared" si="2"/>
        <v>1485.4438037500004</v>
      </c>
      <c r="G9" s="15">
        <f t="shared" si="2"/>
        <v>2823.4137822499997</v>
      </c>
      <c r="H9" s="15">
        <f t="shared" si="2"/>
        <v>4009.8807693499994</v>
      </c>
      <c r="I9" s="15">
        <f t="shared" si="2"/>
        <v>117.37038467499951</v>
      </c>
      <c r="J9" s="15">
        <f t="shared" si="2"/>
        <v>2766.8851923374996</v>
      </c>
      <c r="K9" s="15">
        <f t="shared" si="2"/>
        <v>4350.3113461687499</v>
      </c>
      <c r="L9" s="15">
        <f t="shared" si="2"/>
        <v>5364.436923084374</v>
      </c>
      <c r="M9" s="15">
        <f t="shared" si="2"/>
        <v>-599.76153845781209</v>
      </c>
      <c r="N9" s="15">
        <f t="shared" si="2"/>
        <v>3734.5004807710939</v>
      </c>
      <c r="O9" s="15">
        <f t="shared" si="2"/>
        <v>6710.2002403855477</v>
      </c>
      <c r="P9" s="15">
        <f t="shared" si="2"/>
        <v>8487.4376201927716</v>
      </c>
      <c r="Q9" s="15">
        <f t="shared" si="2"/>
        <v>-961.25993990361167</v>
      </c>
      <c r="R9" s="15">
        <f t="shared" si="2"/>
        <v>5977.4262800481938</v>
      </c>
      <c r="S9" s="15">
        <f t="shared" si="2"/>
        <v>10039.013140024095</v>
      </c>
      <c r="T9" s="15">
        <f t="shared" si="2"/>
        <v>12725.794070012045</v>
      </c>
      <c r="U9" s="15">
        <f t="shared" si="2"/>
        <v>-822.66296499397686</v>
      </c>
      <c r="V9" s="15">
        <f t="shared" si="2"/>
        <v>9279.6185175030096</v>
      </c>
      <c r="W9" s="15">
        <f t="shared" si="2"/>
        <v>15097.909258751504</v>
      </c>
      <c r="X9" s="15">
        <f t="shared" si="2"/>
        <v>18385.279629375749</v>
      </c>
      <c r="Y9" s="15">
        <f t="shared" si="2"/>
        <v>-1155.360185312129</v>
      </c>
    </row>
    <row r="10" spans="1:25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t="s">
        <v>60</v>
      </c>
      <c r="B11" s="1">
        <f>B41+B47</f>
        <v>470</v>
      </c>
      <c r="C11" s="1">
        <f>C41+C47</f>
        <v>1457</v>
      </c>
      <c r="D11" s="1">
        <f>D41+D47</f>
        <v>2726</v>
      </c>
      <c r="E11" s="1">
        <f t="shared" ref="E11:Y11" si="3">E41+E47</f>
        <v>4018.5</v>
      </c>
      <c r="F11" s="1">
        <f t="shared" si="3"/>
        <v>5311</v>
      </c>
      <c r="G11" s="1">
        <f t="shared" si="3"/>
        <v>6368.5</v>
      </c>
      <c r="H11" s="1">
        <f t="shared" si="3"/>
        <v>7637.5</v>
      </c>
      <c r="I11" s="1">
        <f t="shared" si="3"/>
        <v>9165</v>
      </c>
      <c r="J11" s="1">
        <f t="shared" si="3"/>
        <v>10011</v>
      </c>
      <c r="K11" s="1">
        <f t="shared" si="3"/>
        <v>11021.5</v>
      </c>
      <c r="L11" s="1">
        <f t="shared" si="3"/>
        <v>12760.5</v>
      </c>
      <c r="M11" s="1">
        <f t="shared" si="3"/>
        <v>13630</v>
      </c>
      <c r="N11" s="1">
        <f t="shared" si="3"/>
        <v>15815.5</v>
      </c>
      <c r="O11" s="1">
        <f t="shared" si="3"/>
        <v>16967</v>
      </c>
      <c r="P11" s="1">
        <f t="shared" si="3"/>
        <v>18706</v>
      </c>
      <c r="Q11" s="1">
        <f t="shared" si="3"/>
        <v>21220.5</v>
      </c>
      <c r="R11" s="1">
        <f t="shared" si="3"/>
        <v>23100.5</v>
      </c>
      <c r="S11" s="1">
        <f t="shared" si="3"/>
        <v>25145</v>
      </c>
      <c r="T11" s="1">
        <f t="shared" si="3"/>
        <v>28623</v>
      </c>
      <c r="U11" s="1">
        <f t="shared" si="3"/>
        <v>30832</v>
      </c>
      <c r="V11" s="1">
        <f t="shared" si="3"/>
        <v>32900</v>
      </c>
      <c r="W11" s="1">
        <f t="shared" si="3"/>
        <v>34028</v>
      </c>
      <c r="X11" s="1">
        <f t="shared" si="3"/>
        <v>35062</v>
      </c>
      <c r="Y11" s="1">
        <f t="shared" si="3"/>
        <v>37036</v>
      </c>
    </row>
    <row r="12" spans="1:25" x14ac:dyDescent="0.25">
      <c r="A12" t="s">
        <v>25</v>
      </c>
      <c r="B12" s="1">
        <f>Sheet1!$F$7</f>
        <v>54</v>
      </c>
      <c r="C12" s="1">
        <f>Sheet1!$F$7</f>
        <v>54</v>
      </c>
      <c r="D12" s="1">
        <f>Sheet1!$F$7</f>
        <v>54</v>
      </c>
      <c r="E12" s="1">
        <f>Sheet1!$F$7</f>
        <v>54</v>
      </c>
      <c r="F12" s="1">
        <f>Sheet1!$F$7</f>
        <v>54</v>
      </c>
      <c r="G12" s="1">
        <f>Sheet1!$F$7</f>
        <v>54</v>
      </c>
      <c r="H12" s="1">
        <f>Sheet1!$F$7</f>
        <v>54</v>
      </c>
      <c r="I12" s="1">
        <f>Sheet1!$F$7</f>
        <v>54</v>
      </c>
      <c r="J12" s="1">
        <f>Sheet1!$F$7</f>
        <v>54</v>
      </c>
      <c r="K12" s="1">
        <f>Sheet1!$F$7</f>
        <v>54</v>
      </c>
      <c r="L12" s="1">
        <f>Sheet1!$F$7</f>
        <v>54</v>
      </c>
      <c r="M12" s="1">
        <f>Sheet1!$F$7</f>
        <v>54</v>
      </c>
      <c r="N12" s="1">
        <f>Sheet1!$F$7</f>
        <v>54</v>
      </c>
      <c r="O12" s="1">
        <f>Sheet1!$F$7</f>
        <v>54</v>
      </c>
      <c r="P12" s="1">
        <f>Sheet1!$F$7</f>
        <v>54</v>
      </c>
      <c r="Q12" s="1">
        <f>Sheet1!$F$7</f>
        <v>54</v>
      </c>
      <c r="R12" s="1">
        <f>Sheet1!$F$7</f>
        <v>54</v>
      </c>
      <c r="S12" s="1">
        <f>Sheet1!$F$7</f>
        <v>54</v>
      </c>
      <c r="T12" s="1">
        <f>Sheet1!$F$7</f>
        <v>54</v>
      </c>
      <c r="U12" s="1">
        <f>Sheet1!$F$7</f>
        <v>54</v>
      </c>
      <c r="V12" s="1">
        <f>Sheet1!$F$7</f>
        <v>54</v>
      </c>
      <c r="W12" s="1">
        <f>Sheet1!$F$7</f>
        <v>54</v>
      </c>
      <c r="X12" s="1">
        <f>Sheet1!$F$7</f>
        <v>54</v>
      </c>
      <c r="Y12" s="1">
        <f>Sheet1!$F$7</f>
        <v>54</v>
      </c>
    </row>
    <row r="13" spans="1:25" x14ac:dyDescent="0.25">
      <c r="A13" t="s">
        <v>74</v>
      </c>
      <c r="B13" s="1">
        <f>Sheet1!$C$18 * B39</f>
        <v>57.57500000000001</v>
      </c>
      <c r="C13" s="1">
        <f>Sheet1!$C$18 * C39</f>
        <v>172.72500000000002</v>
      </c>
      <c r="D13" s="1">
        <f>Sheet1!$C$18 * D39</f>
        <v>316.66250000000008</v>
      </c>
      <c r="E13" s="1">
        <f>Sheet1!$C$18 * E39</f>
        <v>460.60000000000008</v>
      </c>
      <c r="F13" s="1">
        <f>Sheet1!$C$18 * F39</f>
        <v>604.53750000000014</v>
      </c>
      <c r="G13" s="1">
        <f>Sheet1!$C$18 * G39</f>
        <v>719.68750000000011</v>
      </c>
      <c r="H13" s="1">
        <f>Sheet1!$C$18 * H39</f>
        <v>863.62500000000011</v>
      </c>
      <c r="I13" s="1">
        <f>Sheet1!$C$18 * I39</f>
        <v>1036.3500000000001</v>
      </c>
      <c r="J13" s="1">
        <f>Sheet1!$C$18 * J39</f>
        <v>1122.7125000000001</v>
      </c>
      <c r="K13" s="1">
        <f>Sheet1!$C$18 * K39</f>
        <v>1237.8625000000002</v>
      </c>
      <c r="L13" s="1">
        <f>Sheet1!$C$18 * L39</f>
        <v>1439.3750000000002</v>
      </c>
      <c r="M13" s="1">
        <f>Sheet1!$C$18 * M39</f>
        <v>1525.7375000000002</v>
      </c>
      <c r="N13" s="1">
        <f>Sheet1!$C$18 * N39</f>
        <v>1784.8250000000003</v>
      </c>
      <c r="O13" s="1">
        <f>Sheet1!$C$18 * O39</f>
        <v>1899.9750000000004</v>
      </c>
      <c r="P13" s="1">
        <f>Sheet1!$C$18 * P39</f>
        <v>2101.4875000000002</v>
      </c>
      <c r="Q13" s="1">
        <f>Sheet1!$C$18 * Q39</f>
        <v>2389.3625000000006</v>
      </c>
      <c r="R13" s="1">
        <f>Sheet1!$C$18 * R39</f>
        <v>2590.8750000000005</v>
      </c>
      <c r="S13" s="1">
        <f>Sheet1!$C$18 * S39</f>
        <v>2821.1750000000006</v>
      </c>
      <c r="T13" s="1">
        <f>Sheet1!$C$18 * T39</f>
        <v>3224.2000000000007</v>
      </c>
      <c r="U13" s="1">
        <f>Sheet1!$C$18 * U39</f>
        <v>3454.5000000000005</v>
      </c>
      <c r="V13" s="1">
        <f>Sheet1!$C$18 * V39</f>
        <v>3684.8000000000006</v>
      </c>
      <c r="W13" s="1">
        <f>Sheet1!$C$18 * W39</f>
        <v>3799.9500000000007</v>
      </c>
      <c r="X13" s="1">
        <f>Sheet1!$C$18 * X39</f>
        <v>3915.1000000000008</v>
      </c>
      <c r="Y13" s="1">
        <f>Sheet1!$C$18 * Y39</f>
        <v>4145.4000000000005</v>
      </c>
    </row>
    <row r="14" spans="1:25" x14ac:dyDescent="0.25">
      <c r="A14" t="s">
        <v>77</v>
      </c>
      <c r="B14" s="1">
        <f t="shared" ref="B14:Y14" si="4">B11*5%</f>
        <v>23.5</v>
      </c>
      <c r="C14" s="1">
        <f t="shared" si="4"/>
        <v>72.850000000000009</v>
      </c>
      <c r="D14" s="1">
        <f t="shared" si="4"/>
        <v>136.30000000000001</v>
      </c>
      <c r="E14" s="1">
        <f t="shared" si="4"/>
        <v>200.92500000000001</v>
      </c>
      <c r="F14" s="1">
        <f t="shared" si="4"/>
        <v>265.55</v>
      </c>
      <c r="G14" s="1">
        <f t="shared" si="4"/>
        <v>318.42500000000001</v>
      </c>
      <c r="H14" s="1">
        <f t="shared" si="4"/>
        <v>381.875</v>
      </c>
      <c r="I14" s="1">
        <f t="shared" si="4"/>
        <v>458.25</v>
      </c>
      <c r="J14" s="1">
        <f t="shared" si="4"/>
        <v>500.55</v>
      </c>
      <c r="K14" s="1">
        <f t="shared" si="4"/>
        <v>551.07500000000005</v>
      </c>
      <c r="L14" s="1">
        <f t="shared" si="4"/>
        <v>638.02500000000009</v>
      </c>
      <c r="M14" s="1">
        <f t="shared" si="4"/>
        <v>681.5</v>
      </c>
      <c r="N14" s="1">
        <f t="shared" si="4"/>
        <v>790.77500000000009</v>
      </c>
      <c r="O14" s="1">
        <f t="shared" si="4"/>
        <v>848.35</v>
      </c>
      <c r="P14" s="1">
        <f t="shared" si="4"/>
        <v>935.30000000000007</v>
      </c>
      <c r="Q14" s="1">
        <f t="shared" si="4"/>
        <v>1061.0250000000001</v>
      </c>
      <c r="R14" s="1">
        <f t="shared" si="4"/>
        <v>1155.0250000000001</v>
      </c>
      <c r="S14" s="1">
        <f t="shared" si="4"/>
        <v>1257.25</v>
      </c>
      <c r="T14" s="1">
        <f t="shared" si="4"/>
        <v>1431.15</v>
      </c>
      <c r="U14" s="1">
        <f t="shared" si="4"/>
        <v>1541.6000000000001</v>
      </c>
      <c r="V14" s="1">
        <f t="shared" si="4"/>
        <v>1645</v>
      </c>
      <c r="W14" s="1">
        <f t="shared" si="4"/>
        <v>1701.4</v>
      </c>
      <c r="X14" s="1">
        <f t="shared" si="4"/>
        <v>1753.1000000000001</v>
      </c>
      <c r="Y14" s="1">
        <f t="shared" si="4"/>
        <v>1851.8000000000002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8" t="s">
        <v>47</v>
      </c>
      <c r="B16" s="9">
        <f>B11-B13-B12-B14</f>
        <v>334.92500000000001</v>
      </c>
      <c r="C16" s="9">
        <f>C11-C13-C12-C14</f>
        <v>1157.4250000000002</v>
      </c>
      <c r="D16" s="9">
        <f>D11-D13-D12-D14</f>
        <v>2219.0374999999999</v>
      </c>
      <c r="E16" s="9">
        <f>E11-E13-E12-E14</f>
        <v>3302.9749999999999</v>
      </c>
      <c r="F16" s="9">
        <f t="shared" ref="F16:Y16" si="5">F11-F13-F12-F14</f>
        <v>4386.9124999999995</v>
      </c>
      <c r="G16" s="9">
        <f t="shared" si="5"/>
        <v>5276.3874999999998</v>
      </c>
      <c r="H16" s="9">
        <f t="shared" si="5"/>
        <v>6338</v>
      </c>
      <c r="I16" s="9">
        <f t="shared" si="5"/>
        <v>7616.4</v>
      </c>
      <c r="J16" s="9">
        <f t="shared" si="5"/>
        <v>8333.7375000000011</v>
      </c>
      <c r="K16" s="9">
        <f t="shared" si="5"/>
        <v>9178.5625</v>
      </c>
      <c r="L16" s="9">
        <f t="shared" si="5"/>
        <v>10629.1</v>
      </c>
      <c r="M16" s="9">
        <f t="shared" si="5"/>
        <v>11368.762500000001</v>
      </c>
      <c r="N16" s="9">
        <f t="shared" si="5"/>
        <v>13185.9</v>
      </c>
      <c r="O16" s="9">
        <f t="shared" si="5"/>
        <v>14164.674999999999</v>
      </c>
      <c r="P16" s="9">
        <f t="shared" si="5"/>
        <v>15615.212500000001</v>
      </c>
      <c r="Q16" s="9">
        <f t="shared" si="5"/>
        <v>17716.112499999999</v>
      </c>
      <c r="R16" s="9">
        <f t="shared" si="5"/>
        <v>19300.599999999999</v>
      </c>
      <c r="S16" s="9">
        <f t="shared" si="5"/>
        <v>21012.575000000001</v>
      </c>
      <c r="T16" s="9">
        <f t="shared" si="5"/>
        <v>23913.649999999998</v>
      </c>
      <c r="U16" s="9">
        <f t="shared" si="5"/>
        <v>25781.9</v>
      </c>
      <c r="V16" s="9">
        <f t="shared" si="5"/>
        <v>27516.2</v>
      </c>
      <c r="W16" s="9">
        <f t="shared" si="5"/>
        <v>28472.649999999998</v>
      </c>
      <c r="X16" s="9">
        <f t="shared" si="5"/>
        <v>29339.8</v>
      </c>
      <c r="Y16" s="9">
        <f t="shared" si="5"/>
        <v>30984.799999999999</v>
      </c>
    </row>
    <row r="17" spans="1:25" x14ac:dyDescent="0.25">
      <c r="A17" t="s">
        <v>48</v>
      </c>
      <c r="B17" s="10">
        <f>(B16-B11*21%)/B11</f>
        <v>0.5026063829787234</v>
      </c>
      <c r="C17" s="10">
        <f t="shared" ref="C17:Y17" si="6">(C16-C11*21%)/C11</f>
        <v>0.58438915579958828</v>
      </c>
      <c r="D17" s="10">
        <f t="shared" si="6"/>
        <v>0.60402696258253852</v>
      </c>
      <c r="E17" s="10">
        <f t="shared" si="6"/>
        <v>0.61194226701505539</v>
      </c>
      <c r="F17" s="10">
        <f t="shared" si="6"/>
        <v>0.61600498964413475</v>
      </c>
      <c r="G17" s="10">
        <f t="shared" si="6"/>
        <v>0.61851338619769169</v>
      </c>
      <c r="H17" s="10">
        <f t="shared" si="6"/>
        <v>0.61985270049099839</v>
      </c>
      <c r="I17" s="10">
        <f t="shared" si="6"/>
        <v>0.62103109656301148</v>
      </c>
      <c r="J17" s="10">
        <f t="shared" si="6"/>
        <v>0.62245804614923606</v>
      </c>
      <c r="K17" s="10">
        <f t="shared" si="6"/>
        <v>0.62278705257905009</v>
      </c>
      <c r="L17" s="10">
        <f t="shared" si="6"/>
        <v>0.62296892754986088</v>
      </c>
      <c r="M17" s="10">
        <f t="shared" si="6"/>
        <v>0.62409849596478362</v>
      </c>
      <c r="N17" s="10">
        <f t="shared" si="6"/>
        <v>0.62373273054914491</v>
      </c>
      <c r="O17" s="10">
        <f t="shared" si="6"/>
        <v>0.62483674191076799</v>
      </c>
      <c r="P17" s="10">
        <f t="shared" si="6"/>
        <v>0.62477026087886245</v>
      </c>
      <c r="Q17" s="10">
        <f t="shared" si="6"/>
        <v>0.62485839164958412</v>
      </c>
      <c r="R17" s="10">
        <f t="shared" si="6"/>
        <v>0.62550572498430768</v>
      </c>
      <c r="S17" s="10">
        <f t="shared" si="6"/>
        <v>0.62565619407436868</v>
      </c>
      <c r="T17" s="10">
        <f t="shared" si="6"/>
        <v>0.62546972714250781</v>
      </c>
      <c r="U17" s="10">
        <f t="shared" si="6"/>
        <v>0.62620588998443172</v>
      </c>
      <c r="V17" s="10">
        <f t="shared" si="6"/>
        <v>0.62635866261398176</v>
      </c>
      <c r="W17" s="10">
        <f t="shared" si="6"/>
        <v>0.62674180086987175</v>
      </c>
      <c r="X17" s="10">
        <f t="shared" si="6"/>
        <v>0.62679767269408471</v>
      </c>
      <c r="Y17" s="10">
        <f t="shared" si="6"/>
        <v>0.62661302516470452</v>
      </c>
    </row>
    <row r="18" spans="1:25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20" spans="1:25" ht="15.75" customHeight="1" x14ac:dyDescent="0.25"/>
    <row r="21" spans="1:25" x14ac:dyDescent="0.25">
      <c r="A21" t="s">
        <v>80</v>
      </c>
      <c r="B21" s="1">
        <f>B9+B16</f>
        <v>384.92500000000001</v>
      </c>
      <c r="C21" s="1">
        <f>C9+C16</f>
        <v>1226.8725000000002</v>
      </c>
      <c r="D21" s="1">
        <f>D9+D16</f>
        <v>2666.504625</v>
      </c>
      <c r="E21" s="1">
        <f>E9+E16</f>
        <v>3559.0730062500002</v>
      </c>
      <c r="F21" s="1">
        <f>F9+F16</f>
        <v>5872.3563037499998</v>
      </c>
      <c r="G21" s="1">
        <f t="shared" ref="G21:Y21" si="7">G9+G16</f>
        <v>8099.8012822499995</v>
      </c>
      <c r="H21" s="1">
        <f t="shared" si="7"/>
        <v>10347.880769349998</v>
      </c>
      <c r="I21" s="1">
        <f t="shared" si="7"/>
        <v>7733.7703846749991</v>
      </c>
      <c r="J21" s="1">
        <f t="shared" si="7"/>
        <v>11100.6226923375</v>
      </c>
      <c r="K21" s="1">
        <f t="shared" si="7"/>
        <v>13528.87384616875</v>
      </c>
      <c r="L21" s="1">
        <f t="shared" si="7"/>
        <v>15993.536923084375</v>
      </c>
      <c r="M21" s="1">
        <f t="shared" si="7"/>
        <v>10769.000961542188</v>
      </c>
      <c r="N21" s="1">
        <f t="shared" si="7"/>
        <v>16920.400480771095</v>
      </c>
      <c r="O21" s="1">
        <f t="shared" si="7"/>
        <v>20874.875240385547</v>
      </c>
      <c r="P21" s="1">
        <f t="shared" si="7"/>
        <v>24102.650120192775</v>
      </c>
      <c r="Q21" s="1">
        <f t="shared" si="7"/>
        <v>16754.852560096388</v>
      </c>
      <c r="R21" s="1">
        <f t="shared" si="7"/>
        <v>25278.026280048194</v>
      </c>
      <c r="S21" s="1">
        <f t="shared" si="7"/>
        <v>31051.588140024098</v>
      </c>
      <c r="T21" s="1">
        <f t="shared" si="7"/>
        <v>36639.444070012047</v>
      </c>
      <c r="U21" s="1">
        <f t="shared" si="7"/>
        <v>24959.237035006023</v>
      </c>
      <c r="V21" s="1">
        <f t="shared" si="7"/>
        <v>36795.818517503008</v>
      </c>
      <c r="W21" s="1">
        <f t="shared" si="7"/>
        <v>43570.559258751498</v>
      </c>
      <c r="X21" s="1">
        <f t="shared" si="7"/>
        <v>47725.079629375745</v>
      </c>
      <c r="Y21" s="1">
        <f t="shared" si="7"/>
        <v>29829.43981468787</v>
      </c>
    </row>
    <row r="22" spans="1:25" x14ac:dyDescent="0.25">
      <c r="A22" t="s">
        <v>83</v>
      </c>
      <c r="B22" s="1">
        <f>B21*B23</f>
        <v>76.985000000000014</v>
      </c>
      <c r="C22" s="1">
        <f t="shared" ref="C22:Y22" si="8">C21*C23</f>
        <v>306.71812500000004</v>
      </c>
      <c r="D22" s="1">
        <f t="shared" si="8"/>
        <v>666.62615625000001</v>
      </c>
      <c r="E22" s="1">
        <f>E21*E23</f>
        <v>1067.721901875</v>
      </c>
      <c r="F22" s="1">
        <f t="shared" si="8"/>
        <v>1761.7068911249999</v>
      </c>
      <c r="G22" s="1">
        <f t="shared" si="8"/>
        <v>2429.9403846749997</v>
      </c>
      <c r="H22" s="1">
        <f t="shared" si="8"/>
        <v>4139.1523077399997</v>
      </c>
      <c r="I22" s="1">
        <f t="shared" si="8"/>
        <v>3093.5081538699997</v>
      </c>
      <c r="J22" s="1">
        <f t="shared" si="8"/>
        <v>4440.2490769349997</v>
      </c>
      <c r="K22" s="1">
        <f t="shared" si="8"/>
        <v>5411.5495384675005</v>
      </c>
      <c r="L22" s="1">
        <f t="shared" si="8"/>
        <v>6397.4147692337501</v>
      </c>
      <c r="M22" s="1">
        <f t="shared" si="8"/>
        <v>4307.6003846168751</v>
      </c>
      <c r="N22" s="1">
        <f t="shared" si="8"/>
        <v>6768.1601923084381</v>
      </c>
      <c r="O22" s="1">
        <f t="shared" si="8"/>
        <v>8349.9500961542199</v>
      </c>
      <c r="P22" s="1">
        <f t="shared" si="8"/>
        <v>9641.06004807711</v>
      </c>
      <c r="Q22" s="1">
        <f t="shared" si="8"/>
        <v>6701.941024038555</v>
      </c>
      <c r="R22" s="1">
        <f t="shared" si="8"/>
        <v>10111.210512019279</v>
      </c>
      <c r="S22" s="1">
        <f t="shared" si="8"/>
        <v>12420.63525600964</v>
      </c>
      <c r="T22" s="1">
        <f t="shared" si="8"/>
        <v>14655.77762800482</v>
      </c>
      <c r="U22" s="1">
        <f t="shared" si="8"/>
        <v>9983.6948140024106</v>
      </c>
      <c r="V22" s="1">
        <f t="shared" si="8"/>
        <v>14718.327407001205</v>
      </c>
      <c r="W22" s="1">
        <f t="shared" si="8"/>
        <v>17428.2237035006</v>
      </c>
      <c r="X22" s="1">
        <f t="shared" si="8"/>
        <v>19090.0318517503</v>
      </c>
      <c r="Y22" s="1">
        <f t="shared" si="8"/>
        <v>11931.775925875148</v>
      </c>
    </row>
    <row r="23" spans="1:25" x14ac:dyDescent="0.25">
      <c r="A23" t="s">
        <v>82</v>
      </c>
      <c r="B23" s="13">
        <v>0.2</v>
      </c>
      <c r="C23" s="13">
        <v>0.25</v>
      </c>
      <c r="D23" s="13">
        <v>0.25</v>
      </c>
      <c r="E23" s="13">
        <v>0.3</v>
      </c>
      <c r="F23" s="13">
        <v>0.3</v>
      </c>
      <c r="G23" s="13">
        <v>0.3</v>
      </c>
      <c r="H23" s="13">
        <v>0.4</v>
      </c>
      <c r="I23" s="13">
        <v>0.4</v>
      </c>
      <c r="J23" s="13">
        <v>0.4</v>
      </c>
      <c r="K23" s="13">
        <v>0.4</v>
      </c>
      <c r="L23" s="13">
        <v>0.4</v>
      </c>
      <c r="M23" s="13">
        <v>0.4</v>
      </c>
      <c r="N23" s="13">
        <v>0.4</v>
      </c>
      <c r="O23" s="13">
        <v>0.4</v>
      </c>
      <c r="P23" s="13">
        <v>0.4</v>
      </c>
      <c r="Q23" s="13">
        <v>0.4</v>
      </c>
      <c r="R23" s="13">
        <v>0.4</v>
      </c>
      <c r="S23" s="13">
        <v>0.4</v>
      </c>
      <c r="T23" s="13">
        <v>0.4</v>
      </c>
      <c r="U23" s="13">
        <v>0.4</v>
      </c>
      <c r="V23" s="13">
        <v>0.4</v>
      </c>
      <c r="W23" s="13">
        <v>0.4</v>
      </c>
      <c r="X23" s="13">
        <v>0.4</v>
      </c>
      <c r="Y23" s="13">
        <v>0.4</v>
      </c>
    </row>
    <row r="24" spans="1:25" x14ac:dyDescent="0.25">
      <c r="A24" t="s">
        <v>84</v>
      </c>
      <c r="B24" s="1">
        <f>B21*10%</f>
        <v>38.492500000000007</v>
      </c>
      <c r="C24" s="1">
        <f t="shared" ref="C24:Y24" si="9">C21*10%</f>
        <v>122.68725000000002</v>
      </c>
      <c r="D24" s="1">
        <f t="shared" si="9"/>
        <v>266.6504625</v>
      </c>
      <c r="E24" s="1">
        <f>E21*10%</f>
        <v>355.90730062500006</v>
      </c>
      <c r="F24" s="1">
        <f t="shared" si="9"/>
        <v>587.23563037500003</v>
      </c>
      <c r="G24" s="1">
        <f t="shared" si="9"/>
        <v>809.98012822500004</v>
      </c>
      <c r="H24" s="1">
        <f t="shared" si="9"/>
        <v>1034.7880769349999</v>
      </c>
      <c r="I24" s="1">
        <f t="shared" si="9"/>
        <v>773.37703846749991</v>
      </c>
      <c r="J24" s="1">
        <f t="shared" si="9"/>
        <v>1110.0622692337499</v>
      </c>
      <c r="K24" s="1">
        <f t="shared" si="9"/>
        <v>1352.8873846168751</v>
      </c>
      <c r="L24" s="1">
        <f t="shared" si="9"/>
        <v>1599.3536923084375</v>
      </c>
      <c r="M24" s="1">
        <f t="shared" si="9"/>
        <v>1076.9000961542188</v>
      </c>
      <c r="N24" s="1">
        <f t="shared" si="9"/>
        <v>1692.0400480771095</v>
      </c>
      <c r="O24" s="1">
        <f t="shared" si="9"/>
        <v>2087.487524038555</v>
      </c>
      <c r="P24" s="1">
        <f t="shared" si="9"/>
        <v>2410.2650120192775</v>
      </c>
      <c r="Q24" s="1">
        <f t="shared" si="9"/>
        <v>1675.4852560096388</v>
      </c>
      <c r="R24" s="1">
        <f t="shared" si="9"/>
        <v>2527.8026280048198</v>
      </c>
      <c r="S24" s="1">
        <f t="shared" si="9"/>
        <v>3105.1588140024101</v>
      </c>
      <c r="T24" s="1">
        <f t="shared" si="9"/>
        <v>3663.944407001205</v>
      </c>
      <c r="U24" s="1">
        <f t="shared" si="9"/>
        <v>2495.9237035006026</v>
      </c>
      <c r="V24" s="1">
        <f t="shared" si="9"/>
        <v>3679.5818517503012</v>
      </c>
      <c r="W24" s="1">
        <f t="shared" si="9"/>
        <v>4357.05592587515</v>
      </c>
      <c r="X24" s="1">
        <f t="shared" si="9"/>
        <v>4772.507962937575</v>
      </c>
      <c r="Y24" s="1">
        <f t="shared" si="9"/>
        <v>2982.9439814687871</v>
      </c>
    </row>
    <row r="25" spans="1:25" x14ac:dyDescent="0.25">
      <c r="A25" s="8" t="s">
        <v>85</v>
      </c>
      <c r="B25" s="9">
        <f>B21-B22-B24</f>
        <v>269.44749999999999</v>
      </c>
      <c r="C25" s="9">
        <f t="shared" ref="C25:Y25" si="10">C21-C22-C24</f>
        <v>797.46712500000001</v>
      </c>
      <c r="D25" s="9">
        <f t="shared" si="10"/>
        <v>1733.2280062500001</v>
      </c>
      <c r="E25" s="9">
        <f>E21-E22-E24</f>
        <v>2135.4438037500004</v>
      </c>
      <c r="F25" s="9">
        <f t="shared" si="10"/>
        <v>3523.4137822499997</v>
      </c>
      <c r="G25" s="9">
        <f t="shared" si="10"/>
        <v>4859.8807693499994</v>
      </c>
      <c r="H25" s="9">
        <f t="shared" si="10"/>
        <v>5173.9403846749992</v>
      </c>
      <c r="I25" s="9">
        <f t="shared" si="10"/>
        <v>3866.8851923374996</v>
      </c>
      <c r="J25" s="9">
        <f t="shared" si="10"/>
        <v>5550.3113461687499</v>
      </c>
      <c r="K25" s="9">
        <f t="shared" si="10"/>
        <v>6764.436923084374</v>
      </c>
      <c r="L25" s="9">
        <f t="shared" si="10"/>
        <v>7996.7684615421877</v>
      </c>
      <c r="M25" s="9">
        <f t="shared" si="10"/>
        <v>5384.5004807710939</v>
      </c>
      <c r="N25" s="9">
        <f t="shared" si="10"/>
        <v>8460.2002403855477</v>
      </c>
      <c r="O25" s="9">
        <f t="shared" si="10"/>
        <v>10437.437620192772</v>
      </c>
      <c r="P25" s="9">
        <f t="shared" si="10"/>
        <v>12051.325060096387</v>
      </c>
      <c r="Q25" s="9">
        <f t="shared" si="10"/>
        <v>8377.4262800481938</v>
      </c>
      <c r="R25" s="9">
        <f t="shared" si="10"/>
        <v>12639.013140024095</v>
      </c>
      <c r="S25" s="9">
        <f t="shared" si="10"/>
        <v>15525.794070012045</v>
      </c>
      <c r="T25" s="9">
        <f t="shared" si="10"/>
        <v>18319.722035006023</v>
      </c>
      <c r="U25" s="9">
        <f t="shared" si="10"/>
        <v>12479.61851750301</v>
      </c>
      <c r="V25" s="9">
        <f t="shared" si="10"/>
        <v>18397.909258751504</v>
      </c>
      <c r="W25" s="9">
        <f t="shared" si="10"/>
        <v>21785.279629375749</v>
      </c>
      <c r="X25" s="9">
        <f t="shared" si="10"/>
        <v>23862.539814687869</v>
      </c>
      <c r="Y25" s="9">
        <f t="shared" si="10"/>
        <v>14914.719907343933</v>
      </c>
    </row>
    <row r="27" spans="1:25" x14ac:dyDescent="0.25">
      <c r="A27" t="s">
        <v>87</v>
      </c>
      <c r="B27" s="16">
        <f>B11*12</f>
        <v>5640</v>
      </c>
      <c r="C27" s="16">
        <f>C11*12</f>
        <v>17484</v>
      </c>
      <c r="D27" s="16">
        <f t="shared" ref="D27:Y27" si="11">D11*12</f>
        <v>32712</v>
      </c>
      <c r="E27" s="16">
        <f t="shared" si="11"/>
        <v>48222</v>
      </c>
      <c r="F27" s="16">
        <f t="shared" si="11"/>
        <v>63732</v>
      </c>
      <c r="G27" s="16">
        <f t="shared" si="11"/>
        <v>76422</v>
      </c>
      <c r="H27" s="16">
        <f t="shared" si="11"/>
        <v>91650</v>
      </c>
      <c r="I27" s="16">
        <f t="shared" si="11"/>
        <v>109980</v>
      </c>
      <c r="J27" s="16">
        <f t="shared" si="11"/>
        <v>120132</v>
      </c>
      <c r="K27" s="16">
        <f t="shared" si="11"/>
        <v>132258</v>
      </c>
      <c r="L27" s="16">
        <f t="shared" si="11"/>
        <v>153126</v>
      </c>
      <c r="M27" s="16">
        <f t="shared" si="11"/>
        <v>163560</v>
      </c>
      <c r="N27" s="16">
        <f t="shared" si="11"/>
        <v>189786</v>
      </c>
      <c r="O27" s="16">
        <f t="shared" si="11"/>
        <v>203604</v>
      </c>
      <c r="P27" s="16">
        <f t="shared" si="11"/>
        <v>224472</v>
      </c>
      <c r="Q27" s="16">
        <f t="shared" si="11"/>
        <v>254646</v>
      </c>
      <c r="R27" s="16">
        <f t="shared" si="11"/>
        <v>277206</v>
      </c>
      <c r="S27" s="16">
        <f t="shared" si="11"/>
        <v>301740</v>
      </c>
      <c r="T27" s="16">
        <f t="shared" si="11"/>
        <v>343476</v>
      </c>
      <c r="U27" s="16">
        <f t="shared" si="11"/>
        <v>369984</v>
      </c>
      <c r="V27" s="16">
        <f t="shared" si="11"/>
        <v>394800</v>
      </c>
      <c r="W27" s="16">
        <f t="shared" si="11"/>
        <v>408336</v>
      </c>
      <c r="X27" s="16">
        <f t="shared" si="11"/>
        <v>420744</v>
      </c>
      <c r="Y27" s="16">
        <f t="shared" si="11"/>
        <v>444432</v>
      </c>
    </row>
    <row r="28" spans="1:25" x14ac:dyDescent="0.25">
      <c r="A28" t="s">
        <v>86</v>
      </c>
      <c r="C28" s="5">
        <f t="shared" ref="C28:Y28" si="12">C27/B27</f>
        <v>3.1</v>
      </c>
      <c r="D28" s="5">
        <f t="shared" si="12"/>
        <v>1.8709677419354838</v>
      </c>
      <c r="E28" s="5">
        <f t="shared" si="12"/>
        <v>1.4741379310344827</v>
      </c>
      <c r="F28" s="5">
        <f t="shared" si="12"/>
        <v>1.3216374269005848</v>
      </c>
      <c r="G28" s="5">
        <f t="shared" si="12"/>
        <v>1.1991150442477876</v>
      </c>
      <c r="H28" s="5">
        <f t="shared" si="12"/>
        <v>1.1992619926199262</v>
      </c>
      <c r="I28" s="5">
        <f t="shared" si="12"/>
        <v>1.2</v>
      </c>
      <c r="J28" s="5">
        <f t="shared" si="12"/>
        <v>1.0923076923076922</v>
      </c>
      <c r="K28" s="5">
        <f t="shared" si="12"/>
        <v>1.1009389671361502</v>
      </c>
      <c r="L28" s="5">
        <f t="shared" si="12"/>
        <v>1.1577825159914712</v>
      </c>
      <c r="M28" s="5">
        <f t="shared" si="12"/>
        <v>1.0681399631675874</v>
      </c>
      <c r="N28" s="5">
        <f t="shared" si="12"/>
        <v>1.1603448275862069</v>
      </c>
      <c r="O28" s="5">
        <f t="shared" si="12"/>
        <v>1.0728083209509658</v>
      </c>
      <c r="P28" s="5">
        <f t="shared" si="12"/>
        <v>1.1024930747922437</v>
      </c>
      <c r="Q28" s="5">
        <f t="shared" si="12"/>
        <v>1.1344221105527639</v>
      </c>
      <c r="R28" s="5">
        <f t="shared" si="12"/>
        <v>1.0885935769656701</v>
      </c>
      <c r="S28" s="5">
        <f t="shared" si="12"/>
        <v>1.0885045778229909</v>
      </c>
      <c r="T28" s="5">
        <f t="shared" si="12"/>
        <v>1.1383177570093459</v>
      </c>
      <c r="U28" s="5">
        <f t="shared" si="12"/>
        <v>1.0771756978653531</v>
      </c>
      <c r="V28" s="5">
        <f t="shared" si="12"/>
        <v>1.0670731707317074</v>
      </c>
      <c r="W28" s="5">
        <f t="shared" si="12"/>
        <v>1.0342857142857143</v>
      </c>
      <c r="X28" s="5">
        <f t="shared" si="12"/>
        <v>1.0303867403314917</v>
      </c>
      <c r="Y28" s="5">
        <f t="shared" si="12"/>
        <v>1.0563002680965148</v>
      </c>
    </row>
    <row r="30" spans="1:2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2" spans="1:25" x14ac:dyDescent="0.25">
      <c r="A32" s="14" t="s">
        <v>76</v>
      </c>
    </row>
    <row r="33" spans="1:25" x14ac:dyDescent="0.25">
      <c r="A33" t="s">
        <v>44</v>
      </c>
      <c r="B33" s="15">
        <f t="shared" ref="B33:Y33" si="13">B8</f>
        <v>50</v>
      </c>
      <c r="C33" s="15">
        <f t="shared" si="13"/>
        <v>200</v>
      </c>
      <c r="D33" s="15">
        <f t="shared" si="13"/>
        <v>350</v>
      </c>
      <c r="E33" s="15">
        <f t="shared" si="13"/>
        <v>500</v>
      </c>
      <c r="F33" s="15">
        <f t="shared" si="13"/>
        <v>650</v>
      </c>
      <c r="G33" s="15">
        <f t="shared" si="13"/>
        <v>700</v>
      </c>
      <c r="H33" s="15">
        <f t="shared" si="13"/>
        <v>850</v>
      </c>
      <c r="I33" s="15">
        <f t="shared" si="13"/>
        <v>1000</v>
      </c>
      <c r="J33" s="15">
        <f t="shared" si="13"/>
        <v>1100</v>
      </c>
      <c r="K33" s="15">
        <f t="shared" si="13"/>
        <v>1200</v>
      </c>
      <c r="L33" s="15">
        <f t="shared" si="13"/>
        <v>1400</v>
      </c>
      <c r="M33" s="15">
        <f t="shared" si="13"/>
        <v>1500</v>
      </c>
      <c r="N33" s="15">
        <f t="shared" si="13"/>
        <v>1650</v>
      </c>
      <c r="O33" s="15">
        <f t="shared" si="13"/>
        <v>1750</v>
      </c>
      <c r="P33" s="15">
        <f t="shared" si="13"/>
        <v>1950</v>
      </c>
      <c r="Q33" s="15">
        <f t="shared" si="13"/>
        <v>2200</v>
      </c>
      <c r="R33" s="15">
        <f t="shared" si="13"/>
        <v>2400</v>
      </c>
      <c r="S33" s="15">
        <f t="shared" si="13"/>
        <v>2600</v>
      </c>
      <c r="T33" s="15">
        <f t="shared" si="13"/>
        <v>2800</v>
      </c>
      <c r="U33" s="15">
        <f t="shared" si="13"/>
        <v>3000</v>
      </c>
      <c r="V33" s="15">
        <f t="shared" si="13"/>
        <v>3200</v>
      </c>
      <c r="W33" s="15">
        <f t="shared" si="13"/>
        <v>3300</v>
      </c>
      <c r="X33" s="15">
        <f t="shared" si="13"/>
        <v>3400</v>
      </c>
      <c r="Y33" s="15">
        <f t="shared" si="13"/>
        <v>3600</v>
      </c>
    </row>
    <row r="34" spans="1:25" x14ac:dyDescent="0.25">
      <c r="A34" t="s">
        <v>46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0.9</v>
      </c>
      <c r="H34" s="3">
        <v>0.9</v>
      </c>
      <c r="I34" s="3">
        <v>0.9</v>
      </c>
      <c r="J34" s="3">
        <v>0.9</v>
      </c>
      <c r="K34" s="3">
        <v>0.9</v>
      </c>
      <c r="L34" s="3">
        <v>0.9</v>
      </c>
      <c r="M34" s="3">
        <v>0.9</v>
      </c>
      <c r="N34" s="3">
        <v>0.85</v>
      </c>
      <c r="O34" s="3">
        <v>0.85</v>
      </c>
      <c r="P34" s="3">
        <v>0.85</v>
      </c>
      <c r="Q34" s="3">
        <v>0.85</v>
      </c>
      <c r="R34" s="3">
        <v>0.85</v>
      </c>
      <c r="S34" s="3">
        <v>0.85</v>
      </c>
      <c r="T34" s="3">
        <v>0.8</v>
      </c>
      <c r="U34" s="3">
        <v>0.8</v>
      </c>
      <c r="V34" s="3">
        <v>0.8</v>
      </c>
      <c r="W34" s="3">
        <v>0.8</v>
      </c>
      <c r="X34" s="3">
        <v>0.8</v>
      </c>
      <c r="Y34" s="3">
        <v>0.8</v>
      </c>
    </row>
    <row r="35" spans="1:25" x14ac:dyDescent="0.25">
      <c r="A35" t="s">
        <v>54</v>
      </c>
      <c r="B35">
        <f t="shared" ref="B35:G35" si="14">ROUND(B33/B34,0)</f>
        <v>50</v>
      </c>
      <c r="C35">
        <f t="shared" si="14"/>
        <v>200</v>
      </c>
      <c r="D35">
        <f t="shared" si="14"/>
        <v>350</v>
      </c>
      <c r="E35">
        <f t="shared" si="14"/>
        <v>500</v>
      </c>
      <c r="F35">
        <f t="shared" si="14"/>
        <v>650</v>
      </c>
      <c r="G35">
        <f t="shared" si="14"/>
        <v>778</v>
      </c>
      <c r="H35">
        <f t="shared" ref="H35:Y35" si="15">ROUND(H33/H34,0)</f>
        <v>944</v>
      </c>
      <c r="I35">
        <f t="shared" si="15"/>
        <v>1111</v>
      </c>
      <c r="J35">
        <f t="shared" si="15"/>
        <v>1222</v>
      </c>
      <c r="K35">
        <f t="shared" si="15"/>
        <v>1333</v>
      </c>
      <c r="L35">
        <f t="shared" si="15"/>
        <v>1556</v>
      </c>
      <c r="M35">
        <f t="shared" si="15"/>
        <v>1667</v>
      </c>
      <c r="N35">
        <f t="shared" si="15"/>
        <v>1941</v>
      </c>
      <c r="O35">
        <f t="shared" si="15"/>
        <v>2059</v>
      </c>
      <c r="P35">
        <f t="shared" si="15"/>
        <v>2294</v>
      </c>
      <c r="Q35">
        <f t="shared" si="15"/>
        <v>2588</v>
      </c>
      <c r="R35">
        <f t="shared" si="15"/>
        <v>2824</v>
      </c>
      <c r="S35">
        <f t="shared" si="15"/>
        <v>3059</v>
      </c>
      <c r="T35">
        <f t="shared" si="15"/>
        <v>3500</v>
      </c>
      <c r="U35">
        <f t="shared" si="15"/>
        <v>3750</v>
      </c>
      <c r="V35">
        <f t="shared" si="15"/>
        <v>4000</v>
      </c>
      <c r="W35">
        <f t="shared" si="15"/>
        <v>4125</v>
      </c>
      <c r="X35">
        <f t="shared" si="15"/>
        <v>4250</v>
      </c>
      <c r="Y35">
        <f t="shared" si="15"/>
        <v>4500</v>
      </c>
    </row>
    <row r="37" spans="1:25" x14ac:dyDescent="0.25">
      <c r="A37" t="s">
        <v>55</v>
      </c>
      <c r="B37" s="1">
        <f>Sheet1!$C$14</f>
        <v>235</v>
      </c>
      <c r="C37" s="1">
        <f>Sheet1!$C$14</f>
        <v>235</v>
      </c>
      <c r="D37" s="1">
        <f>Sheet1!$C$14</f>
        <v>235</v>
      </c>
      <c r="E37" s="1">
        <f>Sheet1!$C$14</f>
        <v>235</v>
      </c>
      <c r="F37" s="1">
        <f>Sheet1!$C$14</f>
        <v>235</v>
      </c>
      <c r="G37" s="1">
        <f>Sheet1!$C$14</f>
        <v>235</v>
      </c>
      <c r="H37" s="1">
        <f>Sheet1!$C$14</f>
        <v>235</v>
      </c>
      <c r="I37" s="1">
        <f>Sheet1!$C$14</f>
        <v>235</v>
      </c>
      <c r="J37" s="1">
        <f>Sheet1!$C$14</f>
        <v>235</v>
      </c>
      <c r="K37" s="1">
        <f>Sheet1!$C$14</f>
        <v>235</v>
      </c>
      <c r="L37" s="1">
        <f>Sheet1!$C$14</f>
        <v>235</v>
      </c>
      <c r="M37" s="1">
        <f>Sheet1!$C$14</f>
        <v>235</v>
      </c>
      <c r="N37" s="1">
        <f>Sheet1!$C$14</f>
        <v>235</v>
      </c>
      <c r="O37" s="1">
        <f>Sheet1!$C$14</f>
        <v>235</v>
      </c>
      <c r="P37" s="1">
        <f>Sheet1!$C$14</f>
        <v>235</v>
      </c>
      <c r="Q37" s="1">
        <f>Sheet1!$C$14</f>
        <v>235</v>
      </c>
      <c r="R37" s="1">
        <f>Sheet1!$C$14</f>
        <v>235</v>
      </c>
      <c r="S37" s="1">
        <f>Sheet1!$C$14</f>
        <v>235</v>
      </c>
      <c r="T37" s="1">
        <f>Sheet1!$C$14</f>
        <v>235</v>
      </c>
      <c r="U37" s="1">
        <f>Sheet1!$C$14</f>
        <v>235</v>
      </c>
      <c r="V37" s="1">
        <f>Sheet1!$C$14</f>
        <v>235</v>
      </c>
      <c r="W37" s="1">
        <f>Sheet1!$C$14</f>
        <v>235</v>
      </c>
      <c r="X37" s="1">
        <f>Sheet1!$C$14</f>
        <v>235</v>
      </c>
      <c r="Y37" s="1">
        <f>Sheet1!$C$14</f>
        <v>235</v>
      </c>
    </row>
    <row r="38" spans="1:25" x14ac:dyDescent="0.25">
      <c r="A38" t="s">
        <v>19</v>
      </c>
      <c r="B38" s="11">
        <v>3.2000000000000001E-2</v>
      </c>
      <c r="C38" s="11">
        <v>3.2000000000000001E-2</v>
      </c>
      <c r="D38" s="11">
        <v>3.2000000000000001E-2</v>
      </c>
      <c r="E38" s="11">
        <v>3.2000000000000001E-2</v>
      </c>
      <c r="F38" s="11">
        <v>3.2000000000000001E-2</v>
      </c>
      <c r="G38" s="11">
        <v>3.2000000000000001E-2</v>
      </c>
      <c r="H38" s="11">
        <v>3.2000000000000001E-2</v>
      </c>
      <c r="I38" s="11">
        <v>3.2000000000000001E-2</v>
      </c>
      <c r="J38" s="11">
        <v>3.2000000000000001E-2</v>
      </c>
      <c r="K38" s="11">
        <v>3.2000000000000001E-2</v>
      </c>
      <c r="L38" s="11">
        <v>3.2000000000000001E-2</v>
      </c>
      <c r="M38" s="11">
        <v>3.2000000000000001E-2</v>
      </c>
      <c r="N38" s="11">
        <v>3.2000000000000001E-2</v>
      </c>
      <c r="O38" s="11">
        <v>3.2000000000000001E-2</v>
      </c>
      <c r="P38" s="11">
        <v>3.2000000000000001E-2</v>
      </c>
      <c r="Q38" s="11">
        <v>3.2000000000000001E-2</v>
      </c>
      <c r="R38" s="11">
        <v>3.2000000000000001E-2</v>
      </c>
      <c r="S38" s="11">
        <v>3.2000000000000001E-2</v>
      </c>
      <c r="T38" s="11">
        <v>3.2000000000000001E-2</v>
      </c>
      <c r="U38" s="11">
        <v>3.2000000000000001E-2</v>
      </c>
      <c r="V38" s="11">
        <v>3.2000000000000001E-2</v>
      </c>
      <c r="W38" s="11">
        <v>3.2000000000000001E-2</v>
      </c>
      <c r="X38" s="11">
        <v>3.2000000000000001E-2</v>
      </c>
      <c r="Y38" s="11">
        <v>3.2000000000000001E-2</v>
      </c>
    </row>
    <row r="39" spans="1:25" x14ac:dyDescent="0.25">
      <c r="A39" t="s">
        <v>45</v>
      </c>
      <c r="B39">
        <f>ROUND(B35*B38,0)</f>
        <v>2</v>
      </c>
      <c r="C39">
        <f t="shared" ref="C39:Y39" si="16">ROUND(C35*C38,0)</f>
        <v>6</v>
      </c>
      <c r="D39">
        <f t="shared" si="16"/>
        <v>11</v>
      </c>
      <c r="E39">
        <f t="shared" si="16"/>
        <v>16</v>
      </c>
      <c r="F39">
        <f t="shared" si="16"/>
        <v>21</v>
      </c>
      <c r="G39">
        <f t="shared" si="16"/>
        <v>25</v>
      </c>
      <c r="H39">
        <f t="shared" si="16"/>
        <v>30</v>
      </c>
      <c r="I39">
        <f t="shared" si="16"/>
        <v>36</v>
      </c>
      <c r="J39">
        <f t="shared" si="16"/>
        <v>39</v>
      </c>
      <c r="K39">
        <f t="shared" si="16"/>
        <v>43</v>
      </c>
      <c r="L39">
        <f t="shared" si="16"/>
        <v>50</v>
      </c>
      <c r="M39">
        <f t="shared" si="16"/>
        <v>53</v>
      </c>
      <c r="N39">
        <f t="shared" si="16"/>
        <v>62</v>
      </c>
      <c r="O39">
        <f t="shared" si="16"/>
        <v>66</v>
      </c>
      <c r="P39">
        <f t="shared" si="16"/>
        <v>73</v>
      </c>
      <c r="Q39">
        <f t="shared" si="16"/>
        <v>83</v>
      </c>
      <c r="R39">
        <f t="shared" si="16"/>
        <v>90</v>
      </c>
      <c r="S39">
        <f t="shared" si="16"/>
        <v>98</v>
      </c>
      <c r="T39">
        <f t="shared" si="16"/>
        <v>112</v>
      </c>
      <c r="U39">
        <f t="shared" si="16"/>
        <v>120</v>
      </c>
      <c r="V39">
        <f t="shared" si="16"/>
        <v>128</v>
      </c>
      <c r="W39">
        <f t="shared" si="16"/>
        <v>132</v>
      </c>
      <c r="X39">
        <f t="shared" si="16"/>
        <v>136</v>
      </c>
      <c r="Y39">
        <f t="shared" si="16"/>
        <v>144</v>
      </c>
    </row>
    <row r="41" spans="1:25" x14ac:dyDescent="0.25">
      <c r="A41" s="8" t="s">
        <v>56</v>
      </c>
      <c r="B41" s="9">
        <f>B37*B39</f>
        <v>470</v>
      </c>
      <c r="C41" s="9">
        <f>C37*C39</f>
        <v>1410</v>
      </c>
      <c r="D41" s="9">
        <f>D37*D39</f>
        <v>2585</v>
      </c>
      <c r="E41" s="9">
        <f t="shared" ref="E41:M41" si="17">E37*E39</f>
        <v>3760</v>
      </c>
      <c r="F41" s="9">
        <f t="shared" si="17"/>
        <v>4935</v>
      </c>
      <c r="G41" s="9">
        <f t="shared" si="17"/>
        <v>5875</v>
      </c>
      <c r="H41" s="9">
        <f t="shared" si="17"/>
        <v>7050</v>
      </c>
      <c r="I41" s="9">
        <f t="shared" si="17"/>
        <v>8460</v>
      </c>
      <c r="J41" s="9">
        <f t="shared" si="17"/>
        <v>9165</v>
      </c>
      <c r="K41" s="9">
        <f t="shared" si="17"/>
        <v>10105</v>
      </c>
      <c r="L41" s="9">
        <f t="shared" si="17"/>
        <v>11750</v>
      </c>
      <c r="M41" s="9">
        <f t="shared" si="17"/>
        <v>12455</v>
      </c>
      <c r="N41" s="9">
        <f t="shared" ref="N41:Y41" si="18">N37*N39</f>
        <v>14570</v>
      </c>
      <c r="O41" s="9">
        <f t="shared" si="18"/>
        <v>15510</v>
      </c>
      <c r="P41" s="9">
        <f t="shared" si="18"/>
        <v>17155</v>
      </c>
      <c r="Q41" s="9">
        <f t="shared" si="18"/>
        <v>19505</v>
      </c>
      <c r="R41" s="9">
        <f t="shared" si="18"/>
        <v>21150</v>
      </c>
      <c r="S41" s="9">
        <f t="shared" si="18"/>
        <v>23030</v>
      </c>
      <c r="T41" s="9">
        <f t="shared" si="18"/>
        <v>26320</v>
      </c>
      <c r="U41" s="9">
        <f t="shared" si="18"/>
        <v>28200</v>
      </c>
      <c r="V41" s="9">
        <f t="shared" si="18"/>
        <v>30080</v>
      </c>
      <c r="W41" s="9">
        <f t="shared" si="18"/>
        <v>31020</v>
      </c>
      <c r="X41" s="9">
        <f t="shared" si="18"/>
        <v>31960</v>
      </c>
      <c r="Y41" s="9">
        <f t="shared" si="18"/>
        <v>33840</v>
      </c>
    </row>
    <row r="45" spans="1:25" x14ac:dyDescent="0.25">
      <c r="A45" s="12" t="s">
        <v>57</v>
      </c>
    </row>
    <row r="46" spans="1:25" x14ac:dyDescent="0.25">
      <c r="A46" t="s">
        <v>58</v>
      </c>
      <c r="C46" s="13">
        <v>0.1</v>
      </c>
      <c r="D46" s="13">
        <v>0.1</v>
      </c>
      <c r="E46" s="13">
        <v>0.1</v>
      </c>
      <c r="F46" s="13">
        <v>0.1</v>
      </c>
      <c r="G46" s="13">
        <v>0.1</v>
      </c>
      <c r="H46" s="13">
        <v>0.1</v>
      </c>
      <c r="I46" s="13">
        <v>0.1</v>
      </c>
      <c r="J46" s="13">
        <v>0.1</v>
      </c>
      <c r="K46" s="13">
        <v>0.1</v>
      </c>
      <c r="L46" s="13">
        <v>0.1</v>
      </c>
      <c r="M46" s="13">
        <v>0.1</v>
      </c>
      <c r="N46" s="13">
        <v>0.1</v>
      </c>
      <c r="O46" s="13">
        <v>0.1</v>
      </c>
      <c r="P46" s="13">
        <v>0.1</v>
      </c>
      <c r="Q46" s="13">
        <v>0.1</v>
      </c>
      <c r="R46" s="13">
        <v>0.1</v>
      </c>
      <c r="S46" s="13">
        <v>0.1</v>
      </c>
      <c r="T46" s="13">
        <v>0.1</v>
      </c>
      <c r="U46" s="13">
        <v>0.1</v>
      </c>
      <c r="V46" s="13">
        <v>0.1</v>
      </c>
      <c r="W46" s="13">
        <v>0.1</v>
      </c>
      <c r="X46" s="13">
        <v>0.1</v>
      </c>
      <c r="Y46" s="13">
        <v>0.1</v>
      </c>
    </row>
    <row r="47" spans="1:25" x14ac:dyDescent="0.25">
      <c r="A47" s="8" t="s">
        <v>59</v>
      </c>
      <c r="C47" s="9">
        <f>B39*C46*B37</f>
        <v>47</v>
      </c>
      <c r="D47" s="9">
        <f>C39*D46*C37</f>
        <v>141.00000000000003</v>
      </c>
      <c r="E47" s="9">
        <f t="shared" ref="E47:M47" si="19">D39*E46*D37</f>
        <v>258.5</v>
      </c>
      <c r="F47" s="9">
        <f t="shared" si="19"/>
        <v>376</v>
      </c>
      <c r="G47" s="9">
        <f t="shared" si="19"/>
        <v>493.5</v>
      </c>
      <c r="H47" s="9">
        <f t="shared" si="19"/>
        <v>587.5</v>
      </c>
      <c r="I47" s="9">
        <f t="shared" si="19"/>
        <v>705</v>
      </c>
      <c r="J47" s="9">
        <f t="shared" si="19"/>
        <v>846</v>
      </c>
      <c r="K47" s="9">
        <f t="shared" si="19"/>
        <v>916.50000000000011</v>
      </c>
      <c r="L47" s="9">
        <f t="shared" si="19"/>
        <v>1010.5</v>
      </c>
      <c r="M47" s="9">
        <f t="shared" si="19"/>
        <v>1175</v>
      </c>
      <c r="N47" s="9">
        <f t="shared" ref="N47:Y47" si="20">M39*N46*M37</f>
        <v>1245.5000000000002</v>
      </c>
      <c r="O47" s="9">
        <f t="shared" si="20"/>
        <v>1457</v>
      </c>
      <c r="P47" s="9">
        <f t="shared" si="20"/>
        <v>1551.0000000000002</v>
      </c>
      <c r="Q47" s="9">
        <f t="shared" si="20"/>
        <v>1715.5000000000002</v>
      </c>
      <c r="R47" s="9">
        <f t="shared" si="20"/>
        <v>1950.5000000000002</v>
      </c>
      <c r="S47" s="9">
        <f t="shared" si="20"/>
        <v>2115</v>
      </c>
      <c r="T47" s="9">
        <f t="shared" si="20"/>
        <v>2303</v>
      </c>
      <c r="U47" s="9">
        <f t="shared" si="20"/>
        <v>2632.0000000000005</v>
      </c>
      <c r="V47" s="9">
        <f t="shared" si="20"/>
        <v>2820</v>
      </c>
      <c r="W47" s="9">
        <f t="shared" si="20"/>
        <v>3008</v>
      </c>
      <c r="X47" s="9">
        <f t="shared" si="20"/>
        <v>3102.0000000000005</v>
      </c>
      <c r="Y47" s="9">
        <f t="shared" si="20"/>
        <v>3196.0000000000005</v>
      </c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0"/>
      <c r="C59" s="10"/>
      <c r="D59" s="10"/>
    </row>
  </sheetData>
  <phoneticPr fontId="4" type="noConversion"/>
  <conditionalFormatting sqref="B17:Y17">
    <cfRule type="colorScale" priority="1">
      <colorScale>
        <cfvo type="min"/>
        <cfvo type="percentile" val="0.65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D58-8F04-4886-8C8E-354108E90D0C}">
  <dimension ref="C5:J27"/>
  <sheetViews>
    <sheetView tabSelected="1" workbookViewId="0">
      <selection activeCell="G18" sqref="G18"/>
    </sheetView>
  </sheetViews>
  <sheetFormatPr defaultRowHeight="15" x14ac:dyDescent="0.25"/>
  <cols>
    <col min="3" max="3" width="17.7109375" bestFit="1" customWidth="1"/>
    <col min="4" max="5" width="9.42578125" bestFit="1" customWidth="1"/>
    <col min="6" max="6" width="11" bestFit="1" customWidth="1"/>
    <col min="8" max="10" width="11" bestFit="1" customWidth="1"/>
  </cols>
  <sheetData>
    <row r="5" spans="3:10" x14ac:dyDescent="0.25">
      <c r="C5" t="s">
        <v>16</v>
      </c>
      <c r="D5" s="5">
        <v>0.45</v>
      </c>
      <c r="E5" s="5">
        <v>0.35</v>
      </c>
      <c r="F5" s="5">
        <v>0.2</v>
      </c>
    </row>
    <row r="6" spans="3:10" x14ac:dyDescent="0.25">
      <c r="E6" s="1"/>
      <c r="F6" s="1"/>
    </row>
    <row r="7" spans="3:10" x14ac:dyDescent="0.25">
      <c r="D7" t="s">
        <v>4</v>
      </c>
      <c r="E7" t="s">
        <v>5</v>
      </c>
      <c r="F7" t="s">
        <v>6</v>
      </c>
      <c r="H7" t="s">
        <v>7</v>
      </c>
      <c r="I7" t="s">
        <v>8</v>
      </c>
      <c r="J7" t="s">
        <v>9</v>
      </c>
    </row>
    <row r="8" spans="3:10" x14ac:dyDescent="0.25">
      <c r="C8" t="s">
        <v>10</v>
      </c>
      <c r="D8" s="5">
        <v>0.19</v>
      </c>
      <c r="E8" s="5">
        <v>0.28000000000000003</v>
      </c>
      <c r="F8" s="5">
        <v>0.37</v>
      </c>
      <c r="H8" s="5">
        <v>0.49</v>
      </c>
      <c r="I8" s="5">
        <v>0.57999999999999996</v>
      </c>
      <c r="J8" s="5">
        <v>0.69</v>
      </c>
    </row>
    <row r="9" spans="3:10" x14ac:dyDescent="0.25">
      <c r="C9" t="s">
        <v>11</v>
      </c>
      <c r="D9">
        <f>D10+D10*D8</f>
        <v>119</v>
      </c>
      <c r="E9">
        <f>E10+E10*E8</f>
        <v>256</v>
      </c>
      <c r="F9">
        <f>F10+F10*F8</f>
        <v>822</v>
      </c>
      <c r="H9">
        <f>H10+H10*H8</f>
        <v>1862.5</v>
      </c>
      <c r="I9">
        <f>I10+I10*I8</f>
        <v>3792</v>
      </c>
      <c r="J9">
        <f>J10+J10*J8</f>
        <v>5746</v>
      </c>
    </row>
    <row r="10" spans="3:10" x14ac:dyDescent="0.25">
      <c r="C10" t="s">
        <v>12</v>
      </c>
      <c r="D10" s="1">
        <f>D14*D11</f>
        <v>100</v>
      </c>
      <c r="E10" s="1">
        <f>E14*E11</f>
        <v>200</v>
      </c>
      <c r="F10" s="1">
        <f>F14*F11</f>
        <v>600</v>
      </c>
      <c r="H10" s="1">
        <f>H14*H11</f>
        <v>1250</v>
      </c>
      <c r="I10" s="1">
        <f>I14*I11</f>
        <v>2400</v>
      </c>
      <c r="J10" s="1">
        <f>J14*J11</f>
        <v>3400.0000000000005</v>
      </c>
    </row>
    <row r="11" spans="3:10" x14ac:dyDescent="0.25">
      <c r="C11" t="s">
        <v>13</v>
      </c>
      <c r="D11" s="4">
        <v>200</v>
      </c>
      <c r="E11" s="4">
        <v>500</v>
      </c>
      <c r="F11" s="4">
        <v>2000</v>
      </c>
      <c r="H11" s="4">
        <v>5000</v>
      </c>
      <c r="I11" s="4">
        <v>12000</v>
      </c>
      <c r="J11" s="4">
        <v>20000</v>
      </c>
    </row>
    <row r="12" spans="3:10" x14ac:dyDescent="0.25">
      <c r="D12" s="1"/>
      <c r="E12" s="1"/>
      <c r="F12" s="1"/>
      <c r="H12" s="1"/>
      <c r="I12" s="1"/>
      <c r="J12" s="1"/>
    </row>
    <row r="13" spans="3:10" x14ac:dyDescent="0.25">
      <c r="C13" t="s">
        <v>14</v>
      </c>
      <c r="D13" s="1">
        <f>D9/D11</f>
        <v>0.59499999999999997</v>
      </c>
      <c r="E13" s="1">
        <f>E9/E11</f>
        <v>0.51200000000000001</v>
      </c>
      <c r="F13" s="1">
        <f>F9/F11</f>
        <v>0.41099999999999998</v>
      </c>
      <c r="H13" s="1">
        <f>H9/H11</f>
        <v>0.3725</v>
      </c>
      <c r="I13" s="1">
        <f>I9/I11</f>
        <v>0.316</v>
      </c>
      <c r="J13" s="1">
        <f>J9/J11</f>
        <v>0.2873</v>
      </c>
    </row>
    <row r="14" spans="3:10" x14ac:dyDescent="0.25">
      <c r="C14" t="s">
        <v>15</v>
      </c>
      <c r="D14" s="3">
        <v>0.5</v>
      </c>
      <c r="E14" s="3">
        <v>0.4</v>
      </c>
      <c r="F14" s="3">
        <v>0.3</v>
      </c>
      <c r="H14" s="3">
        <v>0.25</v>
      </c>
      <c r="I14" s="3">
        <v>0.2</v>
      </c>
      <c r="J14" s="3">
        <v>0.17</v>
      </c>
    </row>
    <row r="22" spans="3:10" x14ac:dyDescent="0.25">
      <c r="C22" t="s">
        <v>110</v>
      </c>
      <c r="D22" s="19">
        <f>D27/70%</f>
        <v>0.5</v>
      </c>
      <c r="E22" s="19">
        <f>E27/70%</f>
        <v>0.3928571428571429</v>
      </c>
      <c r="F22" s="19">
        <f>F27/70%</f>
        <v>0.27142857142857146</v>
      </c>
      <c r="G22" s="19">
        <f>G27/70%</f>
        <v>0</v>
      </c>
      <c r="H22" s="19">
        <f>H27/70%</f>
        <v>0.23571428571428574</v>
      </c>
      <c r="I22" s="19">
        <f>I27/70%</f>
        <v>0.17142857142857143</v>
      </c>
      <c r="J22" s="19">
        <f>J27/70%</f>
        <v>0.15714285714285717</v>
      </c>
    </row>
    <row r="23" spans="3:10" x14ac:dyDescent="0.25">
      <c r="C23" t="s">
        <v>111</v>
      </c>
    </row>
    <row r="25" spans="3:10" x14ac:dyDescent="0.25">
      <c r="D25">
        <v>500</v>
      </c>
      <c r="E25">
        <v>1000</v>
      </c>
      <c r="F25">
        <v>2500</v>
      </c>
      <c r="H25">
        <v>5000</v>
      </c>
      <c r="I25">
        <v>15000</v>
      </c>
      <c r="J25">
        <v>20000</v>
      </c>
    </row>
    <row r="26" spans="3:10" x14ac:dyDescent="0.25">
      <c r="D26">
        <v>175</v>
      </c>
      <c r="E26">
        <v>275</v>
      </c>
      <c r="F26">
        <v>475</v>
      </c>
      <c r="H26">
        <v>825</v>
      </c>
      <c r="I26">
        <v>1800</v>
      </c>
      <c r="J26">
        <v>2200</v>
      </c>
    </row>
    <row r="27" spans="3:10" x14ac:dyDescent="0.25">
      <c r="D27">
        <f>D26/D25</f>
        <v>0.35</v>
      </c>
      <c r="E27">
        <f>E26/E25</f>
        <v>0.27500000000000002</v>
      </c>
      <c r="F27">
        <f>F26/F25</f>
        <v>0.19</v>
      </c>
      <c r="H27">
        <f>H26/H25</f>
        <v>0.16500000000000001</v>
      </c>
      <c r="I27">
        <f>I26/I25</f>
        <v>0.12</v>
      </c>
      <c r="J27">
        <f>J26/J25</f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Gin (221136)</dc:creator>
  <cp:lastModifiedBy>Li, Gin (221136)</cp:lastModifiedBy>
  <dcterms:created xsi:type="dcterms:W3CDTF">2024-04-14T10:29:20Z</dcterms:created>
  <dcterms:modified xsi:type="dcterms:W3CDTF">2024-04-25T12:30:51Z</dcterms:modified>
</cp:coreProperties>
</file>