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ngg\Documents\GitHub\bolar\documents\"/>
    </mc:Choice>
  </mc:AlternateContent>
  <xr:revisionPtr revIDLastSave="0" documentId="8_{2CABE287-F479-4294-8CE9-E47B8C5150E8}" xr6:coauthVersionLast="47" xr6:coauthVersionMax="47" xr10:uidLastSave="{00000000-0000-0000-0000-000000000000}"/>
  <bookViews>
    <workbookView xWindow="345" yWindow="1575" windowWidth="19200" windowHeight="12405" activeTab="2" xr2:uid="{F65CDB09-F7AD-4761-AB37-8B010387F582}"/>
  </bookViews>
  <sheets>
    <sheet name="Sheet4" sheetId="4" r:id="rId1"/>
    <sheet name="Sheet1" sheetId="1" r:id="rId2"/>
    <sheet name="Sheet2" sheetId="2" r:id="rId3"/>
    <sheet name="Sheet3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14" i="1"/>
  <c r="U37" i="2" s="1"/>
  <c r="C12" i="1"/>
  <c r="B33" i="2"/>
  <c r="B35" i="2" s="1"/>
  <c r="B39" i="2" s="1"/>
  <c r="B6" i="2"/>
  <c r="B9" i="2" s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C3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J10" i="3"/>
  <c r="J9" i="3" s="1"/>
  <c r="J13" i="3" s="1"/>
  <c r="I10" i="3"/>
  <c r="I9" i="3" s="1"/>
  <c r="I13" i="3" s="1"/>
  <c r="H10" i="3"/>
  <c r="F10" i="3"/>
  <c r="E10" i="3"/>
  <c r="D10" i="3"/>
  <c r="H9" i="3"/>
  <c r="H13" i="3" s="1"/>
  <c r="F9" i="3"/>
  <c r="F13" i="3" s="1"/>
  <c r="E9" i="3"/>
  <c r="E13" i="3" s="1"/>
  <c r="D9" i="3"/>
  <c r="D13" i="3" s="1"/>
  <c r="M37" i="2" l="1"/>
  <c r="E37" i="2"/>
  <c r="R37" i="2"/>
  <c r="L37" i="2"/>
  <c r="Y37" i="2"/>
  <c r="Q37" i="2"/>
  <c r="T37" i="2"/>
  <c r="F37" i="2"/>
  <c r="X37" i="2"/>
  <c r="P37" i="2"/>
  <c r="J37" i="2"/>
  <c r="W37" i="2"/>
  <c r="O37" i="2"/>
  <c r="G37" i="2"/>
  <c r="B37" i="2"/>
  <c r="S37" i="2"/>
  <c r="K37" i="2"/>
  <c r="I37" i="2"/>
  <c r="V37" i="2"/>
  <c r="N37" i="2"/>
  <c r="H37" i="2"/>
  <c r="C7" i="1"/>
  <c r="C19" i="1"/>
  <c r="F7" i="1"/>
  <c r="C11" i="1"/>
  <c r="D37" i="2"/>
  <c r="C47" i="2" l="1"/>
  <c r="C37" i="2"/>
  <c r="C15" i="1"/>
  <c r="C16" i="1" l="1"/>
  <c r="C21" i="1" s="1"/>
  <c r="B41" i="2"/>
  <c r="C17" i="1"/>
  <c r="C18" i="1" s="1"/>
  <c r="B13" i="2" s="1"/>
  <c r="D21" i="1" l="1"/>
  <c r="C37" i="1"/>
  <c r="B11" i="2"/>
  <c r="B27" i="2" s="1"/>
  <c r="B14" i="2"/>
  <c r="B16" i="2" l="1"/>
  <c r="C35" i="2"/>
  <c r="C39" i="2" s="1"/>
  <c r="B17" i="2" l="1"/>
  <c r="B21" i="2"/>
  <c r="C13" i="2"/>
  <c r="D47" i="2"/>
  <c r="C41" i="2"/>
  <c r="C11" i="2" l="1"/>
  <c r="C27" i="2" s="1"/>
  <c r="C28" i="2" s="1"/>
  <c r="B24" i="2"/>
  <c r="B22" i="2"/>
  <c r="C14" i="2"/>
  <c r="B25" i="2" l="1"/>
  <c r="C6" i="2" s="1"/>
  <c r="C9" i="2" s="1"/>
  <c r="B2" i="2"/>
  <c r="C16" i="2"/>
  <c r="C17" i="2" s="1"/>
  <c r="D35" i="2"/>
  <c r="D39" i="2" s="1"/>
  <c r="C21" i="2" l="1"/>
  <c r="C24" i="2" s="1"/>
  <c r="D13" i="2"/>
  <c r="E47" i="2"/>
  <c r="D41" i="2"/>
  <c r="D11" i="2" s="1"/>
  <c r="C22" i="2" l="1"/>
  <c r="E7" i="2"/>
  <c r="D27" i="2"/>
  <c r="D14" i="2"/>
  <c r="D16" i="2" s="1"/>
  <c r="D17" i="2" s="1"/>
  <c r="C25" i="2" l="1"/>
  <c r="D6" i="2" s="1"/>
  <c r="D9" i="2" s="1"/>
  <c r="C2" i="2"/>
  <c r="D21" i="2"/>
  <c r="D28" i="2"/>
  <c r="D24" i="2" l="1"/>
  <c r="E35" i="2"/>
  <c r="E39" i="2" s="1"/>
  <c r="D22" i="2" l="1"/>
  <c r="E13" i="2"/>
  <c r="F47" i="2"/>
  <c r="E41" i="2"/>
  <c r="E11" i="2" s="1"/>
  <c r="D25" i="2" l="1"/>
  <c r="E6" i="2" s="1"/>
  <c r="D2" i="2"/>
  <c r="E27" i="2"/>
  <c r="E28" i="2" s="1"/>
  <c r="E9" i="2"/>
  <c r="E14" i="2"/>
  <c r="E16" i="2" s="1"/>
  <c r="E17" i="2" s="1"/>
  <c r="E21" i="2" l="1"/>
  <c r="E24" i="2" s="1"/>
  <c r="F35" i="2"/>
  <c r="F39" i="2" s="1"/>
  <c r="E22" i="2" l="1"/>
  <c r="F13" i="2"/>
  <c r="F41" i="2"/>
  <c r="F11" i="2" s="1"/>
  <c r="G47" i="2"/>
  <c r="E25" i="2" l="1"/>
  <c r="F6" i="2" s="1"/>
  <c r="F9" i="2" s="1"/>
  <c r="E2" i="2"/>
  <c r="F27" i="2"/>
  <c r="F28" i="2" s="1"/>
  <c r="F14" i="2"/>
  <c r="F16" i="2" s="1"/>
  <c r="F17" i="2" l="1"/>
  <c r="F21" i="2"/>
  <c r="F24" i="2" s="1"/>
  <c r="G35" i="2"/>
  <c r="G39" i="2" s="1"/>
  <c r="F22" i="2" l="1"/>
  <c r="G13" i="2"/>
  <c r="H47" i="2"/>
  <c r="G41" i="2"/>
  <c r="G11" i="2" s="1"/>
  <c r="F25" i="2" l="1"/>
  <c r="G6" i="2" s="1"/>
  <c r="F2" i="2"/>
  <c r="G9" i="2"/>
  <c r="G27" i="2"/>
  <c r="G28" i="2" s="1"/>
  <c r="G14" i="2"/>
  <c r="G16" i="2" s="1"/>
  <c r="G17" i="2" s="1"/>
  <c r="G21" i="2" l="1"/>
  <c r="H35" i="2"/>
  <c r="H39" i="2" s="1"/>
  <c r="G22" i="2" l="1"/>
  <c r="G2" i="2" s="1"/>
  <c r="H41" i="2"/>
  <c r="H11" i="2" s="1"/>
  <c r="I47" i="2"/>
  <c r="H13" i="2"/>
  <c r="H27" i="2" l="1"/>
  <c r="H28" i="2" s="1"/>
  <c r="I7" i="2"/>
  <c r="G24" i="2"/>
  <c r="G25" i="2" s="1"/>
  <c r="H6" i="2" s="1"/>
  <c r="H14" i="2"/>
  <c r="H16" i="2" s="1"/>
  <c r="H17" i="2" s="1"/>
  <c r="H9" i="2" l="1"/>
  <c r="H21" i="2" s="1"/>
  <c r="H24" i="2" s="1"/>
  <c r="I35" i="2"/>
  <c r="I39" i="2" s="1"/>
  <c r="H22" i="2" l="1"/>
  <c r="I13" i="2"/>
  <c r="I41" i="2"/>
  <c r="I11" i="2" s="1"/>
  <c r="J47" i="2"/>
  <c r="H25" i="2" l="1"/>
  <c r="I6" i="2" s="1"/>
  <c r="H2" i="2"/>
  <c r="I27" i="2"/>
  <c r="I28" i="2" s="1"/>
  <c r="I9" i="2"/>
  <c r="I14" i="2"/>
  <c r="I16" i="2" s="1"/>
  <c r="I17" i="2" s="1"/>
  <c r="I21" i="2" l="1"/>
  <c r="J35" i="2"/>
  <c r="J39" i="2" s="1"/>
  <c r="I22" i="2" l="1"/>
  <c r="I2" i="2" s="1"/>
  <c r="I24" i="2"/>
  <c r="J13" i="2"/>
  <c r="K47" i="2"/>
  <c r="J41" i="2"/>
  <c r="J11" i="2" s="1"/>
  <c r="J27" i="2" l="1"/>
  <c r="J28" i="2" s="1"/>
  <c r="I25" i="2"/>
  <c r="J6" i="2" s="1"/>
  <c r="J14" i="2"/>
  <c r="J16" i="2" s="1"/>
  <c r="J17" i="2" s="1"/>
  <c r="J9" i="2" l="1"/>
  <c r="J21" i="2" s="1"/>
  <c r="K35" i="2"/>
  <c r="K39" i="2" l="1"/>
  <c r="L47" i="2" s="1"/>
  <c r="K41" i="2"/>
  <c r="K11" i="2" s="1"/>
  <c r="K13" i="2"/>
  <c r="J22" i="2"/>
  <c r="J2" i="2" s="1"/>
  <c r="J24" i="2"/>
  <c r="K14" i="2" l="1"/>
  <c r="K16" i="2" s="1"/>
  <c r="K17" i="2" s="1"/>
  <c r="K27" i="2"/>
  <c r="K28" i="2" s="1"/>
  <c r="J25" i="2"/>
  <c r="K6" i="2" s="1"/>
  <c r="L35" i="2"/>
  <c r="L39" i="2" s="1"/>
  <c r="K9" i="2" l="1"/>
  <c r="K21" i="2" s="1"/>
  <c r="L13" i="2"/>
  <c r="M47" i="2"/>
  <c r="L41" i="2"/>
  <c r="L11" i="2" s="1"/>
  <c r="L27" i="2" l="1"/>
  <c r="L28" i="2" s="1"/>
  <c r="M7" i="2"/>
  <c r="K22" i="2"/>
  <c r="K2" i="2" s="1"/>
  <c r="K24" i="2"/>
  <c r="L14" i="2"/>
  <c r="L16" i="2" s="1"/>
  <c r="L17" i="2" s="1"/>
  <c r="K25" i="2" l="1"/>
  <c r="L6" i="2" s="1"/>
  <c r="L9" i="2" s="1"/>
  <c r="M35" i="2"/>
  <c r="M39" i="2" s="1"/>
  <c r="L21" i="2" l="1"/>
  <c r="M13" i="2"/>
  <c r="M41" i="2"/>
  <c r="M11" i="2" s="1"/>
  <c r="N47" i="2"/>
  <c r="L22" i="2" l="1"/>
  <c r="L2" i="2" s="1"/>
  <c r="L24" i="2"/>
  <c r="M27" i="2"/>
  <c r="M28" i="2" s="1"/>
  <c r="M14" i="2"/>
  <c r="M16" i="2" s="1"/>
  <c r="M17" i="2" s="1"/>
  <c r="L25" i="2" l="1"/>
  <c r="M6" i="2" s="1"/>
  <c r="N35" i="2"/>
  <c r="N39" i="2" s="1"/>
  <c r="M9" i="2" l="1"/>
  <c r="M21" i="2" s="1"/>
  <c r="M22" i="2" s="1"/>
  <c r="M2" i="2" s="1"/>
  <c r="O47" i="2"/>
  <c r="N13" i="2"/>
  <c r="N41" i="2"/>
  <c r="N11" i="2" s="1"/>
  <c r="N27" i="2" l="1"/>
  <c r="N28" i="2" s="1"/>
  <c r="M24" i="2"/>
  <c r="M25" i="2" s="1"/>
  <c r="N6" i="2" s="1"/>
  <c r="N14" i="2"/>
  <c r="N16" i="2" s="1"/>
  <c r="N17" i="2" s="1"/>
  <c r="N9" i="2" l="1"/>
  <c r="N21" i="2" s="1"/>
  <c r="N24" i="2" s="1"/>
  <c r="O35" i="2"/>
  <c r="O39" i="2" l="1"/>
  <c r="O13" i="2" s="1"/>
  <c r="O41" i="2"/>
  <c r="O11" i="2" s="1"/>
  <c r="N22" i="2"/>
  <c r="N25" i="2" l="1"/>
  <c r="O6" i="2" s="1"/>
  <c r="N2" i="2"/>
  <c r="O27" i="2"/>
  <c r="O28" i="2" s="1"/>
  <c r="O9" i="2"/>
  <c r="P47" i="2"/>
  <c r="O14" i="2"/>
  <c r="O16" i="2" s="1"/>
  <c r="O17" i="2" s="1"/>
  <c r="P35" i="2"/>
  <c r="O21" i="2" l="1"/>
  <c r="O24" i="2" s="1"/>
  <c r="O22" i="2"/>
  <c r="P39" i="2"/>
  <c r="P13" i="2" s="1"/>
  <c r="O25" i="2" l="1"/>
  <c r="P6" i="2" s="1"/>
  <c r="O2" i="2"/>
  <c r="Q47" i="2"/>
  <c r="P9" i="2"/>
  <c r="P41" i="2"/>
  <c r="P11" i="2" s="1"/>
  <c r="P27" i="2" s="1"/>
  <c r="P28" i="2" s="1"/>
  <c r="P14" i="2"/>
  <c r="P16" i="2" l="1"/>
  <c r="P17" i="2" s="1"/>
  <c r="Q7" i="2"/>
  <c r="P21" i="2"/>
  <c r="P24" i="2" s="1"/>
  <c r="Q35" i="2"/>
  <c r="Q39" i="2" s="1"/>
  <c r="P22" i="2" l="1"/>
  <c r="Q13" i="2"/>
  <c r="R47" i="2"/>
  <c r="Q41" i="2"/>
  <c r="Q11" i="2" s="1"/>
  <c r="P25" i="2" l="1"/>
  <c r="Q6" i="2" s="1"/>
  <c r="P2" i="2"/>
  <c r="Q27" i="2"/>
  <c r="Q28" i="2" s="1"/>
  <c r="Q9" i="2"/>
  <c r="Q14" i="2"/>
  <c r="Q16" i="2" s="1"/>
  <c r="Q17" i="2" s="1"/>
  <c r="Q21" i="2" l="1"/>
  <c r="R35" i="2"/>
  <c r="R39" i="2" s="1"/>
  <c r="Q22" i="2" l="1"/>
  <c r="Q2" i="2" s="1"/>
  <c r="Q24" i="2"/>
  <c r="S47" i="2"/>
  <c r="R13" i="2"/>
  <c r="R41" i="2"/>
  <c r="R11" i="2" s="1"/>
  <c r="R27" i="2" l="1"/>
  <c r="R28" i="2" s="1"/>
  <c r="Q25" i="2"/>
  <c r="R6" i="2" s="1"/>
  <c r="R14" i="2"/>
  <c r="R16" i="2" s="1"/>
  <c r="R17" i="2" s="1"/>
  <c r="R9" i="2" l="1"/>
  <c r="R21" i="2" s="1"/>
  <c r="R24" i="2" s="1"/>
  <c r="S35" i="2"/>
  <c r="S39" i="2" s="1"/>
  <c r="R22" i="2" l="1"/>
  <c r="T47" i="2"/>
  <c r="S13" i="2"/>
  <c r="S41" i="2"/>
  <c r="S11" i="2" s="1"/>
  <c r="R25" i="2" l="1"/>
  <c r="S6" i="2" s="1"/>
  <c r="R2" i="2"/>
  <c r="S9" i="2"/>
  <c r="S27" i="2"/>
  <c r="S28" i="2" s="1"/>
  <c r="S14" i="2"/>
  <c r="S16" i="2" s="1"/>
  <c r="S17" i="2" s="1"/>
  <c r="S21" i="2" l="1"/>
  <c r="S24" i="2"/>
  <c r="T35" i="2"/>
  <c r="T39" i="2" l="1"/>
  <c r="T13" i="2" s="1"/>
  <c r="S22" i="2"/>
  <c r="T41" i="2"/>
  <c r="T11" i="2" s="1"/>
  <c r="S25" i="2" l="1"/>
  <c r="T6" i="2" s="1"/>
  <c r="S2" i="2"/>
  <c r="U7" i="2"/>
  <c r="T9" i="2"/>
  <c r="U47" i="2"/>
  <c r="T14" i="2"/>
  <c r="T16" i="2" s="1"/>
  <c r="T17" i="2" s="1"/>
  <c r="T27" i="2"/>
  <c r="T28" i="2" s="1"/>
  <c r="T21" i="2" l="1"/>
  <c r="T24" i="2"/>
  <c r="U35" i="2"/>
  <c r="U39" i="2" s="1"/>
  <c r="T22" i="2" l="1"/>
  <c r="U13" i="2"/>
  <c r="V47" i="2"/>
  <c r="U41" i="2"/>
  <c r="U11" i="2" s="1"/>
  <c r="T25" i="2" l="1"/>
  <c r="U6" i="2" s="1"/>
  <c r="T2" i="2"/>
  <c r="U27" i="2"/>
  <c r="U28" i="2" s="1"/>
  <c r="U9" i="2"/>
  <c r="U14" i="2"/>
  <c r="U16" i="2" s="1"/>
  <c r="U17" i="2" s="1"/>
  <c r="U21" i="2" l="1"/>
  <c r="U24" i="2" s="1"/>
  <c r="V35" i="2"/>
  <c r="V39" i="2" l="1"/>
  <c r="W47" i="2" s="1"/>
  <c r="U22" i="2"/>
  <c r="V41" i="2"/>
  <c r="V11" i="2" s="1"/>
  <c r="V13" i="2"/>
  <c r="V14" i="2"/>
  <c r="U25" i="2" l="1"/>
  <c r="V6" i="2" s="1"/>
  <c r="V9" i="2" s="1"/>
  <c r="U2" i="2"/>
  <c r="V16" i="2"/>
  <c r="V17" i="2" s="1"/>
  <c r="V27" i="2"/>
  <c r="V28" i="2" s="1"/>
  <c r="W35" i="2"/>
  <c r="W39" i="2" s="1"/>
  <c r="V21" i="2" l="1"/>
  <c r="V22" i="2"/>
  <c r="V2" i="2" s="1"/>
  <c r="W13" i="2"/>
  <c r="X47" i="2"/>
  <c r="W41" i="2"/>
  <c r="W11" i="2" s="1"/>
  <c r="W27" i="2" l="1"/>
  <c r="W28" i="2" s="1"/>
  <c r="V24" i="2"/>
  <c r="V25" i="2" s="1"/>
  <c r="W6" i="2" s="1"/>
  <c r="W14" i="2"/>
  <c r="W16" i="2" s="1"/>
  <c r="W17" i="2" s="1"/>
  <c r="W9" i="2" l="1"/>
  <c r="W21" i="2" s="1"/>
  <c r="X35" i="2"/>
  <c r="X39" i="2" s="1"/>
  <c r="X13" i="2"/>
  <c r="Y47" i="2"/>
  <c r="X41" i="2"/>
  <c r="X11" i="2" s="1"/>
  <c r="X27" i="2" l="1"/>
  <c r="X28" i="2" s="1"/>
  <c r="Y7" i="2"/>
  <c r="W22" i="2"/>
  <c r="W2" i="2" s="1"/>
  <c r="W24" i="2"/>
  <c r="X14" i="2"/>
  <c r="X16" i="2" s="1"/>
  <c r="X17" i="2" s="1"/>
  <c r="W25" i="2" l="1"/>
  <c r="X6" i="2" s="1"/>
  <c r="Y35" i="2"/>
  <c r="Y39" i="2" s="1"/>
  <c r="X9" i="2" l="1"/>
  <c r="X21" i="2" s="1"/>
  <c r="X24" i="2" s="1"/>
  <c r="Y41" i="2"/>
  <c r="Y11" i="2" s="1"/>
  <c r="Y13" i="2"/>
  <c r="Y27" i="2" l="1"/>
  <c r="Y28" i="2" s="1"/>
  <c r="X22" i="2"/>
  <c r="Y14" i="2"/>
  <c r="Y16" i="2" s="1"/>
  <c r="Y17" i="2" s="1"/>
  <c r="X25" i="2" l="1"/>
  <c r="Y6" i="2" s="1"/>
  <c r="Y9" i="2" s="1"/>
  <c r="Y21" i="2" s="1"/>
  <c r="X2" i="2"/>
  <c r="Y22" i="2" l="1"/>
  <c r="Y2" i="2" s="1"/>
  <c r="Y24" i="2"/>
  <c r="Y25" i="2" l="1"/>
</calcChain>
</file>

<file path=xl/sharedStrings.xml><?xml version="1.0" encoding="utf-8"?>
<sst xmlns="http://schemas.openxmlformats.org/spreadsheetml/2006/main" count="113" uniqueCount="110">
  <si>
    <t>Shared Plus Hosting</t>
  </si>
  <si>
    <t>Domein &gt;??</t>
  </si>
  <si>
    <t xml:space="preserve">SSL </t>
  </si>
  <si>
    <t>LIVE KOSTEN</t>
  </si>
  <si>
    <t>Bronze</t>
  </si>
  <si>
    <t>Silver</t>
  </si>
  <si>
    <t>Gold</t>
  </si>
  <si>
    <t>Platinum</t>
  </si>
  <si>
    <t>Diamond</t>
  </si>
  <si>
    <t>Ultimate</t>
  </si>
  <si>
    <t>Discount %</t>
  </si>
  <si>
    <t>Discount Price</t>
  </si>
  <si>
    <t>Price</t>
  </si>
  <si>
    <t>Emails</t>
  </si>
  <si>
    <t>Discounted Emails</t>
  </si>
  <si>
    <t>Price Per Email</t>
  </si>
  <si>
    <t>Buy Chance %</t>
  </si>
  <si>
    <t>Target Business Emails</t>
  </si>
  <si>
    <t>Interaction %</t>
  </si>
  <si>
    <t>Conversion Rate</t>
  </si>
  <si>
    <t>Order Total</t>
  </si>
  <si>
    <t>Total Requests API</t>
  </si>
  <si>
    <t>API Cost</t>
  </si>
  <si>
    <t>Btw</t>
  </si>
  <si>
    <t>Startup Costen</t>
  </si>
  <si>
    <t>Monthly Cost</t>
  </si>
  <si>
    <t>Api</t>
  </si>
  <si>
    <t>Hosting</t>
  </si>
  <si>
    <t>MTH KOSTEN</t>
  </si>
  <si>
    <t>Month Cost</t>
  </si>
  <si>
    <t>Netto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</si>
  <si>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</si>
  <si>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</si>
  <si>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</si>
  <si>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</si>
  <si>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</si>
  <si>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</si>
  <si>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</si>
  <si>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</si>
  <si>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</si>
  <si>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</si>
  <si>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</si>
  <si>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</si>
  <si>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Ads</t>
  </si>
  <si>
    <t>Advertisement Spend</t>
  </si>
  <si>
    <t>Clients</t>
  </si>
  <si>
    <t>Per Lead</t>
  </si>
  <si>
    <t>Gross Margin</t>
  </si>
  <si>
    <t>GM %</t>
  </si>
  <si>
    <t>Hosting Upgrade</t>
  </si>
  <si>
    <t>Business Shared hosting</t>
  </si>
  <si>
    <t>Fiverr Template Build</t>
  </si>
  <si>
    <t>Mail</t>
  </si>
  <si>
    <t>ads</t>
  </si>
  <si>
    <t>Visitors</t>
  </si>
  <si>
    <t>Average Client Order</t>
  </si>
  <si>
    <t>Total Order Revenue</t>
  </si>
  <si>
    <t xml:space="preserve">Expansion </t>
  </si>
  <si>
    <t>Expansion Rate</t>
  </si>
  <si>
    <t>Expansion Revenue</t>
  </si>
  <si>
    <t>Revenue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</si>
  <si>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</si>
  <si>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</si>
  <si>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</si>
  <si>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</si>
  <si>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</si>
  <si>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</si>
  <si>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</si>
  <si>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</si>
  <si>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</si>
  <si>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</si>
  <si>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</si>
  <si>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</si>
  <si>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Tax</t>
  </si>
  <si>
    <t>Api Costs</t>
  </si>
  <si>
    <t>Overview</t>
  </si>
  <si>
    <t>Sales Funnel</t>
  </si>
  <si>
    <t>Other Cost</t>
  </si>
  <si>
    <t>Fundings</t>
  </si>
  <si>
    <t>Current Bank</t>
  </si>
  <si>
    <t>Total Company Bank</t>
  </si>
  <si>
    <t>Bank Left</t>
  </si>
  <si>
    <t>Invest Others %</t>
  </si>
  <si>
    <t>Invest Others</t>
  </si>
  <si>
    <t>Take Loon</t>
  </si>
  <si>
    <t>Left Bank</t>
  </si>
  <si>
    <t>Growth</t>
  </si>
  <si>
    <t>ARR</t>
  </si>
  <si>
    <t>Invest bank</t>
  </si>
  <si>
    <t>AVG order Client</t>
  </si>
  <si>
    <t>SSL</t>
  </si>
  <si>
    <t>Total</t>
  </si>
  <si>
    <t>LEFT</t>
  </si>
  <si>
    <t>domein</t>
  </si>
  <si>
    <t>Worklog</t>
  </si>
  <si>
    <t>Sended 83 emails</t>
  </si>
  <si>
    <t>at 13:52</t>
  </si>
  <si>
    <t>1min</t>
  </si>
  <si>
    <t>Task</t>
  </si>
  <si>
    <t>time</t>
  </si>
  <si>
    <t>Took</t>
  </si>
  <si>
    <t>Note</t>
  </si>
  <si>
    <t>Find template</t>
  </si>
  <si>
    <t>Build Django Site and host</t>
  </si>
  <si>
    <t>Hubspot email campaine komt in spam terecht, build email bot dat niet in spam komt</t>
  </si>
  <si>
    <t>12h</t>
  </si>
  <si>
    <t>2h</t>
  </si>
  <si>
    <t>3h</t>
  </si>
  <si>
    <t>Sendded mail</t>
  </si>
  <si>
    <t>Check 1 week later Conversie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</si>
</sst>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[$€-2]\ * #,##0.00_-;\-[$€-2]\ * #,##0.00_-;_-[$€-2]\ * &quot;-&quot;??_-;_-@_-"/>
    <numFmt numFmtId="166" formatCode="_-* #,##0_-;\-* #,##0_-;_-* &quot;-&quot;??_-;_-@_-"/>
    <numFmt numFmtId="167" formatCode="0.0%"/>
    <numFmt numFmtId="168" formatCode="_-[$€-2]\ * #,##0_-;\-[$€-2]\ * #,##0_-;_-[$€-2]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/>
    <xf numFmtId="166" fontId="2" fillId="0" borderId="0" xfId="1" applyNumberFormat="1" applyFont="1"/>
    <xf numFmtId="9" fontId="0" fillId="0" borderId="0" xfId="2" applyFont="1"/>
    <xf numFmtId="0" fontId="2" fillId="0" borderId="0" xfId="0" applyFont="1"/>
    <xf numFmtId="167" fontId="2" fillId="0" borderId="0" xfId="0" applyNumberFormat="1" applyFont="1"/>
    <xf numFmtId="0" fontId="3" fillId="0" borderId="0" xfId="0" applyFont="1"/>
    <xf numFmtId="165" fontId="3" fillId="0" borderId="0" xfId="0" applyNumberFormat="1" applyFont="1"/>
    <xf numFmtId="167" fontId="0" fillId="0" borderId="0" xfId="2" applyNumberFormat="1" applyFont="1"/>
    <xf numFmtId="167" fontId="2" fillId="0" borderId="0" xfId="2" applyNumberFormat="1" applyFont="1"/>
    <xf numFmtId="0" fontId="5" fillId="0" borderId="0" xfId="0" applyFont="1"/>
    <xf numFmtId="9" fontId="2" fillId="0" borderId="0" xfId="2" applyFont="1"/>
    <xf numFmtId="0" fontId="6" fillId="0" borderId="0" xfId="0" applyFont="1"/>
    <xf numFmtId="165" fontId="7" fillId="0" borderId="0" xfId="0" applyNumberFormat="1" applyFont="1"/>
    <xf numFmtId="168" fontId="0" fillId="0" borderId="0" xfId="0" applyNumberFormat="1"/>
    <xf numFmtId="168" fontId="3" fillId="0" borderId="0" xfId="0" applyNumberFormat="1" applyFon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F407-5671-4298-9D79-D2407E4A29DF}">
  <dimension ref="A1:M23"/>
  <sheetViews>
    <sheetView topLeftCell="B10" workbookViewId="0">
      <selection activeCell="C34" sqref="C34"/>
    </sheetView>
  </sheetViews>
  <sheetFormatPr defaultRowHeight="15" x14ac:dyDescent="0.25"/>
  <cols>
    <col min="1" max="1" width="10.42578125" bestFit="1" customWidth="1"/>
    <col min="2" max="2" width="72.42578125" customWidth="1"/>
    <col min="8" max="8" width="10.42578125" bestFit="1" customWidth="1"/>
  </cols>
  <sheetData>
    <row r="1" spans="1:5" x14ac:dyDescent="0.25">
      <c r="A1" t="s">
        <v>94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18">
        <v>45374</v>
      </c>
      <c r="B2" t="s">
        <v>102</v>
      </c>
      <c r="D2" t="s">
        <v>106</v>
      </c>
    </row>
    <row r="3" spans="1:5" x14ac:dyDescent="0.25">
      <c r="A3" s="18">
        <v>45397</v>
      </c>
      <c r="B3" t="s">
        <v>103</v>
      </c>
      <c r="D3" t="s">
        <v>105</v>
      </c>
    </row>
    <row r="4" spans="1:5" x14ac:dyDescent="0.25">
      <c r="A4" s="18">
        <v>45398</v>
      </c>
      <c r="B4" t="s">
        <v>104</v>
      </c>
      <c r="D4" t="s">
        <v>107</v>
      </c>
    </row>
    <row r="5" spans="1:5" x14ac:dyDescent="0.25">
      <c r="A5" s="18">
        <v>45399</v>
      </c>
      <c r="B5" t="s">
        <v>95</v>
      </c>
      <c r="C5" t="s">
        <v>96</v>
      </c>
      <c r="D5" t="s">
        <v>97</v>
      </c>
    </row>
    <row r="19" spans="8:13" x14ac:dyDescent="0.25">
      <c r="I19" t="s">
        <v>54</v>
      </c>
    </row>
    <row r="20" spans="8:13" x14ac:dyDescent="0.25">
      <c r="H20" s="18">
        <v>45396</v>
      </c>
      <c r="I20">
        <v>3</v>
      </c>
    </row>
    <row r="21" spans="8:13" x14ac:dyDescent="0.25">
      <c r="H21" s="18">
        <v>45397</v>
      </c>
      <c r="I21">
        <v>19</v>
      </c>
    </row>
    <row r="22" spans="8:13" x14ac:dyDescent="0.25">
      <c r="H22" s="18">
        <v>45398</v>
      </c>
      <c r="I22">
        <v>16</v>
      </c>
    </row>
    <row r="23" spans="8:13" x14ac:dyDescent="0.25">
      <c r="H23" s="18">
        <v>45399</v>
      </c>
      <c r="J23" t="s">
        <v>108</v>
      </c>
      <c r="M2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762B-738E-4C31-B036-23C8D83BCAF8}">
  <dimension ref="B2:K37"/>
  <sheetViews>
    <sheetView topLeftCell="A13" zoomScale="115" zoomScaleNormal="115" workbookViewId="0">
      <selection activeCell="E18" sqref="E18"/>
    </sheetView>
  </sheetViews>
  <sheetFormatPr defaultRowHeight="15" x14ac:dyDescent="0.25"/>
  <cols>
    <col min="2" max="2" width="18.85546875" bestFit="1" customWidth="1"/>
    <col min="3" max="3" width="11.5703125" bestFit="1" customWidth="1"/>
    <col min="6" max="6" width="9.42578125" bestFit="1" customWidth="1"/>
    <col min="7" max="12" width="11" bestFit="1" customWidth="1"/>
    <col min="13" max="13" width="11.5703125" bestFit="1" customWidth="1"/>
    <col min="14" max="14" width="11" bestFit="1" customWidth="1"/>
    <col min="15" max="17" width="11.5703125" bestFit="1" customWidth="1"/>
  </cols>
  <sheetData>
    <row r="2" spans="2:11" x14ac:dyDescent="0.25">
      <c r="B2" s="8" t="s">
        <v>24</v>
      </c>
      <c r="E2" s="8" t="s">
        <v>25</v>
      </c>
    </row>
    <row r="3" spans="2:11" x14ac:dyDescent="0.25">
      <c r="B3" t="s">
        <v>0</v>
      </c>
      <c r="C3" s="1">
        <v>33</v>
      </c>
      <c r="E3" t="s">
        <v>26</v>
      </c>
      <c r="F3" s="1">
        <v>49</v>
      </c>
    </row>
    <row r="4" spans="2:11" x14ac:dyDescent="0.25">
      <c r="B4" t="s">
        <v>1</v>
      </c>
      <c r="C4" s="1">
        <v>8</v>
      </c>
      <c r="E4" t="s">
        <v>27</v>
      </c>
      <c r="F4" s="1">
        <v>5</v>
      </c>
    </row>
    <row r="5" spans="2:11" x14ac:dyDescent="0.25">
      <c r="B5" t="s">
        <v>2</v>
      </c>
      <c r="C5" s="1">
        <v>10</v>
      </c>
      <c r="F5" s="1"/>
    </row>
    <row r="6" spans="2:11" x14ac:dyDescent="0.25">
      <c r="B6" t="s">
        <v>52</v>
      </c>
      <c r="C6" s="1">
        <v>10</v>
      </c>
      <c r="F6" s="1"/>
    </row>
    <row r="7" spans="2:11" x14ac:dyDescent="0.25">
      <c r="B7" s="8" t="s">
        <v>3</v>
      </c>
      <c r="C7" s="9">
        <f>SUM(C3:C6)</f>
        <v>61</v>
      </c>
      <c r="E7" s="8" t="s">
        <v>28</v>
      </c>
      <c r="F7" s="9">
        <f>SUM(F3:F5)</f>
        <v>54</v>
      </c>
    </row>
    <row r="8" spans="2:11" x14ac:dyDescent="0.25">
      <c r="G8" s="1"/>
      <c r="H8" s="1"/>
      <c r="I8" s="1"/>
      <c r="J8" s="1"/>
      <c r="K8" s="1"/>
    </row>
    <row r="10" spans="2:11" x14ac:dyDescent="0.25">
      <c r="B10" t="s">
        <v>17</v>
      </c>
      <c r="C10" s="6">
        <v>80</v>
      </c>
    </row>
    <row r="11" spans="2:11" x14ac:dyDescent="0.25">
      <c r="B11" t="s">
        <v>18</v>
      </c>
      <c r="C11">
        <f>C10*D11</f>
        <v>24</v>
      </c>
      <c r="D11" s="7">
        <v>0.3</v>
      </c>
    </row>
    <row r="12" spans="2:11" x14ac:dyDescent="0.25">
      <c r="B12" t="s">
        <v>19</v>
      </c>
      <c r="C12">
        <f>ROUND(C10*D12,0)</f>
        <v>10</v>
      </c>
      <c r="D12" s="7">
        <v>0.12</v>
      </c>
    </row>
    <row r="14" spans="2:11" x14ac:dyDescent="0.25">
      <c r="B14" t="s">
        <v>89</v>
      </c>
      <c r="C14" s="1">
        <f>(Sheet3!D10*Sheet3!D5) + (Sheet3!E10*Sheet3!E5) + (Sheet3!F10*Sheet3!F5)</f>
        <v>593.75</v>
      </c>
    </row>
    <row r="15" spans="2:11" x14ac:dyDescent="0.25">
      <c r="B15" s="8" t="s">
        <v>20</v>
      </c>
      <c r="C15" s="9">
        <f>C14*C12</f>
        <v>5937.5</v>
      </c>
    </row>
    <row r="16" spans="2:11" x14ac:dyDescent="0.25">
      <c r="B16" t="s">
        <v>23</v>
      </c>
      <c r="C16" s="1">
        <f>C15*21%</f>
        <v>1246.875</v>
      </c>
    </row>
    <row r="17" spans="2:11" x14ac:dyDescent="0.25">
      <c r="B17" t="s">
        <v>21</v>
      </c>
      <c r="C17" s="2">
        <f>C15/ (AVERAGE(Sheet3!D14:F14))</f>
        <v>5917.7740863787367</v>
      </c>
    </row>
    <row r="18" spans="2:11" x14ac:dyDescent="0.25">
      <c r="B18" t="s">
        <v>22</v>
      </c>
      <c r="C18" s="1">
        <f>C17/10000 * 49</f>
        <v>28.997093023255808</v>
      </c>
    </row>
    <row r="19" spans="2:11" x14ac:dyDescent="0.25">
      <c r="B19" t="s">
        <v>29</v>
      </c>
      <c r="C19" s="1">
        <f>F7</f>
        <v>54</v>
      </c>
      <c r="F19" s="1"/>
      <c r="G19" s="1"/>
      <c r="H19" s="1"/>
      <c r="I19" s="1"/>
      <c r="J19" s="1"/>
      <c r="K19" s="1"/>
    </row>
    <row r="21" spans="2:11" x14ac:dyDescent="0.25">
      <c r="B21" t="s">
        <v>30</v>
      </c>
      <c r="C21" s="1">
        <f>C15-C16-C18-C19</f>
        <v>4607.6279069767443</v>
      </c>
      <c r="D21" s="10">
        <f>C21/C15</f>
        <v>0.77602154222766218</v>
      </c>
    </row>
    <row r="28" spans="2:11" x14ac:dyDescent="0.25">
      <c r="B28" t="s">
        <v>49</v>
      </c>
      <c r="C28">
        <v>50</v>
      </c>
      <c r="D28" t="s">
        <v>50</v>
      </c>
    </row>
    <row r="29" spans="2:11" x14ac:dyDescent="0.25">
      <c r="B29" t="s">
        <v>51</v>
      </c>
      <c r="C29">
        <v>500</v>
      </c>
    </row>
    <row r="30" spans="2:11" x14ac:dyDescent="0.25">
      <c r="B30" t="s">
        <v>53</v>
      </c>
      <c r="C30">
        <v>200</v>
      </c>
    </row>
    <row r="31" spans="2:11" x14ac:dyDescent="0.25">
      <c r="B31" t="s">
        <v>90</v>
      </c>
      <c r="C31">
        <v>100</v>
      </c>
    </row>
    <row r="32" spans="2:11" x14ac:dyDescent="0.25">
      <c r="B32" t="s">
        <v>93</v>
      </c>
      <c r="C32">
        <v>100</v>
      </c>
    </row>
    <row r="36" spans="2:3" x14ac:dyDescent="0.25">
      <c r="B36" t="s">
        <v>91</v>
      </c>
      <c r="C36" s="1">
        <f>-SUM(C28:C35)</f>
        <v>-950</v>
      </c>
    </row>
    <row r="37" spans="2:3" x14ac:dyDescent="0.25">
      <c r="B37" t="s">
        <v>92</v>
      </c>
      <c r="C37" s="1">
        <f>C21+C36</f>
        <v>3657.6279069767443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417B-3273-4955-A7A8-F9E9DF39BEC5}">
  <dimension ref="A1:Y59"/>
  <sheetViews>
    <sheetView tabSelected="1" workbookViewId="0">
      <selection activeCell="E21" sqref="E21"/>
    </sheetView>
  </sheetViews>
  <sheetFormatPr defaultRowHeight="15" x14ac:dyDescent="0.25"/>
  <cols>
    <col min="1" max="1" width="19.5703125" bestFit="1" customWidth="1"/>
    <col min="2" max="3" width="12.28515625" bestFit="1" customWidth="1"/>
    <col min="4" max="4" width="11.28515625" bestFit="1" customWidth="1"/>
    <col min="5" max="12" width="12.28515625" bestFit="1" customWidth="1"/>
    <col min="13" max="17" width="13.140625" bestFit="1" customWidth="1"/>
    <col min="18" max="18" width="13.42578125" bestFit="1" customWidth="1"/>
    <col min="19" max="19" width="13.140625" bestFit="1" customWidth="1"/>
    <col min="20" max="22" width="13.42578125" bestFit="1" customWidth="1"/>
    <col min="23" max="25" width="13.85546875" bestFit="1" customWidth="1"/>
  </cols>
  <sheetData>
    <row r="1" spans="1:25" x14ac:dyDescent="0.2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61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  <c r="Y1" s="8" t="s">
        <v>72</v>
      </c>
    </row>
    <row r="2" spans="1:25" x14ac:dyDescent="0.25">
      <c r="A2" t="s">
        <v>88</v>
      </c>
      <c r="B2" s="17">
        <f>B22</f>
        <v>213.22616279069769</v>
      </c>
      <c r="C2" s="17">
        <f t="shared" ref="C2:Y2" si="0">C22+B2</f>
        <v>1167.1002906976746</v>
      </c>
      <c r="D2" s="17">
        <f t="shared" si="0"/>
        <v>3242.1577180232562</v>
      </c>
      <c r="E2" s="17">
        <f t="shared" si="0"/>
        <v>6708.3133398255814</v>
      </c>
      <c r="F2" s="17">
        <f t="shared" si="0"/>
        <v>12218.468776860464</v>
      </c>
      <c r="G2" s="17">
        <f t="shared" si="0"/>
        <v>19666.711966406976</v>
      </c>
      <c r="H2" s="17">
        <f t="shared" si="0"/>
        <v>32248.553901765117</v>
      </c>
      <c r="I2" s="17">
        <f t="shared" si="0"/>
        <v>42399.966729909305</v>
      </c>
      <c r="J2" s="17">
        <f t="shared" si="0"/>
        <v>56173.343492818611</v>
      </c>
      <c r="K2" s="17">
        <f t="shared" si="0"/>
        <v>72641.494374273258</v>
      </c>
      <c r="L2" s="17">
        <f t="shared" si="0"/>
        <v>91965.465454535472</v>
      </c>
      <c r="M2" s="17">
        <f t="shared" si="0"/>
        <v>106305.33762257356</v>
      </c>
      <c r="N2" s="17">
        <f t="shared" si="0"/>
        <v>127259.10829961585</v>
      </c>
      <c r="O2" s="17">
        <f t="shared" si="0"/>
        <v>152538.99538232305</v>
      </c>
      <c r="P2" s="17">
        <f t="shared" si="0"/>
        <v>181490.37380739755</v>
      </c>
      <c r="Q2" s="17">
        <f t="shared" si="0"/>
        <v>203548.08453156272</v>
      </c>
      <c r="R2" s="17">
        <f t="shared" si="0"/>
        <v>234730.3820448081</v>
      </c>
      <c r="S2" s="17">
        <f t="shared" si="0"/>
        <v>272265.11975491914</v>
      </c>
      <c r="T2" s="17">
        <f t="shared" si="0"/>
        <v>316072.94384253281</v>
      </c>
      <c r="U2" s="17">
        <f t="shared" si="0"/>
        <v>348651.28292122338</v>
      </c>
      <c r="V2" s="17">
        <f t="shared" si="0"/>
        <v>393741.70129777794</v>
      </c>
      <c r="W2" s="17">
        <f t="shared" si="0"/>
        <v>446084.7639744273</v>
      </c>
      <c r="X2" s="17">
        <f t="shared" si="0"/>
        <v>502960.50345228688</v>
      </c>
      <c r="Y2" s="17">
        <f t="shared" si="0"/>
        <v>542179.29063307715</v>
      </c>
    </row>
    <row r="3" spans="1: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 s="14" t="s">
        <v>75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 t="s">
        <v>78</v>
      </c>
      <c r="B5" s="3">
        <v>100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t="s">
        <v>79</v>
      </c>
      <c r="B6" s="9">
        <f>B5</f>
        <v>100</v>
      </c>
      <c r="C6" s="9">
        <f>B25</f>
        <v>746.29156976744184</v>
      </c>
      <c r="D6" s="9">
        <f t="shared" ref="D6:Y6" si="1">C25</f>
        <v>2480.0727325581397</v>
      </c>
      <c r="E6" s="9">
        <f t="shared" si="1"/>
        <v>5395.1493110465117</v>
      </c>
      <c r="F6" s="9">
        <f>E25</f>
        <v>6932.3112436046504</v>
      </c>
      <c r="G6" s="9">
        <f t="shared" si="1"/>
        <v>11020.310874069766</v>
      </c>
      <c r="H6" s="9">
        <f t="shared" si="1"/>
        <v>14896.486379093025</v>
      </c>
      <c r="I6" s="9">
        <f t="shared" si="1"/>
        <v>15727.302419197673</v>
      </c>
      <c r="J6" s="9">
        <f t="shared" si="1"/>
        <v>12689.26603518023</v>
      </c>
      <c r="K6" s="9">
        <f t="shared" si="1"/>
        <v>17216.720953636624</v>
      </c>
      <c r="L6" s="9">
        <f t="shared" si="1"/>
        <v>20585.188601818314</v>
      </c>
      <c r="M6" s="9">
        <f t="shared" si="1"/>
        <v>24154.963850327757</v>
      </c>
      <c r="N6" s="9">
        <f t="shared" si="1"/>
        <v>17924.840210047598</v>
      </c>
      <c r="O6" s="9">
        <f t="shared" si="1"/>
        <v>26192.213346302862</v>
      </c>
      <c r="P6" s="9">
        <f t="shared" si="1"/>
        <v>31599.858853383979</v>
      </c>
      <c r="Q6" s="9">
        <f t="shared" si="1"/>
        <v>36189.22303134315</v>
      </c>
      <c r="R6" s="9">
        <f t="shared" si="1"/>
        <v>27572.13840520646</v>
      </c>
      <c r="S6" s="9">
        <f t="shared" si="1"/>
        <v>38977.871891556715</v>
      </c>
      <c r="T6" s="9">
        <f t="shared" si="1"/>
        <v>46918.422137638816</v>
      </c>
      <c r="U6" s="9">
        <f t="shared" si="1"/>
        <v>54759.780109517073</v>
      </c>
      <c r="V6" s="9">
        <f t="shared" si="1"/>
        <v>40722.923848363178</v>
      </c>
      <c r="W6" s="9">
        <f t="shared" si="1"/>
        <v>56363.022970693215</v>
      </c>
      <c r="X6" s="9">
        <f t="shared" si="1"/>
        <v>65428.828345811722</v>
      </c>
      <c r="Y6" s="9">
        <f t="shared" si="1"/>
        <v>71094.674347324471</v>
      </c>
    </row>
    <row r="7" spans="1:25" x14ac:dyDescent="0.25">
      <c r="A7" t="s">
        <v>73</v>
      </c>
      <c r="B7" s="1">
        <v>0</v>
      </c>
      <c r="C7" s="1">
        <v>0</v>
      </c>
      <c r="D7" s="1">
        <v>0</v>
      </c>
      <c r="E7" s="1">
        <f>SUM(B11:D11)*21%</f>
        <v>2468.8125</v>
      </c>
      <c r="F7" s="1">
        <v>0</v>
      </c>
      <c r="G7" s="1">
        <v>0</v>
      </c>
      <c r="H7" s="1">
        <v>0</v>
      </c>
      <c r="I7" s="1">
        <f>SUM(F11:H11)*21%</f>
        <v>10249.3125</v>
      </c>
      <c r="J7" s="1">
        <v>0</v>
      </c>
      <c r="K7" s="1">
        <v>0</v>
      </c>
      <c r="L7" s="1">
        <v>0</v>
      </c>
      <c r="M7" s="1">
        <f>SUM(J11:L11)*21%</f>
        <v>17930.0625</v>
      </c>
      <c r="N7" s="1">
        <v>0</v>
      </c>
      <c r="O7" s="1">
        <v>0</v>
      </c>
      <c r="P7" s="1">
        <v>0</v>
      </c>
      <c r="Q7" s="1">
        <f>SUM(N11:P11)*21%</f>
        <v>27319.03125</v>
      </c>
      <c r="R7" s="1">
        <v>0</v>
      </c>
      <c r="S7" s="1">
        <v>0</v>
      </c>
      <c r="T7" s="1">
        <v>0</v>
      </c>
      <c r="U7" s="1">
        <f>SUM(R11:T11)*21%</f>
        <v>40785.28125</v>
      </c>
      <c r="V7" s="1">
        <v>0</v>
      </c>
      <c r="W7" s="1">
        <v>0</v>
      </c>
      <c r="X7" s="1">
        <v>0</v>
      </c>
      <c r="Y7" s="1">
        <f>SUM(V11:X11)*21%</f>
        <v>54114.375</v>
      </c>
    </row>
    <row r="8" spans="1:25" x14ac:dyDescent="0.25">
      <c r="A8" t="s">
        <v>43</v>
      </c>
      <c r="B8" s="3">
        <v>50</v>
      </c>
      <c r="C8" s="3">
        <v>200</v>
      </c>
      <c r="D8" s="3">
        <v>350</v>
      </c>
      <c r="E8" s="3">
        <v>500</v>
      </c>
      <c r="F8" s="3">
        <v>650</v>
      </c>
      <c r="G8" s="3">
        <v>700</v>
      </c>
      <c r="H8" s="3">
        <v>850</v>
      </c>
      <c r="I8" s="3">
        <v>1000</v>
      </c>
      <c r="J8" s="3">
        <v>1100</v>
      </c>
      <c r="K8" s="3">
        <v>1200</v>
      </c>
      <c r="L8" s="3">
        <v>1400</v>
      </c>
      <c r="M8" s="3">
        <v>1500</v>
      </c>
      <c r="N8" s="3">
        <v>1650</v>
      </c>
      <c r="O8" s="3">
        <v>1750</v>
      </c>
      <c r="P8" s="3">
        <v>1950</v>
      </c>
      <c r="Q8" s="3">
        <v>2200</v>
      </c>
      <c r="R8" s="3">
        <v>2400</v>
      </c>
      <c r="S8" s="3">
        <v>2600</v>
      </c>
      <c r="T8" s="3">
        <v>2800</v>
      </c>
      <c r="U8" s="3">
        <v>3000</v>
      </c>
      <c r="V8" s="3">
        <v>3200</v>
      </c>
      <c r="W8" s="3">
        <v>3300</v>
      </c>
      <c r="X8" s="3">
        <v>3400</v>
      </c>
      <c r="Y8" s="3">
        <v>3600</v>
      </c>
    </row>
    <row r="9" spans="1:25" x14ac:dyDescent="0.25">
      <c r="A9" t="s">
        <v>81</v>
      </c>
      <c r="B9" s="15">
        <f>B6-B7-B8</f>
        <v>50</v>
      </c>
      <c r="C9" s="15">
        <f t="shared" ref="C9:Y9" si="2">C6-C7-C8</f>
        <v>546.29156976744184</v>
      </c>
      <c r="D9" s="15">
        <f t="shared" si="2"/>
        <v>2130.0727325581397</v>
      </c>
      <c r="E9" s="15">
        <f t="shared" si="2"/>
        <v>2426.3368110465117</v>
      </c>
      <c r="F9" s="15">
        <f t="shared" si="2"/>
        <v>6282.3112436046504</v>
      </c>
      <c r="G9" s="15">
        <f t="shared" si="2"/>
        <v>10320.310874069766</v>
      </c>
      <c r="H9" s="15">
        <f t="shared" si="2"/>
        <v>14046.486379093025</v>
      </c>
      <c r="I9" s="15">
        <f t="shared" si="2"/>
        <v>4477.9899191976729</v>
      </c>
      <c r="J9" s="15">
        <f t="shared" si="2"/>
        <v>11589.26603518023</v>
      </c>
      <c r="K9" s="15">
        <f t="shared" si="2"/>
        <v>16016.720953636624</v>
      </c>
      <c r="L9" s="15">
        <f t="shared" si="2"/>
        <v>19185.188601818314</v>
      </c>
      <c r="M9" s="15">
        <f t="shared" si="2"/>
        <v>4724.9013503277565</v>
      </c>
      <c r="N9" s="15">
        <f t="shared" si="2"/>
        <v>16274.840210047598</v>
      </c>
      <c r="O9" s="15">
        <f t="shared" si="2"/>
        <v>24442.213346302862</v>
      </c>
      <c r="P9" s="15">
        <f t="shared" si="2"/>
        <v>29649.858853383979</v>
      </c>
      <c r="Q9" s="15">
        <f t="shared" si="2"/>
        <v>6670.1917813431501</v>
      </c>
      <c r="R9" s="15">
        <f t="shared" si="2"/>
        <v>25172.13840520646</v>
      </c>
      <c r="S9" s="15">
        <f t="shared" si="2"/>
        <v>36377.871891556715</v>
      </c>
      <c r="T9" s="15">
        <f t="shared" si="2"/>
        <v>44118.422137638816</v>
      </c>
      <c r="U9" s="15">
        <f t="shared" si="2"/>
        <v>10974.498859517073</v>
      </c>
      <c r="V9" s="15">
        <f t="shared" si="2"/>
        <v>37522.923848363178</v>
      </c>
      <c r="W9" s="15">
        <f t="shared" si="2"/>
        <v>53063.022970693215</v>
      </c>
      <c r="X9" s="15">
        <f t="shared" si="2"/>
        <v>62028.828345811722</v>
      </c>
      <c r="Y9" s="15">
        <f t="shared" si="2"/>
        <v>13380.299347324471</v>
      </c>
    </row>
    <row r="10" spans="1:25" x14ac:dyDescent="0.2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t="s">
        <v>60</v>
      </c>
      <c r="B11" s="1">
        <f>B41+B47</f>
        <v>1187.5</v>
      </c>
      <c r="C11" s="1">
        <f>C41+C47</f>
        <v>3681.25</v>
      </c>
      <c r="D11" s="1">
        <f>D41+D47</f>
        <v>6887.5</v>
      </c>
      <c r="E11" s="1">
        <f t="shared" ref="E11:Y11" si="3">E41+E47</f>
        <v>10153.125</v>
      </c>
      <c r="F11" s="1">
        <f t="shared" si="3"/>
        <v>13418.75</v>
      </c>
      <c r="G11" s="1">
        <f t="shared" si="3"/>
        <v>16090.625</v>
      </c>
      <c r="H11" s="1">
        <f t="shared" si="3"/>
        <v>19296.875</v>
      </c>
      <c r="I11" s="1">
        <f t="shared" si="3"/>
        <v>23156.25</v>
      </c>
      <c r="J11" s="1">
        <f t="shared" si="3"/>
        <v>25293.75</v>
      </c>
      <c r="K11" s="1">
        <f t="shared" si="3"/>
        <v>27846.875</v>
      </c>
      <c r="L11" s="1">
        <f t="shared" si="3"/>
        <v>32240.625</v>
      </c>
      <c r="M11" s="1">
        <f t="shared" si="3"/>
        <v>34437.5</v>
      </c>
      <c r="N11" s="1">
        <f t="shared" si="3"/>
        <v>39959.375</v>
      </c>
      <c r="O11" s="1">
        <f t="shared" si="3"/>
        <v>42868.75</v>
      </c>
      <c r="P11" s="1">
        <f t="shared" si="3"/>
        <v>47262.5</v>
      </c>
      <c r="Q11" s="1">
        <f t="shared" si="3"/>
        <v>53615.625</v>
      </c>
      <c r="R11" s="1">
        <f t="shared" si="3"/>
        <v>58365.625</v>
      </c>
      <c r="S11" s="1">
        <f t="shared" si="3"/>
        <v>63531.25</v>
      </c>
      <c r="T11" s="1">
        <f t="shared" si="3"/>
        <v>72318.75</v>
      </c>
      <c r="U11" s="1">
        <f t="shared" si="3"/>
        <v>77900</v>
      </c>
      <c r="V11" s="1">
        <f t="shared" si="3"/>
        <v>83125</v>
      </c>
      <c r="W11" s="1">
        <f t="shared" si="3"/>
        <v>85975</v>
      </c>
      <c r="X11" s="1">
        <f t="shared" si="3"/>
        <v>88587.5</v>
      </c>
      <c r="Y11" s="1">
        <f t="shared" si="3"/>
        <v>93575</v>
      </c>
    </row>
    <row r="12" spans="1:25" x14ac:dyDescent="0.25">
      <c r="A12" t="s">
        <v>25</v>
      </c>
      <c r="B12" s="1">
        <f>Sheet1!$F$7</f>
        <v>54</v>
      </c>
      <c r="C12" s="1">
        <f>Sheet1!$F$7</f>
        <v>54</v>
      </c>
      <c r="D12" s="1">
        <f>Sheet1!$F$7</f>
        <v>54</v>
      </c>
      <c r="E12" s="1">
        <f>Sheet1!$F$7</f>
        <v>54</v>
      </c>
      <c r="F12" s="1">
        <f>Sheet1!$F$7</f>
        <v>54</v>
      </c>
      <c r="G12" s="1">
        <f>Sheet1!$F$7</f>
        <v>54</v>
      </c>
      <c r="H12" s="1">
        <f>Sheet1!$F$7</f>
        <v>54</v>
      </c>
      <c r="I12" s="1">
        <f>Sheet1!$F$7</f>
        <v>54</v>
      </c>
      <c r="J12" s="1">
        <f>Sheet1!$F$7</f>
        <v>54</v>
      </c>
      <c r="K12" s="1">
        <f>Sheet1!$F$7</f>
        <v>54</v>
      </c>
      <c r="L12" s="1">
        <f>Sheet1!$F$7</f>
        <v>54</v>
      </c>
      <c r="M12" s="1">
        <f>Sheet1!$F$7</f>
        <v>54</v>
      </c>
      <c r="N12" s="1">
        <f>Sheet1!$F$7</f>
        <v>54</v>
      </c>
      <c r="O12" s="1">
        <f>Sheet1!$F$7</f>
        <v>54</v>
      </c>
      <c r="P12" s="1">
        <f>Sheet1!$F$7</f>
        <v>54</v>
      </c>
      <c r="Q12" s="1">
        <f>Sheet1!$F$7</f>
        <v>54</v>
      </c>
      <c r="R12" s="1">
        <f>Sheet1!$F$7</f>
        <v>54</v>
      </c>
      <c r="S12" s="1">
        <f>Sheet1!$F$7</f>
        <v>54</v>
      </c>
      <c r="T12" s="1">
        <f>Sheet1!$F$7</f>
        <v>54</v>
      </c>
      <c r="U12" s="1">
        <f>Sheet1!$F$7</f>
        <v>54</v>
      </c>
      <c r="V12" s="1">
        <f>Sheet1!$F$7</f>
        <v>54</v>
      </c>
      <c r="W12" s="1">
        <f>Sheet1!$F$7</f>
        <v>54</v>
      </c>
      <c r="X12" s="1">
        <f>Sheet1!$F$7</f>
        <v>54</v>
      </c>
      <c r="Y12" s="1">
        <f>Sheet1!$F$7</f>
        <v>54</v>
      </c>
    </row>
    <row r="13" spans="1:25" x14ac:dyDescent="0.25">
      <c r="A13" t="s">
        <v>74</v>
      </c>
      <c r="B13" s="1">
        <f>Sheet1!$C$18 * B39</f>
        <v>57.994186046511615</v>
      </c>
      <c r="C13" s="1">
        <f>Sheet1!$C$18 * C39</f>
        <v>173.98255813953483</v>
      </c>
      <c r="D13" s="1">
        <f>Sheet1!$C$18 * D39</f>
        <v>318.96802325581388</v>
      </c>
      <c r="E13" s="1">
        <f>Sheet1!$C$18 * E39</f>
        <v>463.95348837209292</v>
      </c>
      <c r="F13" s="1">
        <f>Sheet1!$C$18 * F39</f>
        <v>608.93895348837191</v>
      </c>
      <c r="G13" s="1">
        <f>Sheet1!$C$18 * G39</f>
        <v>724.92732558139517</v>
      </c>
      <c r="H13" s="1">
        <f>Sheet1!$C$18 * H39</f>
        <v>869.91279069767427</v>
      </c>
      <c r="I13" s="1">
        <f>Sheet1!$C$18 * I39</f>
        <v>1043.895348837209</v>
      </c>
      <c r="J13" s="1">
        <f>Sheet1!$C$18 * J39</f>
        <v>1130.8866279069764</v>
      </c>
      <c r="K13" s="1">
        <f>Sheet1!$C$18 * K39</f>
        <v>1246.8749999999998</v>
      </c>
      <c r="L13" s="1">
        <f>Sheet1!$C$18 * L39</f>
        <v>1449.8546511627903</v>
      </c>
      <c r="M13" s="1">
        <f>Sheet1!$C$18 * M39</f>
        <v>1536.8459302325577</v>
      </c>
      <c r="N13" s="1">
        <f>Sheet1!$C$18 * N39</f>
        <v>1797.81976744186</v>
      </c>
      <c r="O13" s="1">
        <f>Sheet1!$C$18 * O39</f>
        <v>1913.8081395348834</v>
      </c>
      <c r="P13" s="1">
        <f>Sheet1!$C$18 * P39</f>
        <v>2116.7877906976742</v>
      </c>
      <c r="Q13" s="1">
        <f>Sheet1!$C$18 * Q39</f>
        <v>2406.7587209302319</v>
      </c>
      <c r="R13" s="1">
        <f>Sheet1!$C$18 * R39</f>
        <v>2609.7383720930225</v>
      </c>
      <c r="S13" s="1">
        <f>Sheet1!$C$18 * S39</f>
        <v>2841.7151162790692</v>
      </c>
      <c r="T13" s="1">
        <f>Sheet1!$C$18 * T39</f>
        <v>3247.6744186046503</v>
      </c>
      <c r="U13" s="1">
        <f>Sheet1!$C$18 * U39</f>
        <v>3479.6511627906971</v>
      </c>
      <c r="V13" s="1">
        <f>Sheet1!$C$18 * V39</f>
        <v>3711.6279069767434</v>
      </c>
      <c r="W13" s="1">
        <f>Sheet1!$C$18 * W39</f>
        <v>3827.6162790697667</v>
      </c>
      <c r="X13" s="1">
        <f>Sheet1!$C$18 * X39</f>
        <v>3943.6046511627897</v>
      </c>
      <c r="Y13" s="1">
        <f>Sheet1!$C$18 * Y39</f>
        <v>4175.5813953488359</v>
      </c>
    </row>
    <row r="14" spans="1:25" x14ac:dyDescent="0.25">
      <c r="A14" t="s">
        <v>77</v>
      </c>
      <c r="B14" s="1">
        <f t="shared" ref="B14:Y14" si="4">B11*5%</f>
        <v>59.375</v>
      </c>
      <c r="C14" s="1">
        <f t="shared" si="4"/>
        <v>184.0625</v>
      </c>
      <c r="D14" s="1">
        <f t="shared" si="4"/>
        <v>344.375</v>
      </c>
      <c r="E14" s="1">
        <f t="shared" si="4"/>
        <v>507.65625</v>
      </c>
      <c r="F14" s="1">
        <f t="shared" si="4"/>
        <v>670.9375</v>
      </c>
      <c r="G14" s="1">
        <f t="shared" si="4"/>
        <v>804.53125</v>
      </c>
      <c r="H14" s="1">
        <f t="shared" si="4"/>
        <v>964.84375</v>
      </c>
      <c r="I14" s="1">
        <f t="shared" si="4"/>
        <v>1157.8125</v>
      </c>
      <c r="J14" s="1">
        <f t="shared" si="4"/>
        <v>1264.6875</v>
      </c>
      <c r="K14" s="1">
        <f t="shared" si="4"/>
        <v>1392.34375</v>
      </c>
      <c r="L14" s="1">
        <f t="shared" si="4"/>
        <v>1612.03125</v>
      </c>
      <c r="M14" s="1">
        <f t="shared" si="4"/>
        <v>1721.875</v>
      </c>
      <c r="N14" s="1">
        <f t="shared" si="4"/>
        <v>1997.96875</v>
      </c>
      <c r="O14" s="1">
        <f t="shared" si="4"/>
        <v>2143.4375</v>
      </c>
      <c r="P14" s="1">
        <f t="shared" si="4"/>
        <v>2363.125</v>
      </c>
      <c r="Q14" s="1">
        <f t="shared" si="4"/>
        <v>2680.78125</v>
      </c>
      <c r="R14" s="1">
        <f t="shared" si="4"/>
        <v>2918.28125</v>
      </c>
      <c r="S14" s="1">
        <f t="shared" si="4"/>
        <v>3176.5625</v>
      </c>
      <c r="T14" s="1">
        <f t="shared" si="4"/>
        <v>3615.9375</v>
      </c>
      <c r="U14" s="1">
        <f t="shared" si="4"/>
        <v>3895</v>
      </c>
      <c r="V14" s="1">
        <f t="shared" si="4"/>
        <v>4156.25</v>
      </c>
      <c r="W14" s="1">
        <f t="shared" si="4"/>
        <v>4298.75</v>
      </c>
      <c r="X14" s="1">
        <f t="shared" si="4"/>
        <v>4429.375</v>
      </c>
      <c r="Y14" s="1">
        <f t="shared" si="4"/>
        <v>4678.75</v>
      </c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8" t="s">
        <v>47</v>
      </c>
      <c r="B16" s="9">
        <f>B11-B13-B12-B14</f>
        <v>1016.1308139534883</v>
      </c>
      <c r="C16" s="9">
        <f>C11-C13-C12-C14</f>
        <v>3269.2049418604652</v>
      </c>
      <c r="D16" s="9">
        <f>D11-D13-D12-D14</f>
        <v>6170.1569767441861</v>
      </c>
      <c r="E16" s="9">
        <f>E11-E13-E12-E14</f>
        <v>9127.5152616279065</v>
      </c>
      <c r="F16" s="9">
        <f t="shared" ref="F16:Y16" si="5">F11-F13-F12-F14</f>
        <v>12084.873546511628</v>
      </c>
      <c r="G16" s="9">
        <f t="shared" si="5"/>
        <v>14507.166424418605</v>
      </c>
      <c r="H16" s="9">
        <f t="shared" si="5"/>
        <v>17408.118459302324</v>
      </c>
      <c r="I16" s="9">
        <f t="shared" si="5"/>
        <v>20900.54215116279</v>
      </c>
      <c r="J16" s="9">
        <f t="shared" si="5"/>
        <v>22844.175872093023</v>
      </c>
      <c r="K16" s="9">
        <f t="shared" si="5"/>
        <v>25153.65625</v>
      </c>
      <c r="L16" s="9">
        <f t="shared" si="5"/>
        <v>29124.73909883721</v>
      </c>
      <c r="M16" s="9">
        <f t="shared" si="5"/>
        <v>31124.779069767443</v>
      </c>
      <c r="N16" s="9">
        <f t="shared" si="5"/>
        <v>36109.586482558138</v>
      </c>
      <c r="O16" s="9">
        <f t="shared" si="5"/>
        <v>38757.504360465115</v>
      </c>
      <c r="P16" s="9">
        <f t="shared" si="5"/>
        <v>42728.587209302328</v>
      </c>
      <c r="Q16" s="9">
        <f t="shared" si="5"/>
        <v>48474.085029069771</v>
      </c>
      <c r="R16" s="9">
        <f t="shared" si="5"/>
        <v>52783.605377906977</v>
      </c>
      <c r="S16" s="9">
        <f t="shared" si="5"/>
        <v>57458.972383720931</v>
      </c>
      <c r="T16" s="9">
        <f t="shared" si="5"/>
        <v>65401.138081395344</v>
      </c>
      <c r="U16" s="9">
        <f t="shared" si="5"/>
        <v>70471.348837209298</v>
      </c>
      <c r="V16" s="9">
        <f t="shared" si="5"/>
        <v>75203.122093023252</v>
      </c>
      <c r="W16" s="9">
        <f t="shared" si="5"/>
        <v>77794.633720930229</v>
      </c>
      <c r="X16" s="9">
        <f t="shared" si="5"/>
        <v>80160.520348837206</v>
      </c>
      <c r="Y16" s="9">
        <f t="shared" si="5"/>
        <v>84666.66860465116</v>
      </c>
    </row>
    <row r="17" spans="1:25" x14ac:dyDescent="0.25">
      <c r="A17" t="s">
        <v>48</v>
      </c>
      <c r="B17" s="10">
        <f>(B16-B11*21%)/B11</f>
        <v>0.64568910648714806</v>
      </c>
      <c r="C17" s="10">
        <f t="shared" ref="C17:Y17" si="6">(C16-C11*21%)/C11</f>
        <v>0.67806925415564423</v>
      </c>
      <c r="D17" s="10">
        <f t="shared" si="6"/>
        <v>0.68584856286666951</v>
      </c>
      <c r="E17" s="10">
        <f t="shared" si="6"/>
        <v>0.68898580600828874</v>
      </c>
      <c r="F17" s="10">
        <f t="shared" si="6"/>
        <v>0.69059607239956244</v>
      </c>
      <c r="G17" s="10">
        <f t="shared" si="6"/>
        <v>0.69159123243619214</v>
      </c>
      <c r="H17" s="10">
        <f t="shared" si="6"/>
        <v>0.69212111853874392</v>
      </c>
      <c r="I17" s="10">
        <f t="shared" si="6"/>
        <v>0.69258751529987761</v>
      </c>
      <c r="J17" s="10">
        <f t="shared" si="6"/>
        <v>0.69315496405606214</v>
      </c>
      <c r="K17" s="10">
        <f t="shared" si="6"/>
        <v>0.69328470429805855</v>
      </c>
      <c r="L17" s="10">
        <f t="shared" si="6"/>
        <v>0.69335528851680794</v>
      </c>
      <c r="M17" s="10">
        <f t="shared" si="6"/>
        <v>0.69380483687164984</v>
      </c>
      <c r="N17" s="10">
        <f t="shared" si="6"/>
        <v>0.69365743915059075</v>
      </c>
      <c r="O17" s="10">
        <f t="shared" si="6"/>
        <v>0.69409690883137753</v>
      </c>
      <c r="P17" s="10">
        <f t="shared" si="6"/>
        <v>0.69406955216720079</v>
      </c>
      <c r="Q17" s="10">
        <f t="shared" si="6"/>
        <v>0.69410370165543667</v>
      </c>
      <c r="R17" s="10">
        <f t="shared" si="6"/>
        <v>0.69436117796917241</v>
      </c>
      <c r="S17" s="10">
        <f t="shared" si="6"/>
        <v>0.69442061794346766</v>
      </c>
      <c r="T17" s="10">
        <f t="shared" si="6"/>
        <v>0.69434552700918284</v>
      </c>
      <c r="U17" s="10">
        <f t="shared" si="6"/>
        <v>0.6946386243544197</v>
      </c>
      <c r="V17" s="10">
        <f t="shared" si="6"/>
        <v>0.69469921314915195</v>
      </c>
      <c r="W17" s="10">
        <f t="shared" si="6"/>
        <v>0.69485180251154677</v>
      </c>
      <c r="X17" s="10">
        <f t="shared" si="6"/>
        <v>0.69487394213446829</v>
      </c>
      <c r="Y17" s="10">
        <f t="shared" si="6"/>
        <v>0.69480009195459425</v>
      </c>
    </row>
    <row r="18" spans="1:25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20" spans="1:25" ht="15.75" customHeight="1" x14ac:dyDescent="0.25"/>
    <row r="21" spans="1:25" x14ac:dyDescent="0.25">
      <c r="A21" t="s">
        <v>80</v>
      </c>
      <c r="B21" s="1">
        <f>B9+B16</f>
        <v>1066.1308139534883</v>
      </c>
      <c r="C21" s="1">
        <f>C9+C16</f>
        <v>3815.4965116279072</v>
      </c>
      <c r="D21" s="1">
        <f>D9+D16</f>
        <v>8300.2297093023262</v>
      </c>
      <c r="E21" s="1">
        <f>E9+E16</f>
        <v>11553.852072674417</v>
      </c>
      <c r="F21" s="1">
        <f>F9+F16</f>
        <v>18367.184790116276</v>
      </c>
      <c r="G21" s="1">
        <f t="shared" ref="G21:Y21" si="7">G9+G16</f>
        <v>24827.477298488371</v>
      </c>
      <c r="H21" s="1">
        <f t="shared" si="7"/>
        <v>31454.604838395349</v>
      </c>
      <c r="I21" s="1">
        <f t="shared" si="7"/>
        <v>25378.532070360463</v>
      </c>
      <c r="J21" s="1">
        <f t="shared" si="7"/>
        <v>34433.441907273256</v>
      </c>
      <c r="K21" s="1">
        <f t="shared" si="7"/>
        <v>41170.377203636628</v>
      </c>
      <c r="L21" s="1">
        <f t="shared" si="7"/>
        <v>48309.92770065552</v>
      </c>
      <c r="M21" s="1">
        <f t="shared" si="7"/>
        <v>35849.680420095203</v>
      </c>
      <c r="N21" s="1">
        <f t="shared" si="7"/>
        <v>52384.426692605732</v>
      </c>
      <c r="O21" s="1">
        <f t="shared" si="7"/>
        <v>63199.717706767973</v>
      </c>
      <c r="P21" s="1">
        <f t="shared" si="7"/>
        <v>72378.4460626863</v>
      </c>
      <c r="Q21" s="1">
        <f t="shared" si="7"/>
        <v>55144.276810412921</v>
      </c>
      <c r="R21" s="1">
        <f t="shared" si="7"/>
        <v>77955.74378311343</v>
      </c>
      <c r="S21" s="1">
        <f t="shared" si="7"/>
        <v>93836.844275277646</v>
      </c>
      <c r="T21" s="1">
        <f t="shared" si="7"/>
        <v>109519.56021903416</v>
      </c>
      <c r="U21" s="1">
        <f t="shared" si="7"/>
        <v>81445.84769672637</v>
      </c>
      <c r="V21" s="1">
        <f t="shared" si="7"/>
        <v>112726.04594138643</v>
      </c>
      <c r="W21" s="1">
        <f t="shared" si="7"/>
        <v>130857.65669162344</v>
      </c>
      <c r="X21" s="1">
        <f t="shared" si="7"/>
        <v>142189.34869464894</v>
      </c>
      <c r="Y21" s="1">
        <f t="shared" si="7"/>
        <v>98046.967951975632</v>
      </c>
    </row>
    <row r="22" spans="1:25" x14ac:dyDescent="0.25">
      <c r="A22" t="s">
        <v>83</v>
      </c>
      <c r="B22" s="1">
        <f>B21*B23</f>
        <v>213.22616279069769</v>
      </c>
      <c r="C22" s="1">
        <f t="shared" ref="C22:Y22" si="8">C21*C23</f>
        <v>953.87412790697681</v>
      </c>
      <c r="D22" s="1">
        <f t="shared" si="8"/>
        <v>2075.0574273255816</v>
      </c>
      <c r="E22" s="1">
        <f>E21*E23</f>
        <v>3466.1556218023252</v>
      </c>
      <c r="F22" s="1">
        <f t="shared" si="8"/>
        <v>5510.1554370348831</v>
      </c>
      <c r="G22" s="1">
        <f t="shared" si="8"/>
        <v>7448.2431895465106</v>
      </c>
      <c r="H22" s="1">
        <f t="shared" si="8"/>
        <v>12581.841935358141</v>
      </c>
      <c r="I22" s="1">
        <f t="shared" si="8"/>
        <v>10151.412828144186</v>
      </c>
      <c r="J22" s="1">
        <f t="shared" si="8"/>
        <v>13773.376762909304</v>
      </c>
      <c r="K22" s="1">
        <f t="shared" si="8"/>
        <v>16468.150881454651</v>
      </c>
      <c r="L22" s="1">
        <f t="shared" si="8"/>
        <v>19323.97108026221</v>
      </c>
      <c r="M22" s="1">
        <f t="shared" si="8"/>
        <v>14339.872168038082</v>
      </c>
      <c r="N22" s="1">
        <f t="shared" si="8"/>
        <v>20953.770677042296</v>
      </c>
      <c r="O22" s="1">
        <f t="shared" si="8"/>
        <v>25279.887082707191</v>
      </c>
      <c r="P22" s="1">
        <f t="shared" si="8"/>
        <v>28951.378425074523</v>
      </c>
      <c r="Q22" s="1">
        <f t="shared" si="8"/>
        <v>22057.710724165168</v>
      </c>
      <c r="R22" s="1">
        <f t="shared" si="8"/>
        <v>31182.297513245372</v>
      </c>
      <c r="S22" s="1">
        <f t="shared" si="8"/>
        <v>37534.737710111061</v>
      </c>
      <c r="T22" s="1">
        <f t="shared" si="8"/>
        <v>43807.82408761367</v>
      </c>
      <c r="U22" s="1">
        <f t="shared" si="8"/>
        <v>32578.339078690551</v>
      </c>
      <c r="V22" s="1">
        <f t="shared" si="8"/>
        <v>45090.418376554575</v>
      </c>
      <c r="W22" s="1">
        <f t="shared" si="8"/>
        <v>52343.062676649381</v>
      </c>
      <c r="X22" s="1">
        <f t="shared" si="8"/>
        <v>56875.739477859577</v>
      </c>
      <c r="Y22" s="1">
        <f t="shared" si="8"/>
        <v>39218.787180790256</v>
      </c>
    </row>
    <row r="23" spans="1:25" x14ac:dyDescent="0.25">
      <c r="A23" t="s">
        <v>82</v>
      </c>
      <c r="B23" s="13">
        <v>0.2</v>
      </c>
      <c r="C23" s="13">
        <v>0.25</v>
      </c>
      <c r="D23" s="13">
        <v>0.25</v>
      </c>
      <c r="E23" s="13">
        <v>0.3</v>
      </c>
      <c r="F23" s="13">
        <v>0.3</v>
      </c>
      <c r="G23" s="13">
        <v>0.3</v>
      </c>
      <c r="H23" s="13">
        <v>0.4</v>
      </c>
      <c r="I23" s="13">
        <v>0.4</v>
      </c>
      <c r="J23" s="13">
        <v>0.4</v>
      </c>
      <c r="K23" s="13">
        <v>0.4</v>
      </c>
      <c r="L23" s="13">
        <v>0.4</v>
      </c>
      <c r="M23" s="13">
        <v>0.4</v>
      </c>
      <c r="N23" s="13">
        <v>0.4</v>
      </c>
      <c r="O23" s="13">
        <v>0.4</v>
      </c>
      <c r="P23" s="13">
        <v>0.4</v>
      </c>
      <c r="Q23" s="13">
        <v>0.4</v>
      </c>
      <c r="R23" s="13">
        <v>0.4</v>
      </c>
      <c r="S23" s="13">
        <v>0.4</v>
      </c>
      <c r="T23" s="13">
        <v>0.4</v>
      </c>
      <c r="U23" s="13">
        <v>0.4</v>
      </c>
      <c r="V23" s="13">
        <v>0.4</v>
      </c>
      <c r="W23" s="13">
        <v>0.4</v>
      </c>
      <c r="X23" s="13">
        <v>0.4</v>
      </c>
      <c r="Y23" s="13">
        <v>0.4</v>
      </c>
    </row>
    <row r="24" spans="1:25" x14ac:dyDescent="0.25">
      <c r="A24" t="s">
        <v>84</v>
      </c>
      <c r="B24" s="1">
        <f>B21*10%</f>
        <v>106.61308139534884</v>
      </c>
      <c r="C24" s="1">
        <f t="shared" ref="C24:Y24" si="9">C21*10%</f>
        <v>381.54965116279072</v>
      </c>
      <c r="D24" s="1">
        <f t="shared" si="9"/>
        <v>830.02297093023265</v>
      </c>
      <c r="E24" s="1">
        <f>E21*10%</f>
        <v>1155.3852072674417</v>
      </c>
      <c r="F24" s="1">
        <f t="shared" si="9"/>
        <v>1836.7184790116278</v>
      </c>
      <c r="G24" s="1">
        <f t="shared" si="9"/>
        <v>2482.7477298488375</v>
      </c>
      <c r="H24" s="1">
        <f t="shared" si="9"/>
        <v>3145.4604838395353</v>
      </c>
      <c r="I24" s="1">
        <f t="shared" si="9"/>
        <v>2537.8532070360466</v>
      </c>
      <c r="J24" s="1">
        <f t="shared" si="9"/>
        <v>3443.3441907273259</v>
      </c>
      <c r="K24" s="1">
        <f t="shared" si="9"/>
        <v>4117.0377203636626</v>
      </c>
      <c r="L24" s="1">
        <f t="shared" si="9"/>
        <v>4830.9927700655526</v>
      </c>
      <c r="M24" s="1">
        <f t="shared" si="9"/>
        <v>3584.9680420095206</v>
      </c>
      <c r="N24" s="1">
        <f t="shared" si="9"/>
        <v>5238.4426692605739</v>
      </c>
      <c r="O24" s="1">
        <f t="shared" si="9"/>
        <v>6319.9717706767979</v>
      </c>
      <c r="P24" s="1">
        <f t="shared" si="9"/>
        <v>7237.8446062686307</v>
      </c>
      <c r="Q24" s="1">
        <f t="shared" si="9"/>
        <v>5514.4276810412921</v>
      </c>
      <c r="R24" s="1">
        <f t="shared" si="9"/>
        <v>7795.574378311343</v>
      </c>
      <c r="S24" s="1">
        <f t="shared" si="9"/>
        <v>9383.6844275277654</v>
      </c>
      <c r="T24" s="1">
        <f t="shared" si="9"/>
        <v>10951.956021903417</v>
      </c>
      <c r="U24" s="1">
        <f t="shared" si="9"/>
        <v>8144.5847696726378</v>
      </c>
      <c r="V24" s="1">
        <f t="shared" si="9"/>
        <v>11272.604594138644</v>
      </c>
      <c r="W24" s="1">
        <f t="shared" si="9"/>
        <v>13085.765669162345</v>
      </c>
      <c r="X24" s="1">
        <f t="shared" si="9"/>
        <v>14218.934869464894</v>
      </c>
      <c r="Y24" s="1">
        <f t="shared" si="9"/>
        <v>9804.6967951975639</v>
      </c>
    </row>
    <row r="25" spans="1:25" x14ac:dyDescent="0.25">
      <c r="A25" s="8" t="s">
        <v>85</v>
      </c>
      <c r="B25" s="9">
        <f>B21-B22-B24</f>
        <v>746.29156976744184</v>
      </c>
      <c r="C25" s="9">
        <f t="shared" ref="C25:Y25" si="10">C21-C22-C24</f>
        <v>2480.0727325581397</v>
      </c>
      <c r="D25" s="9">
        <f t="shared" si="10"/>
        <v>5395.1493110465117</v>
      </c>
      <c r="E25" s="9">
        <f>E21-E22-E24</f>
        <v>6932.3112436046504</v>
      </c>
      <c r="F25" s="9">
        <f t="shared" si="10"/>
        <v>11020.310874069766</v>
      </c>
      <c r="G25" s="9">
        <f t="shared" si="10"/>
        <v>14896.486379093025</v>
      </c>
      <c r="H25" s="9">
        <f t="shared" si="10"/>
        <v>15727.302419197673</v>
      </c>
      <c r="I25" s="9">
        <f t="shared" si="10"/>
        <v>12689.26603518023</v>
      </c>
      <c r="J25" s="9">
        <f t="shared" si="10"/>
        <v>17216.720953636624</v>
      </c>
      <c r="K25" s="9">
        <f t="shared" si="10"/>
        <v>20585.188601818314</v>
      </c>
      <c r="L25" s="9">
        <f t="shared" si="10"/>
        <v>24154.963850327757</v>
      </c>
      <c r="M25" s="9">
        <f t="shared" si="10"/>
        <v>17924.840210047598</v>
      </c>
      <c r="N25" s="9">
        <f t="shared" si="10"/>
        <v>26192.213346302862</v>
      </c>
      <c r="O25" s="9">
        <f t="shared" si="10"/>
        <v>31599.858853383979</v>
      </c>
      <c r="P25" s="9">
        <f t="shared" si="10"/>
        <v>36189.22303134315</v>
      </c>
      <c r="Q25" s="9">
        <f t="shared" si="10"/>
        <v>27572.13840520646</v>
      </c>
      <c r="R25" s="9">
        <f t="shared" si="10"/>
        <v>38977.871891556715</v>
      </c>
      <c r="S25" s="9">
        <f t="shared" si="10"/>
        <v>46918.422137638816</v>
      </c>
      <c r="T25" s="9">
        <f t="shared" si="10"/>
        <v>54759.780109517073</v>
      </c>
      <c r="U25" s="9">
        <f t="shared" si="10"/>
        <v>40722.923848363178</v>
      </c>
      <c r="V25" s="9">
        <f t="shared" si="10"/>
        <v>56363.022970693215</v>
      </c>
      <c r="W25" s="9">
        <f t="shared" si="10"/>
        <v>65428.828345811722</v>
      </c>
      <c r="X25" s="9">
        <f t="shared" si="10"/>
        <v>71094.674347324471</v>
      </c>
      <c r="Y25" s="9">
        <f t="shared" si="10"/>
        <v>49023.483975987809</v>
      </c>
    </row>
    <row r="27" spans="1:25" x14ac:dyDescent="0.25">
      <c r="A27" t="s">
        <v>87</v>
      </c>
      <c r="B27" s="16">
        <f>B11*12</f>
        <v>14250</v>
      </c>
      <c r="C27" s="16">
        <f>C11*12</f>
        <v>44175</v>
      </c>
      <c r="D27" s="16">
        <f t="shared" ref="D27:Y27" si="11">D11*12</f>
        <v>82650</v>
      </c>
      <c r="E27" s="16">
        <f t="shared" si="11"/>
        <v>121837.5</v>
      </c>
      <c r="F27" s="16">
        <f t="shared" si="11"/>
        <v>161025</v>
      </c>
      <c r="G27" s="16">
        <f t="shared" si="11"/>
        <v>193087.5</v>
      </c>
      <c r="H27" s="16">
        <f t="shared" si="11"/>
        <v>231562.5</v>
      </c>
      <c r="I27" s="16">
        <f t="shared" si="11"/>
        <v>277875</v>
      </c>
      <c r="J27" s="16">
        <f t="shared" si="11"/>
        <v>303525</v>
      </c>
      <c r="K27" s="16">
        <f t="shared" si="11"/>
        <v>334162.5</v>
      </c>
      <c r="L27" s="16">
        <f t="shared" si="11"/>
        <v>386887.5</v>
      </c>
      <c r="M27" s="16">
        <f t="shared" si="11"/>
        <v>413250</v>
      </c>
      <c r="N27" s="16">
        <f t="shared" si="11"/>
        <v>479512.5</v>
      </c>
      <c r="O27" s="16">
        <f t="shared" si="11"/>
        <v>514425</v>
      </c>
      <c r="P27" s="16">
        <f t="shared" si="11"/>
        <v>567150</v>
      </c>
      <c r="Q27" s="16">
        <f t="shared" si="11"/>
        <v>643387.5</v>
      </c>
      <c r="R27" s="16">
        <f t="shared" si="11"/>
        <v>700387.5</v>
      </c>
      <c r="S27" s="16">
        <f t="shared" si="11"/>
        <v>762375</v>
      </c>
      <c r="T27" s="16">
        <f t="shared" si="11"/>
        <v>867825</v>
      </c>
      <c r="U27" s="16">
        <f t="shared" si="11"/>
        <v>934800</v>
      </c>
      <c r="V27" s="16">
        <f t="shared" si="11"/>
        <v>997500</v>
      </c>
      <c r="W27" s="16">
        <f t="shared" si="11"/>
        <v>1031700</v>
      </c>
      <c r="X27" s="16">
        <f t="shared" si="11"/>
        <v>1063050</v>
      </c>
      <c r="Y27" s="16">
        <f t="shared" si="11"/>
        <v>1122900</v>
      </c>
    </row>
    <row r="28" spans="1:25" x14ac:dyDescent="0.25">
      <c r="A28" t="s">
        <v>86</v>
      </c>
      <c r="C28" s="5">
        <f t="shared" ref="C28:Y28" si="12">C27/B27</f>
        <v>3.1</v>
      </c>
      <c r="D28" s="5">
        <f t="shared" si="12"/>
        <v>1.8709677419354838</v>
      </c>
      <c r="E28" s="5">
        <f t="shared" si="12"/>
        <v>1.4741379310344827</v>
      </c>
      <c r="F28" s="5">
        <f t="shared" si="12"/>
        <v>1.3216374269005848</v>
      </c>
      <c r="G28" s="5">
        <f t="shared" si="12"/>
        <v>1.1991150442477876</v>
      </c>
      <c r="H28" s="5">
        <f t="shared" si="12"/>
        <v>1.1992619926199262</v>
      </c>
      <c r="I28" s="5">
        <f t="shared" si="12"/>
        <v>1.2</v>
      </c>
      <c r="J28" s="5">
        <f t="shared" si="12"/>
        <v>1.0923076923076922</v>
      </c>
      <c r="K28" s="5">
        <f t="shared" si="12"/>
        <v>1.1009389671361502</v>
      </c>
      <c r="L28" s="5">
        <f t="shared" si="12"/>
        <v>1.1577825159914712</v>
      </c>
      <c r="M28" s="5">
        <f t="shared" si="12"/>
        <v>1.0681399631675874</v>
      </c>
      <c r="N28" s="5">
        <f t="shared" si="12"/>
        <v>1.1603448275862069</v>
      </c>
      <c r="O28" s="5">
        <f t="shared" si="12"/>
        <v>1.0728083209509658</v>
      </c>
      <c r="P28" s="5">
        <f t="shared" si="12"/>
        <v>1.1024930747922437</v>
      </c>
      <c r="Q28" s="5">
        <f t="shared" si="12"/>
        <v>1.1344221105527639</v>
      </c>
      <c r="R28" s="5">
        <f t="shared" si="12"/>
        <v>1.0885935769656701</v>
      </c>
      <c r="S28" s="5">
        <f t="shared" si="12"/>
        <v>1.0885045778229909</v>
      </c>
      <c r="T28" s="5">
        <f t="shared" si="12"/>
        <v>1.1383177570093459</v>
      </c>
      <c r="U28" s="5">
        <f t="shared" si="12"/>
        <v>1.0771756978653531</v>
      </c>
      <c r="V28" s="5">
        <f t="shared" si="12"/>
        <v>1.0670731707317074</v>
      </c>
      <c r="W28" s="5">
        <f t="shared" si="12"/>
        <v>1.0342857142857143</v>
      </c>
      <c r="X28" s="5">
        <f t="shared" si="12"/>
        <v>1.0303867403314917</v>
      </c>
      <c r="Y28" s="5">
        <f t="shared" si="12"/>
        <v>1.0563002680965148</v>
      </c>
    </row>
    <row r="30" spans="1:25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2" spans="1:25" x14ac:dyDescent="0.25">
      <c r="A32" s="14" t="s">
        <v>76</v>
      </c>
    </row>
    <row r="33" spans="1:25" x14ac:dyDescent="0.25">
      <c r="A33" t="s">
        <v>44</v>
      </c>
      <c r="B33" s="15">
        <f t="shared" ref="B33:Y33" si="13">B8</f>
        <v>50</v>
      </c>
      <c r="C33" s="15">
        <f t="shared" si="13"/>
        <v>200</v>
      </c>
      <c r="D33" s="15">
        <f t="shared" si="13"/>
        <v>350</v>
      </c>
      <c r="E33" s="15">
        <f t="shared" si="13"/>
        <v>500</v>
      </c>
      <c r="F33" s="15">
        <f t="shared" si="13"/>
        <v>650</v>
      </c>
      <c r="G33" s="15">
        <f t="shared" si="13"/>
        <v>700</v>
      </c>
      <c r="H33" s="15">
        <f t="shared" si="13"/>
        <v>850</v>
      </c>
      <c r="I33" s="15">
        <f t="shared" si="13"/>
        <v>1000</v>
      </c>
      <c r="J33" s="15">
        <f t="shared" si="13"/>
        <v>1100</v>
      </c>
      <c r="K33" s="15">
        <f t="shared" si="13"/>
        <v>1200</v>
      </c>
      <c r="L33" s="15">
        <f t="shared" si="13"/>
        <v>1400</v>
      </c>
      <c r="M33" s="15">
        <f t="shared" si="13"/>
        <v>1500</v>
      </c>
      <c r="N33" s="15">
        <f t="shared" si="13"/>
        <v>1650</v>
      </c>
      <c r="O33" s="15">
        <f t="shared" si="13"/>
        <v>1750</v>
      </c>
      <c r="P33" s="15">
        <f t="shared" si="13"/>
        <v>1950</v>
      </c>
      <c r="Q33" s="15">
        <f t="shared" si="13"/>
        <v>2200</v>
      </c>
      <c r="R33" s="15">
        <f t="shared" si="13"/>
        <v>2400</v>
      </c>
      <c r="S33" s="15">
        <f t="shared" si="13"/>
        <v>2600</v>
      </c>
      <c r="T33" s="15">
        <f t="shared" si="13"/>
        <v>2800</v>
      </c>
      <c r="U33" s="15">
        <f t="shared" si="13"/>
        <v>3000</v>
      </c>
      <c r="V33" s="15">
        <f t="shared" si="13"/>
        <v>3200</v>
      </c>
      <c r="W33" s="15">
        <f t="shared" si="13"/>
        <v>3300</v>
      </c>
      <c r="X33" s="15">
        <f t="shared" si="13"/>
        <v>3400</v>
      </c>
      <c r="Y33" s="15">
        <f t="shared" si="13"/>
        <v>3600</v>
      </c>
    </row>
    <row r="34" spans="1:25" x14ac:dyDescent="0.25">
      <c r="A34" t="s">
        <v>46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0.9</v>
      </c>
      <c r="H34" s="3">
        <v>0.9</v>
      </c>
      <c r="I34" s="3">
        <v>0.9</v>
      </c>
      <c r="J34" s="3">
        <v>0.9</v>
      </c>
      <c r="K34" s="3">
        <v>0.9</v>
      </c>
      <c r="L34" s="3">
        <v>0.9</v>
      </c>
      <c r="M34" s="3">
        <v>0.9</v>
      </c>
      <c r="N34" s="3">
        <v>0.85</v>
      </c>
      <c r="O34" s="3">
        <v>0.85</v>
      </c>
      <c r="P34" s="3">
        <v>0.85</v>
      </c>
      <c r="Q34" s="3">
        <v>0.85</v>
      </c>
      <c r="R34" s="3">
        <v>0.85</v>
      </c>
      <c r="S34" s="3">
        <v>0.85</v>
      </c>
      <c r="T34" s="3">
        <v>0.8</v>
      </c>
      <c r="U34" s="3">
        <v>0.8</v>
      </c>
      <c r="V34" s="3">
        <v>0.8</v>
      </c>
      <c r="W34" s="3">
        <v>0.8</v>
      </c>
      <c r="X34" s="3">
        <v>0.8</v>
      </c>
      <c r="Y34" s="3">
        <v>0.8</v>
      </c>
    </row>
    <row r="35" spans="1:25" x14ac:dyDescent="0.25">
      <c r="A35" t="s">
        <v>54</v>
      </c>
      <c r="B35">
        <f t="shared" ref="B35:G35" si="14">ROUND(B33/B34,0)</f>
        <v>50</v>
      </c>
      <c r="C35">
        <f t="shared" si="14"/>
        <v>200</v>
      </c>
      <c r="D35">
        <f t="shared" si="14"/>
        <v>350</v>
      </c>
      <c r="E35">
        <f t="shared" si="14"/>
        <v>500</v>
      </c>
      <c r="F35">
        <f t="shared" si="14"/>
        <v>650</v>
      </c>
      <c r="G35">
        <f t="shared" si="14"/>
        <v>778</v>
      </c>
      <c r="H35">
        <f t="shared" ref="H35:Y35" si="15">ROUND(H33/H34,0)</f>
        <v>944</v>
      </c>
      <c r="I35">
        <f t="shared" si="15"/>
        <v>1111</v>
      </c>
      <c r="J35">
        <f t="shared" si="15"/>
        <v>1222</v>
      </c>
      <c r="K35">
        <f t="shared" si="15"/>
        <v>1333</v>
      </c>
      <c r="L35">
        <f t="shared" si="15"/>
        <v>1556</v>
      </c>
      <c r="M35">
        <f t="shared" si="15"/>
        <v>1667</v>
      </c>
      <c r="N35">
        <f t="shared" si="15"/>
        <v>1941</v>
      </c>
      <c r="O35">
        <f t="shared" si="15"/>
        <v>2059</v>
      </c>
      <c r="P35">
        <f t="shared" si="15"/>
        <v>2294</v>
      </c>
      <c r="Q35">
        <f t="shared" si="15"/>
        <v>2588</v>
      </c>
      <c r="R35">
        <f t="shared" si="15"/>
        <v>2824</v>
      </c>
      <c r="S35">
        <f t="shared" si="15"/>
        <v>3059</v>
      </c>
      <c r="T35">
        <f t="shared" si="15"/>
        <v>3500</v>
      </c>
      <c r="U35">
        <f t="shared" si="15"/>
        <v>3750</v>
      </c>
      <c r="V35">
        <f t="shared" si="15"/>
        <v>4000</v>
      </c>
      <c r="W35">
        <f t="shared" si="15"/>
        <v>4125</v>
      </c>
      <c r="X35">
        <f t="shared" si="15"/>
        <v>4250</v>
      </c>
      <c r="Y35">
        <f t="shared" si="15"/>
        <v>4500</v>
      </c>
    </row>
    <row r="37" spans="1:25" x14ac:dyDescent="0.25">
      <c r="A37" t="s">
        <v>55</v>
      </c>
      <c r="B37" s="1">
        <f>Sheet1!$C$14</f>
        <v>593.75</v>
      </c>
      <c r="C37" s="1">
        <f>Sheet1!$C$14</f>
        <v>593.75</v>
      </c>
      <c r="D37" s="1">
        <f>Sheet1!$C$14</f>
        <v>593.75</v>
      </c>
      <c r="E37" s="1">
        <f>Sheet1!$C$14</f>
        <v>593.75</v>
      </c>
      <c r="F37" s="1">
        <f>Sheet1!$C$14</f>
        <v>593.75</v>
      </c>
      <c r="G37" s="1">
        <f>Sheet1!$C$14</f>
        <v>593.75</v>
      </c>
      <c r="H37" s="1">
        <f>Sheet1!$C$14</f>
        <v>593.75</v>
      </c>
      <c r="I37" s="1">
        <f>Sheet1!$C$14</f>
        <v>593.75</v>
      </c>
      <c r="J37" s="1">
        <f>Sheet1!$C$14</f>
        <v>593.75</v>
      </c>
      <c r="K37" s="1">
        <f>Sheet1!$C$14</f>
        <v>593.75</v>
      </c>
      <c r="L37" s="1">
        <f>Sheet1!$C$14</f>
        <v>593.75</v>
      </c>
      <c r="M37" s="1">
        <f>Sheet1!$C$14</f>
        <v>593.75</v>
      </c>
      <c r="N37" s="1">
        <f>Sheet1!$C$14</f>
        <v>593.75</v>
      </c>
      <c r="O37" s="1">
        <f>Sheet1!$C$14</f>
        <v>593.75</v>
      </c>
      <c r="P37" s="1">
        <f>Sheet1!$C$14</f>
        <v>593.75</v>
      </c>
      <c r="Q37" s="1">
        <f>Sheet1!$C$14</f>
        <v>593.75</v>
      </c>
      <c r="R37" s="1">
        <f>Sheet1!$C$14</f>
        <v>593.75</v>
      </c>
      <c r="S37" s="1">
        <f>Sheet1!$C$14</f>
        <v>593.75</v>
      </c>
      <c r="T37" s="1">
        <f>Sheet1!$C$14</f>
        <v>593.75</v>
      </c>
      <c r="U37" s="1">
        <f>Sheet1!$C$14</f>
        <v>593.75</v>
      </c>
      <c r="V37" s="1">
        <f>Sheet1!$C$14</f>
        <v>593.75</v>
      </c>
      <c r="W37" s="1">
        <f>Sheet1!$C$14</f>
        <v>593.75</v>
      </c>
      <c r="X37" s="1">
        <f>Sheet1!$C$14</f>
        <v>593.75</v>
      </c>
      <c r="Y37" s="1">
        <f>Sheet1!$C$14</f>
        <v>593.75</v>
      </c>
    </row>
    <row r="38" spans="1:25" x14ac:dyDescent="0.25">
      <c r="A38" t="s">
        <v>19</v>
      </c>
      <c r="B38" s="11">
        <v>3.2000000000000001E-2</v>
      </c>
      <c r="C38" s="11">
        <v>3.2000000000000001E-2</v>
      </c>
      <c r="D38" s="11">
        <v>3.2000000000000001E-2</v>
      </c>
      <c r="E38" s="11">
        <v>3.2000000000000001E-2</v>
      </c>
      <c r="F38" s="11">
        <v>3.2000000000000001E-2</v>
      </c>
      <c r="G38" s="11">
        <v>3.2000000000000001E-2</v>
      </c>
      <c r="H38" s="11">
        <v>3.2000000000000001E-2</v>
      </c>
      <c r="I38" s="11">
        <v>3.2000000000000001E-2</v>
      </c>
      <c r="J38" s="11">
        <v>3.2000000000000001E-2</v>
      </c>
      <c r="K38" s="11">
        <v>3.2000000000000001E-2</v>
      </c>
      <c r="L38" s="11">
        <v>3.2000000000000001E-2</v>
      </c>
      <c r="M38" s="11">
        <v>3.2000000000000001E-2</v>
      </c>
      <c r="N38" s="11">
        <v>3.2000000000000001E-2</v>
      </c>
      <c r="O38" s="11">
        <v>3.2000000000000001E-2</v>
      </c>
      <c r="P38" s="11">
        <v>3.2000000000000001E-2</v>
      </c>
      <c r="Q38" s="11">
        <v>3.2000000000000001E-2</v>
      </c>
      <c r="R38" s="11">
        <v>3.2000000000000001E-2</v>
      </c>
      <c r="S38" s="11">
        <v>3.2000000000000001E-2</v>
      </c>
      <c r="T38" s="11">
        <v>3.2000000000000001E-2</v>
      </c>
      <c r="U38" s="11">
        <v>3.2000000000000001E-2</v>
      </c>
      <c r="V38" s="11">
        <v>3.2000000000000001E-2</v>
      </c>
      <c r="W38" s="11">
        <v>3.2000000000000001E-2</v>
      </c>
      <c r="X38" s="11">
        <v>3.2000000000000001E-2</v>
      </c>
      <c r="Y38" s="11">
        <v>3.2000000000000001E-2</v>
      </c>
    </row>
    <row r="39" spans="1:25" x14ac:dyDescent="0.25">
      <c r="A39" t="s">
        <v>45</v>
      </c>
      <c r="B39">
        <f>ROUND(B35*B38,0)</f>
        <v>2</v>
      </c>
      <c r="C39">
        <f t="shared" ref="C39:Y39" si="16">ROUND(C35*C38,0)</f>
        <v>6</v>
      </c>
      <c r="D39">
        <f t="shared" si="16"/>
        <v>11</v>
      </c>
      <c r="E39">
        <f t="shared" si="16"/>
        <v>16</v>
      </c>
      <c r="F39">
        <f t="shared" si="16"/>
        <v>21</v>
      </c>
      <c r="G39">
        <f t="shared" si="16"/>
        <v>25</v>
      </c>
      <c r="H39">
        <f t="shared" si="16"/>
        <v>30</v>
      </c>
      <c r="I39">
        <f t="shared" si="16"/>
        <v>36</v>
      </c>
      <c r="J39">
        <f t="shared" si="16"/>
        <v>39</v>
      </c>
      <c r="K39">
        <f t="shared" si="16"/>
        <v>43</v>
      </c>
      <c r="L39">
        <f t="shared" si="16"/>
        <v>50</v>
      </c>
      <c r="M39">
        <f t="shared" si="16"/>
        <v>53</v>
      </c>
      <c r="N39">
        <f t="shared" si="16"/>
        <v>62</v>
      </c>
      <c r="O39">
        <f t="shared" si="16"/>
        <v>66</v>
      </c>
      <c r="P39">
        <f t="shared" si="16"/>
        <v>73</v>
      </c>
      <c r="Q39">
        <f t="shared" si="16"/>
        <v>83</v>
      </c>
      <c r="R39">
        <f t="shared" si="16"/>
        <v>90</v>
      </c>
      <c r="S39">
        <f t="shared" si="16"/>
        <v>98</v>
      </c>
      <c r="T39">
        <f t="shared" si="16"/>
        <v>112</v>
      </c>
      <c r="U39">
        <f t="shared" si="16"/>
        <v>120</v>
      </c>
      <c r="V39">
        <f t="shared" si="16"/>
        <v>128</v>
      </c>
      <c r="W39">
        <f t="shared" si="16"/>
        <v>132</v>
      </c>
      <c r="X39">
        <f t="shared" si="16"/>
        <v>136</v>
      </c>
      <c r="Y39">
        <f t="shared" si="16"/>
        <v>144</v>
      </c>
    </row>
    <row r="41" spans="1:25" x14ac:dyDescent="0.25">
      <c r="A41" s="8" t="s">
        <v>56</v>
      </c>
      <c r="B41" s="9">
        <f>B37*B39</f>
        <v>1187.5</v>
      </c>
      <c r="C41" s="9">
        <f>C37*C39</f>
        <v>3562.5</v>
      </c>
      <c r="D41" s="9">
        <f>D37*D39</f>
        <v>6531.25</v>
      </c>
      <c r="E41" s="9">
        <f t="shared" ref="E41:M41" si="17">E37*E39</f>
        <v>9500</v>
      </c>
      <c r="F41" s="9">
        <f t="shared" si="17"/>
        <v>12468.75</v>
      </c>
      <c r="G41" s="9">
        <f t="shared" si="17"/>
        <v>14843.75</v>
      </c>
      <c r="H41" s="9">
        <f t="shared" si="17"/>
        <v>17812.5</v>
      </c>
      <c r="I41" s="9">
        <f t="shared" si="17"/>
        <v>21375</v>
      </c>
      <c r="J41" s="9">
        <f t="shared" si="17"/>
        <v>23156.25</v>
      </c>
      <c r="K41" s="9">
        <f t="shared" si="17"/>
        <v>25531.25</v>
      </c>
      <c r="L41" s="9">
        <f t="shared" si="17"/>
        <v>29687.5</v>
      </c>
      <c r="M41" s="9">
        <f t="shared" si="17"/>
        <v>31468.75</v>
      </c>
      <c r="N41" s="9">
        <f t="shared" ref="N41:Y41" si="18">N37*N39</f>
        <v>36812.5</v>
      </c>
      <c r="O41" s="9">
        <f t="shared" si="18"/>
        <v>39187.5</v>
      </c>
      <c r="P41" s="9">
        <f t="shared" si="18"/>
        <v>43343.75</v>
      </c>
      <c r="Q41" s="9">
        <f t="shared" si="18"/>
        <v>49281.25</v>
      </c>
      <c r="R41" s="9">
        <f t="shared" si="18"/>
        <v>53437.5</v>
      </c>
      <c r="S41" s="9">
        <f t="shared" si="18"/>
        <v>58187.5</v>
      </c>
      <c r="T41" s="9">
        <f t="shared" si="18"/>
        <v>66500</v>
      </c>
      <c r="U41" s="9">
        <f t="shared" si="18"/>
        <v>71250</v>
      </c>
      <c r="V41" s="9">
        <f t="shared" si="18"/>
        <v>76000</v>
      </c>
      <c r="W41" s="9">
        <f t="shared" si="18"/>
        <v>78375</v>
      </c>
      <c r="X41" s="9">
        <f t="shared" si="18"/>
        <v>80750</v>
      </c>
      <c r="Y41" s="9">
        <f t="shared" si="18"/>
        <v>85500</v>
      </c>
    </row>
    <row r="45" spans="1:25" x14ac:dyDescent="0.25">
      <c r="A45" s="12" t="s">
        <v>57</v>
      </c>
    </row>
    <row r="46" spans="1:25" x14ac:dyDescent="0.25">
      <c r="A46" t="s">
        <v>58</v>
      </c>
      <c r="C46" s="13">
        <v>0.1</v>
      </c>
      <c r="D46" s="13">
        <v>0.1</v>
      </c>
      <c r="E46" s="13">
        <v>0.1</v>
      </c>
      <c r="F46" s="13">
        <v>0.1</v>
      </c>
      <c r="G46" s="13">
        <v>0.1</v>
      </c>
      <c r="H46" s="13">
        <v>0.1</v>
      </c>
      <c r="I46" s="13">
        <v>0.1</v>
      </c>
      <c r="J46" s="13">
        <v>0.1</v>
      </c>
      <c r="K46" s="13">
        <v>0.1</v>
      </c>
      <c r="L46" s="13">
        <v>0.1</v>
      </c>
      <c r="M46" s="13">
        <v>0.1</v>
      </c>
      <c r="N46" s="13">
        <v>0.1</v>
      </c>
      <c r="O46" s="13">
        <v>0.1</v>
      </c>
      <c r="P46" s="13">
        <v>0.1</v>
      </c>
      <c r="Q46" s="13">
        <v>0.1</v>
      </c>
      <c r="R46" s="13">
        <v>0.1</v>
      </c>
      <c r="S46" s="13">
        <v>0.1</v>
      </c>
      <c r="T46" s="13">
        <v>0.1</v>
      </c>
      <c r="U46" s="13">
        <v>0.1</v>
      </c>
      <c r="V46" s="13">
        <v>0.1</v>
      </c>
      <c r="W46" s="13">
        <v>0.1</v>
      </c>
      <c r="X46" s="13">
        <v>0.1</v>
      </c>
      <c r="Y46" s="13">
        <v>0.1</v>
      </c>
    </row>
    <row r="47" spans="1:25" x14ac:dyDescent="0.25">
      <c r="A47" s="8" t="s">
        <v>59</v>
      </c>
      <c r="C47" s="9">
        <f>B39*C46*B37</f>
        <v>118.75</v>
      </c>
      <c r="D47" s="9">
        <f>C39*D46*C37</f>
        <v>356.25000000000006</v>
      </c>
      <c r="E47" s="9">
        <f t="shared" ref="E47:M47" si="19">D39*E46*D37</f>
        <v>653.125</v>
      </c>
      <c r="F47" s="9">
        <f t="shared" si="19"/>
        <v>950</v>
      </c>
      <c r="G47" s="9">
        <f t="shared" si="19"/>
        <v>1246.875</v>
      </c>
      <c r="H47" s="9">
        <f t="shared" si="19"/>
        <v>1484.375</v>
      </c>
      <c r="I47" s="9">
        <f t="shared" si="19"/>
        <v>1781.25</v>
      </c>
      <c r="J47" s="9">
        <f t="shared" si="19"/>
        <v>2137.5</v>
      </c>
      <c r="K47" s="9">
        <f t="shared" si="19"/>
        <v>2315.625</v>
      </c>
      <c r="L47" s="9">
        <f t="shared" si="19"/>
        <v>2553.125</v>
      </c>
      <c r="M47" s="9">
        <f t="shared" si="19"/>
        <v>2968.75</v>
      </c>
      <c r="N47" s="9">
        <f t="shared" ref="N47:Y47" si="20">M39*N46*M37</f>
        <v>3146.8750000000005</v>
      </c>
      <c r="O47" s="9">
        <f t="shared" si="20"/>
        <v>3681.25</v>
      </c>
      <c r="P47" s="9">
        <f t="shared" si="20"/>
        <v>3918.7500000000005</v>
      </c>
      <c r="Q47" s="9">
        <f t="shared" si="20"/>
        <v>4334.375</v>
      </c>
      <c r="R47" s="9">
        <f t="shared" si="20"/>
        <v>4928.125</v>
      </c>
      <c r="S47" s="9">
        <f t="shared" si="20"/>
        <v>5343.75</v>
      </c>
      <c r="T47" s="9">
        <f t="shared" si="20"/>
        <v>5818.75</v>
      </c>
      <c r="U47" s="9">
        <f t="shared" si="20"/>
        <v>6650.0000000000009</v>
      </c>
      <c r="V47" s="9">
        <f t="shared" si="20"/>
        <v>7125</v>
      </c>
      <c r="W47" s="9">
        <f t="shared" si="20"/>
        <v>7600</v>
      </c>
      <c r="X47" s="9">
        <f t="shared" si="20"/>
        <v>7837.5000000000009</v>
      </c>
      <c r="Y47" s="9">
        <f t="shared" si="20"/>
        <v>8075.0000000000009</v>
      </c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0"/>
      <c r="C59" s="10"/>
      <c r="D59" s="10"/>
    </row>
  </sheetData>
  <phoneticPr fontId="4" type="noConversion"/>
  <conditionalFormatting sqref="B17:Y17">
    <cfRule type="colorScale" priority="1">
      <colorScale>
        <cfvo type="min"/>
        <cfvo type="percentile" val="0.6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0D58-8F04-4886-8C8E-354108E90D0C}">
  <dimension ref="C5:J14"/>
  <sheetViews>
    <sheetView workbookViewId="0">
      <selection activeCell="G19" sqref="G19"/>
    </sheetView>
  </sheetViews>
  <sheetFormatPr defaultRowHeight="15" x14ac:dyDescent="0.25"/>
  <cols>
    <col min="3" max="3" width="17.7109375" bestFit="1" customWidth="1"/>
    <col min="4" max="5" width="9.42578125" bestFit="1" customWidth="1"/>
    <col min="6" max="6" width="11" bestFit="1" customWidth="1"/>
    <col min="8" max="10" width="11" bestFit="1" customWidth="1"/>
  </cols>
  <sheetData>
    <row r="5" spans="3:10" x14ac:dyDescent="0.25">
      <c r="C5" t="s">
        <v>16</v>
      </c>
      <c r="D5" s="5">
        <v>0.45</v>
      </c>
      <c r="E5" s="5">
        <v>0.35</v>
      </c>
      <c r="F5" s="5">
        <v>0.2</v>
      </c>
    </row>
    <row r="6" spans="3:10" x14ac:dyDescent="0.25">
      <c r="E6" s="1"/>
      <c r="F6" s="1"/>
    </row>
    <row r="7" spans="3:10" x14ac:dyDescent="0.25">
      <c r="D7" t="s">
        <v>4</v>
      </c>
      <c r="E7" t="s">
        <v>5</v>
      </c>
      <c r="F7" t="s">
        <v>6</v>
      </c>
      <c r="H7" t="s">
        <v>7</v>
      </c>
      <c r="I7" t="s">
        <v>8</v>
      </c>
      <c r="J7" t="s">
        <v>9</v>
      </c>
    </row>
    <row r="8" spans="3:10" x14ac:dyDescent="0.25">
      <c r="C8" t="s">
        <v>10</v>
      </c>
      <c r="D8" s="5">
        <v>0.19</v>
      </c>
      <c r="E8" s="5">
        <v>0.28000000000000003</v>
      </c>
      <c r="F8" s="5">
        <v>0.37</v>
      </c>
      <c r="H8" s="5">
        <v>0.49</v>
      </c>
      <c r="I8" s="5">
        <v>0.57999999999999996</v>
      </c>
      <c r="J8" s="5">
        <v>0.69</v>
      </c>
    </row>
    <row r="9" spans="3:10" x14ac:dyDescent="0.25">
      <c r="C9" t="s">
        <v>11</v>
      </c>
      <c r="D9">
        <f>D10+D10*D8</f>
        <v>297.5</v>
      </c>
      <c r="E9">
        <f>E10+E10*E8</f>
        <v>633.6</v>
      </c>
      <c r="F9">
        <f>F10+F10*F8</f>
        <v>2109.8000000000002</v>
      </c>
      <c r="H9">
        <f>H10+H10*H8</f>
        <v>5140.4999999999991</v>
      </c>
      <c r="I9">
        <f>I10+I10*I8</f>
        <v>7015.2</v>
      </c>
      <c r="J9">
        <f>J10+J10*J8</f>
        <v>8450</v>
      </c>
    </row>
    <row r="10" spans="3:10" x14ac:dyDescent="0.25">
      <c r="C10" t="s">
        <v>12</v>
      </c>
      <c r="D10" s="1">
        <f>D14*D11</f>
        <v>250</v>
      </c>
      <c r="E10" s="1">
        <f>E14*E11</f>
        <v>495</v>
      </c>
      <c r="F10" s="1">
        <f>F14*F11</f>
        <v>1540</v>
      </c>
      <c r="H10" s="1">
        <f>H14*H11</f>
        <v>3449.9999999999995</v>
      </c>
      <c r="I10" s="1">
        <f>I14*I11</f>
        <v>4440</v>
      </c>
      <c r="J10" s="1">
        <f>J14*J11</f>
        <v>5000</v>
      </c>
    </row>
    <row r="11" spans="3:10" x14ac:dyDescent="0.25">
      <c r="C11" t="s">
        <v>13</v>
      </c>
      <c r="D11" s="4">
        <v>200</v>
      </c>
      <c r="E11" s="4">
        <v>500</v>
      </c>
      <c r="F11" s="4">
        <v>2000</v>
      </c>
      <c r="H11" s="4">
        <v>5000</v>
      </c>
      <c r="I11" s="4">
        <v>12000</v>
      </c>
      <c r="J11" s="4">
        <v>20000</v>
      </c>
    </row>
    <row r="12" spans="3:10" x14ac:dyDescent="0.25">
      <c r="D12" s="1"/>
      <c r="E12" s="1"/>
      <c r="F12" s="1"/>
      <c r="H12" s="1"/>
      <c r="I12" s="1"/>
      <c r="J12" s="1"/>
    </row>
    <row r="13" spans="3:10" x14ac:dyDescent="0.25">
      <c r="C13" t="s">
        <v>14</v>
      </c>
      <c r="D13" s="1">
        <f>D9/D11</f>
        <v>1.4875</v>
      </c>
      <c r="E13" s="1">
        <f>E9/E11</f>
        <v>1.2672000000000001</v>
      </c>
      <c r="F13" s="1">
        <f>F9/F11</f>
        <v>1.0549000000000002</v>
      </c>
      <c r="H13" s="1">
        <f>H9/H11</f>
        <v>1.0280999999999998</v>
      </c>
      <c r="I13" s="1">
        <f>I9/I11</f>
        <v>0.58460000000000001</v>
      </c>
      <c r="J13" s="1">
        <f>J9/J11</f>
        <v>0.42249999999999999</v>
      </c>
    </row>
    <row r="14" spans="3:10" x14ac:dyDescent="0.25">
      <c r="C14" t="s">
        <v>15</v>
      </c>
      <c r="D14" s="3">
        <v>1.25</v>
      </c>
      <c r="E14" s="3">
        <v>0.99</v>
      </c>
      <c r="F14" s="3">
        <v>0.77</v>
      </c>
      <c r="H14" s="3">
        <v>0.69</v>
      </c>
      <c r="I14" s="3">
        <v>0.37</v>
      </c>
      <c r="J14" s="3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Gin (221136)</dc:creator>
  <cp:lastModifiedBy>Li, Gin (221136)</cp:lastModifiedBy>
  <dcterms:created xsi:type="dcterms:W3CDTF">2024-04-14T10:29:20Z</dcterms:created>
  <dcterms:modified xsi:type="dcterms:W3CDTF">2024-04-18T08:56:15Z</dcterms:modified>
</cp:coreProperties>
</file>